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filterPrivacy="1"/>
  <xr:revisionPtr revIDLastSave="0" documentId="13_ncr:1_{2626497B-13EC-47CC-90E6-4BC256EEB207}" xr6:coauthVersionLast="47" xr6:coauthVersionMax="47" xr10:uidLastSave="{00000000-0000-0000-0000-000000000000}"/>
  <bookViews>
    <workbookView xWindow="4470" yWindow="0" windowWidth="36945" windowHeight="20985" xr2:uid="{00000000-000D-0000-FFFF-FFFF00000000}"/>
  </bookViews>
  <sheets>
    <sheet name="Rekapitulace stavby" sheetId="1" r:id="rId1"/>
    <sheet name="SO 001 - odstranění dřevin" sheetId="2" r:id="rId2"/>
    <sheet name="SO 002 - ochrana stávajíc..." sheetId="3" r:id="rId3"/>
    <sheet name="SO 101 - vozovka" sheetId="4" r:id="rId4"/>
    <sheet name="SO 102.1 - chodníky ve sp..." sheetId="5" r:id="rId5"/>
    <sheet name="SO 102.2 - chodníky mimo ..." sheetId="6" r:id="rId6"/>
    <sheet name="SO 103 - odvodnění" sheetId="7" r:id="rId7"/>
    <sheet name="SO 310 - kanalizace" sheetId="8" r:id="rId8"/>
    <sheet name="SO 320 - kanalizační příp..." sheetId="9" r:id="rId9"/>
    <sheet name="SO 330 - vodovod" sheetId="10" r:id="rId10"/>
    <sheet name="SO 340 - vodovodní přípojky" sheetId="11" r:id="rId11"/>
    <sheet name="SO 801 - náhradní výsadba..." sheetId="12" r:id="rId12"/>
    <sheet name="90 - OSTATNÍ NÁKLADY" sheetId="13" r:id="rId13"/>
  </sheets>
  <definedNames>
    <definedName name="_xlnm._FilterDatabase" localSheetId="12" hidden="1">'90 - OSTATNÍ NÁKLADY'!$C$116:$K$143</definedName>
    <definedName name="_xlnm._FilterDatabase" localSheetId="1" hidden="1">'SO 001 - odstranění dřevin'!$C$121:$K$131</definedName>
    <definedName name="_xlnm._FilterDatabase" localSheetId="2" hidden="1">'SO 002 - ochrana stávajíc...'!$C$121:$K$135</definedName>
    <definedName name="_xlnm._FilterDatabase" localSheetId="3" hidden="1">'SO 101 - vozovka'!$C$130:$K$238</definedName>
    <definedName name="_xlnm._FilterDatabase" localSheetId="4" hidden="1">'SO 102.1 - chodníky ve sp...'!$C$132:$K$240</definedName>
    <definedName name="_xlnm._FilterDatabase" localSheetId="5" hidden="1">'SO 102.2 - chodníky mimo ...'!$C$128:$K$167</definedName>
    <definedName name="_xlnm._FilterDatabase" localSheetId="6" hidden="1">'SO 103 - odvodnění'!$C$126:$K$196</definedName>
    <definedName name="_xlnm._FilterDatabase" localSheetId="7" hidden="1">'SO 310 - kanalizace'!$C$128:$K$284</definedName>
    <definedName name="_xlnm._FilterDatabase" localSheetId="8" hidden="1">'SO 320 - kanalizační příp...'!$C$130:$K$249</definedName>
    <definedName name="_xlnm._FilterDatabase" localSheetId="9" hidden="1">'SO 330 - vodovod'!$C$127:$K$271</definedName>
    <definedName name="_xlnm._FilterDatabase" localSheetId="10" hidden="1">'SO 340 - vodovodní přípojky'!$C$130:$K$286</definedName>
    <definedName name="_xlnm._FilterDatabase" localSheetId="11" hidden="1">'SO 801 - náhradní výsadba...'!$C$123:$K$173</definedName>
    <definedName name="_xlnm.Print_Titles" localSheetId="12">'90 - OSTATNÍ NÁKLADY'!$116:$116</definedName>
    <definedName name="_xlnm.Print_Titles" localSheetId="0">'Rekapitulace stavby'!$92:$92</definedName>
    <definedName name="_xlnm.Print_Titles" localSheetId="1">'SO 001 - odstranění dřevin'!$121:$121</definedName>
    <definedName name="_xlnm.Print_Titles" localSheetId="2">'SO 002 - ochrana stávajíc...'!$121:$121</definedName>
    <definedName name="_xlnm.Print_Titles" localSheetId="3">'SO 101 - vozovka'!$130:$130</definedName>
    <definedName name="_xlnm.Print_Titles" localSheetId="4">'SO 102.1 - chodníky ve sp...'!$132:$132</definedName>
    <definedName name="_xlnm.Print_Titles" localSheetId="5">'SO 102.2 - chodníky mimo ...'!$128:$128</definedName>
    <definedName name="_xlnm.Print_Titles" localSheetId="6">'SO 103 - odvodnění'!$126:$126</definedName>
    <definedName name="_xlnm.Print_Titles" localSheetId="7">'SO 310 - kanalizace'!$128:$128</definedName>
    <definedName name="_xlnm.Print_Titles" localSheetId="8">'SO 320 - kanalizační příp...'!$130:$130</definedName>
    <definedName name="_xlnm.Print_Titles" localSheetId="9">'SO 330 - vodovod'!$127:$127</definedName>
    <definedName name="_xlnm.Print_Titles" localSheetId="10">'SO 340 - vodovodní přípojky'!$130:$130</definedName>
    <definedName name="_xlnm.Print_Titles" localSheetId="11">'SO 801 - náhradní výsadba...'!$123:$123</definedName>
    <definedName name="_xlnm.Print_Area" localSheetId="12">'90 - OSTATNÍ NÁKLADY'!$C$4:$J$76,'90 - OSTATNÍ NÁKLADY'!$C$82:$J$98,'90 - OSTATNÍ NÁKLADY'!$C$104:$K$143</definedName>
    <definedName name="_xlnm.Print_Area" localSheetId="0">'Rekapitulace stavby'!$D$4:$AO$76,'Rekapitulace stavby'!$C$82:$AQ$112</definedName>
    <definedName name="_xlnm.Print_Area" localSheetId="1">'SO 001 - odstranění dřevin'!$C$4:$J$76,'SO 001 - odstranění dřevin'!$C$82:$J$101,'SO 001 - odstranění dřevin'!$C$107:$K$131</definedName>
    <definedName name="_xlnm.Print_Area" localSheetId="2">'SO 002 - ochrana stávajíc...'!$C$4:$J$76,'SO 002 - ochrana stávajíc...'!$C$82:$J$101,'SO 002 - ochrana stávajíc...'!$C$107:$K$135</definedName>
    <definedName name="_xlnm.Print_Area" localSheetId="3">'SO 101 - vozovka'!$C$4:$J$76,'SO 101 - vozovka'!$C$82:$J$110,'SO 101 - vozovka'!$C$116:$K$238</definedName>
    <definedName name="_xlnm.Print_Area" localSheetId="4">'SO 102.1 - chodníky ve sp...'!$C$4:$J$76,'SO 102.1 - chodníky ve sp...'!$C$82:$J$110,'SO 102.1 - chodníky ve sp...'!$C$116:$K$240</definedName>
    <definedName name="_xlnm.Print_Area" localSheetId="5">'SO 102.2 - chodníky mimo ...'!$C$4:$J$76,'SO 102.2 - chodníky mimo ...'!$C$82:$J$106,'SO 102.2 - chodníky mimo ...'!$C$112:$K$167</definedName>
    <definedName name="_xlnm.Print_Area" localSheetId="6">'SO 103 - odvodnění'!$C$4:$J$76,'SO 103 - odvodnění'!$C$82:$J$106,'SO 103 - odvodnění'!$C$112:$K$196</definedName>
    <definedName name="_xlnm.Print_Area" localSheetId="7">'SO 310 - kanalizace'!$C$4:$J$76,'SO 310 - kanalizace'!$C$82:$J$108,'SO 310 - kanalizace'!$C$114:$K$284</definedName>
    <definedName name="_xlnm.Print_Area" localSheetId="8">'SO 320 - kanalizační příp...'!$C$4:$J$76,'SO 320 - kanalizační příp...'!$C$82:$J$110,'SO 320 - kanalizační příp...'!$C$116:$K$249</definedName>
    <definedName name="_xlnm.Print_Area" localSheetId="9">'SO 330 - vodovod'!$C$4:$J$76,'SO 330 - vodovod'!$C$82:$J$107,'SO 330 - vodovod'!$C$113:$K$271</definedName>
    <definedName name="_xlnm.Print_Area" localSheetId="10">'SO 340 - vodovodní přípojky'!$C$4:$J$76,'SO 340 - vodovodní přípojky'!$C$82:$J$110,'SO 340 - vodovodní přípojky'!$C$116:$K$286</definedName>
    <definedName name="_xlnm.Print_Area" localSheetId="11">'SO 801 - náhradní výsadba...'!$C$4:$J$76,'SO 801 - náhradní výsadba...'!$C$82:$J$103,'SO 801 - náhradní výsadba...'!$C$109:$K$173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7" i="13" l="1"/>
  <c r="J36" i="13"/>
  <c r="AY111" i="1" s="1"/>
  <c r="J35" i="13"/>
  <c r="AX111" i="1"/>
  <c r="BI143" i="13"/>
  <c r="BH143" i="13"/>
  <c r="BG143" i="13"/>
  <c r="BF143" i="13"/>
  <c r="T143" i="13"/>
  <c r="R143" i="13"/>
  <c r="P143" i="13"/>
  <c r="BI142" i="13"/>
  <c r="BH142" i="13"/>
  <c r="BG142" i="13"/>
  <c r="BF142" i="13"/>
  <c r="T142" i="13"/>
  <c r="R142" i="13"/>
  <c r="P142" i="13"/>
  <c r="BI141" i="13"/>
  <c r="BH141" i="13"/>
  <c r="BG141" i="13"/>
  <c r="BF141" i="13"/>
  <c r="T141" i="13"/>
  <c r="R141" i="13"/>
  <c r="P141" i="13"/>
  <c r="BI140" i="13"/>
  <c r="BH140" i="13"/>
  <c r="BG140" i="13"/>
  <c r="BF140" i="13"/>
  <c r="T140" i="13"/>
  <c r="R140" i="13"/>
  <c r="P140" i="13"/>
  <c r="BI139" i="13"/>
  <c r="BH139" i="13"/>
  <c r="BG139" i="13"/>
  <c r="BF139" i="13"/>
  <c r="T139" i="13"/>
  <c r="R139" i="13"/>
  <c r="P139" i="13"/>
  <c r="BI138" i="13"/>
  <c r="BH138" i="13"/>
  <c r="BG138" i="13"/>
  <c r="BF138" i="13"/>
  <c r="T138" i="13"/>
  <c r="R138" i="13"/>
  <c r="P138" i="13"/>
  <c r="BI137" i="13"/>
  <c r="BH137" i="13"/>
  <c r="BG137" i="13"/>
  <c r="BF137" i="13"/>
  <c r="T137" i="13"/>
  <c r="R137" i="13"/>
  <c r="P137" i="13"/>
  <c r="BI136" i="13"/>
  <c r="BH136" i="13"/>
  <c r="BG136" i="13"/>
  <c r="BF136" i="13"/>
  <c r="T136" i="13"/>
  <c r="R136" i="13"/>
  <c r="P136" i="13"/>
  <c r="BI135" i="13"/>
  <c r="BH135" i="13"/>
  <c r="BG135" i="13"/>
  <c r="BF135" i="13"/>
  <c r="T135" i="13"/>
  <c r="R135" i="13"/>
  <c r="P135" i="13"/>
  <c r="BI134" i="13"/>
  <c r="BH134" i="13"/>
  <c r="BG134" i="13"/>
  <c r="BF134" i="13"/>
  <c r="T134" i="13"/>
  <c r="R134" i="13"/>
  <c r="P134" i="13"/>
  <c r="BI133" i="13"/>
  <c r="BH133" i="13"/>
  <c r="BG133" i="13"/>
  <c r="BF133" i="13"/>
  <c r="T133" i="13"/>
  <c r="R133" i="13"/>
  <c r="P133" i="13"/>
  <c r="BI132" i="13"/>
  <c r="BH132" i="13"/>
  <c r="BG132" i="13"/>
  <c r="BF132" i="13"/>
  <c r="T132" i="13"/>
  <c r="R132" i="13"/>
  <c r="P132" i="13"/>
  <c r="BI131" i="13"/>
  <c r="BH131" i="13"/>
  <c r="BG131" i="13"/>
  <c r="BF131" i="13"/>
  <c r="T131" i="13"/>
  <c r="R131" i="13"/>
  <c r="P131" i="13"/>
  <c r="BI130" i="13"/>
  <c r="BH130" i="13"/>
  <c r="BG130" i="13"/>
  <c r="BF130" i="13"/>
  <c r="T130" i="13"/>
  <c r="R130" i="13"/>
  <c r="P130" i="13"/>
  <c r="BI129" i="13"/>
  <c r="BH129" i="13"/>
  <c r="BG129" i="13"/>
  <c r="BF129" i="13"/>
  <c r="T129" i="13"/>
  <c r="R129" i="13"/>
  <c r="P129" i="13"/>
  <c r="BI128" i="13"/>
  <c r="BH128" i="13"/>
  <c r="BG128" i="13"/>
  <c r="BF128" i="13"/>
  <c r="T128" i="13"/>
  <c r="R128" i="13"/>
  <c r="P128" i="13"/>
  <c r="BI127" i="13"/>
  <c r="BH127" i="13"/>
  <c r="BG127" i="13"/>
  <c r="BF127" i="13"/>
  <c r="T127" i="13"/>
  <c r="R127" i="13"/>
  <c r="P127" i="13"/>
  <c r="BI126" i="13"/>
  <c r="BH126" i="13"/>
  <c r="BG126" i="13"/>
  <c r="BF126" i="13"/>
  <c r="T126" i="13"/>
  <c r="R126" i="13"/>
  <c r="P126" i="13"/>
  <c r="BI125" i="13"/>
  <c r="BH125" i="13"/>
  <c r="BG125" i="13"/>
  <c r="BF125" i="13"/>
  <c r="T125" i="13"/>
  <c r="R125" i="13"/>
  <c r="P125" i="13"/>
  <c r="BI124" i="13"/>
  <c r="BH124" i="13"/>
  <c r="BG124" i="13"/>
  <c r="BF124" i="13"/>
  <c r="T124" i="13"/>
  <c r="R124" i="13"/>
  <c r="P124" i="13"/>
  <c r="BI123" i="13"/>
  <c r="BH123" i="13"/>
  <c r="BG123" i="13"/>
  <c r="BF123" i="13"/>
  <c r="T123" i="13"/>
  <c r="R123" i="13"/>
  <c r="P123" i="13"/>
  <c r="BI122" i="13"/>
  <c r="BH122" i="13"/>
  <c r="BG122" i="13"/>
  <c r="BF122" i="13"/>
  <c r="T122" i="13"/>
  <c r="R122" i="13"/>
  <c r="P122" i="13"/>
  <c r="BI121" i="13"/>
  <c r="BH121" i="13"/>
  <c r="BG121" i="13"/>
  <c r="BF121" i="13"/>
  <c r="T121" i="13"/>
  <c r="R121" i="13"/>
  <c r="P121" i="13"/>
  <c r="BI120" i="13"/>
  <c r="BH120" i="13"/>
  <c r="BG120" i="13"/>
  <c r="BF120" i="13"/>
  <c r="T120" i="13"/>
  <c r="R120" i="13"/>
  <c r="P120" i="13"/>
  <c r="BI119" i="13"/>
  <c r="BH119" i="13"/>
  <c r="BG119" i="13"/>
  <c r="BF119" i="13"/>
  <c r="T119" i="13"/>
  <c r="R119" i="13"/>
  <c r="P119" i="13"/>
  <c r="J114" i="13"/>
  <c r="F114" i="13"/>
  <c r="J113" i="13"/>
  <c r="F113" i="13"/>
  <c r="F111" i="13"/>
  <c r="E109" i="13"/>
  <c r="J92" i="13"/>
  <c r="F92" i="13"/>
  <c r="J91" i="13"/>
  <c r="F91" i="13"/>
  <c r="F89" i="13"/>
  <c r="E87" i="13"/>
  <c r="J12" i="13"/>
  <c r="J111" i="13" s="1"/>
  <c r="E7" i="13"/>
  <c r="E85" i="13" s="1"/>
  <c r="J39" i="12"/>
  <c r="J38" i="12"/>
  <c r="AY110" i="1" s="1"/>
  <c r="J37" i="12"/>
  <c r="AX110" i="1" s="1"/>
  <c r="BI173" i="12"/>
  <c r="BH173" i="12"/>
  <c r="BG173" i="12"/>
  <c r="BF173" i="12"/>
  <c r="T173" i="12"/>
  <c r="T172" i="12" s="1"/>
  <c r="R173" i="12"/>
  <c r="R172" i="12" s="1"/>
  <c r="P173" i="12"/>
  <c r="P172" i="12" s="1"/>
  <c r="BI171" i="12"/>
  <c r="BH171" i="12"/>
  <c r="BG171" i="12"/>
  <c r="BF171" i="12"/>
  <c r="T171" i="12"/>
  <c r="R171" i="12"/>
  <c r="P171" i="12"/>
  <c r="BI170" i="12"/>
  <c r="BH170" i="12"/>
  <c r="BG170" i="12"/>
  <c r="BF170" i="12"/>
  <c r="T170" i="12"/>
  <c r="R170" i="12"/>
  <c r="P170" i="12"/>
  <c r="BI169" i="12"/>
  <c r="BH169" i="12"/>
  <c r="BG169" i="12"/>
  <c r="BF169" i="12"/>
  <c r="T169" i="12"/>
  <c r="R169" i="12"/>
  <c r="P169" i="12"/>
  <c r="BI168" i="12"/>
  <c r="BH168" i="12"/>
  <c r="BG168" i="12"/>
  <c r="BF168" i="12"/>
  <c r="T168" i="12"/>
  <c r="R168" i="12"/>
  <c r="P168" i="12"/>
  <c r="BI167" i="12"/>
  <c r="BH167" i="12"/>
  <c r="BG167" i="12"/>
  <c r="BF167" i="12"/>
  <c r="T167" i="12"/>
  <c r="R167" i="12"/>
  <c r="P167" i="12"/>
  <c r="BI166" i="12"/>
  <c r="BH166" i="12"/>
  <c r="BG166" i="12"/>
  <c r="BF166" i="12"/>
  <c r="T166" i="12"/>
  <c r="R166" i="12"/>
  <c r="P166" i="12"/>
  <c r="BI165" i="12"/>
  <c r="BH165" i="12"/>
  <c r="BG165" i="12"/>
  <c r="BF165" i="12"/>
  <c r="T165" i="12"/>
  <c r="R165" i="12"/>
  <c r="P165" i="12"/>
  <c r="BI164" i="12"/>
  <c r="BH164" i="12"/>
  <c r="BG164" i="12"/>
  <c r="BF164" i="12"/>
  <c r="T164" i="12"/>
  <c r="R164" i="12"/>
  <c r="P164" i="12"/>
  <c r="BI163" i="12"/>
  <c r="BH163" i="12"/>
  <c r="BG163" i="12"/>
  <c r="BF163" i="12"/>
  <c r="T163" i="12"/>
  <c r="R163" i="12"/>
  <c r="P163" i="12"/>
  <c r="BI162" i="12"/>
  <c r="BH162" i="12"/>
  <c r="BG162" i="12"/>
  <c r="BF162" i="12"/>
  <c r="T162" i="12"/>
  <c r="R162" i="12"/>
  <c r="P162" i="12"/>
  <c r="BI161" i="12"/>
  <c r="BH161" i="12"/>
  <c r="BG161" i="12"/>
  <c r="BF161" i="12"/>
  <c r="T161" i="12"/>
  <c r="R161" i="12"/>
  <c r="P161" i="12"/>
  <c r="BI160" i="12"/>
  <c r="BH160" i="12"/>
  <c r="BG160" i="12"/>
  <c r="BF160" i="12"/>
  <c r="T160" i="12"/>
  <c r="R160" i="12"/>
  <c r="P160" i="12"/>
  <c r="BI159" i="12"/>
  <c r="BH159" i="12"/>
  <c r="BG159" i="12"/>
  <c r="BF159" i="12"/>
  <c r="T159" i="12"/>
  <c r="R159" i="12"/>
  <c r="P159" i="12"/>
  <c r="BI158" i="12"/>
  <c r="BH158" i="12"/>
  <c r="BG158" i="12"/>
  <c r="BF158" i="12"/>
  <c r="T158" i="12"/>
  <c r="R158" i="12"/>
  <c r="P158" i="12"/>
  <c r="BI156" i="12"/>
  <c r="BH156" i="12"/>
  <c r="BG156" i="12"/>
  <c r="BF156" i="12"/>
  <c r="T156" i="12"/>
  <c r="R156" i="12"/>
  <c r="P156" i="12"/>
  <c r="BI155" i="12"/>
  <c r="BH155" i="12"/>
  <c r="BG155" i="12"/>
  <c r="BF155" i="12"/>
  <c r="T155" i="12"/>
  <c r="R155" i="12"/>
  <c r="P155" i="12"/>
  <c r="BI154" i="12"/>
  <c r="BH154" i="12"/>
  <c r="BG154" i="12"/>
  <c r="BF154" i="12"/>
  <c r="T154" i="12"/>
  <c r="R154" i="12"/>
  <c r="P154" i="12"/>
  <c r="BI153" i="12"/>
  <c r="BH153" i="12"/>
  <c r="BG153" i="12"/>
  <c r="BF153" i="12"/>
  <c r="T153" i="12"/>
  <c r="R153" i="12"/>
  <c r="P153" i="12"/>
  <c r="BI152" i="12"/>
  <c r="BH152" i="12"/>
  <c r="BG152" i="12"/>
  <c r="BF152" i="12"/>
  <c r="T152" i="12"/>
  <c r="R152" i="12"/>
  <c r="P152" i="12"/>
  <c r="BI151" i="12"/>
  <c r="BH151" i="12"/>
  <c r="BG151" i="12"/>
  <c r="BF151" i="12"/>
  <c r="T151" i="12"/>
  <c r="R151" i="12"/>
  <c r="P151" i="12"/>
  <c r="BI150" i="12"/>
  <c r="BH150" i="12"/>
  <c r="BG150" i="12"/>
  <c r="BF150" i="12"/>
  <c r="T150" i="12"/>
  <c r="R150" i="12"/>
  <c r="P150" i="12"/>
  <c r="BI149" i="12"/>
  <c r="BH149" i="12"/>
  <c r="BG149" i="12"/>
  <c r="BF149" i="12"/>
  <c r="T149" i="12"/>
  <c r="R149" i="12"/>
  <c r="P149" i="12"/>
  <c r="BI148" i="12"/>
  <c r="BH148" i="12"/>
  <c r="BG148" i="12"/>
  <c r="BF148" i="12"/>
  <c r="T148" i="12"/>
  <c r="R148" i="12"/>
  <c r="P148" i="12"/>
  <c r="BI147" i="12"/>
  <c r="BH147" i="12"/>
  <c r="BG147" i="12"/>
  <c r="BF147" i="12"/>
  <c r="T147" i="12"/>
  <c r="R147" i="12"/>
  <c r="P147" i="12"/>
  <c r="BI146" i="12"/>
  <c r="BH146" i="12"/>
  <c r="BG146" i="12"/>
  <c r="BF146" i="12"/>
  <c r="T146" i="12"/>
  <c r="R146" i="12"/>
  <c r="P146" i="12"/>
  <c r="BI145" i="12"/>
  <c r="BH145" i="12"/>
  <c r="BG145" i="12"/>
  <c r="BF145" i="12"/>
  <c r="T145" i="12"/>
  <c r="R145" i="12"/>
  <c r="P145" i="12"/>
  <c r="BI144" i="12"/>
  <c r="BH144" i="12"/>
  <c r="BG144" i="12"/>
  <c r="BF144" i="12"/>
  <c r="T144" i="12"/>
  <c r="R144" i="12"/>
  <c r="P144" i="12"/>
  <c r="BI143" i="12"/>
  <c r="BH143" i="12"/>
  <c r="BG143" i="12"/>
  <c r="BF143" i="12"/>
  <c r="T143" i="12"/>
  <c r="R143" i="12"/>
  <c r="P143" i="12"/>
  <c r="BI142" i="12"/>
  <c r="BH142" i="12"/>
  <c r="BG142" i="12"/>
  <c r="BF142" i="12"/>
  <c r="T142" i="12"/>
  <c r="R142" i="12"/>
  <c r="P142" i="12"/>
  <c r="BI141" i="12"/>
  <c r="BH141" i="12"/>
  <c r="BG141" i="12"/>
  <c r="BF141" i="12"/>
  <c r="T141" i="12"/>
  <c r="R141" i="12"/>
  <c r="P141" i="12"/>
  <c r="BI140" i="12"/>
  <c r="BH140" i="12"/>
  <c r="BG140" i="12"/>
  <c r="BF140" i="12"/>
  <c r="T140" i="12"/>
  <c r="R140" i="12"/>
  <c r="P140" i="12"/>
  <c r="BI139" i="12"/>
  <c r="BH139" i="12"/>
  <c r="BG139" i="12"/>
  <c r="BF139" i="12"/>
  <c r="T139" i="12"/>
  <c r="R139" i="12"/>
  <c r="P139" i="12"/>
  <c r="BI138" i="12"/>
  <c r="BH138" i="12"/>
  <c r="BG138" i="12"/>
  <c r="BF138" i="12"/>
  <c r="T138" i="12"/>
  <c r="R138" i="12"/>
  <c r="P138" i="12"/>
  <c r="BI137" i="12"/>
  <c r="BH137" i="12"/>
  <c r="BG137" i="12"/>
  <c r="BF137" i="12"/>
  <c r="T137" i="12"/>
  <c r="R137" i="12"/>
  <c r="P137" i="12"/>
  <c r="BI136" i="12"/>
  <c r="BH136" i="12"/>
  <c r="BG136" i="12"/>
  <c r="BF136" i="12"/>
  <c r="T136" i="12"/>
  <c r="R136" i="12"/>
  <c r="P136" i="12"/>
  <c r="BI135" i="12"/>
  <c r="BH135" i="12"/>
  <c r="BG135" i="12"/>
  <c r="BF135" i="12"/>
  <c r="T135" i="12"/>
  <c r="R135" i="12"/>
  <c r="P135" i="12"/>
  <c r="BI134" i="12"/>
  <c r="BH134" i="12"/>
  <c r="BG134" i="12"/>
  <c r="BF134" i="12"/>
  <c r="T134" i="12"/>
  <c r="R134" i="12"/>
  <c r="P134" i="12"/>
  <c r="BI133" i="12"/>
  <c r="BH133" i="12"/>
  <c r="BG133" i="12"/>
  <c r="BF133" i="12"/>
  <c r="T133" i="12"/>
  <c r="R133" i="12"/>
  <c r="P133" i="12"/>
  <c r="BI132" i="12"/>
  <c r="BH132" i="12"/>
  <c r="BG132" i="12"/>
  <c r="BF132" i="12"/>
  <c r="T132" i="12"/>
  <c r="R132" i="12"/>
  <c r="P132" i="12"/>
  <c r="BI131" i="12"/>
  <c r="BH131" i="12"/>
  <c r="BG131" i="12"/>
  <c r="BF131" i="12"/>
  <c r="T131" i="12"/>
  <c r="R131" i="12"/>
  <c r="P131" i="12"/>
  <c r="BI130" i="12"/>
  <c r="BH130" i="12"/>
  <c r="BG130" i="12"/>
  <c r="BF130" i="12"/>
  <c r="T130" i="12"/>
  <c r="R130" i="12"/>
  <c r="P130" i="12"/>
  <c r="BI129" i="12"/>
  <c r="BH129" i="12"/>
  <c r="BG129" i="12"/>
  <c r="BF129" i="12"/>
  <c r="T129" i="12"/>
  <c r="R129" i="12"/>
  <c r="P129" i="12"/>
  <c r="BI128" i="12"/>
  <c r="BH128" i="12"/>
  <c r="BG128" i="12"/>
  <c r="BF128" i="12"/>
  <c r="T128" i="12"/>
  <c r="R128" i="12"/>
  <c r="P128" i="12"/>
  <c r="BI127" i="12"/>
  <c r="BH127" i="12"/>
  <c r="BG127" i="12"/>
  <c r="BF127" i="12"/>
  <c r="T127" i="12"/>
  <c r="R127" i="12"/>
  <c r="P127" i="12"/>
  <c r="J121" i="12"/>
  <c r="F121" i="12"/>
  <c r="J120" i="12"/>
  <c r="F120" i="12"/>
  <c r="F118" i="12"/>
  <c r="E116" i="12"/>
  <c r="J94" i="12"/>
  <c r="F94" i="12"/>
  <c r="J93" i="12"/>
  <c r="F93" i="12"/>
  <c r="F91" i="12"/>
  <c r="E89" i="12"/>
  <c r="J14" i="12"/>
  <c r="J91" i="12"/>
  <c r="E7" i="12"/>
  <c r="E112" i="12" s="1"/>
  <c r="J39" i="11"/>
  <c r="J38" i="11"/>
  <c r="AY108" i="1" s="1"/>
  <c r="J37" i="11"/>
  <c r="AX108" i="1" s="1"/>
  <c r="BI286" i="11"/>
  <c r="BH286" i="11"/>
  <c r="BG286" i="11"/>
  <c r="BF286" i="11"/>
  <c r="T286" i="11"/>
  <c r="R286" i="11"/>
  <c r="P286" i="11"/>
  <c r="BI285" i="11"/>
  <c r="BH285" i="11"/>
  <c r="BG285" i="11"/>
  <c r="BF285" i="11"/>
  <c r="T285" i="11"/>
  <c r="R285" i="11"/>
  <c r="P285" i="11"/>
  <c r="BI282" i="11"/>
  <c r="BH282" i="11"/>
  <c r="BG282" i="11"/>
  <c r="BF282" i="11"/>
  <c r="T282" i="11"/>
  <c r="R282" i="11"/>
  <c r="P282" i="11"/>
  <c r="BI281" i="11"/>
  <c r="BH281" i="11"/>
  <c r="BG281" i="11"/>
  <c r="BF281" i="11"/>
  <c r="T281" i="11"/>
  <c r="R281" i="11"/>
  <c r="P281" i="11"/>
  <c r="BI280" i="11"/>
  <c r="BH280" i="11"/>
  <c r="BG280" i="11"/>
  <c r="BF280" i="11"/>
  <c r="T280" i="11"/>
  <c r="R280" i="11"/>
  <c r="P280" i="11"/>
  <c r="BI279" i="11"/>
  <c r="BH279" i="11"/>
  <c r="BG279" i="11"/>
  <c r="BF279" i="11"/>
  <c r="T279" i="11"/>
  <c r="R279" i="11"/>
  <c r="P279" i="11"/>
  <c r="BI278" i="11"/>
  <c r="BH278" i="11"/>
  <c r="BG278" i="11"/>
  <c r="BF278" i="11"/>
  <c r="T278" i="11"/>
  <c r="R278" i="11"/>
  <c r="P278" i="11"/>
  <c r="BI277" i="11"/>
  <c r="BH277" i="11"/>
  <c r="BG277" i="11"/>
  <c r="BF277" i="11"/>
  <c r="T277" i="11"/>
  <c r="R277" i="11"/>
  <c r="P277" i="11"/>
  <c r="BI276" i="11"/>
  <c r="BH276" i="11"/>
  <c r="BG276" i="11"/>
  <c r="BF276" i="11"/>
  <c r="T276" i="11"/>
  <c r="R276" i="11"/>
  <c r="P276" i="11"/>
  <c r="BI275" i="11"/>
  <c r="BH275" i="11"/>
  <c r="BG275" i="11"/>
  <c r="BF275" i="11"/>
  <c r="T275" i="11"/>
  <c r="R275" i="11"/>
  <c r="P275" i="11"/>
  <c r="BI274" i="11"/>
  <c r="BH274" i="11"/>
  <c r="BG274" i="11"/>
  <c r="BF274" i="11"/>
  <c r="T274" i="11"/>
  <c r="R274" i="11"/>
  <c r="P274" i="11"/>
  <c r="BI273" i="11"/>
  <c r="BH273" i="11"/>
  <c r="BG273" i="11"/>
  <c r="BF273" i="11"/>
  <c r="T273" i="11"/>
  <c r="R273" i="11"/>
  <c r="P273" i="11"/>
  <c r="BI272" i="11"/>
  <c r="BH272" i="11"/>
  <c r="BG272" i="11"/>
  <c r="BF272" i="11"/>
  <c r="T272" i="11"/>
  <c r="R272" i="11"/>
  <c r="P272" i="11"/>
  <c r="BI271" i="11"/>
  <c r="BH271" i="11"/>
  <c r="BG271" i="11"/>
  <c r="BF271" i="11"/>
  <c r="T271" i="11"/>
  <c r="R271" i="11"/>
  <c r="P271" i="11"/>
  <c r="BI270" i="11"/>
  <c r="BH270" i="11"/>
  <c r="BG270" i="11"/>
  <c r="BF270" i="11"/>
  <c r="T270" i="11"/>
  <c r="R270" i="11"/>
  <c r="P270" i="11"/>
  <c r="BI269" i="11"/>
  <c r="BH269" i="11"/>
  <c r="BG269" i="11"/>
  <c r="BF269" i="11"/>
  <c r="T269" i="11"/>
  <c r="R269" i="11"/>
  <c r="P269" i="11"/>
  <c r="BI268" i="11"/>
  <c r="BH268" i="11"/>
  <c r="BG268" i="11"/>
  <c r="BF268" i="11"/>
  <c r="T268" i="11"/>
  <c r="R268" i="11"/>
  <c r="P268" i="11"/>
  <c r="BI267" i="11"/>
  <c r="BH267" i="11"/>
  <c r="BG267" i="11"/>
  <c r="BF267" i="11"/>
  <c r="T267" i="11"/>
  <c r="R267" i="11"/>
  <c r="P267" i="11"/>
  <c r="BI266" i="11"/>
  <c r="BH266" i="11"/>
  <c r="BG266" i="11"/>
  <c r="BF266" i="11"/>
  <c r="T266" i="11"/>
  <c r="R266" i="11"/>
  <c r="P266" i="11"/>
  <c r="BI265" i="11"/>
  <c r="BH265" i="11"/>
  <c r="BG265" i="11"/>
  <c r="BF265" i="11"/>
  <c r="T265" i="11"/>
  <c r="R265" i="11"/>
  <c r="P265" i="11"/>
  <c r="BI264" i="11"/>
  <c r="BH264" i="11"/>
  <c r="BG264" i="11"/>
  <c r="BF264" i="11"/>
  <c r="T264" i="11"/>
  <c r="R264" i="11"/>
  <c r="P264" i="11"/>
  <c r="BI263" i="11"/>
  <c r="BH263" i="11"/>
  <c r="BG263" i="11"/>
  <c r="BF263" i="11"/>
  <c r="T263" i="11"/>
  <c r="R263" i="11"/>
  <c r="P263" i="11"/>
  <c r="BI262" i="11"/>
  <c r="BH262" i="11"/>
  <c r="BG262" i="11"/>
  <c r="BF262" i="11"/>
  <c r="T262" i="11"/>
  <c r="R262" i="11"/>
  <c r="P262" i="11"/>
  <c r="BI261" i="11"/>
  <c r="BH261" i="11"/>
  <c r="BG261" i="11"/>
  <c r="BF261" i="11"/>
  <c r="T261" i="11"/>
  <c r="R261" i="11"/>
  <c r="P261" i="11"/>
  <c r="BI260" i="11"/>
  <c r="BH260" i="11"/>
  <c r="BG260" i="11"/>
  <c r="BF260" i="11"/>
  <c r="T260" i="11"/>
  <c r="R260" i="11"/>
  <c r="P260" i="11"/>
  <c r="BI257" i="11"/>
  <c r="BH257" i="11"/>
  <c r="BG257" i="11"/>
  <c r="BF257" i="11"/>
  <c r="T257" i="11"/>
  <c r="T256" i="11" s="1"/>
  <c r="R257" i="11"/>
  <c r="R256" i="11"/>
  <c r="P257" i="11"/>
  <c r="P256" i="11"/>
  <c r="BI255" i="11"/>
  <c r="BH255" i="11"/>
  <c r="BG255" i="11"/>
  <c r="BF255" i="11"/>
  <c r="T255" i="11"/>
  <c r="R255" i="11"/>
  <c r="P255" i="11"/>
  <c r="BI254" i="11"/>
  <c r="BH254" i="11"/>
  <c r="BG254" i="11"/>
  <c r="BF254" i="11"/>
  <c r="T254" i="11"/>
  <c r="R254" i="11"/>
  <c r="P254" i="11"/>
  <c r="BI253" i="11"/>
  <c r="BH253" i="11"/>
  <c r="BG253" i="11"/>
  <c r="BF253" i="11"/>
  <c r="T253" i="11"/>
  <c r="R253" i="11"/>
  <c r="P253" i="11"/>
  <c r="BI252" i="11"/>
  <c r="BH252" i="11"/>
  <c r="BG252" i="11"/>
  <c r="BF252" i="11"/>
  <c r="T252" i="11"/>
  <c r="R252" i="11"/>
  <c r="P252" i="11"/>
  <c r="BI251" i="11"/>
  <c r="BH251" i="11"/>
  <c r="BG251" i="11"/>
  <c r="BF251" i="11"/>
  <c r="T251" i="11"/>
  <c r="R251" i="11"/>
  <c r="P251" i="11"/>
  <c r="BI250" i="11"/>
  <c r="BH250" i="11"/>
  <c r="BG250" i="11"/>
  <c r="BF250" i="11"/>
  <c r="T250" i="11"/>
  <c r="R250" i="11"/>
  <c r="P250" i="11"/>
  <c r="BI249" i="11"/>
  <c r="BH249" i="11"/>
  <c r="BG249" i="11"/>
  <c r="BF249" i="11"/>
  <c r="T249" i="11"/>
  <c r="R249" i="11"/>
  <c r="P249" i="11"/>
  <c r="BI248" i="11"/>
  <c r="BH248" i="11"/>
  <c r="BG248" i="11"/>
  <c r="BF248" i="11"/>
  <c r="T248" i="11"/>
  <c r="R248" i="11"/>
  <c r="P248" i="11"/>
  <c r="BI246" i="11"/>
  <c r="BH246" i="11"/>
  <c r="BG246" i="11"/>
  <c r="BF246" i="11"/>
  <c r="T246" i="11"/>
  <c r="R246" i="11"/>
  <c r="P246" i="11"/>
  <c r="BI245" i="11"/>
  <c r="BH245" i="11"/>
  <c r="BG245" i="11"/>
  <c r="BF245" i="11"/>
  <c r="T245" i="11"/>
  <c r="R245" i="11"/>
  <c r="P245" i="11"/>
  <c r="BI244" i="11"/>
  <c r="BH244" i="11"/>
  <c r="BG244" i="11"/>
  <c r="BF244" i="11"/>
  <c r="T244" i="11"/>
  <c r="R244" i="11"/>
  <c r="P244" i="11"/>
  <c r="BI243" i="11"/>
  <c r="BH243" i="11"/>
  <c r="BG243" i="11"/>
  <c r="BF243" i="11"/>
  <c r="T243" i="11"/>
  <c r="R243" i="11"/>
  <c r="P243" i="11"/>
  <c r="BI242" i="11"/>
  <c r="BH242" i="11"/>
  <c r="BG242" i="11"/>
  <c r="BF242" i="11"/>
  <c r="T242" i="11"/>
  <c r="R242" i="11"/>
  <c r="P242" i="11"/>
  <c r="BI241" i="11"/>
  <c r="BH241" i="11"/>
  <c r="BG241" i="11"/>
  <c r="BF241" i="11"/>
  <c r="T241" i="11"/>
  <c r="R241" i="11"/>
  <c r="P241" i="11"/>
  <c r="BI240" i="11"/>
  <c r="BH240" i="11"/>
  <c r="BG240" i="11"/>
  <c r="BF240" i="11"/>
  <c r="T240" i="11"/>
  <c r="R240" i="11"/>
  <c r="P240" i="11"/>
  <c r="BI239" i="11"/>
  <c r="BH239" i="11"/>
  <c r="BG239" i="11"/>
  <c r="BF239" i="11"/>
  <c r="T239" i="11"/>
  <c r="R239" i="11"/>
  <c r="P239" i="11"/>
  <c r="BI238" i="11"/>
  <c r="BH238" i="11"/>
  <c r="BG238" i="11"/>
  <c r="BF238" i="11"/>
  <c r="T238" i="11"/>
  <c r="R238" i="11"/>
  <c r="P238" i="11"/>
  <c r="BI237" i="11"/>
  <c r="BH237" i="11"/>
  <c r="BG237" i="11"/>
  <c r="BF237" i="11"/>
  <c r="T237" i="11"/>
  <c r="R237" i="11"/>
  <c r="P237" i="11"/>
  <c r="BI236" i="11"/>
  <c r="BH236" i="11"/>
  <c r="BG236" i="11"/>
  <c r="BF236" i="11"/>
  <c r="T236" i="11"/>
  <c r="R236" i="11"/>
  <c r="P236" i="11"/>
  <c r="BI235" i="11"/>
  <c r="BH235" i="11"/>
  <c r="BG235" i="11"/>
  <c r="BF235" i="11"/>
  <c r="T235" i="11"/>
  <c r="R235" i="11"/>
  <c r="P235" i="11"/>
  <c r="BI234" i="11"/>
  <c r="BH234" i="11"/>
  <c r="BG234" i="11"/>
  <c r="BF234" i="11"/>
  <c r="T234" i="11"/>
  <c r="R234" i="11"/>
  <c r="P234" i="11"/>
  <c r="BI233" i="11"/>
  <c r="BH233" i="11"/>
  <c r="BG233" i="11"/>
  <c r="BF233" i="11"/>
  <c r="T233" i="11"/>
  <c r="R233" i="11"/>
  <c r="P233" i="11"/>
  <c r="BI232" i="11"/>
  <c r="BH232" i="11"/>
  <c r="BG232" i="11"/>
  <c r="BF232" i="11"/>
  <c r="T232" i="11"/>
  <c r="R232" i="11"/>
  <c r="P232" i="11"/>
  <c r="BI231" i="11"/>
  <c r="BH231" i="11"/>
  <c r="BG231" i="11"/>
  <c r="BF231" i="11"/>
  <c r="T231" i="11"/>
  <c r="R231" i="11"/>
  <c r="P231" i="11"/>
  <c r="BI230" i="11"/>
  <c r="BH230" i="11"/>
  <c r="BG230" i="11"/>
  <c r="BF230" i="11"/>
  <c r="T230" i="11"/>
  <c r="R230" i="11"/>
  <c r="P230" i="11"/>
  <c r="BI229" i="11"/>
  <c r="BH229" i="11"/>
  <c r="BG229" i="11"/>
  <c r="BF229" i="11"/>
  <c r="T229" i="11"/>
  <c r="R229" i="11"/>
  <c r="P229" i="11"/>
  <c r="BI228" i="11"/>
  <c r="BH228" i="11"/>
  <c r="BG228" i="11"/>
  <c r="BF228" i="11"/>
  <c r="T228" i="11"/>
  <c r="R228" i="11"/>
  <c r="P228" i="11"/>
  <c r="BI227" i="11"/>
  <c r="BH227" i="11"/>
  <c r="BG227" i="11"/>
  <c r="BF227" i="11"/>
  <c r="T227" i="11"/>
  <c r="R227" i="11"/>
  <c r="P227" i="11"/>
  <c r="BI226" i="11"/>
  <c r="BH226" i="11"/>
  <c r="BG226" i="11"/>
  <c r="BF226" i="11"/>
  <c r="T226" i="11"/>
  <c r="R226" i="11"/>
  <c r="P226" i="11"/>
  <c r="BI225" i="11"/>
  <c r="BH225" i="11"/>
  <c r="BG225" i="11"/>
  <c r="BF225" i="11"/>
  <c r="T225" i="11"/>
  <c r="R225" i="11"/>
  <c r="P225" i="11"/>
  <c r="BI224" i="11"/>
  <c r="BH224" i="11"/>
  <c r="BG224" i="11"/>
  <c r="BF224" i="11"/>
  <c r="T224" i="11"/>
  <c r="R224" i="11"/>
  <c r="P224" i="11"/>
  <c r="BI223" i="11"/>
  <c r="BH223" i="11"/>
  <c r="BG223" i="11"/>
  <c r="BF223" i="11"/>
  <c r="T223" i="11"/>
  <c r="R223" i="11"/>
  <c r="P223" i="11"/>
  <c r="BI222" i="11"/>
  <c r="BH222" i="11"/>
  <c r="BG222" i="11"/>
  <c r="BF222" i="11"/>
  <c r="T222" i="11"/>
  <c r="R222" i="11"/>
  <c r="P222" i="11"/>
  <c r="BI221" i="11"/>
  <c r="BH221" i="11"/>
  <c r="BG221" i="11"/>
  <c r="BF221" i="11"/>
  <c r="T221" i="11"/>
  <c r="R221" i="11"/>
  <c r="P221" i="11"/>
  <c r="BI220" i="11"/>
  <c r="BH220" i="11"/>
  <c r="BG220" i="11"/>
  <c r="BF220" i="11"/>
  <c r="T220" i="11"/>
  <c r="R220" i="11"/>
  <c r="P220" i="11"/>
  <c r="BI219" i="11"/>
  <c r="BH219" i="11"/>
  <c r="BG219" i="11"/>
  <c r="BF219" i="11"/>
  <c r="T219" i="11"/>
  <c r="R219" i="11"/>
  <c r="P219" i="11"/>
  <c r="BI218" i="11"/>
  <c r="BH218" i="11"/>
  <c r="BG218" i="11"/>
  <c r="BF218" i="11"/>
  <c r="T218" i="11"/>
  <c r="R218" i="11"/>
  <c r="P218" i="11"/>
  <c r="BI217" i="11"/>
  <c r="BH217" i="11"/>
  <c r="BG217" i="11"/>
  <c r="BF217" i="11"/>
  <c r="T217" i="11"/>
  <c r="R217" i="11"/>
  <c r="P217" i="11"/>
  <c r="BI216" i="11"/>
  <c r="BH216" i="11"/>
  <c r="BG216" i="11"/>
  <c r="BF216" i="11"/>
  <c r="T216" i="11"/>
  <c r="R216" i="11"/>
  <c r="P216" i="11"/>
  <c r="BI215" i="11"/>
  <c r="BH215" i="11"/>
  <c r="BG215" i="11"/>
  <c r="BF215" i="11"/>
  <c r="T215" i="11"/>
  <c r="R215" i="11"/>
  <c r="P215" i="11"/>
  <c r="BI214" i="11"/>
  <c r="BH214" i="11"/>
  <c r="BG214" i="11"/>
  <c r="BF214" i="11"/>
  <c r="T214" i="11"/>
  <c r="R214" i="11"/>
  <c r="P214" i="11"/>
  <c r="BI213" i="11"/>
  <c r="BH213" i="11"/>
  <c r="BG213" i="11"/>
  <c r="BF213" i="11"/>
  <c r="T213" i="11"/>
  <c r="R213" i="11"/>
  <c r="P213" i="11"/>
  <c r="BI211" i="11"/>
  <c r="BH211" i="11"/>
  <c r="BG211" i="11"/>
  <c r="BF211" i="11"/>
  <c r="T211" i="11"/>
  <c r="R211" i="11"/>
  <c r="P211" i="11"/>
  <c r="BI210" i="11"/>
  <c r="BH210" i="11"/>
  <c r="BG210" i="11"/>
  <c r="BF210" i="11"/>
  <c r="T210" i="11"/>
  <c r="R210" i="11"/>
  <c r="P210" i="11"/>
  <c r="BI209" i="11"/>
  <c r="BH209" i="11"/>
  <c r="BG209" i="11"/>
  <c r="BF209" i="11"/>
  <c r="T209" i="11"/>
  <c r="R209" i="11"/>
  <c r="P209" i="11"/>
  <c r="BI207" i="11"/>
  <c r="BH207" i="11"/>
  <c r="BG207" i="11"/>
  <c r="BF207" i="11"/>
  <c r="T207" i="11"/>
  <c r="R207" i="11"/>
  <c r="P207" i="11"/>
  <c r="BI206" i="11"/>
  <c r="BH206" i="11"/>
  <c r="BG206" i="11"/>
  <c r="BF206" i="11"/>
  <c r="T206" i="11"/>
  <c r="R206" i="11"/>
  <c r="P206" i="11"/>
  <c r="BI205" i="11"/>
  <c r="BH205" i="11"/>
  <c r="BG205" i="11"/>
  <c r="BF205" i="11"/>
  <c r="T205" i="11"/>
  <c r="R205" i="11"/>
  <c r="P205" i="11"/>
  <c r="BI203" i="11"/>
  <c r="BH203" i="11"/>
  <c r="BG203" i="11"/>
  <c r="BF203" i="11"/>
  <c r="T203" i="11"/>
  <c r="R203" i="11"/>
  <c r="P203" i="11"/>
  <c r="BI202" i="11"/>
  <c r="BH202" i="11"/>
  <c r="BG202" i="11"/>
  <c r="BF202" i="11"/>
  <c r="T202" i="11"/>
  <c r="R202" i="11"/>
  <c r="P202" i="11"/>
  <c r="BI201" i="11"/>
  <c r="BH201" i="11"/>
  <c r="BG201" i="11"/>
  <c r="BF201" i="11"/>
  <c r="T201" i="11"/>
  <c r="R201" i="11"/>
  <c r="P201" i="11"/>
  <c r="BI200" i="11"/>
  <c r="BH200" i="11"/>
  <c r="BG200" i="11"/>
  <c r="BF200" i="11"/>
  <c r="T200" i="11"/>
  <c r="R200" i="11"/>
  <c r="P200" i="11"/>
  <c r="BI199" i="11"/>
  <c r="BH199" i="11"/>
  <c r="BG199" i="11"/>
  <c r="BF199" i="11"/>
  <c r="T199" i="11"/>
  <c r="R199" i="11"/>
  <c r="P199" i="11"/>
  <c r="BI198" i="11"/>
  <c r="BH198" i="11"/>
  <c r="BG198" i="11"/>
  <c r="BF198" i="11"/>
  <c r="T198" i="11"/>
  <c r="R198" i="11"/>
  <c r="P198" i="11"/>
  <c r="BI197" i="11"/>
  <c r="BH197" i="11"/>
  <c r="BG197" i="11"/>
  <c r="BF197" i="11"/>
  <c r="T197" i="11"/>
  <c r="R197" i="11"/>
  <c r="P197" i="11"/>
  <c r="BI196" i="11"/>
  <c r="BH196" i="11"/>
  <c r="BG196" i="11"/>
  <c r="BF196" i="11"/>
  <c r="T196" i="11"/>
  <c r="R196" i="11"/>
  <c r="P196" i="11"/>
  <c r="BI195" i="11"/>
  <c r="BH195" i="11"/>
  <c r="BG195" i="11"/>
  <c r="BF195" i="11"/>
  <c r="T195" i="11"/>
  <c r="R195" i="11"/>
  <c r="P195" i="11"/>
  <c r="BI194" i="11"/>
  <c r="BH194" i="11"/>
  <c r="BG194" i="11"/>
  <c r="BF194" i="11"/>
  <c r="T194" i="11"/>
  <c r="R194" i="11"/>
  <c r="P194" i="11"/>
  <c r="BI193" i="11"/>
  <c r="BH193" i="11"/>
  <c r="BG193" i="11"/>
  <c r="BF193" i="11"/>
  <c r="T193" i="11"/>
  <c r="R193" i="11"/>
  <c r="P193" i="11"/>
  <c r="BI192" i="11"/>
  <c r="BH192" i="11"/>
  <c r="BG192" i="11"/>
  <c r="BF192" i="11"/>
  <c r="T192" i="11"/>
  <c r="R192" i="11"/>
  <c r="P192" i="11"/>
  <c r="BI191" i="11"/>
  <c r="BH191" i="11"/>
  <c r="BG191" i="11"/>
  <c r="BF191" i="11"/>
  <c r="T191" i="11"/>
  <c r="R191" i="11"/>
  <c r="P191" i="11"/>
  <c r="BI190" i="11"/>
  <c r="BH190" i="11"/>
  <c r="BG190" i="11"/>
  <c r="BF190" i="11"/>
  <c r="T190" i="11"/>
  <c r="R190" i="11"/>
  <c r="P190" i="11"/>
  <c r="BI189" i="11"/>
  <c r="BH189" i="11"/>
  <c r="BG189" i="11"/>
  <c r="BF189" i="11"/>
  <c r="T189" i="11"/>
  <c r="R189" i="11"/>
  <c r="P189" i="11"/>
  <c r="BI188" i="11"/>
  <c r="BH188" i="11"/>
  <c r="BG188" i="11"/>
  <c r="BF188" i="11"/>
  <c r="T188" i="11"/>
  <c r="R188" i="11"/>
  <c r="P188" i="11"/>
  <c r="BI187" i="11"/>
  <c r="BH187" i="11"/>
  <c r="BG187" i="11"/>
  <c r="BF187" i="11"/>
  <c r="T187" i="11"/>
  <c r="R187" i="11"/>
  <c r="P187" i="11"/>
  <c r="BI186" i="11"/>
  <c r="BH186" i="11"/>
  <c r="BG186" i="11"/>
  <c r="BF186" i="11"/>
  <c r="T186" i="11"/>
  <c r="R186" i="11"/>
  <c r="P186" i="11"/>
  <c r="BI185" i="11"/>
  <c r="BH185" i="11"/>
  <c r="BG185" i="11"/>
  <c r="BF185" i="11"/>
  <c r="T185" i="11"/>
  <c r="R185" i="11"/>
  <c r="P185" i="11"/>
  <c r="BI184" i="11"/>
  <c r="BH184" i="11"/>
  <c r="BG184" i="11"/>
  <c r="BF184" i="11"/>
  <c r="T184" i="11"/>
  <c r="R184" i="11"/>
  <c r="P184" i="11"/>
  <c r="BI183" i="11"/>
  <c r="BH183" i="11"/>
  <c r="BG183" i="11"/>
  <c r="BF183" i="11"/>
  <c r="T183" i="11"/>
  <c r="R183" i="11"/>
  <c r="P183" i="11"/>
  <c r="BI182" i="11"/>
  <c r="BH182" i="11"/>
  <c r="BG182" i="11"/>
  <c r="BF182" i="11"/>
  <c r="T182" i="11"/>
  <c r="R182" i="11"/>
  <c r="P182" i="11"/>
  <c r="BI181" i="11"/>
  <c r="BH181" i="11"/>
  <c r="BG181" i="11"/>
  <c r="BF181" i="11"/>
  <c r="T181" i="11"/>
  <c r="R181" i="11"/>
  <c r="P181" i="11"/>
  <c r="BI180" i="11"/>
  <c r="BH180" i="11"/>
  <c r="BG180" i="11"/>
  <c r="BF180" i="11"/>
  <c r="T180" i="11"/>
  <c r="R180" i="11"/>
  <c r="P180" i="11"/>
  <c r="BI179" i="11"/>
  <c r="BH179" i="11"/>
  <c r="BG179" i="11"/>
  <c r="BF179" i="11"/>
  <c r="T179" i="11"/>
  <c r="R179" i="11"/>
  <c r="P179" i="11"/>
  <c r="BI178" i="11"/>
  <c r="BH178" i="11"/>
  <c r="BG178" i="11"/>
  <c r="BF178" i="11"/>
  <c r="T178" i="11"/>
  <c r="R178" i="11"/>
  <c r="P178" i="11"/>
  <c r="BI177" i="11"/>
  <c r="BH177" i="11"/>
  <c r="BG177" i="11"/>
  <c r="BF177" i="11"/>
  <c r="T177" i="11"/>
  <c r="R177" i="11"/>
  <c r="P177" i="11"/>
  <c r="BI176" i="11"/>
  <c r="BH176" i="11"/>
  <c r="BG176" i="11"/>
  <c r="BF176" i="11"/>
  <c r="T176" i="11"/>
  <c r="R176" i="11"/>
  <c r="P176" i="11"/>
  <c r="BI175" i="11"/>
  <c r="BH175" i="11"/>
  <c r="BG175" i="11"/>
  <c r="BF175" i="11"/>
  <c r="T175" i="11"/>
  <c r="R175" i="11"/>
  <c r="P175" i="11"/>
  <c r="BI174" i="11"/>
  <c r="BH174" i="11"/>
  <c r="BG174" i="11"/>
  <c r="BF174" i="11"/>
  <c r="T174" i="11"/>
  <c r="R174" i="11"/>
  <c r="P174" i="11"/>
  <c r="BI173" i="11"/>
  <c r="BH173" i="11"/>
  <c r="BG173" i="11"/>
  <c r="BF173" i="11"/>
  <c r="T173" i="11"/>
  <c r="R173" i="11"/>
  <c r="P173" i="11"/>
  <c r="BI172" i="11"/>
  <c r="BH172" i="11"/>
  <c r="BG172" i="11"/>
  <c r="BF172" i="11"/>
  <c r="T172" i="11"/>
  <c r="R172" i="11"/>
  <c r="P172" i="11"/>
  <c r="BI171" i="11"/>
  <c r="BH171" i="11"/>
  <c r="BG171" i="11"/>
  <c r="BF171" i="11"/>
  <c r="T171" i="11"/>
  <c r="R171" i="11"/>
  <c r="P171" i="11"/>
  <c r="BI170" i="11"/>
  <c r="BH170" i="11"/>
  <c r="BG170" i="11"/>
  <c r="BF170" i="11"/>
  <c r="T170" i="11"/>
  <c r="R170" i="11"/>
  <c r="P170" i="11"/>
  <c r="BI169" i="11"/>
  <c r="BH169" i="11"/>
  <c r="BG169" i="11"/>
  <c r="BF169" i="11"/>
  <c r="T169" i="11"/>
  <c r="R169" i="11"/>
  <c r="P169" i="11"/>
  <c r="BI168" i="11"/>
  <c r="BH168" i="11"/>
  <c r="BG168" i="11"/>
  <c r="BF168" i="11"/>
  <c r="T168" i="11"/>
  <c r="R168" i="11"/>
  <c r="P168" i="11"/>
  <c r="BI167" i="11"/>
  <c r="BH167" i="11"/>
  <c r="BG167" i="11"/>
  <c r="BF167" i="11"/>
  <c r="T167" i="11"/>
  <c r="R167" i="11"/>
  <c r="P167" i="11"/>
  <c r="BI166" i="11"/>
  <c r="BH166" i="11"/>
  <c r="BG166" i="11"/>
  <c r="BF166" i="11"/>
  <c r="T166" i="11"/>
  <c r="R166" i="11"/>
  <c r="P166" i="11"/>
  <c r="BI165" i="11"/>
  <c r="BH165" i="11"/>
  <c r="BG165" i="11"/>
  <c r="BF165" i="11"/>
  <c r="T165" i="11"/>
  <c r="R165" i="11"/>
  <c r="P165" i="11"/>
  <c r="BI164" i="11"/>
  <c r="BH164" i="11"/>
  <c r="BG164" i="11"/>
  <c r="BF164" i="11"/>
  <c r="T164" i="11"/>
  <c r="R164" i="11"/>
  <c r="P164" i="11"/>
  <c r="BI163" i="11"/>
  <c r="BH163" i="11"/>
  <c r="BG163" i="11"/>
  <c r="BF163" i="11"/>
  <c r="T163" i="11"/>
  <c r="R163" i="11"/>
  <c r="P163" i="11"/>
  <c r="BI162" i="11"/>
  <c r="BH162" i="11"/>
  <c r="BG162" i="11"/>
  <c r="BF162" i="11"/>
  <c r="T162" i="11"/>
  <c r="R162" i="11"/>
  <c r="P162" i="11"/>
  <c r="BI161" i="11"/>
  <c r="BH161" i="11"/>
  <c r="BG161" i="11"/>
  <c r="BF161" i="11"/>
  <c r="T161" i="11"/>
  <c r="R161" i="11"/>
  <c r="P161" i="11"/>
  <c r="BI160" i="11"/>
  <c r="BH160" i="11"/>
  <c r="BG160" i="11"/>
  <c r="BF160" i="11"/>
  <c r="T160" i="11"/>
  <c r="R160" i="11"/>
  <c r="P160" i="11"/>
  <c r="BI159" i="11"/>
  <c r="BH159" i="11"/>
  <c r="BG159" i="11"/>
  <c r="BF159" i="11"/>
  <c r="T159" i="11"/>
  <c r="R159" i="11"/>
  <c r="P159" i="11"/>
  <c r="BI158" i="11"/>
  <c r="BH158" i="11"/>
  <c r="BG158" i="11"/>
  <c r="BF158" i="11"/>
  <c r="T158" i="11"/>
  <c r="R158" i="11"/>
  <c r="P158" i="11"/>
  <c r="BI157" i="11"/>
  <c r="BH157" i="11"/>
  <c r="BG157" i="11"/>
  <c r="BF157" i="11"/>
  <c r="T157" i="11"/>
  <c r="R157" i="11"/>
  <c r="P157" i="11"/>
  <c r="BI156" i="11"/>
  <c r="BH156" i="11"/>
  <c r="BG156" i="11"/>
  <c r="BF156" i="11"/>
  <c r="T156" i="11"/>
  <c r="R156" i="11"/>
  <c r="P156" i="11"/>
  <c r="BI155" i="11"/>
  <c r="BH155" i="11"/>
  <c r="BG155" i="11"/>
  <c r="BF155" i="11"/>
  <c r="T155" i="11"/>
  <c r="R155" i="11"/>
  <c r="P155" i="11"/>
  <c r="BI154" i="11"/>
  <c r="BH154" i="11"/>
  <c r="BG154" i="11"/>
  <c r="BF154" i="11"/>
  <c r="T154" i="11"/>
  <c r="R154" i="11"/>
  <c r="P154" i="11"/>
  <c r="BI153" i="11"/>
  <c r="BH153" i="11"/>
  <c r="BG153" i="11"/>
  <c r="BF153" i="11"/>
  <c r="T153" i="11"/>
  <c r="R153" i="11"/>
  <c r="P153" i="11"/>
  <c r="BI152" i="11"/>
  <c r="BH152" i="11"/>
  <c r="BG152" i="11"/>
  <c r="BF152" i="11"/>
  <c r="T152" i="11"/>
  <c r="R152" i="11"/>
  <c r="P152" i="11"/>
  <c r="BI151" i="11"/>
  <c r="BH151" i="11"/>
  <c r="BG151" i="11"/>
  <c r="BF151" i="11"/>
  <c r="T151" i="11"/>
  <c r="R151" i="11"/>
  <c r="P151" i="11"/>
  <c r="BI150" i="11"/>
  <c r="BH150" i="11"/>
  <c r="BG150" i="11"/>
  <c r="BF150" i="11"/>
  <c r="T150" i="11"/>
  <c r="R150" i="11"/>
  <c r="P150" i="11"/>
  <c r="BI149" i="11"/>
  <c r="BH149" i="11"/>
  <c r="BG149" i="11"/>
  <c r="BF149" i="11"/>
  <c r="T149" i="11"/>
  <c r="R149" i="11"/>
  <c r="P149" i="11"/>
  <c r="BI148" i="11"/>
  <c r="BH148" i="11"/>
  <c r="BG148" i="11"/>
  <c r="BF148" i="11"/>
  <c r="T148" i="11"/>
  <c r="R148" i="11"/>
  <c r="P148" i="11"/>
  <c r="BI147" i="11"/>
  <c r="BH147" i="11"/>
  <c r="BG147" i="11"/>
  <c r="BF147" i="11"/>
  <c r="T147" i="11"/>
  <c r="R147" i="11"/>
  <c r="P147" i="11"/>
  <c r="BI146" i="11"/>
  <c r="BH146" i="11"/>
  <c r="BG146" i="11"/>
  <c r="BF146" i="11"/>
  <c r="T146" i="11"/>
  <c r="R146" i="11"/>
  <c r="P146" i="11"/>
  <c r="BI145" i="11"/>
  <c r="BH145" i="11"/>
  <c r="BG145" i="11"/>
  <c r="BF145" i="11"/>
  <c r="T145" i="11"/>
  <c r="R145" i="11"/>
  <c r="P145" i="11"/>
  <c r="BI144" i="11"/>
  <c r="BH144" i="11"/>
  <c r="BG144" i="11"/>
  <c r="BF144" i="11"/>
  <c r="T144" i="11"/>
  <c r="R144" i="11"/>
  <c r="P144" i="11"/>
  <c r="BI143" i="11"/>
  <c r="BH143" i="11"/>
  <c r="BG143" i="11"/>
  <c r="BF143" i="11"/>
  <c r="T143" i="11"/>
  <c r="R143" i="11"/>
  <c r="P143" i="11"/>
  <c r="BI142" i="11"/>
  <c r="BH142" i="11"/>
  <c r="BG142" i="11"/>
  <c r="BF142" i="11"/>
  <c r="T142" i="11"/>
  <c r="R142" i="11"/>
  <c r="P142" i="11"/>
  <c r="BI141" i="11"/>
  <c r="BH141" i="11"/>
  <c r="BG141" i="11"/>
  <c r="BF141" i="11"/>
  <c r="T141" i="11"/>
  <c r="R141" i="11"/>
  <c r="P141" i="11"/>
  <c r="BI140" i="11"/>
  <c r="BH140" i="11"/>
  <c r="BG140" i="11"/>
  <c r="BF140" i="11"/>
  <c r="T140" i="11"/>
  <c r="R140" i="11"/>
  <c r="P140" i="11"/>
  <c r="BI139" i="11"/>
  <c r="BH139" i="11"/>
  <c r="BG139" i="11"/>
  <c r="BF139" i="11"/>
  <c r="T139" i="11"/>
  <c r="R139" i="11"/>
  <c r="P139" i="11"/>
  <c r="BI138" i="11"/>
  <c r="BH138" i="11"/>
  <c r="BG138" i="11"/>
  <c r="BF138" i="11"/>
  <c r="T138" i="11"/>
  <c r="R138" i="11"/>
  <c r="P138" i="11"/>
  <c r="BI137" i="11"/>
  <c r="BH137" i="11"/>
  <c r="BG137" i="11"/>
  <c r="BF137" i="11"/>
  <c r="T137" i="11"/>
  <c r="R137" i="11"/>
  <c r="P137" i="11"/>
  <c r="BI136" i="11"/>
  <c r="BH136" i="11"/>
  <c r="BG136" i="11"/>
  <c r="BF136" i="11"/>
  <c r="T136" i="11"/>
  <c r="R136" i="11"/>
  <c r="P136" i="11"/>
  <c r="BI135" i="11"/>
  <c r="BH135" i="11"/>
  <c r="BG135" i="11"/>
  <c r="BF135" i="11"/>
  <c r="T135" i="11"/>
  <c r="R135" i="11"/>
  <c r="P135" i="11"/>
  <c r="BI134" i="11"/>
  <c r="BH134" i="11"/>
  <c r="BG134" i="11"/>
  <c r="BF134" i="11"/>
  <c r="T134" i="11"/>
  <c r="R134" i="11"/>
  <c r="P134" i="11"/>
  <c r="J128" i="11"/>
  <c r="F128" i="11"/>
  <c r="J127" i="11"/>
  <c r="F127" i="11"/>
  <c r="F125" i="11"/>
  <c r="E123" i="11"/>
  <c r="J94" i="11"/>
  <c r="F94" i="11"/>
  <c r="J93" i="11"/>
  <c r="F93" i="11"/>
  <c r="F91" i="11"/>
  <c r="E89" i="11"/>
  <c r="J14" i="11"/>
  <c r="J125" i="11" s="1"/>
  <c r="E7" i="11"/>
  <c r="E119" i="11" s="1"/>
  <c r="J39" i="10"/>
  <c r="J38" i="10"/>
  <c r="AY107" i="1"/>
  <c r="J37" i="10"/>
  <c r="AX107" i="1"/>
  <c r="BI271" i="10"/>
  <c r="BH271" i="10"/>
  <c r="BG271" i="10"/>
  <c r="BF271" i="10"/>
  <c r="T271" i="10"/>
  <c r="R271" i="10"/>
  <c r="P271" i="10"/>
  <c r="BI270" i="10"/>
  <c r="BH270" i="10"/>
  <c r="BG270" i="10"/>
  <c r="BF270" i="10"/>
  <c r="T270" i="10"/>
  <c r="R270" i="10"/>
  <c r="P270" i="10"/>
  <c r="BI267" i="10"/>
  <c r="BH267" i="10"/>
  <c r="BG267" i="10"/>
  <c r="BF267" i="10"/>
  <c r="T267" i="10"/>
  <c r="T266" i="10"/>
  <c r="R267" i="10"/>
  <c r="R266" i="10" s="1"/>
  <c r="P267" i="10"/>
  <c r="P266" i="10"/>
  <c r="BI265" i="10"/>
  <c r="BH265" i="10"/>
  <c r="BG265" i="10"/>
  <c r="BF265" i="10"/>
  <c r="T265" i="10"/>
  <c r="R265" i="10"/>
  <c r="P265" i="10"/>
  <c r="BI264" i="10"/>
  <c r="BH264" i="10"/>
  <c r="BG264" i="10"/>
  <c r="BF264" i="10"/>
  <c r="T264" i="10"/>
  <c r="R264" i="10"/>
  <c r="P264" i="10"/>
  <c r="BI263" i="10"/>
  <c r="BH263" i="10"/>
  <c r="BG263" i="10"/>
  <c r="BF263" i="10"/>
  <c r="T263" i="10"/>
  <c r="R263" i="10"/>
  <c r="P263" i="10"/>
  <c r="BI262" i="10"/>
  <c r="BH262" i="10"/>
  <c r="BG262" i="10"/>
  <c r="BF262" i="10"/>
  <c r="T262" i="10"/>
  <c r="R262" i="10"/>
  <c r="P262" i="10"/>
  <c r="BI261" i="10"/>
  <c r="BH261" i="10"/>
  <c r="BG261" i="10"/>
  <c r="BF261" i="10"/>
  <c r="T261" i="10"/>
  <c r="R261" i="10"/>
  <c r="P261" i="10"/>
  <c r="BI260" i="10"/>
  <c r="BH260" i="10"/>
  <c r="BG260" i="10"/>
  <c r="BF260" i="10"/>
  <c r="T260" i="10"/>
  <c r="R260" i="10"/>
  <c r="P260" i="10"/>
  <c r="BI259" i="10"/>
  <c r="BH259" i="10"/>
  <c r="BG259" i="10"/>
  <c r="BF259" i="10"/>
  <c r="T259" i="10"/>
  <c r="R259" i="10"/>
  <c r="P259" i="10"/>
  <c r="BI258" i="10"/>
  <c r="BH258" i="10"/>
  <c r="BG258" i="10"/>
  <c r="BF258" i="10"/>
  <c r="T258" i="10"/>
  <c r="R258" i="10"/>
  <c r="P258" i="10"/>
  <c r="BI257" i="10"/>
  <c r="BH257" i="10"/>
  <c r="BG257" i="10"/>
  <c r="BF257" i="10"/>
  <c r="T257" i="10"/>
  <c r="R257" i="10"/>
  <c r="P257" i="10"/>
  <c r="BI256" i="10"/>
  <c r="BH256" i="10"/>
  <c r="BG256" i="10"/>
  <c r="BF256" i="10"/>
  <c r="T256" i="10"/>
  <c r="R256" i="10"/>
  <c r="P256" i="10"/>
  <c r="BI255" i="10"/>
  <c r="BH255" i="10"/>
  <c r="BG255" i="10"/>
  <c r="BF255" i="10"/>
  <c r="T255" i="10"/>
  <c r="R255" i="10"/>
  <c r="P255" i="10"/>
  <c r="BI254" i="10"/>
  <c r="BH254" i="10"/>
  <c r="BG254" i="10"/>
  <c r="BF254" i="10"/>
  <c r="T254" i="10"/>
  <c r="R254" i="10"/>
  <c r="P254" i="10"/>
  <c r="BI253" i="10"/>
  <c r="BH253" i="10"/>
  <c r="BG253" i="10"/>
  <c r="BF253" i="10"/>
  <c r="T253" i="10"/>
  <c r="R253" i="10"/>
  <c r="P253" i="10"/>
  <c r="BI252" i="10"/>
  <c r="BH252" i="10"/>
  <c r="BG252" i="10"/>
  <c r="BF252" i="10"/>
  <c r="T252" i="10"/>
  <c r="R252" i="10"/>
  <c r="P252" i="10"/>
  <c r="BI251" i="10"/>
  <c r="BH251" i="10"/>
  <c r="BG251" i="10"/>
  <c r="BF251" i="10"/>
  <c r="T251" i="10"/>
  <c r="R251" i="10"/>
  <c r="P251" i="10"/>
  <c r="BI250" i="10"/>
  <c r="BH250" i="10"/>
  <c r="BG250" i="10"/>
  <c r="BF250" i="10"/>
  <c r="T250" i="10"/>
  <c r="R250" i="10"/>
  <c r="P250" i="10"/>
  <c r="BI249" i="10"/>
  <c r="BH249" i="10"/>
  <c r="BG249" i="10"/>
  <c r="BF249" i="10"/>
  <c r="T249" i="10"/>
  <c r="R249" i="10"/>
  <c r="P249" i="10"/>
  <c r="BI248" i="10"/>
  <c r="BH248" i="10"/>
  <c r="BG248" i="10"/>
  <c r="BF248" i="10"/>
  <c r="T248" i="10"/>
  <c r="R248" i="10"/>
  <c r="P248" i="10"/>
  <c r="BI247" i="10"/>
  <c r="BH247" i="10"/>
  <c r="BG247" i="10"/>
  <c r="BF247" i="10"/>
  <c r="T247" i="10"/>
  <c r="R247" i="10"/>
  <c r="P247" i="10"/>
  <c r="BI246" i="10"/>
  <c r="BH246" i="10"/>
  <c r="BG246" i="10"/>
  <c r="BF246" i="10"/>
  <c r="T246" i="10"/>
  <c r="R246" i="10"/>
  <c r="P246" i="10"/>
  <c r="BI245" i="10"/>
  <c r="BH245" i="10"/>
  <c r="BG245" i="10"/>
  <c r="BF245" i="10"/>
  <c r="T245" i="10"/>
  <c r="R245" i="10"/>
  <c r="P245" i="10"/>
  <c r="BI244" i="10"/>
  <c r="BH244" i="10"/>
  <c r="BG244" i="10"/>
  <c r="BF244" i="10"/>
  <c r="T244" i="10"/>
  <c r="R244" i="10"/>
  <c r="P244" i="10"/>
  <c r="BI243" i="10"/>
  <c r="BH243" i="10"/>
  <c r="BG243" i="10"/>
  <c r="BF243" i="10"/>
  <c r="T243" i="10"/>
  <c r="R243" i="10"/>
  <c r="P243" i="10"/>
  <c r="BI242" i="10"/>
  <c r="BH242" i="10"/>
  <c r="BG242" i="10"/>
  <c r="BF242" i="10"/>
  <c r="T242" i="10"/>
  <c r="R242" i="10"/>
  <c r="P242" i="10"/>
  <c r="BI241" i="10"/>
  <c r="BH241" i="10"/>
  <c r="BG241" i="10"/>
  <c r="BF241" i="10"/>
  <c r="T241" i="10"/>
  <c r="R241" i="10"/>
  <c r="P241" i="10"/>
  <c r="BI240" i="10"/>
  <c r="BH240" i="10"/>
  <c r="BG240" i="10"/>
  <c r="BF240" i="10"/>
  <c r="T240" i="10"/>
  <c r="R240" i="10"/>
  <c r="P240" i="10"/>
  <c r="BI239" i="10"/>
  <c r="BH239" i="10"/>
  <c r="BG239" i="10"/>
  <c r="BF239" i="10"/>
  <c r="T239" i="10"/>
  <c r="R239" i="10"/>
  <c r="P239" i="10"/>
  <c r="BI238" i="10"/>
  <c r="BH238" i="10"/>
  <c r="BG238" i="10"/>
  <c r="BF238" i="10"/>
  <c r="T238" i="10"/>
  <c r="R238" i="10"/>
  <c r="P238" i="10"/>
  <c r="BI237" i="10"/>
  <c r="BH237" i="10"/>
  <c r="BG237" i="10"/>
  <c r="BF237" i="10"/>
  <c r="T237" i="10"/>
  <c r="R237" i="10"/>
  <c r="P237" i="10"/>
  <c r="BI236" i="10"/>
  <c r="BH236" i="10"/>
  <c r="BG236" i="10"/>
  <c r="BF236" i="10"/>
  <c r="T236" i="10"/>
  <c r="R236" i="10"/>
  <c r="P236" i="10"/>
  <c r="BI235" i="10"/>
  <c r="BH235" i="10"/>
  <c r="BG235" i="10"/>
  <c r="BF235" i="10"/>
  <c r="T235" i="10"/>
  <c r="R235" i="10"/>
  <c r="P235" i="10"/>
  <c r="BI234" i="10"/>
  <c r="BH234" i="10"/>
  <c r="BG234" i="10"/>
  <c r="BF234" i="10"/>
  <c r="T234" i="10"/>
  <c r="R234" i="10"/>
  <c r="P234" i="10"/>
  <c r="BI233" i="10"/>
  <c r="BH233" i="10"/>
  <c r="BG233" i="10"/>
  <c r="BF233" i="10"/>
  <c r="T233" i="10"/>
  <c r="R233" i="10"/>
  <c r="P233" i="10"/>
  <c r="BI232" i="10"/>
  <c r="BH232" i="10"/>
  <c r="BG232" i="10"/>
  <c r="BF232" i="10"/>
  <c r="T232" i="10"/>
  <c r="R232" i="10"/>
  <c r="P232" i="10"/>
  <c r="BI231" i="10"/>
  <c r="BH231" i="10"/>
  <c r="BG231" i="10"/>
  <c r="BF231" i="10"/>
  <c r="T231" i="10"/>
  <c r="R231" i="10"/>
  <c r="P231" i="10"/>
  <c r="BI230" i="10"/>
  <c r="BH230" i="10"/>
  <c r="BG230" i="10"/>
  <c r="BF230" i="10"/>
  <c r="T230" i="10"/>
  <c r="R230" i="10"/>
  <c r="P230" i="10"/>
  <c r="BI229" i="10"/>
  <c r="BH229" i="10"/>
  <c r="BG229" i="10"/>
  <c r="BF229" i="10"/>
  <c r="T229" i="10"/>
  <c r="R229" i="10"/>
  <c r="P229" i="10"/>
  <c r="BI228" i="10"/>
  <c r="BH228" i="10"/>
  <c r="BG228" i="10"/>
  <c r="BF228" i="10"/>
  <c r="T228" i="10"/>
  <c r="R228" i="10"/>
  <c r="P228" i="10"/>
  <c r="BI227" i="10"/>
  <c r="BH227" i="10"/>
  <c r="BG227" i="10"/>
  <c r="BF227" i="10"/>
  <c r="T227" i="10"/>
  <c r="R227" i="10"/>
  <c r="P227" i="10"/>
  <c r="BI226" i="10"/>
  <c r="BH226" i="10"/>
  <c r="BG226" i="10"/>
  <c r="BF226" i="10"/>
  <c r="T226" i="10"/>
  <c r="R226" i="10"/>
  <c r="P226" i="10"/>
  <c r="BI225" i="10"/>
  <c r="BH225" i="10"/>
  <c r="BG225" i="10"/>
  <c r="BF225" i="10"/>
  <c r="T225" i="10"/>
  <c r="R225" i="10"/>
  <c r="P225" i="10"/>
  <c r="BI224" i="10"/>
  <c r="BH224" i="10"/>
  <c r="BG224" i="10"/>
  <c r="BF224" i="10"/>
  <c r="T224" i="10"/>
  <c r="R224" i="10"/>
  <c r="P224" i="10"/>
  <c r="BI223" i="10"/>
  <c r="BH223" i="10"/>
  <c r="BG223" i="10"/>
  <c r="BF223" i="10"/>
  <c r="T223" i="10"/>
  <c r="R223" i="10"/>
  <c r="P223" i="10"/>
  <c r="BI222" i="10"/>
  <c r="BH222" i="10"/>
  <c r="BG222" i="10"/>
  <c r="BF222" i="10"/>
  <c r="T222" i="10"/>
  <c r="R222" i="10"/>
  <c r="P222" i="10"/>
  <c r="BI221" i="10"/>
  <c r="BH221" i="10"/>
  <c r="BG221" i="10"/>
  <c r="BF221" i="10"/>
  <c r="T221" i="10"/>
  <c r="R221" i="10"/>
  <c r="P221" i="10"/>
  <c r="BI220" i="10"/>
  <c r="BH220" i="10"/>
  <c r="BG220" i="10"/>
  <c r="BF220" i="10"/>
  <c r="T220" i="10"/>
  <c r="R220" i="10"/>
  <c r="P220" i="10"/>
  <c r="BI219" i="10"/>
  <c r="BH219" i="10"/>
  <c r="BG219" i="10"/>
  <c r="BF219" i="10"/>
  <c r="T219" i="10"/>
  <c r="R219" i="10"/>
  <c r="P219" i="10"/>
  <c r="BI218" i="10"/>
  <c r="BH218" i="10"/>
  <c r="BG218" i="10"/>
  <c r="BF218" i="10"/>
  <c r="T218" i="10"/>
  <c r="R218" i="10"/>
  <c r="P218" i="10"/>
  <c r="BI217" i="10"/>
  <c r="BH217" i="10"/>
  <c r="BG217" i="10"/>
  <c r="BF217" i="10"/>
  <c r="T217" i="10"/>
  <c r="R217" i="10"/>
  <c r="P217" i="10"/>
  <c r="BI216" i="10"/>
  <c r="BH216" i="10"/>
  <c r="BG216" i="10"/>
  <c r="BF216" i="10"/>
  <c r="T216" i="10"/>
  <c r="R216" i="10"/>
  <c r="P216" i="10"/>
  <c r="BI215" i="10"/>
  <c r="BH215" i="10"/>
  <c r="BG215" i="10"/>
  <c r="BF215" i="10"/>
  <c r="T215" i="10"/>
  <c r="R215" i="10"/>
  <c r="P215" i="10"/>
  <c r="BI214" i="10"/>
  <c r="BH214" i="10"/>
  <c r="BG214" i="10"/>
  <c r="BF214" i="10"/>
  <c r="T214" i="10"/>
  <c r="R214" i="10"/>
  <c r="P214" i="10"/>
  <c r="BI213" i="10"/>
  <c r="BH213" i="10"/>
  <c r="BG213" i="10"/>
  <c r="BF213" i="10"/>
  <c r="T213" i="10"/>
  <c r="R213" i="10"/>
  <c r="P213" i="10"/>
  <c r="BI212" i="10"/>
  <c r="BH212" i="10"/>
  <c r="BG212" i="10"/>
  <c r="BF212" i="10"/>
  <c r="T212" i="10"/>
  <c r="R212" i="10"/>
  <c r="P212" i="10"/>
  <c r="BI211" i="10"/>
  <c r="BH211" i="10"/>
  <c r="BG211" i="10"/>
  <c r="BF211" i="10"/>
  <c r="T211" i="10"/>
  <c r="R211" i="10"/>
  <c r="P211" i="10"/>
  <c r="BI210" i="10"/>
  <c r="BH210" i="10"/>
  <c r="BG210" i="10"/>
  <c r="BF210" i="10"/>
  <c r="T210" i="10"/>
  <c r="R210" i="10"/>
  <c r="P210" i="10"/>
  <c r="BI209" i="10"/>
  <c r="BH209" i="10"/>
  <c r="BG209" i="10"/>
  <c r="BF209" i="10"/>
  <c r="T209" i="10"/>
  <c r="R209" i="10"/>
  <c r="P209" i="10"/>
  <c r="BI208" i="10"/>
  <c r="BH208" i="10"/>
  <c r="BG208" i="10"/>
  <c r="BF208" i="10"/>
  <c r="T208" i="10"/>
  <c r="R208" i="10"/>
  <c r="P208" i="10"/>
  <c r="BI207" i="10"/>
  <c r="BH207" i="10"/>
  <c r="BG207" i="10"/>
  <c r="BF207" i="10"/>
  <c r="T207" i="10"/>
  <c r="R207" i="10"/>
  <c r="P207" i="10"/>
  <c r="BI206" i="10"/>
  <c r="BH206" i="10"/>
  <c r="BG206" i="10"/>
  <c r="BF206" i="10"/>
  <c r="T206" i="10"/>
  <c r="R206" i="10"/>
  <c r="P206" i="10"/>
  <c r="BI205" i="10"/>
  <c r="BH205" i="10"/>
  <c r="BG205" i="10"/>
  <c r="BF205" i="10"/>
  <c r="T205" i="10"/>
  <c r="R205" i="10"/>
  <c r="P205" i="10"/>
  <c r="BI204" i="10"/>
  <c r="BH204" i="10"/>
  <c r="BG204" i="10"/>
  <c r="BF204" i="10"/>
  <c r="T204" i="10"/>
  <c r="R204" i="10"/>
  <c r="P204" i="10"/>
  <c r="BI203" i="10"/>
  <c r="BH203" i="10"/>
  <c r="BG203" i="10"/>
  <c r="BF203" i="10"/>
  <c r="T203" i="10"/>
  <c r="R203" i="10"/>
  <c r="P203" i="10"/>
  <c r="BI202" i="10"/>
  <c r="BH202" i="10"/>
  <c r="BG202" i="10"/>
  <c r="BF202" i="10"/>
  <c r="T202" i="10"/>
  <c r="R202" i="10"/>
  <c r="P202" i="10"/>
  <c r="BI201" i="10"/>
  <c r="BH201" i="10"/>
  <c r="BG201" i="10"/>
  <c r="BF201" i="10"/>
  <c r="T201" i="10"/>
  <c r="R201" i="10"/>
  <c r="P201" i="10"/>
  <c r="BI200" i="10"/>
  <c r="BH200" i="10"/>
  <c r="BG200" i="10"/>
  <c r="BF200" i="10"/>
  <c r="T200" i="10"/>
  <c r="R200" i="10"/>
  <c r="P200" i="10"/>
  <c r="BI199" i="10"/>
  <c r="BH199" i="10"/>
  <c r="BG199" i="10"/>
  <c r="BF199" i="10"/>
  <c r="T199" i="10"/>
  <c r="R199" i="10"/>
  <c r="P199" i="10"/>
  <c r="BI198" i="10"/>
  <c r="BH198" i="10"/>
  <c r="BG198" i="10"/>
  <c r="BF198" i="10"/>
  <c r="T198" i="10"/>
  <c r="R198" i="10"/>
  <c r="P198" i="10"/>
  <c r="BI197" i="10"/>
  <c r="BH197" i="10"/>
  <c r="BG197" i="10"/>
  <c r="BF197" i="10"/>
  <c r="T197" i="10"/>
  <c r="R197" i="10"/>
  <c r="P197" i="10"/>
  <c r="BI196" i="10"/>
  <c r="BH196" i="10"/>
  <c r="BG196" i="10"/>
  <c r="BF196" i="10"/>
  <c r="T196" i="10"/>
  <c r="R196" i="10"/>
  <c r="P196" i="10"/>
  <c r="BI195" i="10"/>
  <c r="BH195" i="10"/>
  <c r="BG195" i="10"/>
  <c r="BF195" i="10"/>
  <c r="T195" i="10"/>
  <c r="R195" i="10"/>
  <c r="P195" i="10"/>
  <c r="BI194" i="10"/>
  <c r="BH194" i="10"/>
  <c r="BG194" i="10"/>
  <c r="BF194" i="10"/>
  <c r="T194" i="10"/>
  <c r="R194" i="10"/>
  <c r="P194" i="10"/>
  <c r="BI193" i="10"/>
  <c r="BH193" i="10"/>
  <c r="BG193" i="10"/>
  <c r="BF193" i="10"/>
  <c r="T193" i="10"/>
  <c r="R193" i="10"/>
  <c r="P193" i="10"/>
  <c r="BI192" i="10"/>
  <c r="BH192" i="10"/>
  <c r="BG192" i="10"/>
  <c r="BF192" i="10"/>
  <c r="T192" i="10"/>
  <c r="R192" i="10"/>
  <c r="P192" i="10"/>
  <c r="BI190" i="10"/>
  <c r="BH190" i="10"/>
  <c r="BG190" i="10"/>
  <c r="BF190" i="10"/>
  <c r="T190" i="10"/>
  <c r="R190" i="10"/>
  <c r="P190" i="10"/>
  <c r="BI189" i="10"/>
  <c r="BH189" i="10"/>
  <c r="BG189" i="10"/>
  <c r="BF189" i="10"/>
  <c r="T189" i="10"/>
  <c r="R189" i="10"/>
  <c r="P189" i="10"/>
  <c r="BI188" i="10"/>
  <c r="BH188" i="10"/>
  <c r="BG188" i="10"/>
  <c r="BF188" i="10"/>
  <c r="T188" i="10"/>
  <c r="R188" i="10"/>
  <c r="P188" i="10"/>
  <c r="BI186" i="10"/>
  <c r="BH186" i="10"/>
  <c r="BG186" i="10"/>
  <c r="BF186" i="10"/>
  <c r="T186" i="10"/>
  <c r="R186" i="10"/>
  <c r="P186" i="10"/>
  <c r="BI185" i="10"/>
  <c r="BH185" i="10"/>
  <c r="BG185" i="10"/>
  <c r="BF185" i="10"/>
  <c r="T185" i="10"/>
  <c r="R185" i="10"/>
  <c r="P185" i="10"/>
  <c r="BI184" i="10"/>
  <c r="BH184" i="10"/>
  <c r="BG184" i="10"/>
  <c r="BF184" i="10"/>
  <c r="T184" i="10"/>
  <c r="R184" i="10"/>
  <c r="P184" i="10"/>
  <c r="BI182" i="10"/>
  <c r="BH182" i="10"/>
  <c r="BG182" i="10"/>
  <c r="BF182" i="10"/>
  <c r="T182" i="10"/>
  <c r="R182" i="10"/>
  <c r="P182" i="10"/>
  <c r="BI181" i="10"/>
  <c r="BH181" i="10"/>
  <c r="BG181" i="10"/>
  <c r="BF181" i="10"/>
  <c r="T181" i="10"/>
  <c r="R181" i="10"/>
  <c r="P181" i="10"/>
  <c r="BI180" i="10"/>
  <c r="BH180" i="10"/>
  <c r="BG180" i="10"/>
  <c r="BF180" i="10"/>
  <c r="T180" i="10"/>
  <c r="R180" i="10"/>
  <c r="P180" i="10"/>
  <c r="BI179" i="10"/>
  <c r="BH179" i="10"/>
  <c r="BG179" i="10"/>
  <c r="BF179" i="10"/>
  <c r="T179" i="10"/>
  <c r="R179" i="10"/>
  <c r="P179" i="10"/>
  <c r="BI178" i="10"/>
  <c r="BH178" i="10"/>
  <c r="BG178" i="10"/>
  <c r="BF178" i="10"/>
  <c r="T178" i="10"/>
  <c r="R178" i="10"/>
  <c r="P178" i="10"/>
  <c r="BI177" i="10"/>
  <c r="BH177" i="10"/>
  <c r="BG177" i="10"/>
  <c r="BF177" i="10"/>
  <c r="T177" i="10"/>
  <c r="R177" i="10"/>
  <c r="P177" i="10"/>
  <c r="BI176" i="10"/>
  <c r="BH176" i="10"/>
  <c r="BG176" i="10"/>
  <c r="BF176" i="10"/>
  <c r="T176" i="10"/>
  <c r="R176" i="10"/>
  <c r="P176" i="10"/>
  <c r="BI175" i="10"/>
  <c r="BH175" i="10"/>
  <c r="BG175" i="10"/>
  <c r="BF175" i="10"/>
  <c r="T175" i="10"/>
  <c r="R175" i="10"/>
  <c r="P175" i="10"/>
  <c r="BI174" i="10"/>
  <c r="BH174" i="10"/>
  <c r="BG174" i="10"/>
  <c r="BF174" i="10"/>
  <c r="T174" i="10"/>
  <c r="R174" i="10"/>
  <c r="P174" i="10"/>
  <c r="BI173" i="10"/>
  <c r="BH173" i="10"/>
  <c r="BG173" i="10"/>
  <c r="BF173" i="10"/>
  <c r="T173" i="10"/>
  <c r="R173" i="10"/>
  <c r="P173" i="10"/>
  <c r="BI172" i="10"/>
  <c r="BH172" i="10"/>
  <c r="BG172" i="10"/>
  <c r="BF172" i="10"/>
  <c r="T172" i="10"/>
  <c r="R172" i="10"/>
  <c r="P172" i="10"/>
  <c r="BI171" i="10"/>
  <c r="BH171" i="10"/>
  <c r="BG171" i="10"/>
  <c r="BF171" i="10"/>
  <c r="T171" i="10"/>
  <c r="R171" i="10"/>
  <c r="P171" i="10"/>
  <c r="BI170" i="10"/>
  <c r="BH170" i="10"/>
  <c r="BG170" i="10"/>
  <c r="BF170" i="10"/>
  <c r="T170" i="10"/>
  <c r="R170" i="10"/>
  <c r="P170" i="10"/>
  <c r="BI169" i="10"/>
  <c r="BH169" i="10"/>
  <c r="BG169" i="10"/>
  <c r="BF169" i="10"/>
  <c r="T169" i="10"/>
  <c r="R169" i="10"/>
  <c r="P169" i="10"/>
  <c r="BI168" i="10"/>
  <c r="BH168" i="10"/>
  <c r="BG168" i="10"/>
  <c r="BF168" i="10"/>
  <c r="T168" i="10"/>
  <c r="R168" i="10"/>
  <c r="P168" i="10"/>
  <c r="BI167" i="10"/>
  <c r="BH167" i="10"/>
  <c r="BG167" i="10"/>
  <c r="BF167" i="10"/>
  <c r="T167" i="10"/>
  <c r="R167" i="10"/>
  <c r="P167" i="10"/>
  <c r="BI166" i="10"/>
  <c r="BH166" i="10"/>
  <c r="BG166" i="10"/>
  <c r="BF166" i="10"/>
  <c r="T166" i="10"/>
  <c r="R166" i="10"/>
  <c r="P166" i="10"/>
  <c r="BI165" i="10"/>
  <c r="BH165" i="10"/>
  <c r="BG165" i="10"/>
  <c r="BF165" i="10"/>
  <c r="T165" i="10"/>
  <c r="R165" i="10"/>
  <c r="P165" i="10"/>
  <c r="BI164" i="10"/>
  <c r="BH164" i="10"/>
  <c r="BG164" i="10"/>
  <c r="BF164" i="10"/>
  <c r="T164" i="10"/>
  <c r="R164" i="10"/>
  <c r="P164" i="10"/>
  <c r="BI163" i="10"/>
  <c r="BH163" i="10"/>
  <c r="BG163" i="10"/>
  <c r="BF163" i="10"/>
  <c r="T163" i="10"/>
  <c r="R163" i="10"/>
  <c r="P163" i="10"/>
  <c r="BI162" i="10"/>
  <c r="BH162" i="10"/>
  <c r="BG162" i="10"/>
  <c r="BF162" i="10"/>
  <c r="T162" i="10"/>
  <c r="R162" i="10"/>
  <c r="P162" i="10"/>
  <c r="BI161" i="10"/>
  <c r="BH161" i="10"/>
  <c r="BG161" i="10"/>
  <c r="BF161" i="10"/>
  <c r="T161" i="10"/>
  <c r="R161" i="10"/>
  <c r="P161" i="10"/>
  <c r="BI160" i="10"/>
  <c r="BH160" i="10"/>
  <c r="BG160" i="10"/>
  <c r="BF160" i="10"/>
  <c r="T160" i="10"/>
  <c r="R160" i="10"/>
  <c r="P160" i="10"/>
  <c r="BI159" i="10"/>
  <c r="BH159" i="10"/>
  <c r="BG159" i="10"/>
  <c r="BF159" i="10"/>
  <c r="T159" i="10"/>
  <c r="R159" i="10"/>
  <c r="P159" i="10"/>
  <c r="BI158" i="10"/>
  <c r="BH158" i="10"/>
  <c r="BG158" i="10"/>
  <c r="BF158" i="10"/>
  <c r="T158" i="10"/>
  <c r="R158" i="10"/>
  <c r="P158" i="10"/>
  <c r="BI157" i="10"/>
  <c r="BH157" i="10"/>
  <c r="BG157" i="10"/>
  <c r="BF157" i="10"/>
  <c r="T157" i="10"/>
  <c r="R157" i="10"/>
  <c r="P157" i="10"/>
  <c r="BI156" i="10"/>
  <c r="BH156" i="10"/>
  <c r="BG156" i="10"/>
  <c r="BF156" i="10"/>
  <c r="T156" i="10"/>
  <c r="R156" i="10"/>
  <c r="P156" i="10"/>
  <c r="BI155" i="10"/>
  <c r="BH155" i="10"/>
  <c r="BG155" i="10"/>
  <c r="BF155" i="10"/>
  <c r="T155" i="10"/>
  <c r="R155" i="10"/>
  <c r="P155" i="10"/>
  <c r="BI154" i="10"/>
  <c r="BH154" i="10"/>
  <c r="BG154" i="10"/>
  <c r="BF154" i="10"/>
  <c r="T154" i="10"/>
  <c r="R154" i="10"/>
  <c r="P154" i="10"/>
  <c r="BI153" i="10"/>
  <c r="BH153" i="10"/>
  <c r="BG153" i="10"/>
  <c r="BF153" i="10"/>
  <c r="T153" i="10"/>
  <c r="R153" i="10"/>
  <c r="P153" i="10"/>
  <c r="BI152" i="10"/>
  <c r="BH152" i="10"/>
  <c r="BG152" i="10"/>
  <c r="BF152" i="10"/>
  <c r="T152" i="10"/>
  <c r="R152" i="10"/>
  <c r="P152" i="10"/>
  <c r="BI151" i="10"/>
  <c r="BH151" i="10"/>
  <c r="BG151" i="10"/>
  <c r="BF151" i="10"/>
  <c r="T151" i="10"/>
  <c r="R151" i="10"/>
  <c r="P151" i="10"/>
  <c r="BI150" i="10"/>
  <c r="BH150" i="10"/>
  <c r="BG150" i="10"/>
  <c r="BF150" i="10"/>
  <c r="T150" i="10"/>
  <c r="R150" i="10"/>
  <c r="P150" i="10"/>
  <c r="BI149" i="10"/>
  <c r="BH149" i="10"/>
  <c r="BG149" i="10"/>
  <c r="BF149" i="10"/>
  <c r="T149" i="10"/>
  <c r="R149" i="10"/>
  <c r="P149" i="10"/>
  <c r="BI148" i="10"/>
  <c r="BH148" i="10"/>
  <c r="BG148" i="10"/>
  <c r="BF148" i="10"/>
  <c r="T148" i="10"/>
  <c r="R148" i="10"/>
  <c r="P148" i="10"/>
  <c r="BI147" i="10"/>
  <c r="BH147" i="10"/>
  <c r="BG147" i="10"/>
  <c r="BF147" i="10"/>
  <c r="T147" i="10"/>
  <c r="R147" i="10"/>
  <c r="P147" i="10"/>
  <c r="BI146" i="10"/>
  <c r="BH146" i="10"/>
  <c r="BG146" i="10"/>
  <c r="BF146" i="10"/>
  <c r="T146" i="10"/>
  <c r="R146" i="10"/>
  <c r="P146" i="10"/>
  <c r="BI145" i="10"/>
  <c r="BH145" i="10"/>
  <c r="BG145" i="10"/>
  <c r="BF145" i="10"/>
  <c r="T145" i="10"/>
  <c r="R145" i="10"/>
  <c r="P145" i="10"/>
  <c r="BI144" i="10"/>
  <c r="BH144" i="10"/>
  <c r="BG144" i="10"/>
  <c r="BF144" i="10"/>
  <c r="T144" i="10"/>
  <c r="R144" i="10"/>
  <c r="P144" i="10"/>
  <c r="BI143" i="10"/>
  <c r="BH143" i="10"/>
  <c r="BG143" i="10"/>
  <c r="BF143" i="10"/>
  <c r="T143" i="10"/>
  <c r="R143" i="10"/>
  <c r="P143" i="10"/>
  <c r="BI142" i="10"/>
  <c r="BH142" i="10"/>
  <c r="BG142" i="10"/>
  <c r="BF142" i="10"/>
  <c r="T142" i="10"/>
  <c r="R142" i="10"/>
  <c r="P142" i="10"/>
  <c r="BI141" i="10"/>
  <c r="BH141" i="10"/>
  <c r="BG141" i="10"/>
  <c r="BF141" i="10"/>
  <c r="T141" i="10"/>
  <c r="R141" i="10"/>
  <c r="P141" i="10"/>
  <c r="BI140" i="10"/>
  <c r="BH140" i="10"/>
  <c r="BG140" i="10"/>
  <c r="BF140" i="10"/>
  <c r="T140" i="10"/>
  <c r="R140" i="10"/>
  <c r="P140" i="10"/>
  <c r="BI139" i="10"/>
  <c r="BH139" i="10"/>
  <c r="BG139" i="10"/>
  <c r="BF139" i="10"/>
  <c r="T139" i="10"/>
  <c r="R139" i="10"/>
  <c r="P139" i="10"/>
  <c r="BI138" i="10"/>
  <c r="BH138" i="10"/>
  <c r="BG138" i="10"/>
  <c r="BF138" i="10"/>
  <c r="T138" i="10"/>
  <c r="R138" i="10"/>
  <c r="P138" i="10"/>
  <c r="BI137" i="10"/>
  <c r="BH137" i="10"/>
  <c r="BG137" i="10"/>
  <c r="BF137" i="10"/>
  <c r="T137" i="10"/>
  <c r="R137" i="10"/>
  <c r="P137" i="10"/>
  <c r="BI136" i="10"/>
  <c r="BH136" i="10"/>
  <c r="BG136" i="10"/>
  <c r="BF136" i="10"/>
  <c r="T136" i="10"/>
  <c r="R136" i="10"/>
  <c r="P136" i="10"/>
  <c r="BI135" i="10"/>
  <c r="BH135" i="10"/>
  <c r="BG135" i="10"/>
  <c r="BF135" i="10"/>
  <c r="T135" i="10"/>
  <c r="R135" i="10"/>
  <c r="P135" i="10"/>
  <c r="BI134" i="10"/>
  <c r="BH134" i="10"/>
  <c r="BG134" i="10"/>
  <c r="BF134" i="10"/>
  <c r="T134" i="10"/>
  <c r="R134" i="10"/>
  <c r="P134" i="10"/>
  <c r="BI133" i="10"/>
  <c r="BH133" i="10"/>
  <c r="BG133" i="10"/>
  <c r="BF133" i="10"/>
  <c r="T133" i="10"/>
  <c r="R133" i="10"/>
  <c r="P133" i="10"/>
  <c r="BI132" i="10"/>
  <c r="BH132" i="10"/>
  <c r="BG132" i="10"/>
  <c r="BF132" i="10"/>
  <c r="T132" i="10"/>
  <c r="R132" i="10"/>
  <c r="P132" i="10"/>
  <c r="BI131" i="10"/>
  <c r="BH131" i="10"/>
  <c r="BG131" i="10"/>
  <c r="BF131" i="10"/>
  <c r="T131" i="10"/>
  <c r="R131" i="10"/>
  <c r="P131" i="10"/>
  <c r="J125" i="10"/>
  <c r="F125" i="10"/>
  <c r="J124" i="10"/>
  <c r="F124" i="10"/>
  <c r="F122" i="10"/>
  <c r="E120" i="10"/>
  <c r="J94" i="10"/>
  <c r="F94" i="10"/>
  <c r="J93" i="10"/>
  <c r="F93" i="10"/>
  <c r="F91" i="10"/>
  <c r="E89" i="10"/>
  <c r="J14" i="10"/>
  <c r="J122" i="10" s="1"/>
  <c r="E7" i="10"/>
  <c r="E85" i="10"/>
  <c r="J39" i="9"/>
  <c r="J38" i="9"/>
  <c r="AY106" i="1" s="1"/>
  <c r="J37" i="9"/>
  <c r="AX106" i="1"/>
  <c r="BI249" i="9"/>
  <c r="BH249" i="9"/>
  <c r="BG249" i="9"/>
  <c r="BF249" i="9"/>
  <c r="T249" i="9"/>
  <c r="R249" i="9"/>
  <c r="P249" i="9"/>
  <c r="BI248" i="9"/>
  <c r="BH248" i="9"/>
  <c r="BG248" i="9"/>
  <c r="BF248" i="9"/>
  <c r="T248" i="9"/>
  <c r="R248" i="9"/>
  <c r="P248" i="9"/>
  <c r="BI245" i="9"/>
  <c r="BH245" i="9"/>
  <c r="BG245" i="9"/>
  <c r="BF245" i="9"/>
  <c r="T245" i="9"/>
  <c r="R245" i="9"/>
  <c r="P245" i="9"/>
  <c r="BI244" i="9"/>
  <c r="BH244" i="9"/>
  <c r="BG244" i="9"/>
  <c r="BF244" i="9"/>
  <c r="T244" i="9"/>
  <c r="R244" i="9"/>
  <c r="P244" i="9"/>
  <c r="BI243" i="9"/>
  <c r="BH243" i="9"/>
  <c r="BG243" i="9"/>
  <c r="BF243" i="9"/>
  <c r="T243" i="9"/>
  <c r="R243" i="9"/>
  <c r="P243" i="9"/>
  <c r="BI242" i="9"/>
  <c r="BH242" i="9"/>
  <c r="BG242" i="9"/>
  <c r="BF242" i="9"/>
  <c r="T242" i="9"/>
  <c r="R242" i="9"/>
  <c r="P242" i="9"/>
  <c r="BI240" i="9"/>
  <c r="BH240" i="9"/>
  <c r="BG240" i="9"/>
  <c r="BF240" i="9"/>
  <c r="T240" i="9"/>
  <c r="R240" i="9"/>
  <c r="P240" i="9"/>
  <c r="BI239" i="9"/>
  <c r="BH239" i="9"/>
  <c r="BG239" i="9"/>
  <c r="BF239" i="9"/>
  <c r="T239" i="9"/>
  <c r="R239" i="9"/>
  <c r="P239" i="9"/>
  <c r="BI236" i="9"/>
  <c r="BH236" i="9"/>
  <c r="BG236" i="9"/>
  <c r="BF236" i="9"/>
  <c r="T236" i="9"/>
  <c r="T235" i="9" s="1"/>
  <c r="R236" i="9"/>
  <c r="R235" i="9" s="1"/>
  <c r="P236" i="9"/>
  <c r="P235" i="9" s="1"/>
  <c r="BI234" i="9"/>
  <c r="BH234" i="9"/>
  <c r="BG234" i="9"/>
  <c r="BF234" i="9"/>
  <c r="T234" i="9"/>
  <c r="R234" i="9"/>
  <c r="P234" i="9"/>
  <c r="BI233" i="9"/>
  <c r="BH233" i="9"/>
  <c r="BG233" i="9"/>
  <c r="BF233" i="9"/>
  <c r="T233" i="9"/>
  <c r="R233" i="9"/>
  <c r="P233" i="9"/>
  <c r="BI232" i="9"/>
  <c r="BH232" i="9"/>
  <c r="BG232" i="9"/>
  <c r="BF232" i="9"/>
  <c r="T232" i="9"/>
  <c r="R232" i="9"/>
  <c r="P232" i="9"/>
  <c r="BI231" i="9"/>
  <c r="BH231" i="9"/>
  <c r="BG231" i="9"/>
  <c r="BF231" i="9"/>
  <c r="T231" i="9"/>
  <c r="R231" i="9"/>
  <c r="P231" i="9"/>
  <c r="BI230" i="9"/>
  <c r="BH230" i="9"/>
  <c r="BG230" i="9"/>
  <c r="BF230" i="9"/>
  <c r="T230" i="9"/>
  <c r="R230" i="9"/>
  <c r="P230" i="9"/>
  <c r="BI229" i="9"/>
  <c r="BH229" i="9"/>
  <c r="BG229" i="9"/>
  <c r="BF229" i="9"/>
  <c r="T229" i="9"/>
  <c r="R229" i="9"/>
  <c r="P229" i="9"/>
  <c r="BI228" i="9"/>
  <c r="BH228" i="9"/>
  <c r="BG228" i="9"/>
  <c r="BF228" i="9"/>
  <c r="T228" i="9"/>
  <c r="R228" i="9"/>
  <c r="P228" i="9"/>
  <c r="BI227" i="9"/>
  <c r="BH227" i="9"/>
  <c r="BG227" i="9"/>
  <c r="BF227" i="9"/>
  <c r="T227" i="9"/>
  <c r="R227" i="9"/>
  <c r="P227" i="9"/>
  <c r="BI226" i="9"/>
  <c r="BH226" i="9"/>
  <c r="BG226" i="9"/>
  <c r="BF226" i="9"/>
  <c r="T226" i="9"/>
  <c r="R226" i="9"/>
  <c r="P226" i="9"/>
  <c r="BI225" i="9"/>
  <c r="BH225" i="9"/>
  <c r="BG225" i="9"/>
  <c r="BF225" i="9"/>
  <c r="T225" i="9"/>
  <c r="R225" i="9"/>
  <c r="P225" i="9"/>
  <c r="BI224" i="9"/>
  <c r="BH224" i="9"/>
  <c r="BG224" i="9"/>
  <c r="BF224" i="9"/>
  <c r="T224" i="9"/>
  <c r="R224" i="9"/>
  <c r="P224" i="9"/>
  <c r="BI223" i="9"/>
  <c r="BH223" i="9"/>
  <c r="BG223" i="9"/>
  <c r="BF223" i="9"/>
  <c r="T223" i="9"/>
  <c r="R223" i="9"/>
  <c r="P223" i="9"/>
  <c r="BI222" i="9"/>
  <c r="BH222" i="9"/>
  <c r="BG222" i="9"/>
  <c r="BF222" i="9"/>
  <c r="T222" i="9"/>
  <c r="R222" i="9"/>
  <c r="P222" i="9"/>
  <c r="BI221" i="9"/>
  <c r="BH221" i="9"/>
  <c r="BG221" i="9"/>
  <c r="BF221" i="9"/>
  <c r="T221" i="9"/>
  <c r="R221" i="9"/>
  <c r="P221" i="9"/>
  <c r="BI220" i="9"/>
  <c r="BH220" i="9"/>
  <c r="BG220" i="9"/>
  <c r="BF220" i="9"/>
  <c r="T220" i="9"/>
  <c r="R220" i="9"/>
  <c r="P220" i="9"/>
  <c r="BI219" i="9"/>
  <c r="BH219" i="9"/>
  <c r="BG219" i="9"/>
  <c r="BF219" i="9"/>
  <c r="T219" i="9"/>
  <c r="R219" i="9"/>
  <c r="P219" i="9"/>
  <c r="BI218" i="9"/>
  <c r="BH218" i="9"/>
  <c r="BG218" i="9"/>
  <c r="BF218" i="9"/>
  <c r="T218" i="9"/>
  <c r="R218" i="9"/>
  <c r="P218" i="9"/>
  <c r="BI217" i="9"/>
  <c r="BH217" i="9"/>
  <c r="BG217" i="9"/>
  <c r="BF217" i="9"/>
  <c r="T217" i="9"/>
  <c r="R217" i="9"/>
  <c r="P217" i="9"/>
  <c r="BI216" i="9"/>
  <c r="BH216" i="9"/>
  <c r="BG216" i="9"/>
  <c r="BF216" i="9"/>
  <c r="T216" i="9"/>
  <c r="R216" i="9"/>
  <c r="P216" i="9"/>
  <c r="BI215" i="9"/>
  <c r="BH215" i="9"/>
  <c r="BG215" i="9"/>
  <c r="BF215" i="9"/>
  <c r="T215" i="9"/>
  <c r="R215" i="9"/>
  <c r="P215" i="9"/>
  <c r="BI214" i="9"/>
  <c r="BH214" i="9"/>
  <c r="BG214" i="9"/>
  <c r="BF214" i="9"/>
  <c r="T214" i="9"/>
  <c r="R214" i="9"/>
  <c r="P214" i="9"/>
  <c r="BI213" i="9"/>
  <c r="BH213" i="9"/>
  <c r="BG213" i="9"/>
  <c r="BF213" i="9"/>
  <c r="T213" i="9"/>
  <c r="R213" i="9"/>
  <c r="P213" i="9"/>
  <c r="BI212" i="9"/>
  <c r="BH212" i="9"/>
  <c r="BG212" i="9"/>
  <c r="BF212" i="9"/>
  <c r="T212" i="9"/>
  <c r="R212" i="9"/>
  <c r="P212" i="9"/>
  <c r="BI211" i="9"/>
  <c r="BH211" i="9"/>
  <c r="BG211" i="9"/>
  <c r="BF211" i="9"/>
  <c r="T211" i="9"/>
  <c r="R211" i="9"/>
  <c r="P211" i="9"/>
  <c r="BI210" i="9"/>
  <c r="BH210" i="9"/>
  <c r="BG210" i="9"/>
  <c r="BF210" i="9"/>
  <c r="T210" i="9"/>
  <c r="R210" i="9"/>
  <c r="P210" i="9"/>
  <c r="BI209" i="9"/>
  <c r="BH209" i="9"/>
  <c r="BG209" i="9"/>
  <c r="BF209" i="9"/>
  <c r="T209" i="9"/>
  <c r="R209" i="9"/>
  <c r="P209" i="9"/>
  <c r="BI208" i="9"/>
  <c r="BH208" i="9"/>
  <c r="BG208" i="9"/>
  <c r="BF208" i="9"/>
  <c r="T208" i="9"/>
  <c r="R208" i="9"/>
  <c r="P208" i="9"/>
  <c r="BI207" i="9"/>
  <c r="BH207" i="9"/>
  <c r="BG207" i="9"/>
  <c r="BF207" i="9"/>
  <c r="T207" i="9"/>
  <c r="R207" i="9"/>
  <c r="P207" i="9"/>
  <c r="BI206" i="9"/>
  <c r="BH206" i="9"/>
  <c r="BG206" i="9"/>
  <c r="BF206" i="9"/>
  <c r="T206" i="9"/>
  <c r="R206" i="9"/>
  <c r="P206" i="9"/>
  <c r="BI205" i="9"/>
  <c r="BH205" i="9"/>
  <c r="BG205" i="9"/>
  <c r="BF205" i="9"/>
  <c r="T205" i="9"/>
  <c r="R205" i="9"/>
  <c r="P205" i="9"/>
  <c r="BI203" i="9"/>
  <c r="BH203" i="9"/>
  <c r="BG203" i="9"/>
  <c r="BF203" i="9"/>
  <c r="T203" i="9"/>
  <c r="R203" i="9"/>
  <c r="P203" i="9"/>
  <c r="BI202" i="9"/>
  <c r="BH202" i="9"/>
  <c r="BG202" i="9"/>
  <c r="BF202" i="9"/>
  <c r="T202" i="9"/>
  <c r="R202" i="9"/>
  <c r="P202" i="9"/>
  <c r="BI201" i="9"/>
  <c r="BH201" i="9"/>
  <c r="BG201" i="9"/>
  <c r="BF201" i="9"/>
  <c r="T201" i="9"/>
  <c r="R201" i="9"/>
  <c r="P201" i="9"/>
  <c r="BI199" i="9"/>
  <c r="BH199" i="9"/>
  <c r="BG199" i="9"/>
  <c r="BF199" i="9"/>
  <c r="T199" i="9"/>
  <c r="R199" i="9"/>
  <c r="P199" i="9"/>
  <c r="BI198" i="9"/>
  <c r="BH198" i="9"/>
  <c r="BG198" i="9"/>
  <c r="BF198" i="9"/>
  <c r="T198" i="9"/>
  <c r="R198" i="9"/>
  <c r="P198" i="9"/>
  <c r="BI197" i="9"/>
  <c r="BH197" i="9"/>
  <c r="BG197" i="9"/>
  <c r="BF197" i="9"/>
  <c r="T197" i="9"/>
  <c r="R197" i="9"/>
  <c r="P197" i="9"/>
  <c r="BI196" i="9"/>
  <c r="BH196" i="9"/>
  <c r="BG196" i="9"/>
  <c r="BF196" i="9"/>
  <c r="T196" i="9"/>
  <c r="R196" i="9"/>
  <c r="P196" i="9"/>
  <c r="BI195" i="9"/>
  <c r="BH195" i="9"/>
  <c r="BG195" i="9"/>
  <c r="BF195" i="9"/>
  <c r="T195" i="9"/>
  <c r="R195" i="9"/>
  <c r="P195" i="9"/>
  <c r="BI194" i="9"/>
  <c r="BH194" i="9"/>
  <c r="BG194" i="9"/>
  <c r="BF194" i="9"/>
  <c r="T194" i="9"/>
  <c r="R194" i="9"/>
  <c r="P194" i="9"/>
  <c r="BI192" i="9"/>
  <c r="BH192" i="9"/>
  <c r="BG192" i="9"/>
  <c r="BF192" i="9"/>
  <c r="T192" i="9"/>
  <c r="R192" i="9"/>
  <c r="P192" i="9"/>
  <c r="BI191" i="9"/>
  <c r="BH191" i="9"/>
  <c r="BG191" i="9"/>
  <c r="BF191" i="9"/>
  <c r="T191" i="9"/>
  <c r="R191" i="9"/>
  <c r="P191" i="9"/>
  <c r="BI190" i="9"/>
  <c r="BH190" i="9"/>
  <c r="BG190" i="9"/>
  <c r="BF190" i="9"/>
  <c r="T190" i="9"/>
  <c r="R190" i="9"/>
  <c r="P190" i="9"/>
  <c r="BI189" i="9"/>
  <c r="BH189" i="9"/>
  <c r="BG189" i="9"/>
  <c r="BF189" i="9"/>
  <c r="T189" i="9"/>
  <c r="R189" i="9"/>
  <c r="P189" i="9"/>
  <c r="BI188" i="9"/>
  <c r="BH188" i="9"/>
  <c r="BG188" i="9"/>
  <c r="BF188" i="9"/>
  <c r="T188" i="9"/>
  <c r="R188" i="9"/>
  <c r="P188" i="9"/>
  <c r="BI187" i="9"/>
  <c r="BH187" i="9"/>
  <c r="BG187" i="9"/>
  <c r="BF187" i="9"/>
  <c r="T187" i="9"/>
  <c r="R187" i="9"/>
  <c r="P187" i="9"/>
  <c r="BI186" i="9"/>
  <c r="BH186" i="9"/>
  <c r="BG186" i="9"/>
  <c r="BF186" i="9"/>
  <c r="T186" i="9"/>
  <c r="R186" i="9"/>
  <c r="P186" i="9"/>
  <c r="BI185" i="9"/>
  <c r="BH185" i="9"/>
  <c r="BG185" i="9"/>
  <c r="BF185" i="9"/>
  <c r="T185" i="9"/>
  <c r="R185" i="9"/>
  <c r="P185" i="9"/>
  <c r="BI184" i="9"/>
  <c r="BH184" i="9"/>
  <c r="BG184" i="9"/>
  <c r="BF184" i="9"/>
  <c r="T184" i="9"/>
  <c r="R184" i="9"/>
  <c r="P184" i="9"/>
  <c r="BI183" i="9"/>
  <c r="BH183" i="9"/>
  <c r="BG183" i="9"/>
  <c r="BF183" i="9"/>
  <c r="T183" i="9"/>
  <c r="R183" i="9"/>
  <c r="P183" i="9"/>
  <c r="BI182" i="9"/>
  <c r="BH182" i="9"/>
  <c r="BG182" i="9"/>
  <c r="BF182" i="9"/>
  <c r="T182" i="9"/>
  <c r="R182" i="9"/>
  <c r="P182" i="9"/>
  <c r="BI181" i="9"/>
  <c r="BH181" i="9"/>
  <c r="BG181" i="9"/>
  <c r="BF181" i="9"/>
  <c r="T181" i="9"/>
  <c r="R181" i="9"/>
  <c r="P181" i="9"/>
  <c r="BI180" i="9"/>
  <c r="BH180" i="9"/>
  <c r="BG180" i="9"/>
  <c r="BF180" i="9"/>
  <c r="T180" i="9"/>
  <c r="R180" i="9"/>
  <c r="P180" i="9"/>
  <c r="BI179" i="9"/>
  <c r="BH179" i="9"/>
  <c r="BG179" i="9"/>
  <c r="BF179" i="9"/>
  <c r="T179" i="9"/>
  <c r="R179" i="9"/>
  <c r="P179" i="9"/>
  <c r="BI178" i="9"/>
  <c r="BH178" i="9"/>
  <c r="BG178" i="9"/>
  <c r="BF178" i="9"/>
  <c r="T178" i="9"/>
  <c r="R178" i="9"/>
  <c r="P178" i="9"/>
  <c r="BI177" i="9"/>
  <c r="BH177" i="9"/>
  <c r="BG177" i="9"/>
  <c r="BF177" i="9"/>
  <c r="T177" i="9"/>
  <c r="R177" i="9"/>
  <c r="P177" i="9"/>
  <c r="BI176" i="9"/>
  <c r="BH176" i="9"/>
  <c r="BG176" i="9"/>
  <c r="BF176" i="9"/>
  <c r="T176" i="9"/>
  <c r="R176" i="9"/>
  <c r="P176" i="9"/>
  <c r="BI175" i="9"/>
  <c r="BH175" i="9"/>
  <c r="BG175" i="9"/>
  <c r="BF175" i="9"/>
  <c r="T175" i="9"/>
  <c r="R175" i="9"/>
  <c r="P175" i="9"/>
  <c r="BI174" i="9"/>
  <c r="BH174" i="9"/>
  <c r="BG174" i="9"/>
  <c r="BF174" i="9"/>
  <c r="T174" i="9"/>
  <c r="R174" i="9"/>
  <c r="P174" i="9"/>
  <c r="BI173" i="9"/>
  <c r="BH173" i="9"/>
  <c r="BG173" i="9"/>
  <c r="BF173" i="9"/>
  <c r="T173" i="9"/>
  <c r="R173" i="9"/>
  <c r="P173" i="9"/>
  <c r="BI172" i="9"/>
  <c r="BH172" i="9"/>
  <c r="BG172" i="9"/>
  <c r="BF172" i="9"/>
  <c r="T172" i="9"/>
  <c r="R172" i="9"/>
  <c r="P172" i="9"/>
  <c r="BI171" i="9"/>
  <c r="BH171" i="9"/>
  <c r="BG171" i="9"/>
  <c r="BF171" i="9"/>
  <c r="T171" i="9"/>
  <c r="R171" i="9"/>
  <c r="P171" i="9"/>
  <c r="BI170" i="9"/>
  <c r="BH170" i="9"/>
  <c r="BG170" i="9"/>
  <c r="BF170" i="9"/>
  <c r="T170" i="9"/>
  <c r="R170" i="9"/>
  <c r="P170" i="9"/>
  <c r="BI169" i="9"/>
  <c r="BH169" i="9"/>
  <c r="BG169" i="9"/>
  <c r="BF169" i="9"/>
  <c r="T169" i="9"/>
  <c r="R169" i="9"/>
  <c r="P169" i="9"/>
  <c r="BI168" i="9"/>
  <c r="BH168" i="9"/>
  <c r="BG168" i="9"/>
  <c r="BF168" i="9"/>
  <c r="T168" i="9"/>
  <c r="R168" i="9"/>
  <c r="P168" i="9"/>
  <c r="BI167" i="9"/>
  <c r="BH167" i="9"/>
  <c r="BG167" i="9"/>
  <c r="BF167" i="9"/>
  <c r="T167" i="9"/>
  <c r="R167" i="9"/>
  <c r="P167" i="9"/>
  <c r="BI166" i="9"/>
  <c r="BH166" i="9"/>
  <c r="BG166" i="9"/>
  <c r="BF166" i="9"/>
  <c r="T166" i="9"/>
  <c r="R166" i="9"/>
  <c r="P166" i="9"/>
  <c r="BI165" i="9"/>
  <c r="BH165" i="9"/>
  <c r="BG165" i="9"/>
  <c r="BF165" i="9"/>
  <c r="T165" i="9"/>
  <c r="R165" i="9"/>
  <c r="P165" i="9"/>
  <c r="BI164" i="9"/>
  <c r="BH164" i="9"/>
  <c r="BG164" i="9"/>
  <c r="BF164" i="9"/>
  <c r="T164" i="9"/>
  <c r="R164" i="9"/>
  <c r="P164" i="9"/>
  <c r="BI163" i="9"/>
  <c r="BH163" i="9"/>
  <c r="BG163" i="9"/>
  <c r="BF163" i="9"/>
  <c r="T163" i="9"/>
  <c r="R163" i="9"/>
  <c r="P163" i="9"/>
  <c r="BI162" i="9"/>
  <c r="BH162" i="9"/>
  <c r="BG162" i="9"/>
  <c r="BF162" i="9"/>
  <c r="T162" i="9"/>
  <c r="R162" i="9"/>
  <c r="P162" i="9"/>
  <c r="BI161" i="9"/>
  <c r="BH161" i="9"/>
  <c r="BG161" i="9"/>
  <c r="BF161" i="9"/>
  <c r="T161" i="9"/>
  <c r="R161" i="9"/>
  <c r="P161" i="9"/>
  <c r="BI160" i="9"/>
  <c r="BH160" i="9"/>
  <c r="BG160" i="9"/>
  <c r="BF160" i="9"/>
  <c r="T160" i="9"/>
  <c r="R160" i="9"/>
  <c r="P160" i="9"/>
  <c r="BI159" i="9"/>
  <c r="BH159" i="9"/>
  <c r="BG159" i="9"/>
  <c r="BF159" i="9"/>
  <c r="T159" i="9"/>
  <c r="R159" i="9"/>
  <c r="P159" i="9"/>
  <c r="BI158" i="9"/>
  <c r="BH158" i="9"/>
  <c r="BG158" i="9"/>
  <c r="BF158" i="9"/>
  <c r="T158" i="9"/>
  <c r="R158" i="9"/>
  <c r="P158" i="9"/>
  <c r="BI157" i="9"/>
  <c r="BH157" i="9"/>
  <c r="BG157" i="9"/>
  <c r="BF157" i="9"/>
  <c r="T157" i="9"/>
  <c r="R157" i="9"/>
  <c r="P157" i="9"/>
  <c r="BI156" i="9"/>
  <c r="BH156" i="9"/>
  <c r="BG156" i="9"/>
  <c r="BF156" i="9"/>
  <c r="T156" i="9"/>
  <c r="R156" i="9"/>
  <c r="P156" i="9"/>
  <c r="BI155" i="9"/>
  <c r="BH155" i="9"/>
  <c r="BG155" i="9"/>
  <c r="BF155" i="9"/>
  <c r="T155" i="9"/>
  <c r="R155" i="9"/>
  <c r="P155" i="9"/>
  <c r="BI154" i="9"/>
  <c r="BH154" i="9"/>
  <c r="BG154" i="9"/>
  <c r="BF154" i="9"/>
  <c r="T154" i="9"/>
  <c r="R154" i="9"/>
  <c r="P154" i="9"/>
  <c r="BI153" i="9"/>
  <c r="BH153" i="9"/>
  <c r="BG153" i="9"/>
  <c r="BF153" i="9"/>
  <c r="T153" i="9"/>
  <c r="R153" i="9"/>
  <c r="P153" i="9"/>
  <c r="BI152" i="9"/>
  <c r="BH152" i="9"/>
  <c r="BG152" i="9"/>
  <c r="BF152" i="9"/>
  <c r="T152" i="9"/>
  <c r="R152" i="9"/>
  <c r="P152" i="9"/>
  <c r="BI151" i="9"/>
  <c r="BH151" i="9"/>
  <c r="BG151" i="9"/>
  <c r="BF151" i="9"/>
  <c r="T151" i="9"/>
  <c r="R151" i="9"/>
  <c r="P151" i="9"/>
  <c r="BI150" i="9"/>
  <c r="BH150" i="9"/>
  <c r="BG150" i="9"/>
  <c r="BF150" i="9"/>
  <c r="T150" i="9"/>
  <c r="R150" i="9"/>
  <c r="P150" i="9"/>
  <c r="BI149" i="9"/>
  <c r="BH149" i="9"/>
  <c r="BG149" i="9"/>
  <c r="BF149" i="9"/>
  <c r="T149" i="9"/>
  <c r="R149" i="9"/>
  <c r="P149" i="9"/>
  <c r="BI148" i="9"/>
  <c r="BH148" i="9"/>
  <c r="BG148" i="9"/>
  <c r="BF148" i="9"/>
  <c r="T148" i="9"/>
  <c r="R148" i="9"/>
  <c r="P148" i="9"/>
  <c r="BI147" i="9"/>
  <c r="BH147" i="9"/>
  <c r="BG147" i="9"/>
  <c r="BF147" i="9"/>
  <c r="T147" i="9"/>
  <c r="R147" i="9"/>
  <c r="P147" i="9"/>
  <c r="BI146" i="9"/>
  <c r="BH146" i="9"/>
  <c r="BG146" i="9"/>
  <c r="BF146" i="9"/>
  <c r="T146" i="9"/>
  <c r="R146" i="9"/>
  <c r="P146" i="9"/>
  <c r="BI145" i="9"/>
  <c r="BH145" i="9"/>
  <c r="BG145" i="9"/>
  <c r="BF145" i="9"/>
  <c r="T145" i="9"/>
  <c r="R145" i="9"/>
  <c r="P145" i="9"/>
  <c r="BI144" i="9"/>
  <c r="BH144" i="9"/>
  <c r="BG144" i="9"/>
  <c r="BF144" i="9"/>
  <c r="T144" i="9"/>
  <c r="R144" i="9"/>
  <c r="P144" i="9"/>
  <c r="BI143" i="9"/>
  <c r="BH143" i="9"/>
  <c r="BG143" i="9"/>
  <c r="BF143" i="9"/>
  <c r="T143" i="9"/>
  <c r="R143" i="9"/>
  <c r="P143" i="9"/>
  <c r="BI142" i="9"/>
  <c r="BH142" i="9"/>
  <c r="BG142" i="9"/>
  <c r="BF142" i="9"/>
  <c r="T142" i="9"/>
  <c r="R142" i="9"/>
  <c r="P142" i="9"/>
  <c r="BI141" i="9"/>
  <c r="BH141" i="9"/>
  <c r="BG141" i="9"/>
  <c r="BF141" i="9"/>
  <c r="T141" i="9"/>
  <c r="R141" i="9"/>
  <c r="P141" i="9"/>
  <c r="BI140" i="9"/>
  <c r="BH140" i="9"/>
  <c r="BG140" i="9"/>
  <c r="BF140" i="9"/>
  <c r="T140" i="9"/>
  <c r="R140" i="9"/>
  <c r="P140" i="9"/>
  <c r="BI139" i="9"/>
  <c r="BH139" i="9"/>
  <c r="BG139" i="9"/>
  <c r="BF139" i="9"/>
  <c r="T139" i="9"/>
  <c r="R139" i="9"/>
  <c r="P139" i="9"/>
  <c r="BI138" i="9"/>
  <c r="BH138" i="9"/>
  <c r="BG138" i="9"/>
  <c r="BF138" i="9"/>
  <c r="T138" i="9"/>
  <c r="R138" i="9"/>
  <c r="P138" i="9"/>
  <c r="BI137" i="9"/>
  <c r="BH137" i="9"/>
  <c r="BG137" i="9"/>
  <c r="BF137" i="9"/>
  <c r="T137" i="9"/>
  <c r="R137" i="9"/>
  <c r="P137" i="9"/>
  <c r="BI136" i="9"/>
  <c r="BH136" i="9"/>
  <c r="BG136" i="9"/>
  <c r="BF136" i="9"/>
  <c r="T136" i="9"/>
  <c r="R136" i="9"/>
  <c r="P136" i="9"/>
  <c r="BI135" i="9"/>
  <c r="BH135" i="9"/>
  <c r="BG135" i="9"/>
  <c r="BF135" i="9"/>
  <c r="T135" i="9"/>
  <c r="R135" i="9"/>
  <c r="P135" i="9"/>
  <c r="BI134" i="9"/>
  <c r="BH134" i="9"/>
  <c r="BG134" i="9"/>
  <c r="BF134" i="9"/>
  <c r="T134" i="9"/>
  <c r="R134" i="9"/>
  <c r="P134" i="9"/>
  <c r="J128" i="9"/>
  <c r="F128" i="9"/>
  <c r="J127" i="9"/>
  <c r="F127" i="9"/>
  <c r="F125" i="9"/>
  <c r="E123" i="9"/>
  <c r="J94" i="9"/>
  <c r="F94" i="9"/>
  <c r="J93" i="9"/>
  <c r="F93" i="9"/>
  <c r="F91" i="9"/>
  <c r="E89" i="9"/>
  <c r="J14" i="9"/>
  <c r="J91" i="9" s="1"/>
  <c r="E7" i="9"/>
  <c r="E85" i="9" s="1"/>
  <c r="J39" i="8"/>
  <c r="J38" i="8"/>
  <c r="AY105" i="1"/>
  <c r="J37" i="8"/>
  <c r="AX105" i="1" s="1"/>
  <c r="BI284" i="8"/>
  <c r="BH284" i="8"/>
  <c r="BG284" i="8"/>
  <c r="BF284" i="8"/>
  <c r="T284" i="8"/>
  <c r="R284" i="8"/>
  <c r="P284" i="8"/>
  <c r="BI283" i="8"/>
  <c r="BH283" i="8"/>
  <c r="BG283" i="8"/>
  <c r="BF283" i="8"/>
  <c r="T283" i="8"/>
  <c r="R283" i="8"/>
  <c r="P283" i="8"/>
  <c r="BI280" i="8"/>
  <c r="BH280" i="8"/>
  <c r="BG280" i="8"/>
  <c r="BF280" i="8"/>
  <c r="T280" i="8"/>
  <c r="T279" i="8" s="1"/>
  <c r="R280" i="8"/>
  <c r="R279" i="8" s="1"/>
  <c r="P280" i="8"/>
  <c r="P279" i="8" s="1"/>
  <c r="BI278" i="8"/>
  <c r="BH278" i="8"/>
  <c r="BG278" i="8"/>
  <c r="BF278" i="8"/>
  <c r="T278" i="8"/>
  <c r="R278" i="8"/>
  <c r="P278" i="8"/>
  <c r="BI277" i="8"/>
  <c r="BH277" i="8"/>
  <c r="BG277" i="8"/>
  <c r="BF277" i="8"/>
  <c r="T277" i="8"/>
  <c r="R277" i="8"/>
  <c r="P277" i="8"/>
  <c r="BI276" i="8"/>
  <c r="BH276" i="8"/>
  <c r="BG276" i="8"/>
  <c r="BF276" i="8"/>
  <c r="T276" i="8"/>
  <c r="R276" i="8"/>
  <c r="P276" i="8"/>
  <c r="BI275" i="8"/>
  <c r="BH275" i="8"/>
  <c r="BG275" i="8"/>
  <c r="BF275" i="8"/>
  <c r="T275" i="8"/>
  <c r="R275" i="8"/>
  <c r="P275" i="8"/>
  <c r="BI274" i="8"/>
  <c r="BH274" i="8"/>
  <c r="BG274" i="8"/>
  <c r="BF274" i="8"/>
  <c r="T274" i="8"/>
  <c r="R274" i="8"/>
  <c r="P274" i="8"/>
  <c r="BI273" i="8"/>
  <c r="BH273" i="8"/>
  <c r="BG273" i="8"/>
  <c r="BF273" i="8"/>
  <c r="T273" i="8"/>
  <c r="R273" i="8"/>
  <c r="P273" i="8"/>
  <c r="BI272" i="8"/>
  <c r="BH272" i="8"/>
  <c r="BG272" i="8"/>
  <c r="BF272" i="8"/>
  <c r="T272" i="8"/>
  <c r="R272" i="8"/>
  <c r="P272" i="8"/>
  <c r="BI271" i="8"/>
  <c r="BH271" i="8"/>
  <c r="BG271" i="8"/>
  <c r="BF271" i="8"/>
  <c r="T271" i="8"/>
  <c r="R271" i="8"/>
  <c r="P271" i="8"/>
  <c r="BI270" i="8"/>
  <c r="BH270" i="8"/>
  <c r="BG270" i="8"/>
  <c r="BF270" i="8"/>
  <c r="T270" i="8"/>
  <c r="R270" i="8"/>
  <c r="P270" i="8"/>
  <c r="BI269" i="8"/>
  <c r="BH269" i="8"/>
  <c r="BG269" i="8"/>
  <c r="BF269" i="8"/>
  <c r="T269" i="8"/>
  <c r="R269" i="8"/>
  <c r="P269" i="8"/>
  <c r="BI268" i="8"/>
  <c r="BH268" i="8"/>
  <c r="BG268" i="8"/>
  <c r="BF268" i="8"/>
  <c r="T268" i="8"/>
  <c r="R268" i="8"/>
  <c r="P268" i="8"/>
  <c r="BI267" i="8"/>
  <c r="BH267" i="8"/>
  <c r="BG267" i="8"/>
  <c r="BF267" i="8"/>
  <c r="T267" i="8"/>
  <c r="R267" i="8"/>
  <c r="P267" i="8"/>
  <c r="BI266" i="8"/>
  <c r="BH266" i="8"/>
  <c r="BG266" i="8"/>
  <c r="BF266" i="8"/>
  <c r="T266" i="8"/>
  <c r="R266" i="8"/>
  <c r="P266" i="8"/>
  <c r="BI265" i="8"/>
  <c r="BH265" i="8"/>
  <c r="BG265" i="8"/>
  <c r="BF265" i="8"/>
  <c r="T265" i="8"/>
  <c r="R265" i="8"/>
  <c r="P265" i="8"/>
  <c r="BI264" i="8"/>
  <c r="BH264" i="8"/>
  <c r="BG264" i="8"/>
  <c r="BF264" i="8"/>
  <c r="T264" i="8"/>
  <c r="R264" i="8"/>
  <c r="P264" i="8"/>
  <c r="BI263" i="8"/>
  <c r="BH263" i="8"/>
  <c r="BG263" i="8"/>
  <c r="BF263" i="8"/>
  <c r="T263" i="8"/>
  <c r="R263" i="8"/>
  <c r="P263" i="8"/>
  <c r="BI262" i="8"/>
  <c r="BH262" i="8"/>
  <c r="BG262" i="8"/>
  <c r="BF262" i="8"/>
  <c r="T262" i="8"/>
  <c r="R262" i="8"/>
  <c r="P262" i="8"/>
  <c r="BI261" i="8"/>
  <c r="BH261" i="8"/>
  <c r="BG261" i="8"/>
  <c r="BF261" i="8"/>
  <c r="T261" i="8"/>
  <c r="R261" i="8"/>
  <c r="P261" i="8"/>
  <c r="BI260" i="8"/>
  <c r="BH260" i="8"/>
  <c r="BG260" i="8"/>
  <c r="BF260" i="8"/>
  <c r="T260" i="8"/>
  <c r="R260" i="8"/>
  <c r="P260" i="8"/>
  <c r="BI259" i="8"/>
  <c r="BH259" i="8"/>
  <c r="BG259" i="8"/>
  <c r="BF259" i="8"/>
  <c r="T259" i="8"/>
  <c r="R259" i="8"/>
  <c r="P259" i="8"/>
  <c r="BI258" i="8"/>
  <c r="BH258" i="8"/>
  <c r="BG258" i="8"/>
  <c r="BF258" i="8"/>
  <c r="T258" i="8"/>
  <c r="R258" i="8"/>
  <c r="P258" i="8"/>
  <c r="BI257" i="8"/>
  <c r="BH257" i="8"/>
  <c r="BG257" i="8"/>
  <c r="BF257" i="8"/>
  <c r="T257" i="8"/>
  <c r="R257" i="8"/>
  <c r="P257" i="8"/>
  <c r="BI256" i="8"/>
  <c r="BH256" i="8"/>
  <c r="BG256" i="8"/>
  <c r="BF256" i="8"/>
  <c r="T256" i="8"/>
  <c r="R256" i="8"/>
  <c r="P256" i="8"/>
  <c r="BI255" i="8"/>
  <c r="BH255" i="8"/>
  <c r="BG255" i="8"/>
  <c r="BF255" i="8"/>
  <c r="T255" i="8"/>
  <c r="R255" i="8"/>
  <c r="P255" i="8"/>
  <c r="BI254" i="8"/>
  <c r="BH254" i="8"/>
  <c r="BG254" i="8"/>
  <c r="BF254" i="8"/>
  <c r="T254" i="8"/>
  <c r="R254" i="8"/>
  <c r="P254" i="8"/>
  <c r="BI253" i="8"/>
  <c r="BH253" i="8"/>
  <c r="BG253" i="8"/>
  <c r="BF253" i="8"/>
  <c r="T253" i="8"/>
  <c r="R253" i="8"/>
  <c r="P253" i="8"/>
  <c r="BI252" i="8"/>
  <c r="BH252" i="8"/>
  <c r="BG252" i="8"/>
  <c r="BF252" i="8"/>
  <c r="T252" i="8"/>
  <c r="R252" i="8"/>
  <c r="P252" i="8"/>
  <c r="BI251" i="8"/>
  <c r="BH251" i="8"/>
  <c r="BG251" i="8"/>
  <c r="BF251" i="8"/>
  <c r="T251" i="8"/>
  <c r="R251" i="8"/>
  <c r="P251" i="8"/>
  <c r="BI250" i="8"/>
  <c r="BH250" i="8"/>
  <c r="BG250" i="8"/>
  <c r="BF250" i="8"/>
  <c r="T250" i="8"/>
  <c r="R250" i="8"/>
  <c r="P250" i="8"/>
  <c r="BI249" i="8"/>
  <c r="BH249" i="8"/>
  <c r="BG249" i="8"/>
  <c r="BF249" i="8"/>
  <c r="T249" i="8"/>
  <c r="R249" i="8"/>
  <c r="P249" i="8"/>
  <c r="BI248" i="8"/>
  <c r="BH248" i="8"/>
  <c r="BG248" i="8"/>
  <c r="BF248" i="8"/>
  <c r="T248" i="8"/>
  <c r="R248" i="8"/>
  <c r="P248" i="8"/>
  <c r="BI247" i="8"/>
  <c r="BH247" i="8"/>
  <c r="BG247" i="8"/>
  <c r="BF247" i="8"/>
  <c r="T247" i="8"/>
  <c r="R247" i="8"/>
  <c r="P247" i="8"/>
  <c r="BI246" i="8"/>
  <c r="BH246" i="8"/>
  <c r="BG246" i="8"/>
  <c r="BF246" i="8"/>
  <c r="T246" i="8"/>
  <c r="R246" i="8"/>
  <c r="P246" i="8"/>
  <c r="BI245" i="8"/>
  <c r="BH245" i="8"/>
  <c r="BG245" i="8"/>
  <c r="BF245" i="8"/>
  <c r="T245" i="8"/>
  <c r="R245" i="8"/>
  <c r="P245" i="8"/>
  <c r="BI244" i="8"/>
  <c r="BH244" i="8"/>
  <c r="BG244" i="8"/>
  <c r="BF244" i="8"/>
  <c r="T244" i="8"/>
  <c r="R244" i="8"/>
  <c r="P244" i="8"/>
  <c r="BI243" i="8"/>
  <c r="BH243" i="8"/>
  <c r="BG243" i="8"/>
  <c r="BF243" i="8"/>
  <c r="T243" i="8"/>
  <c r="R243" i="8"/>
  <c r="P243" i="8"/>
  <c r="BI242" i="8"/>
  <c r="BH242" i="8"/>
  <c r="BG242" i="8"/>
  <c r="BF242" i="8"/>
  <c r="T242" i="8"/>
  <c r="R242" i="8"/>
  <c r="P242" i="8"/>
  <c r="BI241" i="8"/>
  <c r="BH241" i="8"/>
  <c r="BG241" i="8"/>
  <c r="BF241" i="8"/>
  <c r="T241" i="8"/>
  <c r="R241" i="8"/>
  <c r="P241" i="8"/>
  <c r="BI240" i="8"/>
  <c r="BH240" i="8"/>
  <c r="BG240" i="8"/>
  <c r="BF240" i="8"/>
  <c r="T240" i="8"/>
  <c r="R240" i="8"/>
  <c r="P240" i="8"/>
  <c r="BI239" i="8"/>
  <c r="BH239" i="8"/>
  <c r="BG239" i="8"/>
  <c r="BF239" i="8"/>
  <c r="T239" i="8"/>
  <c r="R239" i="8"/>
  <c r="P239" i="8"/>
  <c r="BI238" i="8"/>
  <c r="BH238" i="8"/>
  <c r="BG238" i="8"/>
  <c r="BF238" i="8"/>
  <c r="T238" i="8"/>
  <c r="R238" i="8"/>
  <c r="P238" i="8"/>
  <c r="BI237" i="8"/>
  <c r="BH237" i="8"/>
  <c r="BG237" i="8"/>
  <c r="BF237" i="8"/>
  <c r="T237" i="8"/>
  <c r="R237" i="8"/>
  <c r="P237" i="8"/>
  <c r="BI236" i="8"/>
  <c r="BH236" i="8"/>
  <c r="BG236" i="8"/>
  <c r="BF236" i="8"/>
  <c r="T236" i="8"/>
  <c r="R236" i="8"/>
  <c r="P236" i="8"/>
  <c r="BI235" i="8"/>
  <c r="BH235" i="8"/>
  <c r="BG235" i="8"/>
  <c r="BF235" i="8"/>
  <c r="T235" i="8"/>
  <c r="R235" i="8"/>
  <c r="P235" i="8"/>
  <c r="BI234" i="8"/>
  <c r="BH234" i="8"/>
  <c r="BG234" i="8"/>
  <c r="BF234" i="8"/>
  <c r="T234" i="8"/>
  <c r="R234" i="8"/>
  <c r="P234" i="8"/>
  <c r="BI233" i="8"/>
  <c r="BH233" i="8"/>
  <c r="BG233" i="8"/>
  <c r="BF233" i="8"/>
  <c r="T233" i="8"/>
  <c r="R233" i="8"/>
  <c r="P233" i="8"/>
  <c r="BI232" i="8"/>
  <c r="BH232" i="8"/>
  <c r="BG232" i="8"/>
  <c r="BF232" i="8"/>
  <c r="T232" i="8"/>
  <c r="R232" i="8"/>
  <c r="P232" i="8"/>
  <c r="BI231" i="8"/>
  <c r="BH231" i="8"/>
  <c r="BG231" i="8"/>
  <c r="BF231" i="8"/>
  <c r="T231" i="8"/>
  <c r="R231" i="8"/>
  <c r="P231" i="8"/>
  <c r="BI230" i="8"/>
  <c r="BH230" i="8"/>
  <c r="BG230" i="8"/>
  <c r="BF230" i="8"/>
  <c r="T230" i="8"/>
  <c r="R230" i="8"/>
  <c r="P230" i="8"/>
  <c r="BI229" i="8"/>
  <c r="BH229" i="8"/>
  <c r="BG229" i="8"/>
  <c r="BF229" i="8"/>
  <c r="T229" i="8"/>
  <c r="R229" i="8"/>
  <c r="P229" i="8"/>
  <c r="BI228" i="8"/>
  <c r="BH228" i="8"/>
  <c r="BG228" i="8"/>
  <c r="BF228" i="8"/>
  <c r="T228" i="8"/>
  <c r="R228" i="8"/>
  <c r="P228" i="8"/>
  <c r="BI227" i="8"/>
  <c r="BH227" i="8"/>
  <c r="BG227" i="8"/>
  <c r="BF227" i="8"/>
  <c r="T227" i="8"/>
  <c r="R227" i="8"/>
  <c r="P227" i="8"/>
  <c r="BI226" i="8"/>
  <c r="BH226" i="8"/>
  <c r="BG226" i="8"/>
  <c r="BF226" i="8"/>
  <c r="T226" i="8"/>
  <c r="R226" i="8"/>
  <c r="P226" i="8"/>
  <c r="BI225" i="8"/>
  <c r="BH225" i="8"/>
  <c r="BG225" i="8"/>
  <c r="BF225" i="8"/>
  <c r="T225" i="8"/>
  <c r="R225" i="8"/>
  <c r="P225" i="8"/>
  <c r="BI224" i="8"/>
  <c r="BH224" i="8"/>
  <c r="BG224" i="8"/>
  <c r="BF224" i="8"/>
  <c r="T224" i="8"/>
  <c r="R224" i="8"/>
  <c r="P224" i="8"/>
  <c r="BI223" i="8"/>
  <c r="BH223" i="8"/>
  <c r="BG223" i="8"/>
  <c r="BF223" i="8"/>
  <c r="T223" i="8"/>
  <c r="R223" i="8"/>
  <c r="P223" i="8"/>
  <c r="BI222" i="8"/>
  <c r="BH222" i="8"/>
  <c r="BG222" i="8"/>
  <c r="BF222" i="8"/>
  <c r="T222" i="8"/>
  <c r="R222" i="8"/>
  <c r="P222" i="8"/>
  <c r="BI221" i="8"/>
  <c r="BH221" i="8"/>
  <c r="BG221" i="8"/>
  <c r="BF221" i="8"/>
  <c r="T221" i="8"/>
  <c r="R221" i="8"/>
  <c r="P221" i="8"/>
  <c r="BI220" i="8"/>
  <c r="BH220" i="8"/>
  <c r="BG220" i="8"/>
  <c r="BF220" i="8"/>
  <c r="T220" i="8"/>
  <c r="R220" i="8"/>
  <c r="P220" i="8"/>
  <c r="BI219" i="8"/>
  <c r="BH219" i="8"/>
  <c r="BG219" i="8"/>
  <c r="BF219" i="8"/>
  <c r="T219" i="8"/>
  <c r="R219" i="8"/>
  <c r="P219" i="8"/>
  <c r="BI218" i="8"/>
  <c r="BH218" i="8"/>
  <c r="BG218" i="8"/>
  <c r="BF218" i="8"/>
  <c r="T218" i="8"/>
  <c r="R218" i="8"/>
  <c r="P218" i="8"/>
  <c r="BI217" i="8"/>
  <c r="BH217" i="8"/>
  <c r="BG217" i="8"/>
  <c r="BF217" i="8"/>
  <c r="T217" i="8"/>
  <c r="R217" i="8"/>
  <c r="P217" i="8"/>
  <c r="BI216" i="8"/>
  <c r="BH216" i="8"/>
  <c r="BG216" i="8"/>
  <c r="BF216" i="8"/>
  <c r="T216" i="8"/>
  <c r="R216" i="8"/>
  <c r="P216" i="8"/>
  <c r="BI215" i="8"/>
  <c r="BH215" i="8"/>
  <c r="BG215" i="8"/>
  <c r="BF215" i="8"/>
  <c r="T215" i="8"/>
  <c r="R215" i="8"/>
  <c r="P215" i="8"/>
  <c r="BI214" i="8"/>
  <c r="BH214" i="8"/>
  <c r="BG214" i="8"/>
  <c r="BF214" i="8"/>
  <c r="T214" i="8"/>
  <c r="R214" i="8"/>
  <c r="P214" i="8"/>
  <c r="BI213" i="8"/>
  <c r="BH213" i="8"/>
  <c r="BG213" i="8"/>
  <c r="BF213" i="8"/>
  <c r="T213" i="8"/>
  <c r="R213" i="8"/>
  <c r="P213" i="8"/>
  <c r="BI212" i="8"/>
  <c r="BH212" i="8"/>
  <c r="BG212" i="8"/>
  <c r="BF212" i="8"/>
  <c r="T212" i="8"/>
  <c r="R212" i="8"/>
  <c r="P212" i="8"/>
  <c r="BI211" i="8"/>
  <c r="BH211" i="8"/>
  <c r="BG211" i="8"/>
  <c r="BF211" i="8"/>
  <c r="T211" i="8"/>
  <c r="R211" i="8"/>
  <c r="P211" i="8"/>
  <c r="BI210" i="8"/>
  <c r="BH210" i="8"/>
  <c r="BG210" i="8"/>
  <c r="BF210" i="8"/>
  <c r="T210" i="8"/>
  <c r="R210" i="8"/>
  <c r="P210" i="8"/>
  <c r="BI209" i="8"/>
  <c r="BH209" i="8"/>
  <c r="BG209" i="8"/>
  <c r="BF209" i="8"/>
  <c r="T209" i="8"/>
  <c r="R209" i="8"/>
  <c r="P209" i="8"/>
  <c r="BI207" i="8"/>
  <c r="BH207" i="8"/>
  <c r="BG207" i="8"/>
  <c r="BF207" i="8"/>
  <c r="T207" i="8"/>
  <c r="R207" i="8"/>
  <c r="P207" i="8"/>
  <c r="BI206" i="8"/>
  <c r="BH206" i="8"/>
  <c r="BG206" i="8"/>
  <c r="BF206" i="8"/>
  <c r="T206" i="8"/>
  <c r="R206" i="8"/>
  <c r="P206" i="8"/>
  <c r="BI205" i="8"/>
  <c r="BH205" i="8"/>
  <c r="BG205" i="8"/>
  <c r="BF205" i="8"/>
  <c r="T205" i="8"/>
  <c r="R205" i="8"/>
  <c r="P205" i="8"/>
  <c r="BI203" i="8"/>
  <c r="BH203" i="8"/>
  <c r="BG203" i="8"/>
  <c r="BF203" i="8"/>
  <c r="T203" i="8"/>
  <c r="R203" i="8"/>
  <c r="P203" i="8"/>
  <c r="BI202" i="8"/>
  <c r="BH202" i="8"/>
  <c r="BG202" i="8"/>
  <c r="BF202" i="8"/>
  <c r="T202" i="8"/>
  <c r="R202" i="8"/>
  <c r="P202" i="8"/>
  <c r="BI201" i="8"/>
  <c r="BH201" i="8"/>
  <c r="BG201" i="8"/>
  <c r="BF201" i="8"/>
  <c r="T201" i="8"/>
  <c r="R201" i="8"/>
  <c r="P201" i="8"/>
  <c r="BI200" i="8"/>
  <c r="BH200" i="8"/>
  <c r="BG200" i="8"/>
  <c r="BF200" i="8"/>
  <c r="T200" i="8"/>
  <c r="R200" i="8"/>
  <c r="P200" i="8"/>
  <c r="BI199" i="8"/>
  <c r="BH199" i="8"/>
  <c r="BG199" i="8"/>
  <c r="BF199" i="8"/>
  <c r="T199" i="8"/>
  <c r="R199" i="8"/>
  <c r="P199" i="8"/>
  <c r="BI198" i="8"/>
  <c r="BH198" i="8"/>
  <c r="BG198" i="8"/>
  <c r="BF198" i="8"/>
  <c r="T198" i="8"/>
  <c r="R198" i="8"/>
  <c r="P198" i="8"/>
  <c r="BI196" i="8"/>
  <c r="BH196" i="8"/>
  <c r="BG196" i="8"/>
  <c r="BF196" i="8"/>
  <c r="T196" i="8"/>
  <c r="T195" i="8" s="1"/>
  <c r="R196" i="8"/>
  <c r="R195" i="8"/>
  <c r="P196" i="8"/>
  <c r="P195" i="8" s="1"/>
  <c r="BI194" i="8"/>
  <c r="BH194" i="8"/>
  <c r="BG194" i="8"/>
  <c r="BF194" i="8"/>
  <c r="T194" i="8"/>
  <c r="R194" i="8"/>
  <c r="P194" i="8"/>
  <c r="BI193" i="8"/>
  <c r="BH193" i="8"/>
  <c r="BG193" i="8"/>
  <c r="BF193" i="8"/>
  <c r="T193" i="8"/>
  <c r="R193" i="8"/>
  <c r="P193" i="8"/>
  <c r="BI192" i="8"/>
  <c r="BH192" i="8"/>
  <c r="BG192" i="8"/>
  <c r="BF192" i="8"/>
  <c r="T192" i="8"/>
  <c r="R192" i="8"/>
  <c r="P192" i="8"/>
  <c r="BI191" i="8"/>
  <c r="BH191" i="8"/>
  <c r="BG191" i="8"/>
  <c r="BF191" i="8"/>
  <c r="T191" i="8"/>
  <c r="R191" i="8"/>
  <c r="P191" i="8"/>
  <c r="BI190" i="8"/>
  <c r="BH190" i="8"/>
  <c r="BG190" i="8"/>
  <c r="BF190" i="8"/>
  <c r="T190" i="8"/>
  <c r="R190" i="8"/>
  <c r="P190" i="8"/>
  <c r="BI189" i="8"/>
  <c r="BH189" i="8"/>
  <c r="BG189" i="8"/>
  <c r="BF189" i="8"/>
  <c r="T189" i="8"/>
  <c r="R189" i="8"/>
  <c r="P189" i="8"/>
  <c r="BI188" i="8"/>
  <c r="BH188" i="8"/>
  <c r="BG188" i="8"/>
  <c r="BF188" i="8"/>
  <c r="T188" i="8"/>
  <c r="R188" i="8"/>
  <c r="P188" i="8"/>
  <c r="BI187" i="8"/>
  <c r="BH187" i="8"/>
  <c r="BG187" i="8"/>
  <c r="BF187" i="8"/>
  <c r="T187" i="8"/>
  <c r="R187" i="8"/>
  <c r="P187" i="8"/>
  <c r="BI186" i="8"/>
  <c r="BH186" i="8"/>
  <c r="BG186" i="8"/>
  <c r="BF186" i="8"/>
  <c r="T186" i="8"/>
  <c r="R186" i="8"/>
  <c r="P186" i="8"/>
  <c r="BI185" i="8"/>
  <c r="BH185" i="8"/>
  <c r="BG185" i="8"/>
  <c r="BF185" i="8"/>
  <c r="T185" i="8"/>
  <c r="R185" i="8"/>
  <c r="P185" i="8"/>
  <c r="BI184" i="8"/>
  <c r="BH184" i="8"/>
  <c r="BG184" i="8"/>
  <c r="BF184" i="8"/>
  <c r="T184" i="8"/>
  <c r="R184" i="8"/>
  <c r="P184" i="8"/>
  <c r="BI183" i="8"/>
  <c r="BH183" i="8"/>
  <c r="BG183" i="8"/>
  <c r="BF183" i="8"/>
  <c r="T183" i="8"/>
  <c r="R183" i="8"/>
  <c r="P183" i="8"/>
  <c r="BI182" i="8"/>
  <c r="BH182" i="8"/>
  <c r="BG182" i="8"/>
  <c r="BF182" i="8"/>
  <c r="T182" i="8"/>
  <c r="R182" i="8"/>
  <c r="P182" i="8"/>
  <c r="BI181" i="8"/>
  <c r="BH181" i="8"/>
  <c r="BG181" i="8"/>
  <c r="BF181" i="8"/>
  <c r="T181" i="8"/>
  <c r="R181" i="8"/>
  <c r="P181" i="8"/>
  <c r="BI180" i="8"/>
  <c r="BH180" i="8"/>
  <c r="BG180" i="8"/>
  <c r="BF180" i="8"/>
  <c r="T180" i="8"/>
  <c r="R180" i="8"/>
  <c r="P180" i="8"/>
  <c r="BI179" i="8"/>
  <c r="BH179" i="8"/>
  <c r="BG179" i="8"/>
  <c r="BF179" i="8"/>
  <c r="T179" i="8"/>
  <c r="R179" i="8"/>
  <c r="P179" i="8"/>
  <c r="BI178" i="8"/>
  <c r="BH178" i="8"/>
  <c r="BG178" i="8"/>
  <c r="BF178" i="8"/>
  <c r="T178" i="8"/>
  <c r="R178" i="8"/>
  <c r="P178" i="8"/>
  <c r="BI177" i="8"/>
  <c r="BH177" i="8"/>
  <c r="BG177" i="8"/>
  <c r="BF177" i="8"/>
  <c r="T177" i="8"/>
  <c r="R177" i="8"/>
  <c r="P177" i="8"/>
  <c r="BI176" i="8"/>
  <c r="BH176" i="8"/>
  <c r="BG176" i="8"/>
  <c r="BF176" i="8"/>
  <c r="T176" i="8"/>
  <c r="R176" i="8"/>
  <c r="P176" i="8"/>
  <c r="BI175" i="8"/>
  <c r="BH175" i="8"/>
  <c r="BG175" i="8"/>
  <c r="BF175" i="8"/>
  <c r="T175" i="8"/>
  <c r="R175" i="8"/>
  <c r="P175" i="8"/>
  <c r="BI174" i="8"/>
  <c r="BH174" i="8"/>
  <c r="BG174" i="8"/>
  <c r="BF174" i="8"/>
  <c r="T174" i="8"/>
  <c r="R174" i="8"/>
  <c r="P174" i="8"/>
  <c r="BI173" i="8"/>
  <c r="BH173" i="8"/>
  <c r="BG173" i="8"/>
  <c r="BF173" i="8"/>
  <c r="T173" i="8"/>
  <c r="R173" i="8"/>
  <c r="P173" i="8"/>
  <c r="BI172" i="8"/>
  <c r="BH172" i="8"/>
  <c r="BG172" i="8"/>
  <c r="BF172" i="8"/>
  <c r="T172" i="8"/>
  <c r="R172" i="8"/>
  <c r="P172" i="8"/>
  <c r="BI171" i="8"/>
  <c r="BH171" i="8"/>
  <c r="BG171" i="8"/>
  <c r="BF171" i="8"/>
  <c r="T171" i="8"/>
  <c r="R171" i="8"/>
  <c r="P171" i="8"/>
  <c r="BI170" i="8"/>
  <c r="BH170" i="8"/>
  <c r="BG170" i="8"/>
  <c r="BF170" i="8"/>
  <c r="T170" i="8"/>
  <c r="R170" i="8"/>
  <c r="P170" i="8"/>
  <c r="BI169" i="8"/>
  <c r="BH169" i="8"/>
  <c r="BG169" i="8"/>
  <c r="BF169" i="8"/>
  <c r="T169" i="8"/>
  <c r="R169" i="8"/>
  <c r="P169" i="8"/>
  <c r="BI168" i="8"/>
  <c r="BH168" i="8"/>
  <c r="BG168" i="8"/>
  <c r="BF168" i="8"/>
  <c r="T168" i="8"/>
  <c r="R168" i="8"/>
  <c r="P168" i="8"/>
  <c r="BI167" i="8"/>
  <c r="BH167" i="8"/>
  <c r="BG167" i="8"/>
  <c r="BF167" i="8"/>
  <c r="T167" i="8"/>
  <c r="R167" i="8"/>
  <c r="P167" i="8"/>
  <c r="BI166" i="8"/>
  <c r="BH166" i="8"/>
  <c r="BG166" i="8"/>
  <c r="BF166" i="8"/>
  <c r="T166" i="8"/>
  <c r="R166" i="8"/>
  <c r="P166" i="8"/>
  <c r="BI165" i="8"/>
  <c r="BH165" i="8"/>
  <c r="BG165" i="8"/>
  <c r="BF165" i="8"/>
  <c r="T165" i="8"/>
  <c r="R165" i="8"/>
  <c r="P165" i="8"/>
  <c r="BI164" i="8"/>
  <c r="BH164" i="8"/>
  <c r="BG164" i="8"/>
  <c r="BF164" i="8"/>
  <c r="T164" i="8"/>
  <c r="R164" i="8"/>
  <c r="P164" i="8"/>
  <c r="BI163" i="8"/>
  <c r="BH163" i="8"/>
  <c r="BG163" i="8"/>
  <c r="BF163" i="8"/>
  <c r="T163" i="8"/>
  <c r="R163" i="8"/>
  <c r="P163" i="8"/>
  <c r="BI162" i="8"/>
  <c r="BH162" i="8"/>
  <c r="BG162" i="8"/>
  <c r="BF162" i="8"/>
  <c r="T162" i="8"/>
  <c r="R162" i="8"/>
  <c r="P162" i="8"/>
  <c r="BI161" i="8"/>
  <c r="BH161" i="8"/>
  <c r="BG161" i="8"/>
  <c r="BF161" i="8"/>
  <c r="T161" i="8"/>
  <c r="R161" i="8"/>
  <c r="P161" i="8"/>
  <c r="BI160" i="8"/>
  <c r="BH160" i="8"/>
  <c r="BG160" i="8"/>
  <c r="BF160" i="8"/>
  <c r="T160" i="8"/>
  <c r="R160" i="8"/>
  <c r="P160" i="8"/>
  <c r="BI159" i="8"/>
  <c r="BH159" i="8"/>
  <c r="BG159" i="8"/>
  <c r="BF159" i="8"/>
  <c r="T159" i="8"/>
  <c r="R159" i="8"/>
  <c r="P159" i="8"/>
  <c r="BI158" i="8"/>
  <c r="BH158" i="8"/>
  <c r="BG158" i="8"/>
  <c r="BF158" i="8"/>
  <c r="T158" i="8"/>
  <c r="R158" i="8"/>
  <c r="P158" i="8"/>
  <c r="BI157" i="8"/>
  <c r="BH157" i="8"/>
  <c r="BG157" i="8"/>
  <c r="BF157" i="8"/>
  <c r="T157" i="8"/>
  <c r="R157" i="8"/>
  <c r="P157" i="8"/>
  <c r="BI156" i="8"/>
  <c r="BH156" i="8"/>
  <c r="BG156" i="8"/>
  <c r="BF156" i="8"/>
  <c r="T156" i="8"/>
  <c r="R156" i="8"/>
  <c r="P156" i="8"/>
  <c r="BI155" i="8"/>
  <c r="BH155" i="8"/>
  <c r="BG155" i="8"/>
  <c r="BF155" i="8"/>
  <c r="T155" i="8"/>
  <c r="R155" i="8"/>
  <c r="P155" i="8"/>
  <c r="BI154" i="8"/>
  <c r="BH154" i="8"/>
  <c r="BG154" i="8"/>
  <c r="BF154" i="8"/>
  <c r="T154" i="8"/>
  <c r="R154" i="8"/>
  <c r="P154" i="8"/>
  <c r="BI153" i="8"/>
  <c r="BH153" i="8"/>
  <c r="BG153" i="8"/>
  <c r="BF153" i="8"/>
  <c r="T153" i="8"/>
  <c r="R153" i="8"/>
  <c r="P153" i="8"/>
  <c r="BI152" i="8"/>
  <c r="BH152" i="8"/>
  <c r="BG152" i="8"/>
  <c r="BF152" i="8"/>
  <c r="T152" i="8"/>
  <c r="R152" i="8"/>
  <c r="P152" i="8"/>
  <c r="BI151" i="8"/>
  <c r="BH151" i="8"/>
  <c r="BG151" i="8"/>
  <c r="BF151" i="8"/>
  <c r="T151" i="8"/>
  <c r="R151" i="8"/>
  <c r="P151" i="8"/>
  <c r="BI150" i="8"/>
  <c r="BH150" i="8"/>
  <c r="BG150" i="8"/>
  <c r="BF150" i="8"/>
  <c r="T150" i="8"/>
  <c r="R150" i="8"/>
  <c r="P150" i="8"/>
  <c r="BI149" i="8"/>
  <c r="BH149" i="8"/>
  <c r="BG149" i="8"/>
  <c r="BF149" i="8"/>
  <c r="T149" i="8"/>
  <c r="R149" i="8"/>
  <c r="P149" i="8"/>
  <c r="BI148" i="8"/>
  <c r="BH148" i="8"/>
  <c r="BG148" i="8"/>
  <c r="BF148" i="8"/>
  <c r="T148" i="8"/>
  <c r="R148" i="8"/>
  <c r="P148" i="8"/>
  <c r="BI147" i="8"/>
  <c r="BH147" i="8"/>
  <c r="BG147" i="8"/>
  <c r="BF147" i="8"/>
  <c r="T147" i="8"/>
  <c r="R147" i="8"/>
  <c r="P147" i="8"/>
  <c r="BI146" i="8"/>
  <c r="BH146" i="8"/>
  <c r="BG146" i="8"/>
  <c r="BF146" i="8"/>
  <c r="T146" i="8"/>
  <c r="R146" i="8"/>
  <c r="P146" i="8"/>
  <c r="BI145" i="8"/>
  <c r="BH145" i="8"/>
  <c r="BG145" i="8"/>
  <c r="BF145" i="8"/>
  <c r="T145" i="8"/>
  <c r="R145" i="8"/>
  <c r="P145" i="8"/>
  <c r="BI144" i="8"/>
  <c r="BH144" i="8"/>
  <c r="BG144" i="8"/>
  <c r="BF144" i="8"/>
  <c r="T144" i="8"/>
  <c r="R144" i="8"/>
  <c r="P144" i="8"/>
  <c r="BI143" i="8"/>
  <c r="BH143" i="8"/>
  <c r="BG143" i="8"/>
  <c r="BF143" i="8"/>
  <c r="T143" i="8"/>
  <c r="R143" i="8"/>
  <c r="P143" i="8"/>
  <c r="BI142" i="8"/>
  <c r="BH142" i="8"/>
  <c r="BG142" i="8"/>
  <c r="BF142" i="8"/>
  <c r="T142" i="8"/>
  <c r="R142" i="8"/>
  <c r="P142" i="8"/>
  <c r="BI141" i="8"/>
  <c r="BH141" i="8"/>
  <c r="BG141" i="8"/>
  <c r="BF141" i="8"/>
  <c r="T141" i="8"/>
  <c r="R141" i="8"/>
  <c r="P141" i="8"/>
  <c r="BI140" i="8"/>
  <c r="BH140" i="8"/>
  <c r="BG140" i="8"/>
  <c r="BF140" i="8"/>
  <c r="T140" i="8"/>
  <c r="R140" i="8"/>
  <c r="P140" i="8"/>
  <c r="BI139" i="8"/>
  <c r="BH139" i="8"/>
  <c r="BG139" i="8"/>
  <c r="BF139" i="8"/>
  <c r="T139" i="8"/>
  <c r="R139" i="8"/>
  <c r="P139" i="8"/>
  <c r="BI138" i="8"/>
  <c r="BH138" i="8"/>
  <c r="BG138" i="8"/>
  <c r="BF138" i="8"/>
  <c r="T138" i="8"/>
  <c r="R138" i="8"/>
  <c r="P138" i="8"/>
  <c r="BI137" i="8"/>
  <c r="BH137" i="8"/>
  <c r="BG137" i="8"/>
  <c r="BF137" i="8"/>
  <c r="T137" i="8"/>
  <c r="R137" i="8"/>
  <c r="P137" i="8"/>
  <c r="BI136" i="8"/>
  <c r="BH136" i="8"/>
  <c r="BG136" i="8"/>
  <c r="BF136" i="8"/>
  <c r="T136" i="8"/>
  <c r="R136" i="8"/>
  <c r="P136" i="8"/>
  <c r="BI135" i="8"/>
  <c r="BH135" i="8"/>
  <c r="BG135" i="8"/>
  <c r="BF135" i="8"/>
  <c r="T135" i="8"/>
  <c r="R135" i="8"/>
  <c r="P135" i="8"/>
  <c r="BI134" i="8"/>
  <c r="BH134" i="8"/>
  <c r="BG134" i="8"/>
  <c r="BF134" i="8"/>
  <c r="T134" i="8"/>
  <c r="R134" i="8"/>
  <c r="P134" i="8"/>
  <c r="BI133" i="8"/>
  <c r="BH133" i="8"/>
  <c r="BG133" i="8"/>
  <c r="BF133" i="8"/>
  <c r="T133" i="8"/>
  <c r="R133" i="8"/>
  <c r="P133" i="8"/>
  <c r="BI132" i="8"/>
  <c r="BH132" i="8"/>
  <c r="BG132" i="8"/>
  <c r="BF132" i="8"/>
  <c r="T132" i="8"/>
  <c r="R132" i="8"/>
  <c r="P132" i="8"/>
  <c r="J126" i="8"/>
  <c r="F126" i="8"/>
  <c r="J125" i="8"/>
  <c r="F125" i="8"/>
  <c r="F123" i="8"/>
  <c r="E121" i="8"/>
  <c r="J94" i="8"/>
  <c r="F94" i="8"/>
  <c r="J93" i="8"/>
  <c r="F93" i="8"/>
  <c r="F91" i="8"/>
  <c r="E89" i="8"/>
  <c r="J14" i="8"/>
  <c r="J91" i="8" s="1"/>
  <c r="E7" i="8"/>
  <c r="E117" i="8" s="1"/>
  <c r="J39" i="7"/>
  <c r="J38" i="7"/>
  <c r="AY103" i="1"/>
  <c r="J37" i="7"/>
  <c r="AX103" i="1" s="1"/>
  <c r="BI196" i="7"/>
  <c r="BH196" i="7"/>
  <c r="BG196" i="7"/>
  <c r="BF196" i="7"/>
  <c r="T196" i="7"/>
  <c r="T195" i="7" s="1"/>
  <c r="T194" i="7" s="1"/>
  <c r="R196" i="7"/>
  <c r="R195" i="7"/>
  <c r="R194" i="7" s="1"/>
  <c r="P196" i="7"/>
  <c r="P195" i="7" s="1"/>
  <c r="P194" i="7" s="1"/>
  <c r="BI193" i="7"/>
  <c r="BH193" i="7"/>
  <c r="BG193" i="7"/>
  <c r="BF193" i="7"/>
  <c r="T193" i="7"/>
  <c r="T192" i="7" s="1"/>
  <c r="R193" i="7"/>
  <c r="R192" i="7"/>
  <c r="P193" i="7"/>
  <c r="P192" i="7" s="1"/>
  <c r="BI191" i="7"/>
  <c r="BH191" i="7"/>
  <c r="BG191" i="7"/>
  <c r="BF191" i="7"/>
  <c r="T191" i="7"/>
  <c r="R191" i="7"/>
  <c r="P191" i="7"/>
  <c r="BI190" i="7"/>
  <c r="BH190" i="7"/>
  <c r="BG190" i="7"/>
  <c r="BF190" i="7"/>
  <c r="T190" i="7"/>
  <c r="R190" i="7"/>
  <c r="P190" i="7"/>
  <c r="BI189" i="7"/>
  <c r="BH189" i="7"/>
  <c r="BG189" i="7"/>
  <c r="BF189" i="7"/>
  <c r="T189" i="7"/>
  <c r="R189" i="7"/>
  <c r="P189" i="7"/>
  <c r="BI188" i="7"/>
  <c r="BH188" i="7"/>
  <c r="BG188" i="7"/>
  <c r="BF188" i="7"/>
  <c r="T188" i="7"/>
  <c r="R188" i="7"/>
  <c r="P188" i="7"/>
  <c r="BI187" i="7"/>
  <c r="BH187" i="7"/>
  <c r="BG187" i="7"/>
  <c r="BF187" i="7"/>
  <c r="T187" i="7"/>
  <c r="R187" i="7"/>
  <c r="P187" i="7"/>
  <c r="BI186" i="7"/>
  <c r="BH186" i="7"/>
  <c r="BG186" i="7"/>
  <c r="BF186" i="7"/>
  <c r="T186" i="7"/>
  <c r="R186" i="7"/>
  <c r="P186" i="7"/>
  <c r="BI185" i="7"/>
  <c r="BH185" i="7"/>
  <c r="BG185" i="7"/>
  <c r="BF185" i="7"/>
  <c r="T185" i="7"/>
  <c r="R185" i="7"/>
  <c r="P185" i="7"/>
  <c r="BI184" i="7"/>
  <c r="BH184" i="7"/>
  <c r="BG184" i="7"/>
  <c r="BF184" i="7"/>
  <c r="T184" i="7"/>
  <c r="R184" i="7"/>
  <c r="P184" i="7"/>
  <c r="BI183" i="7"/>
  <c r="BH183" i="7"/>
  <c r="BG183" i="7"/>
  <c r="BF183" i="7"/>
  <c r="T183" i="7"/>
  <c r="R183" i="7"/>
  <c r="P183" i="7"/>
  <c r="BI182" i="7"/>
  <c r="BH182" i="7"/>
  <c r="BG182" i="7"/>
  <c r="BF182" i="7"/>
  <c r="T182" i="7"/>
  <c r="R182" i="7"/>
  <c r="P182" i="7"/>
  <c r="BI181" i="7"/>
  <c r="BH181" i="7"/>
  <c r="BG181" i="7"/>
  <c r="BF181" i="7"/>
  <c r="T181" i="7"/>
  <c r="R181" i="7"/>
  <c r="P181" i="7"/>
  <c r="BI180" i="7"/>
  <c r="BH180" i="7"/>
  <c r="BG180" i="7"/>
  <c r="BF180" i="7"/>
  <c r="T180" i="7"/>
  <c r="R180" i="7"/>
  <c r="P180" i="7"/>
  <c r="BI179" i="7"/>
  <c r="BH179" i="7"/>
  <c r="BG179" i="7"/>
  <c r="BF179" i="7"/>
  <c r="T179" i="7"/>
  <c r="R179" i="7"/>
  <c r="P179" i="7"/>
  <c r="BI178" i="7"/>
  <c r="BH178" i="7"/>
  <c r="BG178" i="7"/>
  <c r="BF178" i="7"/>
  <c r="T178" i="7"/>
  <c r="R178" i="7"/>
  <c r="P178" i="7"/>
  <c r="BI177" i="7"/>
  <c r="BH177" i="7"/>
  <c r="BG177" i="7"/>
  <c r="BF177" i="7"/>
  <c r="T177" i="7"/>
  <c r="R177" i="7"/>
  <c r="P177" i="7"/>
  <c r="BI176" i="7"/>
  <c r="BH176" i="7"/>
  <c r="BG176" i="7"/>
  <c r="BF176" i="7"/>
  <c r="T176" i="7"/>
  <c r="R176" i="7"/>
  <c r="P176" i="7"/>
  <c r="BI175" i="7"/>
  <c r="BH175" i="7"/>
  <c r="BG175" i="7"/>
  <c r="BF175" i="7"/>
  <c r="T175" i="7"/>
  <c r="R175" i="7"/>
  <c r="P175" i="7"/>
  <c r="BI174" i="7"/>
  <c r="BH174" i="7"/>
  <c r="BG174" i="7"/>
  <c r="BF174" i="7"/>
  <c r="T174" i="7"/>
  <c r="R174" i="7"/>
  <c r="P174" i="7"/>
  <c r="BI173" i="7"/>
  <c r="BH173" i="7"/>
  <c r="BG173" i="7"/>
  <c r="BF173" i="7"/>
  <c r="T173" i="7"/>
  <c r="R173" i="7"/>
  <c r="P173" i="7"/>
  <c r="BI172" i="7"/>
  <c r="BH172" i="7"/>
  <c r="BG172" i="7"/>
  <c r="BF172" i="7"/>
  <c r="T172" i="7"/>
  <c r="R172" i="7"/>
  <c r="P172" i="7"/>
  <c r="BI171" i="7"/>
  <c r="BH171" i="7"/>
  <c r="BG171" i="7"/>
  <c r="BF171" i="7"/>
  <c r="T171" i="7"/>
  <c r="R171" i="7"/>
  <c r="P171" i="7"/>
  <c r="BI170" i="7"/>
  <c r="BH170" i="7"/>
  <c r="BG170" i="7"/>
  <c r="BF170" i="7"/>
  <c r="T170" i="7"/>
  <c r="R170" i="7"/>
  <c r="P170" i="7"/>
  <c r="BI169" i="7"/>
  <c r="BH169" i="7"/>
  <c r="BG169" i="7"/>
  <c r="BF169" i="7"/>
  <c r="T169" i="7"/>
  <c r="R169" i="7"/>
  <c r="P169" i="7"/>
  <c r="BI168" i="7"/>
  <c r="BH168" i="7"/>
  <c r="BG168" i="7"/>
  <c r="BF168" i="7"/>
  <c r="T168" i="7"/>
  <c r="R168" i="7"/>
  <c r="P168" i="7"/>
  <c r="BI167" i="7"/>
  <c r="BH167" i="7"/>
  <c r="BG167" i="7"/>
  <c r="BF167" i="7"/>
  <c r="T167" i="7"/>
  <c r="R167" i="7"/>
  <c r="P167" i="7"/>
  <c r="BI166" i="7"/>
  <c r="BH166" i="7"/>
  <c r="BG166" i="7"/>
  <c r="BF166" i="7"/>
  <c r="T166" i="7"/>
  <c r="R166" i="7"/>
  <c r="P166" i="7"/>
  <c r="BI165" i="7"/>
  <c r="BH165" i="7"/>
  <c r="BG165" i="7"/>
  <c r="BF165" i="7"/>
  <c r="T165" i="7"/>
  <c r="R165" i="7"/>
  <c r="P165" i="7"/>
  <c r="BI164" i="7"/>
  <c r="BH164" i="7"/>
  <c r="BG164" i="7"/>
  <c r="BF164" i="7"/>
  <c r="T164" i="7"/>
  <c r="R164" i="7"/>
  <c r="P164" i="7"/>
  <c r="BI163" i="7"/>
  <c r="BH163" i="7"/>
  <c r="BG163" i="7"/>
  <c r="BF163" i="7"/>
  <c r="T163" i="7"/>
  <c r="R163" i="7"/>
  <c r="P163" i="7"/>
  <c r="BI162" i="7"/>
  <c r="BH162" i="7"/>
  <c r="BG162" i="7"/>
  <c r="BF162" i="7"/>
  <c r="T162" i="7"/>
  <c r="R162" i="7"/>
  <c r="P162" i="7"/>
  <c r="BI161" i="7"/>
  <c r="BH161" i="7"/>
  <c r="BG161" i="7"/>
  <c r="BF161" i="7"/>
  <c r="T161" i="7"/>
  <c r="R161" i="7"/>
  <c r="P161" i="7"/>
  <c r="BI160" i="7"/>
  <c r="BH160" i="7"/>
  <c r="BG160" i="7"/>
  <c r="BF160" i="7"/>
  <c r="T160" i="7"/>
  <c r="R160" i="7"/>
  <c r="P160" i="7"/>
  <c r="BI159" i="7"/>
  <c r="BH159" i="7"/>
  <c r="BG159" i="7"/>
  <c r="BF159" i="7"/>
  <c r="T159" i="7"/>
  <c r="R159" i="7"/>
  <c r="P159" i="7"/>
  <c r="BI157" i="7"/>
  <c r="BH157" i="7"/>
  <c r="BG157" i="7"/>
  <c r="BF157" i="7"/>
  <c r="T157" i="7"/>
  <c r="R157" i="7"/>
  <c r="P157" i="7"/>
  <c r="BI156" i="7"/>
  <c r="BH156" i="7"/>
  <c r="BG156" i="7"/>
  <c r="BF156" i="7"/>
  <c r="T156" i="7"/>
  <c r="R156" i="7"/>
  <c r="P156" i="7"/>
  <c r="BI155" i="7"/>
  <c r="BH155" i="7"/>
  <c r="BG155" i="7"/>
  <c r="BF155" i="7"/>
  <c r="T155" i="7"/>
  <c r="R155" i="7"/>
  <c r="P155" i="7"/>
  <c r="BI154" i="7"/>
  <c r="BH154" i="7"/>
  <c r="BG154" i="7"/>
  <c r="BF154" i="7"/>
  <c r="T154" i="7"/>
  <c r="R154" i="7"/>
  <c r="P154" i="7"/>
  <c r="BI153" i="7"/>
  <c r="BH153" i="7"/>
  <c r="BG153" i="7"/>
  <c r="BF153" i="7"/>
  <c r="T153" i="7"/>
  <c r="R153" i="7"/>
  <c r="P153" i="7"/>
  <c r="BI152" i="7"/>
  <c r="BH152" i="7"/>
  <c r="BG152" i="7"/>
  <c r="BF152" i="7"/>
  <c r="T152" i="7"/>
  <c r="R152" i="7"/>
  <c r="P152" i="7"/>
  <c r="BI151" i="7"/>
  <c r="BH151" i="7"/>
  <c r="BG151" i="7"/>
  <c r="BF151" i="7"/>
  <c r="T151" i="7"/>
  <c r="R151" i="7"/>
  <c r="P151" i="7"/>
  <c r="BI150" i="7"/>
  <c r="BH150" i="7"/>
  <c r="BG150" i="7"/>
  <c r="BF150" i="7"/>
  <c r="T150" i="7"/>
  <c r="R150" i="7"/>
  <c r="P150" i="7"/>
  <c r="BI149" i="7"/>
  <c r="BH149" i="7"/>
  <c r="BG149" i="7"/>
  <c r="BF149" i="7"/>
  <c r="T149" i="7"/>
  <c r="R149" i="7"/>
  <c r="P149" i="7"/>
  <c r="BI148" i="7"/>
  <c r="BH148" i="7"/>
  <c r="BG148" i="7"/>
  <c r="BF148" i="7"/>
  <c r="T148" i="7"/>
  <c r="R148" i="7"/>
  <c r="P148" i="7"/>
  <c r="BI147" i="7"/>
  <c r="BH147" i="7"/>
  <c r="BG147" i="7"/>
  <c r="BF147" i="7"/>
  <c r="T147" i="7"/>
  <c r="R147" i="7"/>
  <c r="P147" i="7"/>
  <c r="BI145" i="7"/>
  <c r="BH145" i="7"/>
  <c r="BG145" i="7"/>
  <c r="BF145" i="7"/>
  <c r="T145" i="7"/>
  <c r="R145" i="7"/>
  <c r="P145" i="7"/>
  <c r="BI144" i="7"/>
  <c r="BH144" i="7"/>
  <c r="BG144" i="7"/>
  <c r="BF144" i="7"/>
  <c r="T144" i="7"/>
  <c r="R144" i="7"/>
  <c r="P144" i="7"/>
  <c r="BI143" i="7"/>
  <c r="BH143" i="7"/>
  <c r="BG143" i="7"/>
  <c r="BF143" i="7"/>
  <c r="T143" i="7"/>
  <c r="R143" i="7"/>
  <c r="P143" i="7"/>
  <c r="BI142" i="7"/>
  <c r="BH142" i="7"/>
  <c r="BG142" i="7"/>
  <c r="BF142" i="7"/>
  <c r="T142" i="7"/>
  <c r="R142" i="7"/>
  <c r="P142" i="7"/>
  <c r="BI141" i="7"/>
  <c r="BH141" i="7"/>
  <c r="BG141" i="7"/>
  <c r="BF141" i="7"/>
  <c r="T141" i="7"/>
  <c r="R141" i="7"/>
  <c r="P141" i="7"/>
  <c r="BI140" i="7"/>
  <c r="BH140" i="7"/>
  <c r="BG140" i="7"/>
  <c r="BF140" i="7"/>
  <c r="T140" i="7"/>
  <c r="R140" i="7"/>
  <c r="P140" i="7"/>
  <c r="BI139" i="7"/>
  <c r="BH139" i="7"/>
  <c r="BG139" i="7"/>
  <c r="BF139" i="7"/>
  <c r="T139" i="7"/>
  <c r="R139" i="7"/>
  <c r="P139" i="7"/>
  <c r="BI138" i="7"/>
  <c r="BH138" i="7"/>
  <c r="BG138" i="7"/>
  <c r="BF138" i="7"/>
  <c r="T138" i="7"/>
  <c r="R138" i="7"/>
  <c r="P138" i="7"/>
  <c r="BI137" i="7"/>
  <c r="BH137" i="7"/>
  <c r="BG137" i="7"/>
  <c r="BF137" i="7"/>
  <c r="T137" i="7"/>
  <c r="R137" i="7"/>
  <c r="P137" i="7"/>
  <c r="BI136" i="7"/>
  <c r="BH136" i="7"/>
  <c r="BG136" i="7"/>
  <c r="BF136" i="7"/>
  <c r="T136" i="7"/>
  <c r="R136" i="7"/>
  <c r="P136" i="7"/>
  <c r="BI135" i="7"/>
  <c r="BH135" i="7"/>
  <c r="BG135" i="7"/>
  <c r="BF135" i="7"/>
  <c r="T135" i="7"/>
  <c r="R135" i="7"/>
  <c r="P135" i="7"/>
  <c r="BI134" i="7"/>
  <c r="BH134" i="7"/>
  <c r="BG134" i="7"/>
  <c r="BF134" i="7"/>
  <c r="T134" i="7"/>
  <c r="R134" i="7"/>
  <c r="P134" i="7"/>
  <c r="BI133" i="7"/>
  <c r="BH133" i="7"/>
  <c r="BG133" i="7"/>
  <c r="BF133" i="7"/>
  <c r="T133" i="7"/>
  <c r="R133" i="7"/>
  <c r="P133" i="7"/>
  <c r="BI132" i="7"/>
  <c r="BH132" i="7"/>
  <c r="BG132" i="7"/>
  <c r="BF132" i="7"/>
  <c r="T132" i="7"/>
  <c r="R132" i="7"/>
  <c r="P132" i="7"/>
  <c r="BI131" i="7"/>
  <c r="BH131" i="7"/>
  <c r="BG131" i="7"/>
  <c r="BF131" i="7"/>
  <c r="T131" i="7"/>
  <c r="R131" i="7"/>
  <c r="P131" i="7"/>
  <c r="BI130" i="7"/>
  <c r="BH130" i="7"/>
  <c r="BG130" i="7"/>
  <c r="BF130" i="7"/>
  <c r="T130" i="7"/>
  <c r="R130" i="7"/>
  <c r="P130" i="7"/>
  <c r="J124" i="7"/>
  <c r="F124" i="7"/>
  <c r="J123" i="7"/>
  <c r="F123" i="7"/>
  <c r="F121" i="7"/>
  <c r="E119" i="7"/>
  <c r="J94" i="7"/>
  <c r="F94" i="7"/>
  <c r="J93" i="7"/>
  <c r="F93" i="7"/>
  <c r="F91" i="7"/>
  <c r="E89" i="7"/>
  <c r="J14" i="7"/>
  <c r="J91" i="7" s="1"/>
  <c r="E7" i="7"/>
  <c r="E115" i="7"/>
  <c r="J41" i="6"/>
  <c r="J40" i="6"/>
  <c r="AY102" i="1" s="1"/>
  <c r="J39" i="6"/>
  <c r="AX102" i="1"/>
  <c r="BI167" i="6"/>
  <c r="BH167" i="6"/>
  <c r="BG167" i="6"/>
  <c r="BF167" i="6"/>
  <c r="T167" i="6"/>
  <c r="T166" i="6" s="1"/>
  <c r="R167" i="6"/>
  <c r="R166" i="6" s="1"/>
  <c r="P167" i="6"/>
  <c r="P166" i="6" s="1"/>
  <c r="BI165" i="6"/>
  <c r="BH165" i="6"/>
  <c r="BG165" i="6"/>
  <c r="BF165" i="6"/>
  <c r="T165" i="6"/>
  <c r="R165" i="6"/>
  <c r="P165" i="6"/>
  <c r="BI164" i="6"/>
  <c r="BH164" i="6"/>
  <c r="BG164" i="6"/>
  <c r="BF164" i="6"/>
  <c r="T164" i="6"/>
  <c r="R164" i="6"/>
  <c r="P164" i="6"/>
  <c r="BI163" i="6"/>
  <c r="BH163" i="6"/>
  <c r="BG163" i="6"/>
  <c r="BF163" i="6"/>
  <c r="T163" i="6"/>
  <c r="R163" i="6"/>
  <c r="P163" i="6"/>
  <c r="BI162" i="6"/>
  <c r="BH162" i="6"/>
  <c r="BG162" i="6"/>
  <c r="BF162" i="6"/>
  <c r="T162" i="6"/>
  <c r="R162" i="6"/>
  <c r="P162" i="6"/>
  <c r="BI161" i="6"/>
  <c r="BH161" i="6"/>
  <c r="BG161" i="6"/>
  <c r="BF161" i="6"/>
  <c r="T161" i="6"/>
  <c r="R161" i="6"/>
  <c r="P161" i="6"/>
  <c r="BI159" i="6"/>
  <c r="BH159" i="6"/>
  <c r="BG159" i="6"/>
  <c r="BF159" i="6"/>
  <c r="T159" i="6"/>
  <c r="R159" i="6"/>
  <c r="P159" i="6"/>
  <c r="BI158" i="6"/>
  <c r="BH158" i="6"/>
  <c r="BG158" i="6"/>
  <c r="BF158" i="6"/>
  <c r="T158" i="6"/>
  <c r="R158" i="6"/>
  <c r="P158" i="6"/>
  <c r="BI157" i="6"/>
  <c r="BH157" i="6"/>
  <c r="BG157" i="6"/>
  <c r="BF157" i="6"/>
  <c r="T157" i="6"/>
  <c r="R157" i="6"/>
  <c r="P157" i="6"/>
  <c r="BI156" i="6"/>
  <c r="BH156" i="6"/>
  <c r="BG156" i="6"/>
  <c r="BF156" i="6"/>
  <c r="T156" i="6"/>
  <c r="R156" i="6"/>
  <c r="P156" i="6"/>
  <c r="BI155" i="6"/>
  <c r="BH155" i="6"/>
  <c r="BG155" i="6"/>
  <c r="BF155" i="6"/>
  <c r="T155" i="6"/>
  <c r="R155" i="6"/>
  <c r="P155" i="6"/>
  <c r="BI154" i="6"/>
  <c r="BH154" i="6"/>
  <c r="BG154" i="6"/>
  <c r="BF154" i="6"/>
  <c r="T154" i="6"/>
  <c r="R154" i="6"/>
  <c r="P154" i="6"/>
  <c r="BI153" i="6"/>
  <c r="BH153" i="6"/>
  <c r="BG153" i="6"/>
  <c r="BF153" i="6"/>
  <c r="T153" i="6"/>
  <c r="R153" i="6"/>
  <c r="P153" i="6"/>
  <c r="BI152" i="6"/>
  <c r="BH152" i="6"/>
  <c r="BG152" i="6"/>
  <c r="BF152" i="6"/>
  <c r="T152" i="6"/>
  <c r="R152" i="6"/>
  <c r="P152" i="6"/>
  <c r="BI151" i="6"/>
  <c r="BH151" i="6"/>
  <c r="BG151" i="6"/>
  <c r="BF151" i="6"/>
  <c r="T151" i="6"/>
  <c r="R151" i="6"/>
  <c r="P151" i="6"/>
  <c r="BI150" i="6"/>
  <c r="BH150" i="6"/>
  <c r="BG150" i="6"/>
  <c r="BF150" i="6"/>
  <c r="T150" i="6"/>
  <c r="R150" i="6"/>
  <c r="P150" i="6"/>
  <c r="BI149" i="6"/>
  <c r="BH149" i="6"/>
  <c r="BG149" i="6"/>
  <c r="BF149" i="6"/>
  <c r="T149" i="6"/>
  <c r="R149" i="6"/>
  <c r="P149" i="6"/>
  <c r="BI148" i="6"/>
  <c r="BH148" i="6"/>
  <c r="BG148" i="6"/>
  <c r="BF148" i="6"/>
  <c r="T148" i="6"/>
  <c r="R148" i="6"/>
  <c r="P148" i="6"/>
  <c r="BI147" i="6"/>
  <c r="BH147" i="6"/>
  <c r="BG147" i="6"/>
  <c r="BF147" i="6"/>
  <c r="T147" i="6"/>
  <c r="R147" i="6"/>
  <c r="P147" i="6"/>
  <c r="BI146" i="6"/>
  <c r="BH146" i="6"/>
  <c r="BG146" i="6"/>
  <c r="BF146" i="6"/>
  <c r="T146" i="6"/>
  <c r="R146" i="6"/>
  <c r="P146" i="6"/>
  <c r="BI145" i="6"/>
  <c r="BH145" i="6"/>
  <c r="BG145" i="6"/>
  <c r="BF145" i="6"/>
  <c r="T145" i="6"/>
  <c r="R145" i="6"/>
  <c r="P145" i="6"/>
  <c r="BI144" i="6"/>
  <c r="BH144" i="6"/>
  <c r="BG144" i="6"/>
  <c r="BF144" i="6"/>
  <c r="T144" i="6"/>
  <c r="R144" i="6"/>
  <c r="P144" i="6"/>
  <c r="BI143" i="6"/>
  <c r="BH143" i="6"/>
  <c r="BG143" i="6"/>
  <c r="BF143" i="6"/>
  <c r="T143" i="6"/>
  <c r="R143" i="6"/>
  <c r="P143" i="6"/>
  <c r="BI142" i="6"/>
  <c r="BH142" i="6"/>
  <c r="BG142" i="6"/>
  <c r="BF142" i="6"/>
  <c r="T142" i="6"/>
  <c r="R142" i="6"/>
  <c r="P142" i="6"/>
  <c r="BI141" i="6"/>
  <c r="BH141" i="6"/>
  <c r="BG141" i="6"/>
  <c r="BF141" i="6"/>
  <c r="T141" i="6"/>
  <c r="R141" i="6"/>
  <c r="P141" i="6"/>
  <c r="BI139" i="6"/>
  <c r="BH139" i="6"/>
  <c r="BG139" i="6"/>
  <c r="BF139" i="6"/>
  <c r="T139" i="6"/>
  <c r="R139" i="6"/>
  <c r="P139" i="6"/>
  <c r="BI138" i="6"/>
  <c r="BH138" i="6"/>
  <c r="BG138" i="6"/>
  <c r="BF138" i="6"/>
  <c r="T138" i="6"/>
  <c r="R138" i="6"/>
  <c r="P138" i="6"/>
  <c r="BI137" i="6"/>
  <c r="BH137" i="6"/>
  <c r="BG137" i="6"/>
  <c r="BF137" i="6"/>
  <c r="T137" i="6"/>
  <c r="R137" i="6"/>
  <c r="P137" i="6"/>
  <c r="BI136" i="6"/>
  <c r="BH136" i="6"/>
  <c r="BG136" i="6"/>
  <c r="BF136" i="6"/>
  <c r="T136" i="6"/>
  <c r="R136" i="6"/>
  <c r="P136" i="6"/>
  <c r="BI135" i="6"/>
  <c r="BH135" i="6"/>
  <c r="BG135" i="6"/>
  <c r="BF135" i="6"/>
  <c r="T135" i="6"/>
  <c r="R135" i="6"/>
  <c r="P135" i="6"/>
  <c r="BI134" i="6"/>
  <c r="BH134" i="6"/>
  <c r="BG134" i="6"/>
  <c r="BF134" i="6"/>
  <c r="T134" i="6"/>
  <c r="R134" i="6"/>
  <c r="P134" i="6"/>
  <c r="BI133" i="6"/>
  <c r="BH133" i="6"/>
  <c r="BG133" i="6"/>
  <c r="BF133" i="6"/>
  <c r="T133" i="6"/>
  <c r="R133" i="6"/>
  <c r="P133" i="6"/>
  <c r="BI132" i="6"/>
  <c r="BH132" i="6"/>
  <c r="BG132" i="6"/>
  <c r="BF132" i="6"/>
  <c r="T132" i="6"/>
  <c r="R132" i="6"/>
  <c r="P132" i="6"/>
  <c r="J126" i="6"/>
  <c r="F126" i="6"/>
  <c r="J125" i="6"/>
  <c r="F125" i="6"/>
  <c r="F123" i="6"/>
  <c r="E121" i="6"/>
  <c r="J96" i="6"/>
  <c r="F96" i="6"/>
  <c r="J95" i="6"/>
  <c r="F95" i="6"/>
  <c r="F93" i="6"/>
  <c r="E91" i="6"/>
  <c r="J16" i="6"/>
  <c r="J123" i="6" s="1"/>
  <c r="E7" i="6"/>
  <c r="E115" i="6" s="1"/>
  <c r="J41" i="5"/>
  <c r="J40" i="5"/>
  <c r="AY101" i="1"/>
  <c r="J39" i="5"/>
  <c r="AX101" i="1" s="1"/>
  <c r="BI240" i="5"/>
  <c r="BH240" i="5"/>
  <c r="BG240" i="5"/>
  <c r="BF240" i="5"/>
  <c r="T240" i="5"/>
  <c r="R240" i="5"/>
  <c r="P240" i="5"/>
  <c r="BI239" i="5"/>
  <c r="BH239" i="5"/>
  <c r="BG239" i="5"/>
  <c r="BF239" i="5"/>
  <c r="T239" i="5"/>
  <c r="R239" i="5"/>
  <c r="P239" i="5"/>
  <c r="BI238" i="5"/>
  <c r="BH238" i="5"/>
  <c r="BG238" i="5"/>
  <c r="BF238" i="5"/>
  <c r="T238" i="5"/>
  <c r="R238" i="5"/>
  <c r="P238" i="5"/>
  <c r="BI237" i="5"/>
  <c r="BH237" i="5"/>
  <c r="BG237" i="5"/>
  <c r="BF237" i="5"/>
  <c r="T237" i="5"/>
  <c r="R237" i="5"/>
  <c r="P237" i="5"/>
  <c r="BI236" i="5"/>
  <c r="BH236" i="5"/>
  <c r="BG236" i="5"/>
  <c r="BF236" i="5"/>
  <c r="T236" i="5"/>
  <c r="R236" i="5"/>
  <c r="P236" i="5"/>
  <c r="BI235" i="5"/>
  <c r="BH235" i="5"/>
  <c r="BG235" i="5"/>
  <c r="BF235" i="5"/>
  <c r="T235" i="5"/>
  <c r="R235" i="5"/>
  <c r="P235" i="5"/>
  <c r="BI234" i="5"/>
  <c r="BH234" i="5"/>
  <c r="BG234" i="5"/>
  <c r="BF234" i="5"/>
  <c r="T234" i="5"/>
  <c r="R234" i="5"/>
  <c r="P234" i="5"/>
  <c r="BI233" i="5"/>
  <c r="BH233" i="5"/>
  <c r="BG233" i="5"/>
  <c r="BF233" i="5"/>
  <c r="T233" i="5"/>
  <c r="R233" i="5"/>
  <c r="P233" i="5"/>
  <c r="BI232" i="5"/>
  <c r="BH232" i="5"/>
  <c r="BG232" i="5"/>
  <c r="BF232" i="5"/>
  <c r="T232" i="5"/>
  <c r="R232" i="5"/>
  <c r="P232" i="5"/>
  <c r="BI229" i="5"/>
  <c r="BH229" i="5"/>
  <c r="BG229" i="5"/>
  <c r="BF229" i="5"/>
  <c r="T229" i="5"/>
  <c r="T228" i="5" s="1"/>
  <c r="R229" i="5"/>
  <c r="R228" i="5" s="1"/>
  <c r="P229" i="5"/>
  <c r="P228" i="5" s="1"/>
  <c r="BI227" i="5"/>
  <c r="BH227" i="5"/>
  <c r="BG227" i="5"/>
  <c r="BF227" i="5"/>
  <c r="T227" i="5"/>
  <c r="R227" i="5"/>
  <c r="P227" i="5"/>
  <c r="BI226" i="5"/>
  <c r="BH226" i="5"/>
  <c r="BG226" i="5"/>
  <c r="BF226" i="5"/>
  <c r="T226" i="5"/>
  <c r="R226" i="5"/>
  <c r="P226" i="5"/>
  <c r="BI225" i="5"/>
  <c r="BH225" i="5"/>
  <c r="BG225" i="5"/>
  <c r="BF225" i="5"/>
  <c r="T225" i="5"/>
  <c r="R225" i="5"/>
  <c r="P225" i="5"/>
  <c r="BI223" i="5"/>
  <c r="BH223" i="5"/>
  <c r="BG223" i="5"/>
  <c r="BF223" i="5"/>
  <c r="T223" i="5"/>
  <c r="R223" i="5"/>
  <c r="P223" i="5"/>
  <c r="BI222" i="5"/>
  <c r="BH222" i="5"/>
  <c r="BG222" i="5"/>
  <c r="BF222" i="5"/>
  <c r="T222" i="5"/>
  <c r="R222" i="5"/>
  <c r="P222" i="5"/>
  <c r="BI221" i="5"/>
  <c r="BH221" i="5"/>
  <c r="BG221" i="5"/>
  <c r="BF221" i="5"/>
  <c r="T221" i="5"/>
  <c r="R221" i="5"/>
  <c r="P221" i="5"/>
  <c r="BI220" i="5"/>
  <c r="BH220" i="5"/>
  <c r="BG220" i="5"/>
  <c r="BF220" i="5"/>
  <c r="T220" i="5"/>
  <c r="R220" i="5"/>
  <c r="P220" i="5"/>
  <c r="BI219" i="5"/>
  <c r="BH219" i="5"/>
  <c r="BG219" i="5"/>
  <c r="BF219" i="5"/>
  <c r="T219" i="5"/>
  <c r="R219" i="5"/>
  <c r="P219" i="5"/>
  <c r="BI218" i="5"/>
  <c r="BH218" i="5"/>
  <c r="BG218" i="5"/>
  <c r="BF218" i="5"/>
  <c r="T218" i="5"/>
  <c r="R218" i="5"/>
  <c r="P218" i="5"/>
  <c r="BI217" i="5"/>
  <c r="BH217" i="5"/>
  <c r="BG217" i="5"/>
  <c r="BF217" i="5"/>
  <c r="T217" i="5"/>
  <c r="R217" i="5"/>
  <c r="P217" i="5"/>
  <c r="BI216" i="5"/>
  <c r="BH216" i="5"/>
  <c r="BG216" i="5"/>
  <c r="BF216" i="5"/>
  <c r="T216" i="5"/>
  <c r="R216" i="5"/>
  <c r="P216" i="5"/>
  <c r="BI215" i="5"/>
  <c r="BH215" i="5"/>
  <c r="BG215" i="5"/>
  <c r="BF215" i="5"/>
  <c r="T215" i="5"/>
  <c r="R215" i="5"/>
  <c r="P215" i="5"/>
  <c r="BI214" i="5"/>
  <c r="BH214" i="5"/>
  <c r="BG214" i="5"/>
  <c r="BF214" i="5"/>
  <c r="T214" i="5"/>
  <c r="R214" i="5"/>
  <c r="P214" i="5"/>
  <c r="BI213" i="5"/>
  <c r="BH213" i="5"/>
  <c r="BG213" i="5"/>
  <c r="BF213" i="5"/>
  <c r="T213" i="5"/>
  <c r="R213" i="5"/>
  <c r="P213" i="5"/>
  <c r="BI212" i="5"/>
  <c r="BH212" i="5"/>
  <c r="BG212" i="5"/>
  <c r="BF212" i="5"/>
  <c r="T212" i="5"/>
  <c r="R212" i="5"/>
  <c r="P212" i="5"/>
  <c r="BI211" i="5"/>
  <c r="BH211" i="5"/>
  <c r="BG211" i="5"/>
  <c r="BF211" i="5"/>
  <c r="T211" i="5"/>
  <c r="R211" i="5"/>
  <c r="P211" i="5"/>
  <c r="BI210" i="5"/>
  <c r="BH210" i="5"/>
  <c r="BG210" i="5"/>
  <c r="BF210" i="5"/>
  <c r="T210" i="5"/>
  <c r="R210" i="5"/>
  <c r="P210" i="5"/>
  <c r="BI209" i="5"/>
  <c r="BH209" i="5"/>
  <c r="BG209" i="5"/>
  <c r="BF209" i="5"/>
  <c r="T209" i="5"/>
  <c r="R209" i="5"/>
  <c r="P209" i="5"/>
  <c r="BI208" i="5"/>
  <c r="BH208" i="5"/>
  <c r="BG208" i="5"/>
  <c r="BF208" i="5"/>
  <c r="T208" i="5"/>
  <c r="R208" i="5"/>
  <c r="P208" i="5"/>
  <c r="BI207" i="5"/>
  <c r="BH207" i="5"/>
  <c r="BG207" i="5"/>
  <c r="BF207" i="5"/>
  <c r="T207" i="5"/>
  <c r="R207" i="5"/>
  <c r="P207" i="5"/>
  <c r="BI206" i="5"/>
  <c r="BH206" i="5"/>
  <c r="BG206" i="5"/>
  <c r="BF206" i="5"/>
  <c r="T206" i="5"/>
  <c r="R206" i="5"/>
  <c r="P206" i="5"/>
  <c r="BI205" i="5"/>
  <c r="BH205" i="5"/>
  <c r="BG205" i="5"/>
  <c r="BF205" i="5"/>
  <c r="T205" i="5"/>
  <c r="R205" i="5"/>
  <c r="P205" i="5"/>
  <c r="BI204" i="5"/>
  <c r="BH204" i="5"/>
  <c r="BG204" i="5"/>
  <c r="BF204" i="5"/>
  <c r="T204" i="5"/>
  <c r="R204" i="5"/>
  <c r="P204" i="5"/>
  <c r="BI203" i="5"/>
  <c r="BH203" i="5"/>
  <c r="BG203" i="5"/>
  <c r="BF203" i="5"/>
  <c r="T203" i="5"/>
  <c r="R203" i="5"/>
  <c r="P203" i="5"/>
  <c r="BI202" i="5"/>
  <c r="BH202" i="5"/>
  <c r="BG202" i="5"/>
  <c r="BF202" i="5"/>
  <c r="T202" i="5"/>
  <c r="R202" i="5"/>
  <c r="P202" i="5"/>
  <c r="BI201" i="5"/>
  <c r="BH201" i="5"/>
  <c r="BG201" i="5"/>
  <c r="BF201" i="5"/>
  <c r="T201" i="5"/>
  <c r="R201" i="5"/>
  <c r="P201" i="5"/>
  <c r="BI200" i="5"/>
  <c r="BH200" i="5"/>
  <c r="BG200" i="5"/>
  <c r="BF200" i="5"/>
  <c r="T200" i="5"/>
  <c r="R200" i="5"/>
  <c r="P200" i="5"/>
  <c r="BI199" i="5"/>
  <c r="BH199" i="5"/>
  <c r="BG199" i="5"/>
  <c r="BF199" i="5"/>
  <c r="T199" i="5"/>
  <c r="R199" i="5"/>
  <c r="P199" i="5"/>
  <c r="BI197" i="5"/>
  <c r="BH197" i="5"/>
  <c r="BG197" i="5"/>
  <c r="BF197" i="5"/>
  <c r="T197" i="5"/>
  <c r="R197" i="5"/>
  <c r="P197" i="5"/>
  <c r="BI196" i="5"/>
  <c r="BH196" i="5"/>
  <c r="BG196" i="5"/>
  <c r="BF196" i="5"/>
  <c r="T196" i="5"/>
  <c r="R196" i="5"/>
  <c r="P196" i="5"/>
  <c r="BI195" i="5"/>
  <c r="BH195" i="5"/>
  <c r="BG195" i="5"/>
  <c r="BF195" i="5"/>
  <c r="T195" i="5"/>
  <c r="R195" i="5"/>
  <c r="P195" i="5"/>
  <c r="BI194" i="5"/>
  <c r="BH194" i="5"/>
  <c r="BG194" i="5"/>
  <c r="BF194" i="5"/>
  <c r="T194" i="5"/>
  <c r="R194" i="5"/>
  <c r="P194" i="5"/>
  <c r="BI193" i="5"/>
  <c r="BH193" i="5"/>
  <c r="BG193" i="5"/>
  <c r="BF193" i="5"/>
  <c r="T193" i="5"/>
  <c r="R193" i="5"/>
  <c r="P193" i="5"/>
  <c r="BI192" i="5"/>
  <c r="BH192" i="5"/>
  <c r="BG192" i="5"/>
  <c r="BF192" i="5"/>
  <c r="T192" i="5"/>
  <c r="R192" i="5"/>
  <c r="P192" i="5"/>
  <c r="BI191" i="5"/>
  <c r="BH191" i="5"/>
  <c r="BG191" i="5"/>
  <c r="BF191" i="5"/>
  <c r="T191" i="5"/>
  <c r="R191" i="5"/>
  <c r="P191" i="5"/>
  <c r="BI190" i="5"/>
  <c r="BH190" i="5"/>
  <c r="BG190" i="5"/>
  <c r="BF190" i="5"/>
  <c r="T190" i="5"/>
  <c r="R190" i="5"/>
  <c r="P190" i="5"/>
  <c r="BI189" i="5"/>
  <c r="BH189" i="5"/>
  <c r="BG189" i="5"/>
  <c r="BF189" i="5"/>
  <c r="T189" i="5"/>
  <c r="R189" i="5"/>
  <c r="P189" i="5"/>
  <c r="BI188" i="5"/>
  <c r="BH188" i="5"/>
  <c r="BG188" i="5"/>
  <c r="BF188" i="5"/>
  <c r="T188" i="5"/>
  <c r="R188" i="5"/>
  <c r="P188" i="5"/>
  <c r="BI187" i="5"/>
  <c r="BH187" i="5"/>
  <c r="BG187" i="5"/>
  <c r="BF187" i="5"/>
  <c r="T187" i="5"/>
  <c r="R187" i="5"/>
  <c r="P187" i="5"/>
  <c r="BI186" i="5"/>
  <c r="BH186" i="5"/>
  <c r="BG186" i="5"/>
  <c r="BF186" i="5"/>
  <c r="T186" i="5"/>
  <c r="R186" i="5"/>
  <c r="P186" i="5"/>
  <c r="BI185" i="5"/>
  <c r="BH185" i="5"/>
  <c r="BG185" i="5"/>
  <c r="BF185" i="5"/>
  <c r="T185" i="5"/>
  <c r="R185" i="5"/>
  <c r="P185" i="5"/>
  <c r="BI184" i="5"/>
  <c r="BH184" i="5"/>
  <c r="BG184" i="5"/>
  <c r="BF184" i="5"/>
  <c r="T184" i="5"/>
  <c r="R184" i="5"/>
  <c r="P184" i="5"/>
  <c r="BI183" i="5"/>
  <c r="BH183" i="5"/>
  <c r="BG183" i="5"/>
  <c r="BF183" i="5"/>
  <c r="T183" i="5"/>
  <c r="R183" i="5"/>
  <c r="P183" i="5"/>
  <c r="BI182" i="5"/>
  <c r="BH182" i="5"/>
  <c r="BG182" i="5"/>
  <c r="BF182" i="5"/>
  <c r="T182" i="5"/>
  <c r="R182" i="5"/>
  <c r="P182" i="5"/>
  <c r="BI181" i="5"/>
  <c r="BH181" i="5"/>
  <c r="BG181" i="5"/>
  <c r="BF181" i="5"/>
  <c r="T181" i="5"/>
  <c r="R181" i="5"/>
  <c r="P181" i="5"/>
  <c r="BI180" i="5"/>
  <c r="BH180" i="5"/>
  <c r="BG180" i="5"/>
  <c r="BF180" i="5"/>
  <c r="T180" i="5"/>
  <c r="R180" i="5"/>
  <c r="P180" i="5"/>
  <c r="BI179" i="5"/>
  <c r="BH179" i="5"/>
  <c r="BG179" i="5"/>
  <c r="BF179" i="5"/>
  <c r="T179" i="5"/>
  <c r="R179" i="5"/>
  <c r="P179" i="5"/>
  <c r="BI178" i="5"/>
  <c r="BH178" i="5"/>
  <c r="BG178" i="5"/>
  <c r="BF178" i="5"/>
  <c r="T178" i="5"/>
  <c r="R178" i="5"/>
  <c r="P178" i="5"/>
  <c r="BI177" i="5"/>
  <c r="BH177" i="5"/>
  <c r="BG177" i="5"/>
  <c r="BF177" i="5"/>
  <c r="T177" i="5"/>
  <c r="R177" i="5"/>
  <c r="P177" i="5"/>
  <c r="BI176" i="5"/>
  <c r="BH176" i="5"/>
  <c r="BG176" i="5"/>
  <c r="BF176" i="5"/>
  <c r="T176" i="5"/>
  <c r="R176" i="5"/>
  <c r="P176" i="5"/>
  <c r="BI175" i="5"/>
  <c r="BH175" i="5"/>
  <c r="BG175" i="5"/>
  <c r="BF175" i="5"/>
  <c r="T175" i="5"/>
  <c r="R175" i="5"/>
  <c r="P175" i="5"/>
  <c r="BI174" i="5"/>
  <c r="BH174" i="5"/>
  <c r="BG174" i="5"/>
  <c r="BF174" i="5"/>
  <c r="T174" i="5"/>
  <c r="R174" i="5"/>
  <c r="P174" i="5"/>
  <c r="BI172" i="5"/>
  <c r="BH172" i="5"/>
  <c r="BG172" i="5"/>
  <c r="BF172" i="5"/>
  <c r="T172" i="5"/>
  <c r="R172" i="5"/>
  <c r="P172" i="5"/>
  <c r="BI171" i="5"/>
  <c r="BH171" i="5"/>
  <c r="BG171" i="5"/>
  <c r="BF171" i="5"/>
  <c r="T171" i="5"/>
  <c r="R171" i="5"/>
  <c r="P171" i="5"/>
  <c r="BI170" i="5"/>
  <c r="BH170" i="5"/>
  <c r="BG170" i="5"/>
  <c r="BF170" i="5"/>
  <c r="T170" i="5"/>
  <c r="R170" i="5"/>
  <c r="P170" i="5"/>
  <c r="BI169" i="5"/>
  <c r="BH169" i="5"/>
  <c r="BG169" i="5"/>
  <c r="BF169" i="5"/>
  <c r="T169" i="5"/>
  <c r="R169" i="5"/>
  <c r="P169" i="5"/>
  <c r="BI168" i="5"/>
  <c r="BH168" i="5"/>
  <c r="BG168" i="5"/>
  <c r="BF168" i="5"/>
  <c r="T168" i="5"/>
  <c r="R168" i="5"/>
  <c r="P168" i="5"/>
  <c r="BI167" i="5"/>
  <c r="BH167" i="5"/>
  <c r="BG167" i="5"/>
  <c r="BF167" i="5"/>
  <c r="T167" i="5"/>
  <c r="R167" i="5"/>
  <c r="P167" i="5"/>
  <c r="BI166" i="5"/>
  <c r="BH166" i="5"/>
  <c r="BG166" i="5"/>
  <c r="BF166" i="5"/>
  <c r="T166" i="5"/>
  <c r="R166" i="5"/>
  <c r="P166" i="5"/>
  <c r="BI165" i="5"/>
  <c r="BH165" i="5"/>
  <c r="BG165" i="5"/>
  <c r="BF165" i="5"/>
  <c r="T165" i="5"/>
  <c r="R165" i="5"/>
  <c r="P165" i="5"/>
  <c r="BI164" i="5"/>
  <c r="BH164" i="5"/>
  <c r="BG164" i="5"/>
  <c r="BF164" i="5"/>
  <c r="T164" i="5"/>
  <c r="R164" i="5"/>
  <c r="P164" i="5"/>
  <c r="BI163" i="5"/>
  <c r="BH163" i="5"/>
  <c r="BG163" i="5"/>
  <c r="BF163" i="5"/>
  <c r="T163" i="5"/>
  <c r="R163" i="5"/>
  <c r="P163" i="5"/>
  <c r="BI162" i="5"/>
  <c r="BH162" i="5"/>
  <c r="BG162" i="5"/>
  <c r="BF162" i="5"/>
  <c r="T162" i="5"/>
  <c r="R162" i="5"/>
  <c r="P162" i="5"/>
  <c r="BI161" i="5"/>
  <c r="BH161" i="5"/>
  <c r="BG161" i="5"/>
  <c r="BF161" i="5"/>
  <c r="T161" i="5"/>
  <c r="R161" i="5"/>
  <c r="P161" i="5"/>
  <c r="BI160" i="5"/>
  <c r="BH160" i="5"/>
  <c r="BG160" i="5"/>
  <c r="BF160" i="5"/>
  <c r="T160" i="5"/>
  <c r="R160" i="5"/>
  <c r="P160" i="5"/>
  <c r="BI159" i="5"/>
  <c r="BH159" i="5"/>
  <c r="BG159" i="5"/>
  <c r="BF159" i="5"/>
  <c r="T159" i="5"/>
  <c r="R159" i="5"/>
  <c r="P159" i="5"/>
  <c r="BI158" i="5"/>
  <c r="BH158" i="5"/>
  <c r="BG158" i="5"/>
  <c r="BF158" i="5"/>
  <c r="T158" i="5"/>
  <c r="R158" i="5"/>
  <c r="P158" i="5"/>
  <c r="BI157" i="5"/>
  <c r="BH157" i="5"/>
  <c r="BG157" i="5"/>
  <c r="BF157" i="5"/>
  <c r="T157" i="5"/>
  <c r="R157" i="5"/>
  <c r="P157" i="5"/>
  <c r="BI156" i="5"/>
  <c r="BH156" i="5"/>
  <c r="BG156" i="5"/>
  <c r="BF156" i="5"/>
  <c r="T156" i="5"/>
  <c r="R156" i="5"/>
  <c r="P156" i="5"/>
  <c r="BI155" i="5"/>
  <c r="BH155" i="5"/>
  <c r="BG155" i="5"/>
  <c r="BF155" i="5"/>
  <c r="T155" i="5"/>
  <c r="R155" i="5"/>
  <c r="P155" i="5"/>
  <c r="BI154" i="5"/>
  <c r="BH154" i="5"/>
  <c r="BG154" i="5"/>
  <c r="BF154" i="5"/>
  <c r="T154" i="5"/>
  <c r="R154" i="5"/>
  <c r="P154" i="5"/>
  <c r="BI153" i="5"/>
  <c r="BH153" i="5"/>
  <c r="BG153" i="5"/>
  <c r="BF153" i="5"/>
  <c r="T153" i="5"/>
  <c r="R153" i="5"/>
  <c r="P153" i="5"/>
  <c r="BI152" i="5"/>
  <c r="BH152" i="5"/>
  <c r="BG152" i="5"/>
  <c r="BF152" i="5"/>
  <c r="T152" i="5"/>
  <c r="R152" i="5"/>
  <c r="P152" i="5"/>
  <c r="BI151" i="5"/>
  <c r="BH151" i="5"/>
  <c r="BG151" i="5"/>
  <c r="BF151" i="5"/>
  <c r="T151" i="5"/>
  <c r="R151" i="5"/>
  <c r="P151" i="5"/>
  <c r="BI150" i="5"/>
  <c r="BH150" i="5"/>
  <c r="BG150" i="5"/>
  <c r="BF150" i="5"/>
  <c r="T150" i="5"/>
  <c r="R150" i="5"/>
  <c r="P150" i="5"/>
  <c r="BI149" i="5"/>
  <c r="BH149" i="5"/>
  <c r="BG149" i="5"/>
  <c r="BF149" i="5"/>
  <c r="T149" i="5"/>
  <c r="R149" i="5"/>
  <c r="P149" i="5"/>
  <c r="BI147" i="5"/>
  <c r="BH147" i="5"/>
  <c r="BG147" i="5"/>
  <c r="BF147" i="5"/>
  <c r="T147" i="5"/>
  <c r="R147" i="5"/>
  <c r="P147" i="5"/>
  <c r="BI146" i="5"/>
  <c r="BH146" i="5"/>
  <c r="BG146" i="5"/>
  <c r="BF146" i="5"/>
  <c r="T146" i="5"/>
  <c r="R146" i="5"/>
  <c r="P146" i="5"/>
  <c r="BI145" i="5"/>
  <c r="BH145" i="5"/>
  <c r="BG145" i="5"/>
  <c r="BF145" i="5"/>
  <c r="T145" i="5"/>
  <c r="R145" i="5"/>
  <c r="P145" i="5"/>
  <c r="BI144" i="5"/>
  <c r="BH144" i="5"/>
  <c r="BG144" i="5"/>
  <c r="BF144" i="5"/>
  <c r="T144" i="5"/>
  <c r="R144" i="5"/>
  <c r="P144" i="5"/>
  <c r="BI143" i="5"/>
  <c r="BH143" i="5"/>
  <c r="BG143" i="5"/>
  <c r="BF143" i="5"/>
  <c r="T143" i="5"/>
  <c r="R143" i="5"/>
  <c r="P143" i="5"/>
  <c r="BI142" i="5"/>
  <c r="BH142" i="5"/>
  <c r="BG142" i="5"/>
  <c r="BF142" i="5"/>
  <c r="T142" i="5"/>
  <c r="R142" i="5"/>
  <c r="P142" i="5"/>
  <c r="BI141" i="5"/>
  <c r="BH141" i="5"/>
  <c r="BG141" i="5"/>
  <c r="BF141" i="5"/>
  <c r="T141" i="5"/>
  <c r="R141" i="5"/>
  <c r="P141" i="5"/>
  <c r="BI140" i="5"/>
  <c r="BH140" i="5"/>
  <c r="BG140" i="5"/>
  <c r="BF140" i="5"/>
  <c r="T140" i="5"/>
  <c r="R140" i="5"/>
  <c r="P140" i="5"/>
  <c r="BI139" i="5"/>
  <c r="BH139" i="5"/>
  <c r="BG139" i="5"/>
  <c r="BF139" i="5"/>
  <c r="T139" i="5"/>
  <c r="R139" i="5"/>
  <c r="P139" i="5"/>
  <c r="BI138" i="5"/>
  <c r="BH138" i="5"/>
  <c r="BG138" i="5"/>
  <c r="BF138" i="5"/>
  <c r="T138" i="5"/>
  <c r="R138" i="5"/>
  <c r="P138" i="5"/>
  <c r="BI137" i="5"/>
  <c r="BH137" i="5"/>
  <c r="BG137" i="5"/>
  <c r="BF137" i="5"/>
  <c r="T137" i="5"/>
  <c r="R137" i="5"/>
  <c r="P137" i="5"/>
  <c r="BI136" i="5"/>
  <c r="BH136" i="5"/>
  <c r="BG136" i="5"/>
  <c r="BF136" i="5"/>
  <c r="T136" i="5"/>
  <c r="R136" i="5"/>
  <c r="P136" i="5"/>
  <c r="J130" i="5"/>
  <c r="F130" i="5"/>
  <c r="J129" i="5"/>
  <c r="F129" i="5"/>
  <c r="F127" i="5"/>
  <c r="E125" i="5"/>
  <c r="J96" i="5"/>
  <c r="F96" i="5"/>
  <c r="J95" i="5"/>
  <c r="F95" i="5"/>
  <c r="F93" i="5"/>
  <c r="E91" i="5"/>
  <c r="J16" i="5"/>
  <c r="J127" i="5" s="1"/>
  <c r="E7" i="5"/>
  <c r="E119" i="5"/>
  <c r="J39" i="4"/>
  <c r="J38" i="4"/>
  <c r="AY99" i="1" s="1"/>
  <c r="J37" i="4"/>
  <c r="AX99" i="1"/>
  <c r="BI238" i="4"/>
  <c r="BH238" i="4"/>
  <c r="BG238" i="4"/>
  <c r="BF238" i="4"/>
  <c r="T238" i="4"/>
  <c r="R238" i="4"/>
  <c r="P238" i="4"/>
  <c r="BI237" i="4"/>
  <c r="BH237" i="4"/>
  <c r="BG237" i="4"/>
  <c r="BF237" i="4"/>
  <c r="T237" i="4"/>
  <c r="R237" i="4"/>
  <c r="P237" i="4"/>
  <c r="BI236" i="4"/>
  <c r="BH236" i="4"/>
  <c r="BG236" i="4"/>
  <c r="BF236" i="4"/>
  <c r="T236" i="4"/>
  <c r="R236" i="4"/>
  <c r="P236" i="4"/>
  <c r="BI235" i="4"/>
  <c r="BH235" i="4"/>
  <c r="BG235" i="4"/>
  <c r="BF235" i="4"/>
  <c r="T235" i="4"/>
  <c r="R235" i="4"/>
  <c r="P235" i="4"/>
  <c r="BI234" i="4"/>
  <c r="BH234" i="4"/>
  <c r="BG234" i="4"/>
  <c r="BF234" i="4"/>
  <c r="T234" i="4"/>
  <c r="R234" i="4"/>
  <c r="P234" i="4"/>
  <c r="BI233" i="4"/>
  <c r="BH233" i="4"/>
  <c r="BG233" i="4"/>
  <c r="BF233" i="4"/>
  <c r="T233" i="4"/>
  <c r="R233" i="4"/>
  <c r="P233" i="4"/>
  <c r="BI232" i="4"/>
  <c r="BH232" i="4"/>
  <c r="BG232" i="4"/>
  <c r="BF232" i="4"/>
  <c r="T232" i="4"/>
  <c r="R232" i="4"/>
  <c r="P232" i="4"/>
  <c r="BI231" i="4"/>
  <c r="BH231" i="4"/>
  <c r="BG231" i="4"/>
  <c r="BF231" i="4"/>
  <c r="T231" i="4"/>
  <c r="R231" i="4"/>
  <c r="P231" i="4"/>
  <c r="BI230" i="4"/>
  <c r="BH230" i="4"/>
  <c r="BG230" i="4"/>
  <c r="BF230" i="4"/>
  <c r="T230" i="4"/>
  <c r="R230" i="4"/>
  <c r="P230" i="4"/>
  <c r="BI227" i="4"/>
  <c r="BH227" i="4"/>
  <c r="BG227" i="4"/>
  <c r="BF227" i="4"/>
  <c r="T227" i="4"/>
  <c r="T226" i="4" s="1"/>
  <c r="R227" i="4"/>
  <c r="R226" i="4" s="1"/>
  <c r="P227" i="4"/>
  <c r="P226" i="4" s="1"/>
  <c r="BI225" i="4"/>
  <c r="BH225" i="4"/>
  <c r="BG225" i="4"/>
  <c r="BF225" i="4"/>
  <c r="T225" i="4"/>
  <c r="R225" i="4"/>
  <c r="P225" i="4"/>
  <c r="BI224" i="4"/>
  <c r="BH224" i="4"/>
  <c r="BG224" i="4"/>
  <c r="BF224" i="4"/>
  <c r="T224" i="4"/>
  <c r="R224" i="4"/>
  <c r="P224" i="4"/>
  <c r="BI223" i="4"/>
  <c r="BH223" i="4"/>
  <c r="BG223" i="4"/>
  <c r="BF223" i="4"/>
  <c r="T223" i="4"/>
  <c r="R223" i="4"/>
  <c r="P223" i="4"/>
  <c r="BI222" i="4"/>
  <c r="BH222" i="4"/>
  <c r="BG222" i="4"/>
  <c r="BF222" i="4"/>
  <c r="T222" i="4"/>
  <c r="R222" i="4"/>
  <c r="P222" i="4"/>
  <c r="BI221" i="4"/>
  <c r="BH221" i="4"/>
  <c r="BG221" i="4"/>
  <c r="BF221" i="4"/>
  <c r="T221" i="4"/>
  <c r="R221" i="4"/>
  <c r="P221" i="4"/>
  <c r="BI220" i="4"/>
  <c r="BH220" i="4"/>
  <c r="BG220" i="4"/>
  <c r="BF220" i="4"/>
  <c r="T220" i="4"/>
  <c r="R220" i="4"/>
  <c r="P220" i="4"/>
  <c r="BI219" i="4"/>
  <c r="BH219" i="4"/>
  <c r="BG219" i="4"/>
  <c r="BF219" i="4"/>
  <c r="T219" i="4"/>
  <c r="R219" i="4"/>
  <c r="P219" i="4"/>
  <c r="BI218" i="4"/>
  <c r="BH218" i="4"/>
  <c r="BG218" i="4"/>
  <c r="BF218" i="4"/>
  <c r="T218" i="4"/>
  <c r="R218" i="4"/>
  <c r="P218" i="4"/>
  <c r="BI217" i="4"/>
  <c r="BH217" i="4"/>
  <c r="BG217" i="4"/>
  <c r="BF217" i="4"/>
  <c r="T217" i="4"/>
  <c r="R217" i="4"/>
  <c r="P217" i="4"/>
  <c r="BI216" i="4"/>
  <c r="BH216" i="4"/>
  <c r="BG216" i="4"/>
  <c r="BF216" i="4"/>
  <c r="T216" i="4"/>
  <c r="R216" i="4"/>
  <c r="P216" i="4"/>
  <c r="BI215" i="4"/>
  <c r="BH215" i="4"/>
  <c r="BG215" i="4"/>
  <c r="BF215" i="4"/>
  <c r="T215" i="4"/>
  <c r="R215" i="4"/>
  <c r="P215" i="4"/>
  <c r="BI214" i="4"/>
  <c r="BH214" i="4"/>
  <c r="BG214" i="4"/>
  <c r="BF214" i="4"/>
  <c r="T214" i="4"/>
  <c r="R214" i="4"/>
  <c r="P214" i="4"/>
  <c r="BI213" i="4"/>
  <c r="BH213" i="4"/>
  <c r="BG213" i="4"/>
  <c r="BF213" i="4"/>
  <c r="T213" i="4"/>
  <c r="R213" i="4"/>
  <c r="P213" i="4"/>
  <c r="BI212" i="4"/>
  <c r="BH212" i="4"/>
  <c r="BG212" i="4"/>
  <c r="BF212" i="4"/>
  <c r="T212" i="4"/>
  <c r="R212" i="4"/>
  <c r="P212" i="4"/>
  <c r="BI211" i="4"/>
  <c r="BH211" i="4"/>
  <c r="BG211" i="4"/>
  <c r="BF211" i="4"/>
  <c r="T211" i="4"/>
  <c r="R211" i="4"/>
  <c r="P211" i="4"/>
  <c r="BI209" i="4"/>
  <c r="BH209" i="4"/>
  <c r="BG209" i="4"/>
  <c r="BF209" i="4"/>
  <c r="T209" i="4"/>
  <c r="T208" i="4" s="1"/>
  <c r="R209" i="4"/>
  <c r="R208" i="4" s="1"/>
  <c r="P209" i="4"/>
  <c r="P208" i="4" s="1"/>
  <c r="BI207" i="4"/>
  <c r="BH207" i="4"/>
  <c r="BG207" i="4"/>
  <c r="BF207" i="4"/>
  <c r="T207" i="4"/>
  <c r="R207" i="4"/>
  <c r="P207" i="4"/>
  <c r="BI206" i="4"/>
  <c r="BH206" i="4"/>
  <c r="BG206" i="4"/>
  <c r="BF206" i="4"/>
  <c r="T206" i="4"/>
  <c r="R206" i="4"/>
  <c r="P206" i="4"/>
  <c r="BI205" i="4"/>
  <c r="BH205" i="4"/>
  <c r="BG205" i="4"/>
  <c r="BF205" i="4"/>
  <c r="T205" i="4"/>
  <c r="R205" i="4"/>
  <c r="P205" i="4"/>
  <c r="BI204" i="4"/>
  <c r="BH204" i="4"/>
  <c r="BG204" i="4"/>
  <c r="BF204" i="4"/>
  <c r="T204" i="4"/>
  <c r="R204" i="4"/>
  <c r="P204" i="4"/>
  <c r="BI203" i="4"/>
  <c r="BH203" i="4"/>
  <c r="BG203" i="4"/>
  <c r="BF203" i="4"/>
  <c r="T203" i="4"/>
  <c r="R203" i="4"/>
  <c r="P203" i="4"/>
  <c r="BI202" i="4"/>
  <c r="BH202" i="4"/>
  <c r="BG202" i="4"/>
  <c r="BF202" i="4"/>
  <c r="T202" i="4"/>
  <c r="R202" i="4"/>
  <c r="P202" i="4"/>
  <c r="BI201" i="4"/>
  <c r="BH201" i="4"/>
  <c r="BG201" i="4"/>
  <c r="BF201" i="4"/>
  <c r="T201" i="4"/>
  <c r="R201" i="4"/>
  <c r="P201" i="4"/>
  <c r="BI200" i="4"/>
  <c r="BH200" i="4"/>
  <c r="BG200" i="4"/>
  <c r="BF200" i="4"/>
  <c r="T200" i="4"/>
  <c r="R200" i="4"/>
  <c r="P200" i="4"/>
  <c r="BI199" i="4"/>
  <c r="BH199" i="4"/>
  <c r="BG199" i="4"/>
  <c r="BF199" i="4"/>
  <c r="T199" i="4"/>
  <c r="R199" i="4"/>
  <c r="P199" i="4"/>
  <c r="BI198" i="4"/>
  <c r="BH198" i="4"/>
  <c r="BG198" i="4"/>
  <c r="BF198" i="4"/>
  <c r="T198" i="4"/>
  <c r="R198" i="4"/>
  <c r="P198" i="4"/>
  <c r="BI197" i="4"/>
  <c r="BH197" i="4"/>
  <c r="BG197" i="4"/>
  <c r="BF197" i="4"/>
  <c r="T197" i="4"/>
  <c r="R197" i="4"/>
  <c r="P197" i="4"/>
  <c r="BI196" i="4"/>
  <c r="BH196" i="4"/>
  <c r="BG196" i="4"/>
  <c r="BF196" i="4"/>
  <c r="T196" i="4"/>
  <c r="R196" i="4"/>
  <c r="P196" i="4"/>
  <c r="BI195" i="4"/>
  <c r="BH195" i="4"/>
  <c r="BG195" i="4"/>
  <c r="BF195" i="4"/>
  <c r="T195" i="4"/>
  <c r="R195" i="4"/>
  <c r="P195" i="4"/>
  <c r="BI194" i="4"/>
  <c r="BH194" i="4"/>
  <c r="BG194" i="4"/>
  <c r="BF194" i="4"/>
  <c r="T194" i="4"/>
  <c r="R194" i="4"/>
  <c r="P194" i="4"/>
  <c r="BI193" i="4"/>
  <c r="BH193" i="4"/>
  <c r="BG193" i="4"/>
  <c r="BF193" i="4"/>
  <c r="T193" i="4"/>
  <c r="R193" i="4"/>
  <c r="P193" i="4"/>
  <c r="BI192" i="4"/>
  <c r="BH192" i="4"/>
  <c r="BG192" i="4"/>
  <c r="BF192" i="4"/>
  <c r="T192" i="4"/>
  <c r="R192" i="4"/>
  <c r="P192" i="4"/>
  <c r="BI191" i="4"/>
  <c r="BH191" i="4"/>
  <c r="BG191" i="4"/>
  <c r="BF191" i="4"/>
  <c r="T191" i="4"/>
  <c r="R191" i="4"/>
  <c r="P191" i="4"/>
  <c r="BI189" i="4"/>
  <c r="BH189" i="4"/>
  <c r="BG189" i="4"/>
  <c r="BF189" i="4"/>
  <c r="T189" i="4"/>
  <c r="R189" i="4"/>
  <c r="P189" i="4"/>
  <c r="BI188" i="4"/>
  <c r="BH188" i="4"/>
  <c r="BG188" i="4"/>
  <c r="BF188" i="4"/>
  <c r="T188" i="4"/>
  <c r="R188" i="4"/>
  <c r="P188" i="4"/>
  <c r="BI187" i="4"/>
  <c r="BH187" i="4"/>
  <c r="BG187" i="4"/>
  <c r="BF187" i="4"/>
  <c r="T187" i="4"/>
  <c r="R187" i="4"/>
  <c r="P187" i="4"/>
  <c r="BI186" i="4"/>
  <c r="BH186" i="4"/>
  <c r="BG186" i="4"/>
  <c r="BF186" i="4"/>
  <c r="T186" i="4"/>
  <c r="R186" i="4"/>
  <c r="P186" i="4"/>
  <c r="BI184" i="4"/>
  <c r="BH184" i="4"/>
  <c r="BG184" i="4"/>
  <c r="BF184" i="4"/>
  <c r="T184" i="4"/>
  <c r="R184" i="4"/>
  <c r="P184" i="4"/>
  <c r="BI183" i="4"/>
  <c r="BH183" i="4"/>
  <c r="BG183" i="4"/>
  <c r="BF183" i="4"/>
  <c r="T183" i="4"/>
  <c r="R183" i="4"/>
  <c r="P183" i="4"/>
  <c r="BI182" i="4"/>
  <c r="BH182" i="4"/>
  <c r="BG182" i="4"/>
  <c r="BF182" i="4"/>
  <c r="T182" i="4"/>
  <c r="R182" i="4"/>
  <c r="P182" i="4"/>
  <c r="BI181" i="4"/>
  <c r="BH181" i="4"/>
  <c r="BG181" i="4"/>
  <c r="BF181" i="4"/>
  <c r="T181" i="4"/>
  <c r="R181" i="4"/>
  <c r="P181" i="4"/>
  <c r="BI180" i="4"/>
  <c r="BH180" i="4"/>
  <c r="BG180" i="4"/>
  <c r="BF180" i="4"/>
  <c r="T180" i="4"/>
  <c r="R180" i="4"/>
  <c r="P180" i="4"/>
  <c r="BI179" i="4"/>
  <c r="BH179" i="4"/>
  <c r="BG179" i="4"/>
  <c r="BF179" i="4"/>
  <c r="T179" i="4"/>
  <c r="R179" i="4"/>
  <c r="P179" i="4"/>
  <c r="BI178" i="4"/>
  <c r="BH178" i="4"/>
  <c r="BG178" i="4"/>
  <c r="BF178" i="4"/>
  <c r="T178" i="4"/>
  <c r="R178" i="4"/>
  <c r="P178" i="4"/>
  <c r="BI177" i="4"/>
  <c r="BH177" i="4"/>
  <c r="BG177" i="4"/>
  <c r="BF177" i="4"/>
  <c r="T177" i="4"/>
  <c r="R177" i="4"/>
  <c r="P177" i="4"/>
  <c r="BI176" i="4"/>
  <c r="BH176" i="4"/>
  <c r="BG176" i="4"/>
  <c r="BF176" i="4"/>
  <c r="T176" i="4"/>
  <c r="R176" i="4"/>
  <c r="P176" i="4"/>
  <c r="BI175" i="4"/>
  <c r="BH175" i="4"/>
  <c r="BG175" i="4"/>
  <c r="BF175" i="4"/>
  <c r="T175" i="4"/>
  <c r="R175" i="4"/>
  <c r="P175" i="4"/>
  <c r="BI174" i="4"/>
  <c r="BH174" i="4"/>
  <c r="BG174" i="4"/>
  <c r="BF174" i="4"/>
  <c r="T174" i="4"/>
  <c r="R174" i="4"/>
  <c r="P174" i="4"/>
  <c r="BI173" i="4"/>
  <c r="BH173" i="4"/>
  <c r="BG173" i="4"/>
  <c r="BF173" i="4"/>
  <c r="T173" i="4"/>
  <c r="R173" i="4"/>
  <c r="P173" i="4"/>
  <c r="BI172" i="4"/>
  <c r="BH172" i="4"/>
  <c r="BG172" i="4"/>
  <c r="BF172" i="4"/>
  <c r="T172" i="4"/>
  <c r="R172" i="4"/>
  <c r="P172" i="4"/>
  <c r="BI171" i="4"/>
  <c r="BH171" i="4"/>
  <c r="BG171" i="4"/>
  <c r="BF171" i="4"/>
  <c r="T171" i="4"/>
  <c r="R171" i="4"/>
  <c r="P171" i="4"/>
  <c r="BI170" i="4"/>
  <c r="BH170" i="4"/>
  <c r="BG170" i="4"/>
  <c r="BF170" i="4"/>
  <c r="T170" i="4"/>
  <c r="R170" i="4"/>
  <c r="P170" i="4"/>
  <c r="BI168" i="4"/>
  <c r="BH168" i="4"/>
  <c r="BG168" i="4"/>
  <c r="BF168" i="4"/>
  <c r="T168" i="4"/>
  <c r="R168" i="4"/>
  <c r="P168" i="4"/>
  <c r="BI167" i="4"/>
  <c r="BH167" i="4"/>
  <c r="BG167" i="4"/>
  <c r="BF167" i="4"/>
  <c r="T167" i="4"/>
  <c r="R167" i="4"/>
  <c r="P167" i="4"/>
  <c r="BI166" i="4"/>
  <c r="BH166" i="4"/>
  <c r="BG166" i="4"/>
  <c r="BF166" i="4"/>
  <c r="T166" i="4"/>
  <c r="R166" i="4"/>
  <c r="P166" i="4"/>
  <c r="BI165" i="4"/>
  <c r="BH165" i="4"/>
  <c r="BG165" i="4"/>
  <c r="BF165" i="4"/>
  <c r="T165" i="4"/>
  <c r="R165" i="4"/>
  <c r="P165" i="4"/>
  <c r="BI164" i="4"/>
  <c r="BH164" i="4"/>
  <c r="BG164" i="4"/>
  <c r="BF164" i="4"/>
  <c r="T164" i="4"/>
  <c r="R164" i="4"/>
  <c r="P164" i="4"/>
  <c r="BI163" i="4"/>
  <c r="BH163" i="4"/>
  <c r="BG163" i="4"/>
  <c r="BF163" i="4"/>
  <c r="T163" i="4"/>
  <c r="R163" i="4"/>
  <c r="P163" i="4"/>
  <c r="BI162" i="4"/>
  <c r="BH162" i="4"/>
  <c r="BG162" i="4"/>
  <c r="BF162" i="4"/>
  <c r="T162" i="4"/>
  <c r="R162" i="4"/>
  <c r="P162" i="4"/>
  <c r="BI161" i="4"/>
  <c r="BH161" i="4"/>
  <c r="BG161" i="4"/>
  <c r="BF161" i="4"/>
  <c r="T161" i="4"/>
  <c r="R161" i="4"/>
  <c r="P161" i="4"/>
  <c r="BI160" i="4"/>
  <c r="BH160" i="4"/>
  <c r="BG160" i="4"/>
  <c r="BF160" i="4"/>
  <c r="T160" i="4"/>
  <c r="R160" i="4"/>
  <c r="P160" i="4"/>
  <c r="BI159" i="4"/>
  <c r="BH159" i="4"/>
  <c r="BG159" i="4"/>
  <c r="BF159" i="4"/>
  <c r="T159" i="4"/>
  <c r="R159" i="4"/>
  <c r="P159" i="4"/>
  <c r="BI158" i="4"/>
  <c r="BH158" i="4"/>
  <c r="BG158" i="4"/>
  <c r="BF158" i="4"/>
  <c r="T158" i="4"/>
  <c r="R158" i="4"/>
  <c r="P158" i="4"/>
  <c r="BI157" i="4"/>
  <c r="BH157" i="4"/>
  <c r="BG157" i="4"/>
  <c r="BF157" i="4"/>
  <c r="T157" i="4"/>
  <c r="R157" i="4"/>
  <c r="P157" i="4"/>
  <c r="BI156" i="4"/>
  <c r="BH156" i="4"/>
  <c r="BG156" i="4"/>
  <c r="BF156" i="4"/>
  <c r="T156" i="4"/>
  <c r="R156" i="4"/>
  <c r="P156" i="4"/>
  <c r="BI155" i="4"/>
  <c r="BH155" i="4"/>
  <c r="BG155" i="4"/>
  <c r="BF155" i="4"/>
  <c r="T155" i="4"/>
  <c r="R155" i="4"/>
  <c r="P155" i="4"/>
  <c r="BI154" i="4"/>
  <c r="BH154" i="4"/>
  <c r="BG154" i="4"/>
  <c r="BF154" i="4"/>
  <c r="T154" i="4"/>
  <c r="R154" i="4"/>
  <c r="P154" i="4"/>
  <c r="BI153" i="4"/>
  <c r="BH153" i="4"/>
  <c r="BG153" i="4"/>
  <c r="BF153" i="4"/>
  <c r="T153" i="4"/>
  <c r="R153" i="4"/>
  <c r="P153" i="4"/>
  <c r="BI152" i="4"/>
  <c r="BH152" i="4"/>
  <c r="BG152" i="4"/>
  <c r="BF152" i="4"/>
  <c r="T152" i="4"/>
  <c r="R152" i="4"/>
  <c r="P152" i="4"/>
  <c r="BI151" i="4"/>
  <c r="BH151" i="4"/>
  <c r="BG151" i="4"/>
  <c r="BF151" i="4"/>
  <c r="T151" i="4"/>
  <c r="R151" i="4"/>
  <c r="P151" i="4"/>
  <c r="BI150" i="4"/>
  <c r="BH150" i="4"/>
  <c r="BG150" i="4"/>
  <c r="BF150" i="4"/>
  <c r="T150" i="4"/>
  <c r="R150" i="4"/>
  <c r="P150" i="4"/>
  <c r="BI149" i="4"/>
  <c r="BH149" i="4"/>
  <c r="BG149" i="4"/>
  <c r="BF149" i="4"/>
  <c r="T149" i="4"/>
  <c r="R149" i="4"/>
  <c r="P149" i="4"/>
  <c r="BI148" i="4"/>
  <c r="BH148" i="4"/>
  <c r="BG148" i="4"/>
  <c r="BF148" i="4"/>
  <c r="T148" i="4"/>
  <c r="R148" i="4"/>
  <c r="P148" i="4"/>
  <c r="BI147" i="4"/>
  <c r="BH147" i="4"/>
  <c r="BG147" i="4"/>
  <c r="BF147" i="4"/>
  <c r="T147" i="4"/>
  <c r="R147" i="4"/>
  <c r="P147" i="4"/>
  <c r="BI146" i="4"/>
  <c r="BH146" i="4"/>
  <c r="BG146" i="4"/>
  <c r="BF146" i="4"/>
  <c r="T146" i="4"/>
  <c r="R146" i="4"/>
  <c r="P146" i="4"/>
  <c r="BI145" i="4"/>
  <c r="BH145" i="4"/>
  <c r="BG145" i="4"/>
  <c r="BF145" i="4"/>
  <c r="T145" i="4"/>
  <c r="R145" i="4"/>
  <c r="P145" i="4"/>
  <c r="BI144" i="4"/>
  <c r="BH144" i="4"/>
  <c r="BG144" i="4"/>
  <c r="BF144" i="4"/>
  <c r="T144" i="4"/>
  <c r="R144" i="4"/>
  <c r="P144" i="4"/>
  <c r="BI143" i="4"/>
  <c r="BH143" i="4"/>
  <c r="BG143" i="4"/>
  <c r="BF143" i="4"/>
  <c r="T143" i="4"/>
  <c r="R143" i="4"/>
  <c r="P143" i="4"/>
  <c r="BI141" i="4"/>
  <c r="BH141" i="4"/>
  <c r="BG141" i="4"/>
  <c r="BF141" i="4"/>
  <c r="T141" i="4"/>
  <c r="R141" i="4"/>
  <c r="P141" i="4"/>
  <c r="BI140" i="4"/>
  <c r="BH140" i="4"/>
  <c r="BG140" i="4"/>
  <c r="BF140" i="4"/>
  <c r="T140" i="4"/>
  <c r="R140" i="4"/>
  <c r="P140" i="4"/>
  <c r="BI139" i="4"/>
  <c r="BH139" i="4"/>
  <c r="BG139" i="4"/>
  <c r="BF139" i="4"/>
  <c r="T139" i="4"/>
  <c r="R139" i="4"/>
  <c r="P139" i="4"/>
  <c r="BI138" i="4"/>
  <c r="BH138" i="4"/>
  <c r="BG138" i="4"/>
  <c r="BF138" i="4"/>
  <c r="T138" i="4"/>
  <c r="R138" i="4"/>
  <c r="P138" i="4"/>
  <c r="BI137" i="4"/>
  <c r="BH137" i="4"/>
  <c r="BG137" i="4"/>
  <c r="BF137" i="4"/>
  <c r="T137" i="4"/>
  <c r="R137" i="4"/>
  <c r="P137" i="4"/>
  <c r="BI136" i="4"/>
  <c r="BH136" i="4"/>
  <c r="BG136" i="4"/>
  <c r="BF136" i="4"/>
  <c r="T136" i="4"/>
  <c r="R136" i="4"/>
  <c r="P136" i="4"/>
  <c r="BI135" i="4"/>
  <c r="BH135" i="4"/>
  <c r="BG135" i="4"/>
  <c r="BF135" i="4"/>
  <c r="T135" i="4"/>
  <c r="R135" i="4"/>
  <c r="P135" i="4"/>
  <c r="BI134" i="4"/>
  <c r="BH134" i="4"/>
  <c r="BG134" i="4"/>
  <c r="BF134" i="4"/>
  <c r="T134" i="4"/>
  <c r="R134" i="4"/>
  <c r="P134" i="4"/>
  <c r="J128" i="4"/>
  <c r="F128" i="4"/>
  <c r="J127" i="4"/>
  <c r="F127" i="4"/>
  <c r="F125" i="4"/>
  <c r="E123" i="4"/>
  <c r="J94" i="4"/>
  <c r="F94" i="4"/>
  <c r="J93" i="4"/>
  <c r="F93" i="4"/>
  <c r="F91" i="4"/>
  <c r="E89" i="4"/>
  <c r="J14" i="4"/>
  <c r="J125" i="4" s="1"/>
  <c r="E7" i="4"/>
  <c r="E119" i="4" s="1"/>
  <c r="J39" i="3"/>
  <c r="J38" i="3"/>
  <c r="AY97" i="1" s="1"/>
  <c r="J37" i="3"/>
  <c r="AX97" i="1" s="1"/>
  <c r="BI135" i="3"/>
  <c r="BH135" i="3"/>
  <c r="BG135" i="3"/>
  <c r="BF135" i="3"/>
  <c r="T135" i="3"/>
  <c r="R135" i="3"/>
  <c r="P135" i="3"/>
  <c r="BI134" i="3"/>
  <c r="BH134" i="3"/>
  <c r="BG134" i="3"/>
  <c r="BF134" i="3"/>
  <c r="T134" i="3"/>
  <c r="R134" i="3"/>
  <c r="P134" i="3"/>
  <c r="BI133" i="3"/>
  <c r="BH133" i="3"/>
  <c r="BG133" i="3"/>
  <c r="BF133" i="3"/>
  <c r="T133" i="3"/>
  <c r="R133" i="3"/>
  <c r="P133" i="3"/>
  <c r="BI132" i="3"/>
  <c r="BH132" i="3"/>
  <c r="BG132" i="3"/>
  <c r="BF132" i="3"/>
  <c r="T132" i="3"/>
  <c r="R132" i="3"/>
  <c r="P132" i="3"/>
  <c r="BI131" i="3"/>
  <c r="BH131" i="3"/>
  <c r="BG131" i="3"/>
  <c r="BF131" i="3"/>
  <c r="T131" i="3"/>
  <c r="R131" i="3"/>
  <c r="P131" i="3"/>
  <c r="BI130" i="3"/>
  <c r="BH130" i="3"/>
  <c r="BG130" i="3"/>
  <c r="BF130" i="3"/>
  <c r="T130" i="3"/>
  <c r="R130" i="3"/>
  <c r="P130" i="3"/>
  <c r="BI129" i="3"/>
  <c r="BH129" i="3"/>
  <c r="BG129" i="3"/>
  <c r="BF129" i="3"/>
  <c r="T129" i="3"/>
  <c r="R129" i="3"/>
  <c r="P129" i="3"/>
  <c r="BI128" i="3"/>
  <c r="BH128" i="3"/>
  <c r="BG128" i="3"/>
  <c r="BF128" i="3"/>
  <c r="T128" i="3"/>
  <c r="R128" i="3"/>
  <c r="P128" i="3"/>
  <c r="BI127" i="3"/>
  <c r="BH127" i="3"/>
  <c r="BG127" i="3"/>
  <c r="BF127" i="3"/>
  <c r="T127" i="3"/>
  <c r="R127" i="3"/>
  <c r="P127" i="3"/>
  <c r="BI126" i="3"/>
  <c r="BH126" i="3"/>
  <c r="BG126" i="3"/>
  <c r="BF126" i="3"/>
  <c r="T126" i="3"/>
  <c r="R126" i="3"/>
  <c r="P126" i="3"/>
  <c r="BI125" i="3"/>
  <c r="BH125" i="3"/>
  <c r="BG125" i="3"/>
  <c r="BF125" i="3"/>
  <c r="T125" i="3"/>
  <c r="R125" i="3"/>
  <c r="P125" i="3"/>
  <c r="J119" i="3"/>
  <c r="F119" i="3"/>
  <c r="J118" i="3"/>
  <c r="F118" i="3"/>
  <c r="F116" i="3"/>
  <c r="E114" i="3"/>
  <c r="J94" i="3"/>
  <c r="F94" i="3"/>
  <c r="J93" i="3"/>
  <c r="F93" i="3"/>
  <c r="F91" i="3"/>
  <c r="E89" i="3"/>
  <c r="J14" i="3"/>
  <c r="J116" i="3" s="1"/>
  <c r="E7" i="3"/>
  <c r="E110" i="3" s="1"/>
  <c r="J39" i="2"/>
  <c r="J38" i="2"/>
  <c r="AY96" i="1"/>
  <c r="J37" i="2"/>
  <c r="AX96" i="1" s="1"/>
  <c r="BI131" i="2"/>
  <c r="BH131" i="2"/>
  <c r="BG131" i="2"/>
  <c r="BF131" i="2"/>
  <c r="T131" i="2"/>
  <c r="R131" i="2"/>
  <c r="P131" i="2"/>
  <c r="BI130" i="2"/>
  <c r="BH130" i="2"/>
  <c r="BG130" i="2"/>
  <c r="BF130" i="2"/>
  <c r="T130" i="2"/>
  <c r="R130" i="2"/>
  <c r="P130" i="2"/>
  <c r="BI129" i="2"/>
  <c r="BH129" i="2"/>
  <c r="BG129" i="2"/>
  <c r="BF129" i="2"/>
  <c r="T129" i="2"/>
  <c r="R129" i="2"/>
  <c r="P129" i="2"/>
  <c r="BI128" i="2"/>
  <c r="BH128" i="2"/>
  <c r="BG128" i="2"/>
  <c r="BF128" i="2"/>
  <c r="T128" i="2"/>
  <c r="R128" i="2"/>
  <c r="P128" i="2"/>
  <c r="BI127" i="2"/>
  <c r="BH127" i="2"/>
  <c r="BG127" i="2"/>
  <c r="BF127" i="2"/>
  <c r="T127" i="2"/>
  <c r="R127" i="2"/>
  <c r="P127" i="2"/>
  <c r="BI126" i="2"/>
  <c r="BH126" i="2"/>
  <c r="BG126" i="2"/>
  <c r="BF126" i="2"/>
  <c r="T126" i="2"/>
  <c r="R126" i="2"/>
  <c r="P126" i="2"/>
  <c r="BI125" i="2"/>
  <c r="BH125" i="2"/>
  <c r="BG125" i="2"/>
  <c r="BF125" i="2"/>
  <c r="T125" i="2"/>
  <c r="R125" i="2"/>
  <c r="P125" i="2"/>
  <c r="J119" i="2"/>
  <c r="F119" i="2"/>
  <c r="J118" i="2"/>
  <c r="F118" i="2"/>
  <c r="F116" i="2"/>
  <c r="E114" i="2"/>
  <c r="J94" i="2"/>
  <c r="F94" i="2"/>
  <c r="J93" i="2"/>
  <c r="F93" i="2"/>
  <c r="F91" i="2"/>
  <c r="E89" i="2"/>
  <c r="J14" i="2"/>
  <c r="J91" i="2" s="1"/>
  <c r="E7" i="2"/>
  <c r="E85" i="2" s="1"/>
  <c r="L90" i="1"/>
  <c r="AM90" i="1"/>
  <c r="AM89" i="1"/>
  <c r="L89" i="1"/>
  <c r="AM87" i="1"/>
  <c r="L87" i="1"/>
  <c r="L85" i="1"/>
  <c r="L84" i="1"/>
  <c r="BK125" i="2"/>
  <c r="J132" i="3"/>
  <c r="J129" i="3"/>
  <c r="BK129" i="3"/>
  <c r="J234" i="4"/>
  <c r="J216" i="4"/>
  <c r="J197" i="4"/>
  <c r="J180" i="4"/>
  <c r="J164" i="4"/>
  <c r="BK150" i="4"/>
  <c r="BK236" i="4"/>
  <c r="BK219" i="4"/>
  <c r="J202" i="4"/>
  <c r="BK188" i="4"/>
  <c r="BK179" i="4"/>
  <c r="J154" i="4"/>
  <c r="J150" i="4"/>
  <c r="J148" i="4"/>
  <c r="J139" i="4"/>
  <c r="J206" i="4"/>
  <c r="J182" i="4"/>
  <c r="J227" i="4"/>
  <c r="J203" i="4"/>
  <c r="BK164" i="4"/>
  <c r="J153" i="4"/>
  <c r="BK239" i="5"/>
  <c r="BK226" i="5"/>
  <c r="J217" i="5"/>
  <c r="J210" i="5"/>
  <c r="J199" i="5"/>
  <c r="J190" i="5"/>
  <c r="BK227" i="5"/>
  <c r="J212" i="5"/>
  <c r="BK200" i="5"/>
  <c r="J184" i="5"/>
  <c r="BK175" i="5"/>
  <c r="J162" i="5"/>
  <c r="J143" i="5"/>
  <c r="J226" i="5"/>
  <c r="J189" i="5"/>
  <c r="J168" i="5"/>
  <c r="J146" i="5"/>
  <c r="J157" i="5"/>
  <c r="BK204" i="5"/>
  <c r="BK154" i="5"/>
  <c r="BK176" i="5"/>
  <c r="BK163" i="5"/>
  <c r="J145" i="5"/>
  <c r="J165" i="6"/>
  <c r="J155" i="6"/>
  <c r="BK149" i="6"/>
  <c r="J146" i="6"/>
  <c r="BK141" i="6"/>
  <c r="BK167" i="6"/>
  <c r="BK156" i="6"/>
  <c r="J135" i="6"/>
  <c r="BK189" i="7"/>
  <c r="J175" i="7"/>
  <c r="J159" i="7"/>
  <c r="J150" i="7"/>
  <c r="BK134" i="7"/>
  <c r="BK182" i="7"/>
  <c r="BK166" i="7"/>
  <c r="BK149" i="7"/>
  <c r="BK140" i="7"/>
  <c r="J187" i="7"/>
  <c r="J163" i="7"/>
  <c r="J184" i="7"/>
  <c r="J148" i="7"/>
  <c r="J147" i="7"/>
  <c r="BK278" i="8"/>
  <c r="J263" i="8"/>
  <c r="BK246" i="8"/>
  <c r="J236" i="8"/>
  <c r="J223" i="8"/>
  <c r="J213" i="8"/>
  <c r="J201" i="8"/>
  <c r="BK187" i="8"/>
  <c r="J178" i="8"/>
  <c r="BK168" i="8"/>
  <c r="J154" i="8"/>
  <c r="BK139" i="8"/>
  <c r="BK275" i="8"/>
  <c r="BK259" i="8"/>
  <c r="J246" i="8"/>
  <c r="BK230" i="8"/>
  <c r="BK218" i="8"/>
  <c r="J283" i="8"/>
  <c r="BK243" i="8"/>
  <c r="J206" i="8"/>
  <c r="BK149" i="8"/>
  <c r="BK241" i="8"/>
  <c r="BK199" i="8"/>
  <c r="BK160" i="8"/>
  <c r="BK178" i="8"/>
  <c r="BK156" i="8"/>
  <c r="J139" i="8"/>
  <c r="BK176" i="8"/>
  <c r="BK138" i="8"/>
  <c r="J239" i="9"/>
  <c r="BK217" i="9"/>
  <c r="BK196" i="9"/>
  <c r="J163" i="9"/>
  <c r="BK139" i="9"/>
  <c r="BK229" i="9"/>
  <c r="BK216" i="9"/>
  <c r="BK205" i="9"/>
  <c r="J189" i="9"/>
  <c r="BK176" i="9"/>
  <c r="J160" i="9"/>
  <c r="BK146" i="9"/>
  <c r="J139" i="9"/>
  <c r="BK239" i="9"/>
  <c r="J190" i="9"/>
  <c r="J159" i="9"/>
  <c r="J209" i="9"/>
  <c r="J170" i="9"/>
  <c r="BK245" i="9"/>
  <c r="BK194" i="9"/>
  <c r="J168" i="9"/>
  <c r="BK154" i="9"/>
  <c r="BK270" i="10"/>
  <c r="J256" i="10"/>
  <c r="BK247" i="10"/>
  <c r="J233" i="10"/>
  <c r="BK224" i="10"/>
  <c r="BK206" i="10"/>
  <c r="J193" i="10"/>
  <c r="J175" i="10"/>
  <c r="J161" i="10"/>
  <c r="J149" i="10"/>
  <c r="J250" i="10"/>
  <c r="BK237" i="10"/>
  <c r="J224" i="10"/>
  <c r="BK207" i="10"/>
  <c r="BK194" i="10"/>
  <c r="BK182" i="10"/>
  <c r="BK171" i="10"/>
  <c r="BK154" i="10"/>
  <c r="BK140" i="10"/>
  <c r="J261" i="10"/>
  <c r="BK236" i="10"/>
  <c r="J202" i="10"/>
  <c r="J165" i="10"/>
  <c r="BK250" i="10"/>
  <c r="BK217" i="10"/>
  <c r="BK175" i="10"/>
  <c r="BK141" i="10"/>
  <c r="BK270" i="11"/>
  <c r="BK255" i="11"/>
  <c r="BK238" i="11"/>
  <c r="BK222" i="11"/>
  <c r="BK211" i="11"/>
  <c r="J195" i="11"/>
  <c r="BK174" i="11"/>
  <c r="J160" i="11"/>
  <c r="J147" i="11"/>
  <c r="J280" i="11"/>
  <c r="J255" i="11"/>
  <c r="BK235" i="11"/>
  <c r="BK223" i="11"/>
  <c r="J201" i="11"/>
  <c r="BK180" i="11"/>
  <c r="J163" i="11"/>
  <c r="BK149" i="11"/>
  <c r="J136" i="11"/>
  <c r="J240" i="11"/>
  <c r="J260" i="11"/>
  <c r="BK229" i="11"/>
  <c r="J191" i="11"/>
  <c r="J176" i="11"/>
  <c r="J278" i="11"/>
  <c r="BK240" i="11"/>
  <c r="BK216" i="11"/>
  <c r="J146" i="11"/>
  <c r="BK177" i="11"/>
  <c r="BK194" i="11"/>
  <c r="J140" i="11"/>
  <c r="J168" i="12"/>
  <c r="J155" i="12"/>
  <c r="BK154" i="12"/>
  <c r="BK150" i="12"/>
  <c r="BK147" i="12"/>
  <c r="BK136" i="12"/>
  <c r="BK173" i="12"/>
  <c r="BK163" i="12"/>
  <c r="BK146" i="12"/>
  <c r="J134" i="12"/>
  <c r="BK153" i="12"/>
  <c r="J138" i="12"/>
  <c r="BK162" i="12"/>
  <c r="J160" i="12"/>
  <c r="J137" i="13"/>
  <c r="BK130" i="13"/>
  <c r="BK140" i="13"/>
  <c r="J131" i="13"/>
  <c r="BK119" i="13"/>
  <c r="J120" i="13"/>
  <c r="J208" i="5"/>
  <c r="J197" i="5"/>
  <c r="J191" i="5"/>
  <c r="BK181" i="5"/>
  <c r="J169" i="5"/>
  <c r="J166" i="5"/>
  <c r="J160" i="5"/>
  <c r="BK149" i="5"/>
  <c r="BK145" i="5"/>
  <c r="BK138" i="5"/>
  <c r="J239" i="5"/>
  <c r="J218" i="5"/>
  <c r="BK202" i="5"/>
  <c r="BK184" i="5"/>
  <c r="J174" i="5"/>
  <c r="BK157" i="5"/>
  <c r="BK150" i="5"/>
  <c r="BK203" i="5"/>
  <c r="J194" i="5"/>
  <c r="BK182" i="5"/>
  <c r="J142" i="5"/>
  <c r="J187" i="5"/>
  <c r="J183" i="5"/>
  <c r="J153" i="5"/>
  <c r="J139" i="5"/>
  <c r="J175" i="5"/>
  <c r="BK170" i="5"/>
  <c r="BK160" i="5"/>
  <c r="BK152" i="5"/>
  <c r="BK151" i="5"/>
  <c r="BK140" i="5"/>
  <c r="J167" i="6"/>
  <c r="J161" i="6"/>
  <c r="BK157" i="6"/>
  <c r="J154" i="6"/>
  <c r="J150" i="6"/>
  <c r="J148" i="6"/>
  <c r="J147" i="6"/>
  <c r="BK143" i="6"/>
  <c r="J142" i="6"/>
  <c r="BK138" i="6"/>
  <c r="BK136" i="6"/>
  <c r="J164" i="6"/>
  <c r="J158" i="6"/>
  <c r="BK155" i="6"/>
  <c r="J151" i="6"/>
  <c r="BK137" i="6"/>
  <c r="J190" i="7"/>
  <c r="J182" i="7"/>
  <c r="J177" i="7"/>
  <c r="BK172" i="7"/>
  <c r="BK163" i="7"/>
  <c r="BK139" i="7"/>
  <c r="J130" i="7"/>
  <c r="J185" i="7"/>
  <c r="J176" i="7"/>
  <c r="BK169" i="7"/>
  <c r="BK159" i="7"/>
  <c r="J285" i="11"/>
  <c r="BK278" i="11"/>
  <c r="J261" i="11"/>
  <c r="BK254" i="11"/>
  <c r="J244" i="11"/>
  <c r="BK236" i="11"/>
  <c r="BK231" i="11"/>
  <c r="J224" i="11"/>
  <c r="J215" i="11"/>
  <c r="BK206" i="11"/>
  <c r="J194" i="11"/>
  <c r="J187" i="11"/>
  <c r="J177" i="11"/>
  <c r="BK169" i="11"/>
  <c r="J161" i="11"/>
  <c r="J155" i="11"/>
  <c r="J145" i="11"/>
  <c r="BK140" i="11"/>
  <c r="J275" i="11"/>
  <c r="J228" i="11"/>
  <c r="BK268" i="11"/>
  <c r="J257" i="11"/>
  <c r="J238" i="11"/>
  <c r="J213" i="11"/>
  <c r="J199" i="11"/>
  <c r="J182" i="11"/>
  <c r="J171" i="11"/>
  <c r="BK143" i="11"/>
  <c r="BK273" i="11"/>
  <c r="BK251" i="11"/>
  <c r="J225" i="11"/>
  <c r="J220" i="11"/>
  <c r="J175" i="11"/>
  <c r="J142" i="11"/>
  <c r="J197" i="11"/>
  <c r="J179" i="11"/>
  <c r="J151" i="11"/>
  <c r="J170" i="11"/>
  <c r="BK152" i="11"/>
  <c r="J173" i="12"/>
  <c r="J167" i="12"/>
  <c r="AS100" i="1"/>
  <c r="BK127" i="2"/>
  <c r="AS95" i="1"/>
  <c r="J128" i="3"/>
  <c r="J233" i="4"/>
  <c r="BK218" i="4"/>
  <c r="BK197" i="4"/>
  <c r="BK184" i="4"/>
  <c r="J174" i="4"/>
  <c r="J163" i="4"/>
  <c r="J152" i="4"/>
  <c r="BK217" i="4"/>
  <c r="BK174" i="4"/>
  <c r="J219" i="4"/>
  <c r="BK139" i="4"/>
  <c r="BK232" i="5"/>
  <c r="J219" i="5"/>
  <c r="BK206" i="5"/>
  <c r="BK192" i="5"/>
  <c r="J232" i="5"/>
  <c r="BK218" i="5"/>
  <c r="BK210" i="5"/>
  <c r="BK193" i="5"/>
  <c r="BK179" i="5"/>
  <c r="BK171" i="5"/>
  <c r="J156" i="5"/>
  <c r="BK136" i="5"/>
  <c r="BK158" i="6"/>
  <c r="J149" i="6"/>
  <c r="BK144" i="6"/>
  <c r="BK139" i="6"/>
  <c r="BK135" i="6"/>
  <c r="BK162" i="6"/>
  <c r="BK152" i="6"/>
  <c r="J136" i="6"/>
  <c r="BK187" i="7"/>
  <c r="BK174" i="7"/>
  <c r="BK156" i="7"/>
  <c r="BK144" i="7"/>
  <c r="J133" i="7"/>
  <c r="BK175" i="7"/>
  <c r="J161" i="7"/>
  <c r="J144" i="7"/>
  <c r="BK132" i="7"/>
  <c r="J167" i="7"/>
  <c r="BK183" i="7"/>
  <c r="BK150" i="7"/>
  <c r="BK142" i="7"/>
  <c r="BK274" i="8"/>
  <c r="BK264" i="8"/>
  <c r="J248" i="8"/>
  <c r="BK235" i="8"/>
  <c r="J147" i="8"/>
  <c r="J280" i="8"/>
  <c r="J264" i="8"/>
  <c r="BK252" i="8"/>
  <c r="BK240" i="8"/>
  <c r="J225" i="8"/>
  <c r="J248" i="9"/>
  <c r="J220" i="9"/>
  <c r="J202" i="9"/>
  <c r="BK190" i="9"/>
  <c r="J179" i="9"/>
  <c r="BK156" i="9"/>
  <c r="J142" i="9"/>
  <c r="J244" i="9"/>
  <c r="BK215" i="9"/>
  <c r="BK166" i="9"/>
  <c r="BK151" i="9"/>
  <c r="J185" i="9"/>
  <c r="J154" i="9"/>
  <c r="J212" i="9"/>
  <c r="BK183" i="9"/>
  <c r="J157" i="9"/>
  <c r="BK137" i="9"/>
  <c r="BK260" i="10"/>
  <c r="J249" i="10"/>
  <c r="J238" i="10"/>
  <c r="J228" i="10"/>
  <c r="J231" i="10"/>
  <c r="J173" i="10"/>
  <c r="J146" i="10"/>
  <c r="BK244" i="10"/>
  <c r="BK213" i="10"/>
  <c r="J170" i="10"/>
  <c r="J139" i="10"/>
  <c r="BK279" i="11"/>
  <c r="J266" i="11"/>
  <c r="J249" i="11"/>
  <c r="J237" i="11"/>
  <c r="BK221" i="11"/>
  <c r="BK201" i="11"/>
  <c r="BK186" i="11"/>
  <c r="J165" i="11"/>
  <c r="BK155" i="11"/>
  <c r="BK142" i="11"/>
  <c r="J265" i="11"/>
  <c r="J252" i="11"/>
  <c r="J239" i="11"/>
  <c r="BK228" i="11"/>
  <c r="J217" i="11"/>
  <c r="BK199" i="11"/>
  <c r="BK181" i="11"/>
  <c r="BK165" i="11"/>
  <c r="J154" i="11"/>
  <c r="BK138" i="11"/>
  <c r="J274" i="11"/>
  <c r="BK253" i="11"/>
  <c r="J206" i="11"/>
  <c r="J183" i="11"/>
  <c r="J166" i="11"/>
  <c r="J269" i="11"/>
  <c r="BK242" i="11"/>
  <c r="J148" i="11"/>
  <c r="BK193" i="11"/>
  <c r="BK153" i="11"/>
  <c r="J167" i="11"/>
  <c r="J170" i="12"/>
  <c r="BK161" i="12"/>
  <c r="BK144" i="12"/>
  <c r="J130" i="12"/>
  <c r="BK167" i="12"/>
  <c r="J153" i="12"/>
  <c r="J141" i="12"/>
  <c r="BK127" i="12"/>
  <c r="J136" i="12"/>
  <c r="J156" i="12"/>
  <c r="BK158" i="12"/>
  <c r="J122" i="13"/>
  <c r="J130" i="13"/>
  <c r="BK120" i="13"/>
  <c r="J128" i="2"/>
  <c r="BK132" i="3"/>
  <c r="BK126" i="3"/>
  <c r="J236" i="4"/>
  <c r="J218" i="4"/>
  <c r="J199" i="4"/>
  <c r="BK181" i="4"/>
  <c r="J166" i="4"/>
  <c r="BK154" i="4"/>
  <c r="BK138" i="4"/>
  <c r="J221" i="4"/>
  <c r="BK206" i="4"/>
  <c r="J191" i="4"/>
  <c r="J229" i="5"/>
  <c r="J215" i="5"/>
  <c r="J155" i="5"/>
  <c r="BK186" i="5"/>
  <c r="J141" i="5"/>
  <c r="BK180" i="5"/>
  <c r="J136" i="5"/>
  <c r="BK165" i="5"/>
  <c r="BK144" i="5"/>
  <c r="BK164" i="6"/>
  <c r="J156" i="6"/>
  <c r="BK151" i="6"/>
  <c r="BK145" i="6"/>
  <c r="BK142" i="6"/>
  <c r="J137" i="6"/>
  <c r="BK161" i="6"/>
  <c r="BK153" i="6"/>
  <c r="J133" i="6"/>
  <c r="BK191" i="7"/>
  <c r="BK178" i="7"/>
  <c r="BK168" i="7"/>
  <c r="J149" i="7"/>
  <c r="BK137" i="7"/>
  <c r="BK177" i="7"/>
  <c r="BK155" i="7"/>
  <c r="BK141" i="7"/>
  <c r="J181" i="7"/>
  <c r="J132" i="7"/>
  <c r="BK280" i="8"/>
  <c r="BK270" i="8"/>
  <c r="BK251" i="8"/>
  <c r="J241" i="8"/>
  <c r="BK225" i="8"/>
  <c r="BK215" i="8"/>
  <c r="J198" i="8"/>
  <c r="BK188" i="8"/>
  <c r="BK181" i="8"/>
  <c r="BK169" i="8"/>
  <c r="J156" i="8"/>
  <c r="J142" i="8"/>
  <c r="J274" i="8"/>
  <c r="BK265" i="8"/>
  <c r="J247" i="8"/>
  <c r="BK232" i="8"/>
  <c r="J205" i="8"/>
  <c r="J257" i="8"/>
  <c r="BK219" i="8"/>
  <c r="BK180" i="8"/>
  <c r="BK148" i="8"/>
  <c r="J235" i="8"/>
  <c r="BK193" i="8"/>
  <c r="J141" i="8"/>
  <c r="J183" i="8"/>
  <c r="J165" i="8"/>
  <c r="J146" i="8"/>
  <c r="BK134" i="8"/>
  <c r="BK147" i="8"/>
  <c r="BK240" i="9"/>
  <c r="J218" i="9"/>
  <c r="J201" i="9"/>
  <c r="J178" i="9"/>
  <c r="J156" i="9"/>
  <c r="J245" i="9"/>
  <c r="BK222" i="9"/>
  <c r="J208" i="9"/>
  <c r="J191" i="9"/>
  <c r="BK184" i="9"/>
  <c r="J166" i="9"/>
  <c r="BK149" i="9"/>
  <c r="J137" i="9"/>
  <c r="J230" i="9"/>
  <c r="BK201" i="9"/>
  <c r="J169" i="9"/>
  <c r="J222" i="9"/>
  <c r="BK178" i="9"/>
  <c r="BK148" i="9"/>
  <c r="J225" i="9"/>
  <c r="J182" i="9"/>
  <c r="BK161" i="9"/>
  <c r="J138" i="9"/>
  <c r="J262" i="10"/>
  <c r="J254" i="10"/>
  <c r="BK242" i="10"/>
  <c r="J226" i="10"/>
  <c r="J213" i="10"/>
  <c r="J194" i="10"/>
  <c r="J180" i="10"/>
  <c r="BK165" i="10"/>
  <c r="BK152" i="10"/>
  <c r="J143" i="10"/>
  <c r="BK245" i="10"/>
  <c r="J229" i="10"/>
  <c r="J216" i="10"/>
  <c r="J206" i="10"/>
  <c r="J190" i="10"/>
  <c r="J179" i="10"/>
  <c r="BK160" i="10"/>
  <c r="BK146" i="10"/>
  <c r="BK131" i="10"/>
  <c r="BK251" i="10"/>
  <c r="J210" i="10"/>
  <c r="BK179" i="10"/>
  <c r="BK150" i="10"/>
  <c r="BK254" i="10"/>
  <c r="J220" i="10"/>
  <c r="J197" i="10"/>
  <c r="BK149" i="10"/>
  <c r="J281" i="11"/>
  <c r="BK265" i="11"/>
  <c r="J248" i="11"/>
  <c r="J233" i="11"/>
  <c r="BK217" i="11"/>
  <c r="J209" i="11"/>
  <c r="J189" i="11"/>
  <c r="BK171" i="11"/>
  <c r="J153" i="11"/>
  <c r="J138" i="11"/>
  <c r="J264" i="11"/>
  <c r="J242" i="11"/>
  <c r="BK233" i="11"/>
  <c r="J219" i="11"/>
  <c r="J205" i="11"/>
  <c r="BK190" i="11"/>
  <c r="J174" i="11"/>
  <c r="BK164" i="11"/>
  <c r="BK147" i="11"/>
  <c r="BK266" i="11"/>
  <c r="J271" i="11"/>
  <c r="J246" i="11"/>
  <c r="BK200" i="11"/>
  <c r="J181" i="11"/>
  <c r="J279" i="11"/>
  <c r="J243" i="11"/>
  <c r="BK209" i="11"/>
  <c r="BK210" i="11"/>
  <c r="BK178" i="11"/>
  <c r="BK128" i="2"/>
  <c r="BK135" i="3"/>
  <c r="J130" i="3"/>
  <c r="BK238" i="4"/>
  <c r="BK223" i="4"/>
  <c r="BK207" i="4"/>
  <c r="J188" i="4"/>
  <c r="J177" i="4"/>
  <c r="BK163" i="4"/>
  <c r="J140" i="4"/>
  <c r="BK225" i="4"/>
  <c r="J215" i="4"/>
  <c r="BK200" i="4"/>
  <c r="J187" i="4"/>
  <c r="J176" i="4"/>
  <c r="BK165" i="4"/>
  <c r="BK231" i="4"/>
  <c r="J194" i="4"/>
  <c r="J157" i="4"/>
  <c r="J149" i="4"/>
  <c r="J236" i="5"/>
  <c r="BK229" i="5"/>
  <c r="J216" i="5"/>
  <c r="BK209" i="5"/>
  <c r="BK196" i="5"/>
  <c r="BK237" i="5"/>
  <c r="J221" i="5"/>
  <c r="J209" i="5"/>
  <c r="BK194" i="5"/>
  <c r="J182" i="5"/>
  <c r="J164" i="5"/>
  <c r="BK146" i="5"/>
  <c r="J237" i="5"/>
  <c r="J195" i="5"/>
  <c r="J132" i="6"/>
  <c r="J191" i="7"/>
  <c r="J180" i="7"/>
  <c r="BK167" i="7"/>
  <c r="BK152" i="7"/>
  <c r="BK190" i="7"/>
  <c r="J178" i="7"/>
  <c r="BK162" i="7"/>
  <c r="J145" i="7"/>
  <c r="BK131" i="7"/>
  <c r="BK170" i="7"/>
  <c r="BK188" i="7"/>
  <c r="J153" i="7"/>
  <c r="BK138" i="7"/>
  <c r="J277" i="8"/>
  <c r="BK271" i="8"/>
  <c r="J259" i="8"/>
  <c r="BK244" i="8"/>
  <c r="BK233" i="8"/>
  <c r="J222" i="8"/>
  <c r="J209" i="8"/>
  <c r="BK196" i="8"/>
  <c r="BK186" i="8"/>
  <c r="J174" i="8"/>
  <c r="BK159" i="8"/>
  <c r="BK146" i="8"/>
  <c r="BK284" i="8"/>
  <c r="J267" i="8"/>
  <c r="BK255" i="8"/>
  <c r="BK234" i="8"/>
  <c r="J221" i="8"/>
  <c r="BK206" i="8"/>
  <c r="J265" i="8"/>
  <c r="J237" i="8"/>
  <c r="J196" i="8"/>
  <c r="BK157" i="8"/>
  <c r="J266" i="8"/>
  <c r="BK222" i="8"/>
  <c r="J168" i="8"/>
  <c r="J192" i="8"/>
  <c r="J172" i="8"/>
  <c r="J149" i="8"/>
  <c r="J169" i="8"/>
  <c r="BK249" i="9"/>
  <c r="J232" i="9"/>
  <c r="BK203" i="9"/>
  <c r="BK182" i="9"/>
  <c r="BK167" i="9"/>
  <c r="BK150" i="9"/>
  <c r="BK134" i="9"/>
  <c r="J226" i="9"/>
  <c r="BK209" i="9"/>
  <c r="J197" i="9"/>
  <c r="J243" i="10"/>
  <c r="BK230" i="10"/>
  <c r="BK220" i="10"/>
  <c r="J204" i="10"/>
  <c r="BK190" i="10"/>
  <c r="J171" i="10"/>
  <c r="J160" i="10"/>
  <c r="J141" i="10"/>
  <c r="BK133" i="10"/>
  <c r="J264" i="10"/>
  <c r="BK248" i="10"/>
  <c r="BK232" i="10"/>
  <c r="J218" i="10"/>
  <c r="BK166" i="11"/>
  <c r="J143" i="11"/>
  <c r="BK135" i="11"/>
  <c r="J273" i="11"/>
  <c r="BK230" i="11"/>
  <c r="J192" i="11"/>
  <c r="J178" i="11"/>
  <c r="J139" i="11"/>
  <c r="BK248" i="11"/>
  <c r="J222" i="11"/>
  <c r="BK189" i="11"/>
  <c r="J190" i="11"/>
  <c r="BK191" i="11"/>
  <c r="BK137" i="11"/>
  <c r="J163" i="12"/>
  <c r="J146" i="12"/>
  <c r="J132" i="12"/>
  <c r="BK168" i="12"/>
  <c r="BK155" i="12"/>
  <c r="J143" i="12"/>
  <c r="BK131" i="12"/>
  <c r="J137" i="12"/>
  <c r="BK159" i="12"/>
  <c r="BK134" i="12"/>
  <c r="J142" i="12"/>
  <c r="BK141" i="13"/>
  <c r="BK134" i="13"/>
  <c r="BK124" i="13"/>
  <c r="J138" i="13"/>
  <c r="J126" i="13"/>
  <c r="J119" i="13"/>
  <c r="BK126" i="2"/>
  <c r="J127" i="3"/>
  <c r="BK235" i="4"/>
  <c r="J223" i="4"/>
  <c r="BK205" i="4"/>
  <c r="J184" i="4"/>
  <c r="BK172" i="4"/>
  <c r="J160" i="4"/>
  <c r="J145" i="4"/>
  <c r="BK234" i="4"/>
  <c r="J217" i="4"/>
  <c r="BK193" i="4"/>
  <c r="J181" i="4"/>
  <c r="J172" i="4"/>
  <c r="BK159" i="4"/>
  <c r="BK153" i="4"/>
  <c r="J205" i="4"/>
  <c r="J171" i="4"/>
  <c r="J189" i="4"/>
  <c r="BK223" i="5"/>
  <c r="BK212" i="5"/>
  <c r="BK201" i="5"/>
  <c r="J188" i="5"/>
  <c r="J233" i="5"/>
  <c r="BK216" i="5"/>
  <c r="BK208" i="5"/>
  <c r="BK195" i="5"/>
  <c r="J177" i="5"/>
  <c r="J167" i="5"/>
  <c r="BK153" i="5"/>
  <c r="J144" i="5"/>
  <c r="J225" i="5"/>
  <c r="J176" i="5"/>
  <c r="J154" i="5"/>
  <c r="J192" i="5"/>
  <c r="J149" i="5"/>
  <c r="BK174" i="5"/>
  <c r="J179" i="5"/>
  <c r="J158" i="5"/>
  <c r="BK143" i="5"/>
  <c r="J159" i="6"/>
  <c r="BK148" i="6"/>
  <c r="J145" i="6"/>
  <c r="J141" i="6"/>
  <c r="BK133" i="6"/>
  <c r="BK159" i="6"/>
  <c r="BK150" i="6"/>
  <c r="J134" i="6"/>
  <c r="BK181" i="7"/>
  <c r="J170" i="7"/>
  <c r="BK157" i="7"/>
  <c r="BK145" i="7"/>
  <c r="J132" i="8"/>
  <c r="BK266" i="8"/>
  <c r="BK254" i="8"/>
  <c r="J243" i="8"/>
  <c r="BK223" i="8"/>
  <c r="BK210" i="8"/>
  <c r="J268" i="8"/>
  <c r="BK238" i="8"/>
  <c r="J212" i="8"/>
  <c r="J175" i="8"/>
  <c r="BK283" i="8"/>
  <c r="J226" i="8"/>
  <c r="BK182" i="8"/>
  <c r="BK150" i="8"/>
  <c r="J185" i="8"/>
  <c r="J166" i="8"/>
  <c r="BK152" i="8"/>
  <c r="BK135" i="8"/>
  <c r="J153" i="8"/>
  <c r="J165" i="9"/>
  <c r="J150" i="9"/>
  <c r="BK138" i="9"/>
  <c r="BK221" i="9"/>
  <c r="J187" i="9"/>
  <c r="BK210" i="9"/>
  <c r="BK164" i="9"/>
  <c r="BK232" i="9"/>
  <c r="BK215" i="10"/>
  <c r="BK199" i="10"/>
  <c r="BK184" i="10"/>
  <c r="J168" i="10"/>
  <c r="J153" i="10"/>
  <c r="J138" i="10"/>
  <c r="J270" i="10"/>
  <c r="BK257" i="10"/>
  <c r="BK246" i="10"/>
  <c r="J230" i="10"/>
  <c r="J209" i="10"/>
  <c r="BK200" i="10"/>
  <c r="J184" i="10"/>
  <c r="BK173" i="10"/>
  <c r="BK156" i="10"/>
  <c r="J237" i="10"/>
  <c r="J185" i="10"/>
  <c r="J156" i="10"/>
  <c r="J267" i="10"/>
  <c r="BK228" i="10"/>
  <c r="BK193" i="10"/>
  <c r="BK159" i="10"/>
  <c r="J286" i="11"/>
  <c r="BK271" i="11"/>
  <c r="J251" i="11"/>
  <c r="BK232" i="11"/>
  <c r="BK220" i="11"/>
  <c r="J200" i="11"/>
  <c r="J188" i="11"/>
  <c r="J164" i="11"/>
  <c r="BK151" i="11"/>
  <c r="J141" i="11"/>
  <c r="J272" i="11"/>
  <c r="BK246" i="11"/>
  <c r="J232" i="11"/>
  <c r="J211" i="11"/>
  <c r="J196" i="11"/>
  <c r="BK179" i="11"/>
  <c r="BK167" i="11"/>
  <c r="J158" i="11"/>
  <c r="J282" i="11"/>
  <c r="J276" i="11"/>
  <c r="J250" i="11"/>
  <c r="J218" i="11"/>
  <c r="J185" i="11"/>
  <c r="J158" i="12"/>
  <c r="BK148" i="12"/>
  <c r="BK137" i="12"/>
  <c r="BK130" i="12"/>
  <c r="BK149" i="12"/>
  <c r="J166" i="12"/>
  <c r="BK152" i="12"/>
  <c r="J147" i="12"/>
  <c r="J142" i="13"/>
  <c r="BK135" i="13"/>
  <c r="J141" i="13"/>
  <c r="BK133" i="13"/>
  <c r="J127" i="13"/>
  <c r="J127" i="2"/>
  <c r="J155" i="4"/>
  <c r="J141" i="4"/>
  <c r="BK230" i="4"/>
  <c r="J200" i="4"/>
  <c r="J162" i="4"/>
  <c r="BK220" i="4"/>
  <c r="BK176" i="4"/>
  <c r="BK143" i="4"/>
  <c r="J207" i="5"/>
  <c r="BK169" i="5"/>
  <c r="BK207" i="5"/>
  <c r="BK156" i="5"/>
  <c r="BK188" i="5"/>
  <c r="J150" i="5"/>
  <c r="BK172" i="5"/>
  <c r="J159" i="5"/>
  <c r="BK176" i="7"/>
  <c r="J189" i="7"/>
  <c r="J142" i="7"/>
  <c r="J137" i="7"/>
  <c r="J275" i="8"/>
  <c r="BK267" i="8"/>
  <c r="J250" i="8"/>
  <c r="BK227" i="8"/>
  <c r="BK216" i="8"/>
  <c r="J199" i="8"/>
  <c r="J184" i="8"/>
  <c r="BK166" i="8"/>
  <c r="J148" i="8"/>
  <c r="BK133" i="8"/>
  <c r="J269" i="8"/>
  <c r="J253" i="8"/>
  <c r="BK236" i="8"/>
  <c r="J214" i="8"/>
  <c r="BK277" i="8"/>
  <c r="J252" i="8"/>
  <c r="BK221" i="8"/>
  <c r="J177" i="8"/>
  <c r="J133" i="8"/>
  <c r="BK239" i="8"/>
  <c r="J194" i="8"/>
  <c r="BK137" i="8"/>
  <c r="BK184" i="8"/>
  <c r="J160" i="8"/>
  <c r="BK145" i="8"/>
  <c r="J186" i="8"/>
  <c r="J134" i="8"/>
  <c r="BK230" i="9"/>
  <c r="J210" i="9"/>
  <c r="J188" i="9"/>
  <c r="BK171" i="9"/>
  <c r="J146" i="9"/>
  <c r="BK236" i="9"/>
  <c r="BK214" i="9"/>
  <c r="J199" i="9"/>
  <c r="J186" i="9"/>
  <c r="J172" i="9"/>
  <c r="J233" i="9"/>
  <c r="J206" i="9"/>
  <c r="J167" i="9"/>
  <c r="J271" i="10"/>
  <c r="BK259" i="10"/>
  <c r="J247" i="10"/>
  <c r="BK227" i="10"/>
  <c r="J214" i="10"/>
  <c r="BK202" i="10"/>
  <c r="J186" i="10"/>
  <c r="J174" i="10"/>
  <c r="J159" i="10"/>
  <c r="BK139" i="10"/>
  <c r="J192" i="10"/>
  <c r="J155" i="10"/>
  <c r="J260" i="10"/>
  <c r="BK223" i="10"/>
  <c r="J196" i="10"/>
  <c r="BK157" i="10"/>
  <c r="J131" i="10"/>
  <c r="BK272" i="11"/>
  <c r="J262" i="11"/>
  <c r="BK241" i="11"/>
  <c r="BK226" i="11"/>
  <c r="BK215" i="11"/>
  <c r="BK198" i="11"/>
  <c r="BK187" i="11"/>
  <c r="J169" i="11"/>
  <c r="J156" i="11"/>
  <c r="BK144" i="11"/>
  <c r="BK281" i="11"/>
  <c r="BK257" i="11"/>
  <c r="BK243" i="11"/>
  <c r="J230" i="11"/>
  <c r="BK214" i="11"/>
  <c r="J198" i="11"/>
  <c r="BK183" i="11"/>
  <c r="BK170" i="11"/>
  <c r="BK159" i="11"/>
  <c r="BK134" i="11"/>
  <c r="BK277" i="11"/>
  <c r="BK264" i="11"/>
  <c r="J234" i="11"/>
  <c r="BK205" i="11"/>
  <c r="BK184" i="11"/>
  <c r="BK156" i="11"/>
  <c r="BK267" i="11"/>
  <c r="J235" i="11"/>
  <c r="J202" i="11"/>
  <c r="BK202" i="11"/>
  <c r="BK150" i="11"/>
  <c r="J159" i="11"/>
  <c r="BK136" i="11"/>
  <c r="J162" i="12"/>
  <c r="BK145" i="12"/>
  <c r="BK129" i="12"/>
  <c r="BK166" i="12"/>
  <c r="J151" i="12"/>
  <c r="BK138" i="12"/>
  <c r="J129" i="12"/>
  <c r="BK142" i="12"/>
  <c r="J165" i="12"/>
  <c r="J140" i="12"/>
  <c r="J133" i="12"/>
  <c r="BK138" i="13"/>
  <c r="BK129" i="13"/>
  <c r="J143" i="13"/>
  <c r="J129" i="13"/>
  <c r="J135" i="13"/>
  <c r="J121" i="13"/>
  <c r="BK130" i="2"/>
  <c r="J130" i="2"/>
  <c r="BK129" i="2"/>
  <c r="J125" i="2"/>
  <c r="AS104" i="1"/>
  <c r="BK134" i="3"/>
  <c r="BK133" i="3"/>
  <c r="BK131" i="3"/>
  <c r="BK130" i="3"/>
  <c r="BK128" i="3"/>
  <c r="J134" i="3"/>
  <c r="J238" i="4"/>
  <c r="J232" i="4"/>
  <c r="J225" i="4"/>
  <c r="BK221" i="4"/>
  <c r="J213" i="4"/>
  <c r="BK202" i="4"/>
  <c r="J196" i="4"/>
  <c r="J183" i="4"/>
  <c r="BK178" i="4"/>
  <c r="J168" i="4"/>
  <c r="BK162" i="4"/>
  <c r="J159" i="4"/>
  <c r="BK148" i="4"/>
  <c r="BK141" i="4"/>
  <c r="BK134" i="4"/>
  <c r="J231" i="4"/>
  <c r="BK222" i="4"/>
  <c r="BK216" i="4"/>
  <c r="J207" i="4"/>
  <c r="J201" i="4"/>
  <c r="BK182" i="4"/>
  <c r="BK177" i="4"/>
  <c r="BK171" i="4"/>
  <c r="BK167" i="4"/>
  <c r="BK158" i="4"/>
  <c r="BK145" i="4"/>
  <c r="J137" i="4"/>
  <c r="BK215" i="4"/>
  <c r="BK201" i="4"/>
  <c r="BK194" i="4"/>
  <c r="BK187" i="4"/>
  <c r="BK160" i="4"/>
  <c r="J138" i="4"/>
  <c r="BK211" i="4"/>
  <c r="J195" i="4"/>
  <c r="BK183" i="4"/>
  <c r="J170" i="4"/>
  <c r="BK155" i="4"/>
  <c r="J151" i="4"/>
  <c r="BK144" i="4"/>
  <c r="J240" i="5"/>
  <c r="BK235" i="5"/>
  <c r="J234" i="5"/>
  <c r="BK233" i="5"/>
  <c r="BK222" i="5"/>
  <c r="J220" i="5"/>
  <c r="BK215" i="5"/>
  <c r="BK211" i="5"/>
  <c r="J203" i="5"/>
  <c r="J200" i="5"/>
  <c r="J193" i="5"/>
  <c r="BK238" i="5"/>
  <c r="BK234" i="5"/>
  <c r="J223" i="5"/>
  <c r="BK217" i="5"/>
  <c r="BK213" i="5"/>
  <c r="J206" i="5"/>
  <c r="J196" i="5"/>
  <c r="BK183" i="5"/>
  <c r="J170" i="5"/>
  <c r="J165" i="5"/>
  <c r="BK159" i="5"/>
  <c r="BK147" i="5"/>
  <c r="J140" i="5"/>
  <c r="BK137" i="5"/>
  <c r="BK220" i="5"/>
  <c r="BK205" i="5"/>
  <c r="BK178" i="5"/>
  <c r="J171" i="5"/>
  <c r="J161" i="5"/>
  <c r="BK142" i="5"/>
  <c r="BK199" i="5"/>
  <c r="BK189" i="5"/>
  <c r="J152" i="5"/>
  <c r="J137" i="5"/>
  <c r="BK185" i="5"/>
  <c r="J181" i="5"/>
  <c r="J147" i="5"/>
  <c r="BK177" i="5"/>
  <c r="BK167" i="5"/>
  <c r="BK162" i="5"/>
  <c r="BK253" i="8"/>
  <c r="BK245" i="8"/>
  <c r="J239" i="8"/>
  <c r="BK231" i="8"/>
  <c r="BK226" i="8"/>
  <c r="BK220" i="8"/>
  <c r="J211" i="8"/>
  <c r="BK205" i="8"/>
  <c r="J200" i="8"/>
  <c r="J193" i="8"/>
  <c r="BK190" i="8"/>
  <c r="J182" i="8"/>
  <c r="BK175" i="8"/>
  <c r="BK172" i="8"/>
  <c r="BK161" i="8"/>
  <c r="J143" i="8"/>
  <c r="J135" i="8"/>
  <c r="BK272" i="8"/>
  <c r="J270" i="8"/>
  <c r="BK263" i="8"/>
  <c r="J256" i="8"/>
  <c r="BK250" i="8"/>
  <c r="BK242" i="8"/>
  <c r="J231" i="8"/>
  <c r="BK224" i="8"/>
  <c r="J215" i="8"/>
  <c r="BK209" i="8"/>
  <c r="BK202" i="8"/>
  <c r="J255" i="8"/>
  <c r="BK248" i="8"/>
  <c r="J232" i="8"/>
  <c r="BK213" i="8"/>
  <c r="BK198" i="8"/>
  <c r="BK171" i="8"/>
  <c r="BK154" i="8"/>
  <c r="BK269" i="8"/>
  <c r="J261" i="8"/>
  <c r="J233" i="8"/>
  <c r="BK211" i="8"/>
  <c r="BK189" i="8"/>
  <c r="BK164" i="8"/>
  <c r="BK158" i="8"/>
  <c r="J188" i="8"/>
  <c r="J180" i="8"/>
  <c r="BK173" i="8"/>
  <c r="J162" i="8"/>
  <c r="J155" i="8"/>
  <c r="BK151" i="8"/>
  <c r="BK141" i="8"/>
  <c r="J137" i="8"/>
  <c r="BK177" i="8"/>
  <c r="J151" i="8"/>
  <c r="BK136" i="8"/>
  <c r="BK242" i="9"/>
  <c r="J236" i="9"/>
  <c r="J229" i="9"/>
  <c r="J221" i="9"/>
  <c r="J207" i="9"/>
  <c r="BK199" i="9"/>
  <c r="J180" i="9"/>
  <c r="J174" i="9"/>
  <c r="J162" i="9"/>
  <c r="J148" i="9"/>
  <c r="BK143" i="9"/>
  <c r="BK243" i="9"/>
  <c r="BK225" i="9"/>
  <c r="J217" i="9"/>
  <c r="J213" i="9"/>
  <c r="J203" i="9"/>
  <c r="BK192" i="9"/>
  <c r="BK188" i="9"/>
  <c r="BK180" i="9"/>
  <c r="J176" i="9"/>
  <c r="BK169" i="9"/>
  <c r="BK157" i="9"/>
  <c r="J145" i="9"/>
  <c r="J141" i="9"/>
  <c r="BK136" i="9"/>
  <c r="J234" i="9"/>
  <c r="BK223" i="9"/>
  <c r="BK212" i="9"/>
  <c r="BK175" i="9"/>
  <c r="BK158" i="9"/>
  <c r="BK224" i="9"/>
  <c r="J198" i="9"/>
  <c r="J177" i="9"/>
  <c r="J149" i="9"/>
  <c r="J240" i="9"/>
  <c r="J224" i="9"/>
  <c r="J216" i="9"/>
  <c r="J195" i="9"/>
  <c r="BK179" i="9"/>
  <c r="BK155" i="9"/>
  <c r="BK141" i="9"/>
  <c r="BK271" i="10"/>
  <c r="BK261" i="10"/>
  <c r="J258" i="10"/>
  <c r="J255" i="10"/>
  <c r="J245" i="10"/>
  <c r="J239" i="10"/>
  <c r="J232" i="10"/>
  <c r="BK229" i="10"/>
  <c r="BK222" i="10"/>
  <c r="BK219" i="10"/>
  <c r="BK212" i="10"/>
  <c r="BK205" i="10"/>
  <c r="J195" i="10"/>
  <c r="BK189" i="10"/>
  <c r="J177" i="10"/>
  <c r="BK166" i="10"/>
  <c r="J163" i="10"/>
  <c r="J154" i="10"/>
  <c r="BK151" i="10"/>
  <c r="J140" i="10"/>
  <c r="BK135" i="10"/>
  <c r="J132" i="10"/>
  <c r="BK265" i="10"/>
  <c r="J263" i="10"/>
  <c r="BK253" i="10"/>
  <c r="BK243" i="10"/>
  <c r="J236" i="10"/>
  <c r="BK226" i="10"/>
  <c r="BK221" i="10"/>
  <c r="J215" i="10"/>
  <c r="J208" i="10"/>
  <c r="BK204" i="10"/>
  <c r="BK197" i="10"/>
  <c r="BK185" i="10"/>
  <c r="BK177" i="10"/>
  <c r="BK170" i="10"/>
  <c r="J157" i="10"/>
  <c r="J152" i="10"/>
  <c r="BK144" i="10"/>
  <c r="BK138" i="10"/>
  <c r="BK132" i="10"/>
  <c r="BK255" i="10"/>
  <c r="J241" i="10"/>
  <c r="BK233" i="10"/>
  <c r="BK214" i="10"/>
  <c r="J198" i="10"/>
  <c r="J176" i="10"/>
  <c r="J164" i="10"/>
  <c r="J151" i="10"/>
  <c r="BK143" i="10"/>
  <c r="BK256" i="10"/>
  <c r="BK238" i="10"/>
  <c r="J222" i="10"/>
  <c r="BK209" i="10"/>
  <c r="J182" i="10"/>
  <c r="BK172" i="10"/>
  <c r="BK153" i="10"/>
  <c r="J136" i="10"/>
  <c r="BK282" i="11"/>
  <c r="J277" i="11"/>
  <c r="J268" i="11"/>
  <c r="BK261" i="11"/>
  <c r="BK250" i="11"/>
  <c r="J245" i="11"/>
  <c r="J236" i="11"/>
  <c r="J231" i="11"/>
  <c r="J223" i="11"/>
  <c r="J216" i="11"/>
  <c r="J214" i="11"/>
  <c r="BK207" i="11"/>
  <c r="BK197" i="11"/>
  <c r="J193" i="11"/>
  <c r="J180" i="11"/>
  <c r="J168" i="11"/>
  <c r="J162" i="11"/>
  <c r="J152" i="11"/>
  <c r="BK146" i="11"/>
  <c r="J134" i="11"/>
  <c r="BK275" i="11"/>
  <c r="BK260" i="11"/>
  <c r="J253" i="11"/>
  <c r="BK245" i="11"/>
  <c r="J241" i="11"/>
  <c r="BK234" i="11"/>
  <c r="J226" i="11"/>
  <c r="J221" i="11"/>
  <c r="J210" i="11"/>
  <c r="BK203" i="11"/>
  <c r="BK192" i="11"/>
  <c r="BK182" i="11"/>
  <c r="BK175" i="11"/>
  <c r="BK168" i="11"/>
  <c r="J143" i="4"/>
  <c r="BK232" i="4"/>
  <c r="J209" i="4"/>
  <c r="J198" i="4"/>
  <c r="BK151" i="4"/>
  <c r="BK149" i="4"/>
  <c r="BK147" i="4"/>
  <c r="J134" i="4"/>
  <c r="BK203" i="4"/>
  <c r="J173" i="4"/>
  <c r="J224" i="4"/>
  <c r="BK192" i="4"/>
  <c r="J165" i="4"/>
  <c r="J146" i="4"/>
  <c r="J238" i="5"/>
  <c r="J227" i="5"/>
  <c r="BK214" i="5"/>
  <c r="J202" i="5"/>
  <c r="BK191" i="5"/>
  <c r="BK236" i="5"/>
  <c r="BK219" i="5"/>
  <c r="J201" i="5"/>
  <c r="BK190" i="5"/>
  <c r="J178" i="5"/>
  <c r="BK168" i="5"/>
  <c r="BK161" i="5"/>
  <c r="BK141" i="5"/>
  <c r="J222" i="5"/>
  <c r="J186" i="5"/>
  <c r="BK164" i="5"/>
  <c r="J205" i="5"/>
  <c r="J151" i="5"/>
  <c r="BK158" i="5"/>
  <c r="J180" i="5"/>
  <c r="BK166" i="5"/>
  <c r="BK155" i="5"/>
  <c r="J138" i="5"/>
  <c r="J162" i="6"/>
  <c r="J153" i="6"/>
  <c r="BK147" i="6"/>
  <c r="J144" i="6"/>
  <c r="J138" i="6"/>
  <c r="BK165" i="6"/>
  <c r="J157" i="6"/>
  <c r="J139" i="6"/>
  <c r="BK132" i="6"/>
  <c r="BK186" i="7"/>
  <c r="J169" i="7"/>
  <c r="BK153" i="7"/>
  <c r="BK143" i="7"/>
  <c r="J131" i="7"/>
  <c r="J179" i="7"/>
  <c r="BK164" i="7"/>
  <c r="BK147" i="7"/>
  <c r="J139" i="7"/>
  <c r="J183" i="7"/>
  <c r="J160" i="7"/>
  <c r="BK165" i="7"/>
  <c r="BK161" i="7"/>
  <c r="BK133" i="7"/>
  <c r="J272" i="8"/>
  <c r="J258" i="8"/>
  <c r="J240" i="8"/>
  <c r="J230" i="8"/>
  <c r="BK212" i="8"/>
  <c r="J203" i="8"/>
  <c r="BK192" i="8"/>
  <c r="BK185" i="8"/>
  <c r="J173" i="8"/>
  <c r="J157" i="8"/>
  <c r="BK140" i="8"/>
  <c r="J271" i="8"/>
  <c r="BK258" i="8"/>
  <c r="J245" i="8"/>
  <c r="J228" i="8"/>
  <c r="J216" i="8"/>
  <c r="BK203" i="8"/>
  <c r="BK262" i="8"/>
  <c r="J224" i="8"/>
  <c r="BK201" i="8"/>
  <c r="BK165" i="8"/>
  <c r="BK249" i="8"/>
  <c r="J217" i="8"/>
  <c r="J161" i="8"/>
  <c r="J187" i="8"/>
  <c r="BK170" i="8"/>
  <c r="BK153" i="8"/>
  <c r="J144" i="8"/>
  <c r="J170" i="8"/>
  <c r="BK244" i="9"/>
  <c r="BK227" i="9"/>
  <c r="BK208" i="9"/>
  <c r="BK195" i="9"/>
  <c r="BK172" i="9"/>
  <c r="BK144" i="9"/>
  <c r="BK162" i="9"/>
  <c r="BK189" i="9"/>
  <c r="J153" i="9"/>
  <c r="J219" i="9"/>
  <c r="BK186" i="9"/>
  <c r="BK218" i="10"/>
  <c r="J200" i="10"/>
  <c r="J188" i="10"/>
  <c r="BK174" i="10"/>
  <c r="J162" i="10"/>
  <c r="J144" i="10"/>
  <c r="J137" i="10"/>
  <c r="BK267" i="10"/>
  <c r="BK252" i="10"/>
  <c r="J240" i="10"/>
  <c r="J223" i="10"/>
  <c r="J211" i="10"/>
  <c r="J201" i="10"/>
  <c r="J181" i="10"/>
  <c r="BK167" i="10"/>
  <c r="BK148" i="10"/>
  <c r="J133" i="10"/>
  <c r="J244" i="10"/>
  <c r="J203" i="10"/>
  <c r="BK158" i="10"/>
  <c r="BK136" i="10"/>
  <c r="BK241" i="10"/>
  <c r="BK211" i="10"/>
  <c r="J178" i="10"/>
  <c r="BK145" i="10"/>
  <c r="BK280" i="11"/>
  <c r="BK269" i="11"/>
  <c r="BK252" i="11"/>
  <c r="BK239" i="11"/>
  <c r="BK224" i="11"/>
  <c r="BK213" i="11"/>
  <c r="BK196" i="11"/>
  <c r="J173" i="11"/>
  <c r="BK161" i="11"/>
  <c r="BK148" i="11"/>
  <c r="BK286" i="11"/>
  <c r="BK263" i="11"/>
  <c r="J172" i="11"/>
  <c r="BK162" i="11"/>
  <c r="BK169" i="12"/>
  <c r="J148" i="12"/>
  <c r="BK140" i="12"/>
  <c r="BK170" i="12"/>
  <c r="BK160" i="12"/>
  <c r="J152" i="12"/>
  <c r="J139" i="12"/>
  <c r="BK132" i="12"/>
  <c r="BK151" i="12"/>
  <c r="J127" i="12"/>
  <c r="BK139" i="12"/>
  <c r="BK143" i="12"/>
  <c r="J140" i="13"/>
  <c r="BK131" i="13"/>
  <c r="BK125" i="13"/>
  <c r="BK136" i="13"/>
  <c r="J124" i="13"/>
  <c r="J132" i="13"/>
  <c r="J131" i="2"/>
  <c r="BK131" i="2"/>
  <c r="J126" i="2"/>
  <c r="AS109" i="1"/>
  <c r="J135" i="3"/>
  <c r="J133" i="3"/>
  <c r="J126" i="3"/>
  <c r="J125" i="3"/>
  <c r="BK125" i="3"/>
  <c r="BK237" i="4"/>
  <c r="BK233" i="4"/>
  <c r="J230" i="4"/>
  <c r="J222" i="4"/>
  <c r="BK214" i="4"/>
  <c r="BK204" i="4"/>
  <c r="BK195" i="4"/>
  <c r="BK186" i="4"/>
  <c r="J179" i="4"/>
  <c r="J175" i="4"/>
  <c r="J161" i="4"/>
  <c r="J158" i="4"/>
  <c r="BK152" i="4"/>
  <c r="J147" i="4"/>
  <c r="J136" i="4"/>
  <c r="J237" i="4"/>
  <c r="BK224" i="4"/>
  <c r="J220" i="4"/>
  <c r="BK212" i="4"/>
  <c r="J204" i="4"/>
  <c r="J192" i="4"/>
  <c r="J186" i="4"/>
  <c r="BK180" i="4"/>
  <c r="BK175" i="4"/>
  <c r="BK168" i="4"/>
  <c r="BK166" i="4"/>
  <c r="J156" i="4"/>
  <c r="BK146" i="4"/>
  <c r="BK136" i="4"/>
  <c r="J235" i="4"/>
  <c r="J212" i="4"/>
  <c r="BK198" i="4"/>
  <c r="BK191" i="4"/>
  <c r="BK156" i="4"/>
  <c r="J135" i="4"/>
  <c r="BK213" i="4"/>
  <c r="BK199" i="4"/>
  <c r="BK189" i="4"/>
  <c r="J167" i="4"/>
  <c r="BK140" i="4"/>
  <c r="J193" i="7"/>
  <c r="J188" i="7"/>
  <c r="BK179" i="7"/>
  <c r="J173" i="7"/>
  <c r="J166" i="7"/>
  <c r="J154" i="7"/>
  <c r="BK151" i="7"/>
  <c r="J140" i="7"/>
  <c r="J138" i="7"/>
  <c r="BK196" i="7"/>
  <c r="J186" i="7"/>
  <c r="J174" i="7"/>
  <c r="J168" i="7"/>
  <c r="J152" i="7"/>
  <c r="BK148" i="7"/>
  <c r="J143" i="7"/>
  <c r="BK135" i="7"/>
  <c r="BK130" i="7"/>
  <c r="BK180" i="7"/>
  <c r="J172" i="7"/>
  <c r="J165" i="7"/>
  <c r="J156" i="7"/>
  <c r="BK171" i="7"/>
  <c r="BK154" i="7"/>
  <c r="J136" i="7"/>
  <c r="BK160" i="7"/>
  <c r="J135" i="7"/>
  <c r="BK276" i="8"/>
  <c r="BK268" i="8"/>
  <c r="BK260" i="8"/>
  <c r="BK256" i="8"/>
  <c r="BK247" i="8"/>
  <c r="J242" i="8"/>
  <c r="J234" i="8"/>
  <c r="BK228" i="8"/>
  <c r="J218" i="8"/>
  <c r="BK214" i="8"/>
  <c r="J207" i="8"/>
  <c r="J202" i="8"/>
  <c r="BK194" i="8"/>
  <c r="BK191" i="8"/>
  <c r="BK183" i="8"/>
  <c r="J179" i="8"/>
  <c r="J171" i="8"/>
  <c r="J164" i="8"/>
  <c r="J150" i="8"/>
  <c r="BK144" i="8"/>
  <c r="J136" i="8"/>
  <c r="BK273" i="8"/>
  <c r="J260" i="8"/>
  <c r="BK257" i="8"/>
  <c r="J251" i="8"/>
  <c r="J244" i="8"/>
  <c r="J238" i="8"/>
  <c r="J227" i="8"/>
  <c r="J220" i="8"/>
  <c r="BK207" i="8"/>
  <c r="J284" i="8"/>
  <c r="J276" i="8"/>
  <c r="J254" i="8"/>
  <c r="J229" i="8"/>
  <c r="BK217" i="8"/>
  <c r="J210" i="8"/>
  <c r="J190" i="8"/>
  <c r="J167" i="8"/>
  <c r="J145" i="8"/>
  <c r="J262" i="8"/>
  <c r="BK237" i="8"/>
  <c r="BK229" i="8"/>
  <c r="BK200" i="8"/>
  <c r="J181" i="8"/>
  <c r="BK155" i="8"/>
  <c r="J189" i="8"/>
  <c r="BK179" i="8"/>
  <c r="J176" i="8"/>
  <c r="BK163" i="8"/>
  <c r="J158" i="8"/>
  <c r="J152" i="8"/>
  <c r="BK143" i="8"/>
  <c r="J138" i="8"/>
  <c r="BK132" i="8"/>
  <c r="BK162" i="8"/>
  <c r="BK142" i="8"/>
  <c r="BK248" i="9"/>
  <c r="BK233" i="9"/>
  <c r="BK226" i="9"/>
  <c r="J214" i="9"/>
  <c r="BK202" i="9"/>
  <c r="BK197" i="9"/>
  <c r="BK181" i="9"/>
  <c r="J175" i="9"/>
  <c r="BK165" i="9"/>
  <c r="J158" i="9"/>
  <c r="BK147" i="9"/>
  <c r="BK142" i="9"/>
  <c r="J242" i="9"/>
  <c r="BK234" i="9"/>
  <c r="J223" i="9"/>
  <c r="BK211" i="9"/>
  <c r="BK206" i="9"/>
  <c r="J196" i="9"/>
  <c r="BK187" i="9"/>
  <c r="J183" i="9"/>
  <c r="BK174" i="9"/>
  <c r="BK170" i="9"/>
  <c r="BK159" i="9"/>
  <c r="J151" i="9"/>
  <c r="J144" i="9"/>
  <c r="BK140" i="9"/>
  <c r="BK135" i="9"/>
  <c r="J228" i="9"/>
  <c r="BK220" i="9"/>
  <c r="BK213" i="9"/>
  <c r="J181" i="9"/>
  <c r="BK160" i="9"/>
  <c r="BK152" i="9"/>
  <c r="BK207" i="9"/>
  <c r="BK191" i="9"/>
  <c r="BK173" i="9"/>
  <c r="J155" i="9"/>
  <c r="J147" i="9"/>
  <c r="J227" i="9"/>
  <c r="BK218" i="9"/>
  <c r="J184" i="9"/>
  <c r="BK177" i="9"/>
  <c r="BK163" i="9"/>
  <c r="BK145" i="9"/>
  <c r="J136" i="9"/>
  <c r="BK263" i="10"/>
  <c r="J259" i="10"/>
  <c r="J251" i="10"/>
  <c r="J246" i="10"/>
  <c r="BK240" i="10"/>
  <c r="BK234" i="10"/>
  <c r="BK231" i="10"/>
  <c r="BK216" i="10"/>
  <c r="BK208" i="10"/>
  <c r="BK203" i="10"/>
  <c r="BK196" i="10"/>
  <c r="BK192" i="10"/>
  <c r="BK186" i="10"/>
  <c r="BK176" i="10"/>
  <c r="BK169" i="10"/>
  <c r="BK164" i="10"/>
  <c r="J158" i="10"/>
  <c r="J145" i="10"/>
  <c r="J142" i="10"/>
  <c r="BK258" i="10"/>
  <c r="J242" i="10"/>
  <c r="BK235" i="10"/>
  <c r="BK225" i="10"/>
  <c r="J217" i="10"/>
  <c r="J212" i="10"/>
  <c r="J205" i="10"/>
  <c r="BK198" i="10"/>
  <c r="BK188" i="10"/>
  <c r="BK180" i="10"/>
  <c r="J172" i="10"/>
  <c r="BK161" i="10"/>
  <c r="BK155" i="10"/>
  <c r="BK147" i="10"/>
  <c r="BK142" i="10"/>
  <c r="J135" i="10"/>
  <c r="BK262" i="10"/>
  <c r="J252" i="10"/>
  <c r="BK239" i="10"/>
  <c r="J227" i="10"/>
  <c r="J189" i="10"/>
  <c r="BK168" i="10"/>
  <c r="BK162" i="10"/>
  <c r="J147" i="10"/>
  <c r="BK264" i="10"/>
  <c r="BK249" i="10"/>
  <c r="J225" i="10"/>
  <c r="J207" i="10"/>
  <c r="BK181" i="10"/>
  <c r="J167" i="10"/>
  <c r="J148" i="10"/>
  <c r="BK285" i="11"/>
  <c r="BK274" i="11"/>
  <c r="BK218" i="11"/>
  <c r="BK154" i="11"/>
  <c r="J137" i="11"/>
  <c r="BK188" i="11"/>
  <c r="J149" i="11"/>
  <c r="BK173" i="11"/>
  <c r="BK158" i="11"/>
  <c r="BK139" i="11"/>
  <c r="BK171" i="12"/>
  <c r="BK156" i="12"/>
  <c r="J171" i="12"/>
  <c r="J169" i="12"/>
  <c r="J164" i="12"/>
  <c r="J159" i="12"/>
  <c r="J150" i="12"/>
  <c r="J145" i="12"/>
  <c r="J135" i="12"/>
  <c r="BK133" i="12"/>
  <c r="BK128" i="12"/>
  <c r="BK141" i="12"/>
  <c r="BK135" i="12"/>
  <c r="BK164" i="12"/>
  <c r="J144" i="12"/>
  <c r="J161" i="12"/>
  <c r="J154" i="12"/>
  <c r="J128" i="12"/>
  <c r="BK143" i="13"/>
  <c r="J136" i="13"/>
  <c r="BK132" i="13"/>
  <c r="J128" i="13"/>
  <c r="BK126" i="13"/>
  <c r="BK142" i="13"/>
  <c r="J139" i="13"/>
  <c r="J134" i="13"/>
  <c r="BK128" i="13"/>
  <c r="BK122" i="13"/>
  <c r="BK121" i="13"/>
  <c r="J123" i="13"/>
  <c r="J129" i="2"/>
  <c r="BK127" i="3"/>
  <c r="J131" i="3"/>
  <c r="BK209" i="4"/>
  <c r="J193" i="4"/>
  <c r="BK170" i="4"/>
  <c r="BK157" i="4"/>
  <c r="BK135" i="4"/>
  <c r="BK227" i="4"/>
  <c r="J211" i="4"/>
  <c r="BK196" i="4"/>
  <c r="J178" i="4"/>
  <c r="BK161" i="4"/>
  <c r="J144" i="4"/>
  <c r="J214" i="4"/>
  <c r="BK173" i="4"/>
  <c r="BK137" i="4"/>
  <c r="BK240" i="5"/>
  <c r="J235" i="5"/>
  <c r="BK221" i="5"/>
  <c r="J213" i="5"/>
  <c r="BK197" i="5"/>
  <c r="BK187" i="5"/>
  <c r="BK225" i="5"/>
  <c r="J214" i="5"/>
  <c r="J204" i="5"/>
  <c r="J185" i="5"/>
  <c r="J172" i="5"/>
  <c r="J163" i="5"/>
  <c r="BK139" i="5"/>
  <c r="J211" i="5"/>
  <c r="BK163" i="6"/>
  <c r="J152" i="6"/>
  <c r="BK146" i="6"/>
  <c r="J143" i="6"/>
  <c r="BK134" i="6"/>
  <c r="J163" i="6"/>
  <c r="BK154" i="6"/>
  <c r="J196" i="7"/>
  <c r="BK184" i="7"/>
  <c r="J171" i="7"/>
  <c r="J155" i="7"/>
  <c r="J141" i="7"/>
  <c r="BK193" i="7"/>
  <c r="BK173" i="7"/>
  <c r="J151" i="7"/>
  <c r="BK136" i="7"/>
  <c r="BK185" i="7"/>
  <c r="J162" i="7"/>
  <c r="J157" i="7"/>
  <c r="J164" i="7"/>
  <c r="J134" i="7"/>
  <c r="J273" i="8"/>
  <c r="BK261" i="8"/>
  <c r="J249" i="8"/>
  <c r="J278" i="8"/>
  <c r="J219" i="8"/>
  <c r="J163" i="8"/>
  <c r="J191" i="8"/>
  <c r="BK174" i="8"/>
  <c r="J159" i="8"/>
  <c r="J140" i="8"/>
  <c r="BK167" i="8"/>
  <c r="J249" i="9"/>
  <c r="BK231" i="9"/>
  <c r="J211" i="9"/>
  <c r="J194" i="9"/>
  <c r="BK168" i="9"/>
  <c r="BK153" i="9"/>
  <c r="J135" i="9"/>
  <c r="BK228" i="9"/>
  <c r="J215" i="9"/>
  <c r="BK198" i="9"/>
  <c r="BK185" i="9"/>
  <c r="J173" i="9"/>
  <c r="J152" i="9"/>
  <c r="J143" i="9"/>
  <c r="J134" i="9"/>
  <c r="BK219" i="9"/>
  <c r="J171" i="9"/>
  <c r="J231" i="9"/>
  <c r="J192" i="9"/>
  <c r="J161" i="9"/>
  <c r="J243" i="9"/>
  <c r="J205" i="9"/>
  <c r="J164" i="9"/>
  <c r="J140" i="9"/>
  <c r="J265" i="10"/>
  <c r="J257" i="10"/>
  <c r="J248" i="10"/>
  <c r="J235" i="10"/>
  <c r="J221" i="10"/>
  <c r="BK210" i="10"/>
  <c r="J199" i="10"/>
  <c r="BK178" i="10"/>
  <c r="BK195" i="10"/>
  <c r="J169" i="10"/>
  <c r="J150" i="10"/>
  <c r="BK137" i="10"/>
  <c r="J253" i="10"/>
  <c r="J219" i="10"/>
  <c r="J166" i="10"/>
  <c r="BK134" i="10"/>
  <c r="J234" i="10"/>
  <c r="BK201" i="10"/>
  <c r="BK163" i="10"/>
  <c r="J134" i="10"/>
  <c r="BK276" i="11"/>
  <c r="J263" i="11"/>
  <c r="BK244" i="11"/>
  <c r="BK227" i="11"/>
  <c r="BK219" i="11"/>
  <c r="J203" i="11"/>
  <c r="BK176" i="11"/>
  <c r="BK163" i="11"/>
  <c r="J150" i="11"/>
  <c r="J135" i="11"/>
  <c r="J267" i="11"/>
  <c r="BK249" i="11"/>
  <c r="BK237" i="11"/>
  <c r="J227" i="11"/>
  <c r="J207" i="11"/>
  <c r="BK185" i="11"/>
  <c r="BK172" i="11"/>
  <c r="BK160" i="11"/>
  <c r="BK141" i="11"/>
  <c r="BK262" i="11"/>
  <c r="J270" i="11"/>
  <c r="BK225" i="11"/>
  <c r="J186" i="11"/>
  <c r="J157" i="11"/>
  <c r="J254" i="11"/>
  <c r="J229" i="11"/>
  <c r="BK195" i="11"/>
  <c r="BK145" i="11"/>
  <c r="BK157" i="11"/>
  <c r="J184" i="11"/>
  <c r="J144" i="11"/>
  <c r="BK165" i="12"/>
  <c r="J131" i="12"/>
  <c r="J149" i="12"/>
  <c r="BK139" i="13"/>
  <c r="J133" i="13"/>
  <c r="BK127" i="13"/>
  <c r="BK137" i="13"/>
  <c r="BK123" i="13"/>
  <c r="J125" i="13"/>
  <c r="F37" i="2" l="1"/>
  <c r="BB96" i="1" s="1"/>
  <c r="F37" i="3"/>
  <c r="BB97" i="1" s="1"/>
  <c r="F36" i="2"/>
  <c r="BA96" i="1" s="1"/>
  <c r="J36" i="2"/>
  <c r="AW96" i="1" s="1"/>
  <c r="T124" i="2"/>
  <c r="T123" i="2"/>
  <c r="T122" i="2" s="1"/>
  <c r="BK124" i="3"/>
  <c r="BK123" i="3" s="1"/>
  <c r="J123" i="3" s="1"/>
  <c r="J99" i="3" s="1"/>
  <c r="BK169" i="4"/>
  <c r="J169" i="4"/>
  <c r="J102" i="4" s="1"/>
  <c r="R210" i="4"/>
  <c r="BK135" i="5"/>
  <c r="J135" i="5" s="1"/>
  <c r="J102" i="5" s="1"/>
  <c r="BK173" i="5"/>
  <c r="J173" i="5" s="1"/>
  <c r="J104" i="5" s="1"/>
  <c r="R224" i="5"/>
  <c r="T131" i="6"/>
  <c r="T160" i="6"/>
  <c r="BK158" i="7"/>
  <c r="J158" i="7" s="1"/>
  <c r="J102" i="7" s="1"/>
  <c r="P197" i="8"/>
  <c r="P204" i="8"/>
  <c r="BK282" i="8"/>
  <c r="J282" i="8" s="1"/>
  <c r="J107" i="8" s="1"/>
  <c r="BK133" i="9"/>
  <c r="J133" i="9" s="1"/>
  <c r="J100" i="9" s="1"/>
  <c r="T193" i="9"/>
  <c r="BK191" i="10"/>
  <c r="J191" i="10" s="1"/>
  <c r="J103" i="10" s="1"/>
  <c r="P133" i="4"/>
  <c r="R133" i="4"/>
  <c r="P169" i="4"/>
  <c r="R185" i="4"/>
  <c r="R190" i="4"/>
  <c r="T229" i="4"/>
  <c r="T228" i="4" s="1"/>
  <c r="P173" i="5"/>
  <c r="P224" i="5"/>
  <c r="P140" i="6"/>
  <c r="BK146" i="7"/>
  <c r="J146" i="7" s="1"/>
  <c r="J101" i="7" s="1"/>
  <c r="BK193" i="9"/>
  <c r="J193" i="9" s="1"/>
  <c r="J101" i="9" s="1"/>
  <c r="R135" i="5"/>
  <c r="R198" i="5"/>
  <c r="R158" i="7"/>
  <c r="R208" i="8"/>
  <c r="R133" i="9"/>
  <c r="R193" i="9"/>
  <c r="R200" i="9"/>
  <c r="P241" i="9"/>
  <c r="P130" i="10"/>
  <c r="BK187" i="10"/>
  <c r="J187" i="10" s="1"/>
  <c r="J102" i="10" s="1"/>
  <c r="BK269" i="10"/>
  <c r="BK268" i="10" s="1"/>
  <c r="J268" i="10" s="1"/>
  <c r="J105" i="10" s="1"/>
  <c r="R142" i="4"/>
  <c r="BK185" i="4"/>
  <c r="J185" i="4" s="1"/>
  <c r="J103" i="4" s="1"/>
  <c r="P185" i="4"/>
  <c r="T190" i="4"/>
  <c r="R229" i="4"/>
  <c r="R228" i="4"/>
  <c r="P148" i="5"/>
  <c r="P198" i="5"/>
  <c r="BK231" i="5"/>
  <c r="J231" i="5"/>
  <c r="J109" i="5" s="1"/>
  <c r="R140" i="6"/>
  <c r="P129" i="7"/>
  <c r="T146" i="7"/>
  <c r="T208" i="8"/>
  <c r="BK238" i="9"/>
  <c r="J238" i="9" s="1"/>
  <c r="J106" i="9" s="1"/>
  <c r="R241" i="9"/>
  <c r="R237" i="9" s="1"/>
  <c r="P191" i="10"/>
  <c r="P133" i="11"/>
  <c r="P208" i="11"/>
  <c r="BK133" i="4"/>
  <c r="J133" i="4"/>
  <c r="J100" i="4"/>
  <c r="T133" i="4"/>
  <c r="BK190" i="4"/>
  <c r="J190" i="4" s="1"/>
  <c r="J104" i="4" s="1"/>
  <c r="P229" i="4"/>
  <c r="P228" i="4" s="1"/>
  <c r="T173" i="5"/>
  <c r="T231" i="5"/>
  <c r="T230" i="5" s="1"/>
  <c r="BK131" i="6"/>
  <c r="J131" i="6" s="1"/>
  <c r="J102" i="6" s="1"/>
  <c r="P160" i="6"/>
  <c r="BK208" i="8"/>
  <c r="J208" i="8"/>
  <c r="J104" i="8" s="1"/>
  <c r="T282" i="8"/>
  <c r="T281" i="8" s="1"/>
  <c r="P187" i="10"/>
  <c r="BK212" i="11"/>
  <c r="J212" i="11" s="1"/>
  <c r="J103" i="11" s="1"/>
  <c r="T247" i="11"/>
  <c r="P284" i="11"/>
  <c r="P283" i="11"/>
  <c r="T126" i="12"/>
  <c r="BK124" i="2"/>
  <c r="J124" i="2" s="1"/>
  <c r="J100" i="2" s="1"/>
  <c r="P124" i="3"/>
  <c r="P123" i="3" s="1"/>
  <c r="P122" i="3" s="1"/>
  <c r="AU97" i="1" s="1"/>
  <c r="T142" i="4"/>
  <c r="T185" i="4"/>
  <c r="T135" i="5"/>
  <c r="T198" i="5"/>
  <c r="P131" i="6"/>
  <c r="R131" i="8"/>
  <c r="BK204" i="8"/>
  <c r="J204" i="8" s="1"/>
  <c r="J103" i="8" s="1"/>
  <c r="T133" i="9"/>
  <c r="BK200" i="9"/>
  <c r="J200" i="9" s="1"/>
  <c r="J102" i="9" s="1"/>
  <c r="T200" i="9"/>
  <c r="T238" i="9"/>
  <c r="T247" i="9"/>
  <c r="T246" i="9" s="1"/>
  <c r="BK183" i="10"/>
  <c r="J183" i="10" s="1"/>
  <c r="J101" i="10" s="1"/>
  <c r="R269" i="10"/>
  <c r="R268" i="10"/>
  <c r="BK133" i="11"/>
  <c r="J133" i="11" s="1"/>
  <c r="J100" i="11" s="1"/>
  <c r="T204" i="11"/>
  <c r="R208" i="11"/>
  <c r="BK259" i="11"/>
  <c r="BK258" i="11" s="1"/>
  <c r="J258" i="11" s="1"/>
  <c r="J106" i="11" s="1"/>
  <c r="J259" i="11"/>
  <c r="J107" i="11" s="1"/>
  <c r="R284" i="11"/>
  <c r="R283" i="11" s="1"/>
  <c r="BK157" i="12"/>
  <c r="J157" i="12"/>
  <c r="J101" i="12" s="1"/>
  <c r="P142" i="4"/>
  <c r="BK210" i="4"/>
  <c r="J210" i="4" s="1"/>
  <c r="J106" i="4" s="1"/>
  <c r="T148" i="5"/>
  <c r="BK224" i="5"/>
  <c r="J224" i="5" s="1"/>
  <c r="J106" i="5" s="1"/>
  <c r="T140" i="6"/>
  <c r="T158" i="7"/>
  <c r="T204" i="9"/>
  <c r="BK241" i="9"/>
  <c r="J241" i="9"/>
  <c r="J107" i="9" s="1"/>
  <c r="P247" i="9"/>
  <c r="P246" i="9" s="1"/>
  <c r="T130" i="10"/>
  <c r="R187" i="10"/>
  <c r="BK204" i="11"/>
  <c r="J204" i="11" s="1"/>
  <c r="J101" i="11" s="1"/>
  <c r="BK208" i="11"/>
  <c r="J208" i="11" s="1"/>
  <c r="J102" i="11" s="1"/>
  <c r="T208" i="11"/>
  <c r="R247" i="11"/>
  <c r="R157" i="12"/>
  <c r="P124" i="2"/>
  <c r="P123" i="2" s="1"/>
  <c r="P122" i="2" s="1"/>
  <c r="AU96" i="1" s="1"/>
  <c r="T124" i="3"/>
  <c r="T123" i="3" s="1"/>
  <c r="T122" i="3" s="1"/>
  <c r="T169" i="4"/>
  <c r="P210" i="4"/>
  <c r="R148" i="5"/>
  <c r="R231" i="5"/>
  <c r="R230" i="5"/>
  <c r="R131" i="6"/>
  <c r="R160" i="6"/>
  <c r="R129" i="7"/>
  <c r="P146" i="7"/>
  <c r="P208" i="8"/>
  <c r="P193" i="9"/>
  <c r="P200" i="9"/>
  <c r="BK130" i="10"/>
  <c r="J130" i="10" s="1"/>
  <c r="J100" i="10" s="1"/>
  <c r="T183" i="10"/>
  <c r="T269" i="10"/>
  <c r="T268" i="10"/>
  <c r="R126" i="12"/>
  <c r="BK142" i="4"/>
  <c r="J142" i="4"/>
  <c r="J101" i="4" s="1"/>
  <c r="P190" i="4"/>
  <c r="BK229" i="4"/>
  <c r="J229" i="4"/>
  <c r="J109" i="4" s="1"/>
  <c r="P135" i="5"/>
  <c r="BK198" i="5"/>
  <c r="J198" i="5" s="1"/>
  <c r="J105" i="5" s="1"/>
  <c r="T224" i="5"/>
  <c r="BK140" i="6"/>
  <c r="J140" i="6" s="1"/>
  <c r="J103" i="6" s="1"/>
  <c r="BK160" i="6"/>
  <c r="J160" i="6" s="1"/>
  <c r="J104" i="6" s="1"/>
  <c r="P158" i="7"/>
  <c r="T131" i="8"/>
  <c r="BK197" i="8"/>
  <c r="J197" i="8" s="1"/>
  <c r="J102" i="8" s="1"/>
  <c r="R204" i="8"/>
  <c r="P133" i="9"/>
  <c r="BK204" i="9"/>
  <c r="J204" i="9" s="1"/>
  <c r="J103" i="9" s="1"/>
  <c r="T241" i="9"/>
  <c r="T191" i="10"/>
  <c r="R133" i="11"/>
  <c r="R204" i="11"/>
  <c r="R212" i="11"/>
  <c r="BK247" i="11"/>
  <c r="J247" i="11" s="1"/>
  <c r="J104" i="11" s="1"/>
  <c r="R259" i="11"/>
  <c r="R258" i="11" s="1"/>
  <c r="BK284" i="11"/>
  <c r="J284" i="11"/>
  <c r="J109" i="11" s="1"/>
  <c r="BK126" i="12"/>
  <c r="J126" i="12" s="1"/>
  <c r="J100" i="12" s="1"/>
  <c r="T157" i="12"/>
  <c r="BK118" i="13"/>
  <c r="J118" i="13" s="1"/>
  <c r="J97" i="13" s="1"/>
  <c r="R204" i="9"/>
  <c r="R238" i="9"/>
  <c r="R247" i="9"/>
  <c r="R246" i="9" s="1"/>
  <c r="R183" i="10"/>
  <c r="P269" i="10"/>
  <c r="P268" i="10"/>
  <c r="P212" i="11"/>
  <c r="P259" i="11"/>
  <c r="P258" i="11" s="1"/>
  <c r="P126" i="12"/>
  <c r="P118" i="13"/>
  <c r="P117" i="13" s="1"/>
  <c r="AU111" i="1" s="1"/>
  <c r="R173" i="5"/>
  <c r="P231" i="5"/>
  <c r="P230" i="5"/>
  <c r="T129" i="7"/>
  <c r="P131" i="8"/>
  <c r="T197" i="8"/>
  <c r="R282" i="8"/>
  <c r="R281" i="8"/>
  <c r="R191" i="10"/>
  <c r="T133" i="11"/>
  <c r="P204" i="11"/>
  <c r="T212" i="11"/>
  <c r="P247" i="11"/>
  <c r="T259" i="11"/>
  <c r="T258" i="11" s="1"/>
  <c r="T284" i="11"/>
  <c r="T283" i="11" s="1"/>
  <c r="P157" i="12"/>
  <c r="R118" i="13"/>
  <c r="R117" i="13"/>
  <c r="R124" i="2"/>
  <c r="R123" i="2"/>
  <c r="R122" i="2" s="1"/>
  <c r="R124" i="3"/>
  <c r="R123" i="3" s="1"/>
  <c r="R122" i="3" s="1"/>
  <c r="R169" i="4"/>
  <c r="T210" i="4"/>
  <c r="BK148" i="5"/>
  <c r="J148" i="5" s="1"/>
  <c r="J103" i="5" s="1"/>
  <c r="BK129" i="7"/>
  <c r="J129" i="7" s="1"/>
  <c r="J100" i="7" s="1"/>
  <c r="R146" i="7"/>
  <c r="BK131" i="8"/>
  <c r="J131" i="8" s="1"/>
  <c r="J100" i="8" s="1"/>
  <c r="R197" i="8"/>
  <c r="T204" i="8"/>
  <c r="P282" i="8"/>
  <c r="P281" i="8"/>
  <c r="P204" i="9"/>
  <c r="P238" i="9"/>
  <c r="BK247" i="9"/>
  <c r="J247" i="9" s="1"/>
  <c r="J109" i="9" s="1"/>
  <c r="R130" i="10"/>
  <c r="P183" i="10"/>
  <c r="T187" i="10"/>
  <c r="T118" i="13"/>
  <c r="T117" i="13"/>
  <c r="BK266" i="10"/>
  <c r="J266" i="10" s="1"/>
  <c r="J104" i="10" s="1"/>
  <c r="BK228" i="5"/>
  <c r="J228" i="5" s="1"/>
  <c r="J107" i="5" s="1"/>
  <c r="BK235" i="9"/>
  <c r="J235" i="9" s="1"/>
  <c r="J104" i="9" s="1"/>
  <c r="BK192" i="7"/>
  <c r="J192" i="7" s="1"/>
  <c r="J103" i="7" s="1"/>
  <c r="BK172" i="12"/>
  <c r="J172" i="12"/>
  <c r="J102" i="12" s="1"/>
  <c r="BK208" i="4"/>
  <c r="J208" i="4" s="1"/>
  <c r="J105" i="4" s="1"/>
  <c r="BK226" i="4"/>
  <c r="J226" i="4" s="1"/>
  <c r="J107" i="4" s="1"/>
  <c r="BK195" i="7"/>
  <c r="J195" i="7"/>
  <c r="J105" i="7" s="1"/>
  <c r="BK279" i="8"/>
  <c r="J279" i="8" s="1"/>
  <c r="J105" i="8" s="1"/>
  <c r="BK166" i="6"/>
  <c r="J166" i="6"/>
  <c r="J105" i="6" s="1"/>
  <c r="BK256" i="11"/>
  <c r="J256" i="11"/>
  <c r="J105" i="11" s="1"/>
  <c r="BK195" i="8"/>
  <c r="J195" i="8"/>
  <c r="J101" i="8" s="1"/>
  <c r="J89" i="13"/>
  <c r="E107" i="13"/>
  <c r="BE121" i="13"/>
  <c r="BE122" i="13"/>
  <c r="BE123" i="13"/>
  <c r="BE125" i="13"/>
  <c r="BE128" i="13"/>
  <c r="BE131" i="13"/>
  <c r="BE129" i="13"/>
  <c r="BE130" i="13"/>
  <c r="BE134" i="13"/>
  <c r="BE136" i="13"/>
  <c r="BE139" i="13"/>
  <c r="BE141" i="13"/>
  <c r="BE143" i="13"/>
  <c r="BE119" i="13"/>
  <c r="BE120" i="13"/>
  <c r="BE124" i="13"/>
  <c r="BE126" i="13"/>
  <c r="BE127" i="13"/>
  <c r="BE132" i="13"/>
  <c r="BE133" i="13"/>
  <c r="BE135" i="13"/>
  <c r="BE137" i="13"/>
  <c r="BE138" i="13"/>
  <c r="BE140" i="13"/>
  <c r="BE142" i="13"/>
  <c r="BE130" i="12"/>
  <c r="BE131" i="12"/>
  <c r="BE136" i="12"/>
  <c r="BE141" i="12"/>
  <c r="BE152" i="12"/>
  <c r="J118" i="12"/>
  <c r="BE147" i="12"/>
  <c r="BE148" i="12"/>
  <c r="BE149" i="12"/>
  <c r="BE150" i="12"/>
  <c r="BE151" i="12"/>
  <c r="BE161" i="12"/>
  <c r="BE128" i="12"/>
  <c r="BE139" i="12"/>
  <c r="BE140" i="12"/>
  <c r="BE145" i="12"/>
  <c r="BE156" i="12"/>
  <c r="BE158" i="12"/>
  <c r="BE168" i="12"/>
  <c r="BE169" i="12"/>
  <c r="BE170" i="12"/>
  <c r="BE127" i="12"/>
  <c r="BE134" i="12"/>
  <c r="BE135" i="12"/>
  <c r="BE138" i="12"/>
  <c r="BE143" i="12"/>
  <c r="BE146" i="12"/>
  <c r="BE153" i="12"/>
  <c r="BE154" i="12"/>
  <c r="BE160" i="12"/>
  <c r="BE162" i="12"/>
  <c r="BE164" i="12"/>
  <c r="BE165" i="12"/>
  <c r="E85" i="12"/>
  <c r="BE129" i="12"/>
  <c r="BE132" i="12"/>
  <c r="BE133" i="12"/>
  <c r="BE137" i="12"/>
  <c r="BE142" i="12"/>
  <c r="BE144" i="12"/>
  <c r="BE155" i="12"/>
  <c r="BE159" i="12"/>
  <c r="BE163" i="12"/>
  <c r="BE166" i="12"/>
  <c r="BE167" i="12"/>
  <c r="BE171" i="12"/>
  <c r="BE173" i="12"/>
  <c r="J91" i="11"/>
  <c r="BE156" i="11"/>
  <c r="BE175" i="11"/>
  <c r="BE181" i="11"/>
  <c r="BE189" i="11"/>
  <c r="BE155" i="11"/>
  <c r="BE167" i="11"/>
  <c r="BE168" i="11"/>
  <c r="BE139" i="11"/>
  <c r="BE140" i="11"/>
  <c r="BE158" i="11"/>
  <c r="BE162" i="11"/>
  <c r="BE170" i="11"/>
  <c r="BE173" i="11"/>
  <c r="BE182" i="11"/>
  <c r="BE183" i="11"/>
  <c r="BE184" i="11"/>
  <c r="BE185" i="11"/>
  <c r="BE197" i="11"/>
  <c r="BE199" i="11"/>
  <c r="BE200" i="11"/>
  <c r="BE214" i="11"/>
  <c r="BE215" i="11"/>
  <c r="BE230" i="11"/>
  <c r="BE244" i="11"/>
  <c r="BE245" i="11"/>
  <c r="BE246" i="11"/>
  <c r="BE255" i="11"/>
  <c r="BE262" i="11"/>
  <c r="BE271" i="11"/>
  <c r="BE136" i="11"/>
  <c r="BE144" i="11"/>
  <c r="BE150" i="11"/>
  <c r="BE151" i="11"/>
  <c r="BE152" i="11"/>
  <c r="BE153" i="11"/>
  <c r="BE160" i="11"/>
  <c r="BE163" i="11"/>
  <c r="BE174" i="11"/>
  <c r="BE194" i="11"/>
  <c r="BE207" i="11"/>
  <c r="BE211" i="11"/>
  <c r="BE228" i="11"/>
  <c r="BE236" i="11"/>
  <c r="BE233" i="11"/>
  <c r="BE234" i="11"/>
  <c r="BE241" i="11"/>
  <c r="BE251" i="11"/>
  <c r="BE260" i="11"/>
  <c r="BE264" i="11"/>
  <c r="BE280" i="11"/>
  <c r="E85" i="11"/>
  <c r="BE134" i="11"/>
  <c r="BE137" i="11"/>
  <c r="BE138" i="11"/>
  <c r="BE141" i="11"/>
  <c r="BE143" i="11"/>
  <c r="BE145" i="11"/>
  <c r="BE146" i="11"/>
  <c r="BE149" i="11"/>
  <c r="BE154" i="11"/>
  <c r="BE157" i="11"/>
  <c r="BE161" i="11"/>
  <c r="BE164" i="11"/>
  <c r="BE165" i="11"/>
  <c r="BE172" i="11"/>
  <c r="BE177" i="11"/>
  <c r="BE178" i="11"/>
  <c r="BE188" i="11"/>
  <c r="BE196" i="11"/>
  <c r="BE198" i="11"/>
  <c r="BE201" i="11"/>
  <c r="BE213" i="11"/>
  <c r="BE217" i="11"/>
  <c r="BE218" i="11"/>
  <c r="BE219" i="11"/>
  <c r="BE220" i="11"/>
  <c r="BE223" i="11"/>
  <c r="BE224" i="11"/>
  <c r="BE227" i="11"/>
  <c r="BE229" i="11"/>
  <c r="BE231" i="11"/>
  <c r="BE232" i="11"/>
  <c r="BE237" i="11"/>
  <c r="BE238" i="11"/>
  <c r="BE243" i="11"/>
  <c r="BE249" i="11"/>
  <c r="BE250" i="11"/>
  <c r="BE257" i="11"/>
  <c r="BE261" i="11"/>
  <c r="BE265" i="11"/>
  <c r="BE267" i="11"/>
  <c r="BE268" i="11"/>
  <c r="BE269" i="11"/>
  <c r="BE270" i="11"/>
  <c r="BE272" i="11"/>
  <c r="BE273" i="11"/>
  <c r="BE276" i="11"/>
  <c r="BE278" i="11"/>
  <c r="BE279" i="11"/>
  <c r="BE281" i="11"/>
  <c r="BE282" i="11"/>
  <c r="BE285" i="11"/>
  <c r="BE286" i="11"/>
  <c r="BE135" i="11"/>
  <c r="BE142" i="11"/>
  <c r="BE147" i="11"/>
  <c r="BE148" i="11"/>
  <c r="BE159" i="11"/>
  <c r="BE166" i="11"/>
  <c r="BE169" i="11"/>
  <c r="BE171" i="11"/>
  <c r="BE176" i="11"/>
  <c r="BE179" i="11"/>
  <c r="BE180" i="11"/>
  <c r="BE186" i="11"/>
  <c r="BE187" i="11"/>
  <c r="BE190" i="11"/>
  <c r="BE191" i="11"/>
  <c r="BE192" i="11"/>
  <c r="BE193" i="11"/>
  <c r="BE195" i="11"/>
  <c r="BE202" i="11"/>
  <c r="BE203" i="11"/>
  <c r="BE205" i="11"/>
  <c r="BE206" i="11"/>
  <c r="BE209" i="11"/>
  <c r="BE210" i="11"/>
  <c r="BE216" i="11"/>
  <c r="BE221" i="11"/>
  <c r="BE222" i="11"/>
  <c r="BE225" i="11"/>
  <c r="BE226" i="11"/>
  <c r="BE235" i="11"/>
  <c r="BE239" i="11"/>
  <c r="BE240" i="11"/>
  <c r="BE242" i="11"/>
  <c r="BE248" i="11"/>
  <c r="BE252" i="11"/>
  <c r="BE253" i="11"/>
  <c r="BE254" i="11"/>
  <c r="BE263" i="11"/>
  <c r="BE266" i="11"/>
  <c r="BE274" i="11"/>
  <c r="BE275" i="11"/>
  <c r="BE277" i="11"/>
  <c r="J91" i="10"/>
  <c r="BE143" i="10"/>
  <c r="BE144" i="10"/>
  <c r="BE152" i="10"/>
  <c r="BE156" i="10"/>
  <c r="BE162" i="10"/>
  <c r="BE165" i="10"/>
  <c r="BE166" i="10"/>
  <c r="BE180" i="10"/>
  <c r="BE189" i="10"/>
  <c r="BE210" i="10"/>
  <c r="BE227" i="10"/>
  <c r="BE271" i="10"/>
  <c r="E116" i="10"/>
  <c r="BE133" i="10"/>
  <c r="BE142" i="10"/>
  <c r="BE161" i="10"/>
  <c r="BE178" i="10"/>
  <c r="BE197" i="10"/>
  <c r="BE200" i="10"/>
  <c r="BE201" i="10"/>
  <c r="BE212" i="10"/>
  <c r="BE213" i="10"/>
  <c r="BE235" i="10"/>
  <c r="BE242" i="10"/>
  <c r="BE243" i="10"/>
  <c r="BE259" i="10"/>
  <c r="BE260" i="10"/>
  <c r="BE131" i="10"/>
  <c r="BE132" i="10"/>
  <c r="BE135" i="10"/>
  <c r="BE136" i="10"/>
  <c r="BE138" i="10"/>
  <c r="BE140" i="10"/>
  <c r="BE141" i="10"/>
  <c r="BE145" i="10"/>
  <c r="BE146" i="10"/>
  <c r="BE147" i="10"/>
  <c r="BE153" i="10"/>
  <c r="BE154" i="10"/>
  <c r="BE155" i="10"/>
  <c r="BE159" i="10"/>
  <c r="BE160" i="10"/>
  <c r="BE167" i="10"/>
  <c r="BE169" i="10"/>
  <c r="BE171" i="10"/>
  <c r="BE179" i="10"/>
  <c r="BE181" i="10"/>
  <c r="BE182" i="10"/>
  <c r="BE184" i="10"/>
  <c r="BE185" i="10"/>
  <c r="BE188" i="10"/>
  <c r="BE195" i="10"/>
  <c r="BE196" i="10"/>
  <c r="BE198" i="10"/>
  <c r="BE202" i="10"/>
  <c r="BE203" i="10"/>
  <c r="BE206" i="10"/>
  <c r="BE208" i="10"/>
  <c r="BE214" i="10"/>
  <c r="BE216" i="10"/>
  <c r="BE220" i="10"/>
  <c r="BE221" i="10"/>
  <c r="BE222" i="10"/>
  <c r="BE223" i="10"/>
  <c r="BE224" i="10"/>
  <c r="BE225" i="10"/>
  <c r="BE228" i="10"/>
  <c r="BE229" i="10"/>
  <c r="BE230" i="10"/>
  <c r="BE231" i="10"/>
  <c r="BE234" i="10"/>
  <c r="BE236" i="10"/>
  <c r="BE244" i="10"/>
  <c r="BE246" i="10"/>
  <c r="BE247" i="10"/>
  <c r="BE249" i="10"/>
  <c r="BE250" i="10"/>
  <c r="BE251" i="10"/>
  <c r="BE252" i="10"/>
  <c r="BE257" i="10"/>
  <c r="BE267" i="10"/>
  <c r="BE270" i="10"/>
  <c r="BE134" i="10"/>
  <c r="BE137" i="10"/>
  <c r="BE139" i="10"/>
  <c r="BE148" i="10"/>
  <c r="BE149" i="10"/>
  <c r="BE150" i="10"/>
  <c r="BE151" i="10"/>
  <c r="BE157" i="10"/>
  <c r="BE158" i="10"/>
  <c r="BE163" i="10"/>
  <c r="BE164" i="10"/>
  <c r="BE168" i="10"/>
  <c r="BE170" i="10"/>
  <c r="BE172" i="10"/>
  <c r="BE173" i="10"/>
  <c r="BE174" i="10"/>
  <c r="BE175" i="10"/>
  <c r="BE176" i="10"/>
  <c r="BE177" i="10"/>
  <c r="BE186" i="10"/>
  <c r="BE190" i="10"/>
  <c r="BE192" i="10"/>
  <c r="BE193" i="10"/>
  <c r="BE194" i="10"/>
  <c r="BE199" i="10"/>
  <c r="BE204" i="10"/>
  <c r="BE205" i="10"/>
  <c r="BE207" i="10"/>
  <c r="BE209" i="10"/>
  <c r="BE211" i="10"/>
  <c r="BE215" i="10"/>
  <c r="BE217" i="10"/>
  <c r="BE218" i="10"/>
  <c r="BE219" i="10"/>
  <c r="BE226" i="10"/>
  <c r="BE232" i="10"/>
  <c r="BE233" i="10"/>
  <c r="BE237" i="10"/>
  <c r="BE238" i="10"/>
  <c r="BE239" i="10"/>
  <c r="BE240" i="10"/>
  <c r="BE241" i="10"/>
  <c r="BE245" i="10"/>
  <c r="BE248" i="10"/>
  <c r="BE253" i="10"/>
  <c r="BE254" i="10"/>
  <c r="BE255" i="10"/>
  <c r="BE256" i="10"/>
  <c r="BE258" i="10"/>
  <c r="BE261" i="10"/>
  <c r="BE262" i="10"/>
  <c r="BE263" i="10"/>
  <c r="BE264" i="10"/>
  <c r="BE265" i="10"/>
  <c r="BE148" i="9"/>
  <c r="BE149" i="9"/>
  <c r="BE156" i="9"/>
  <c r="BE187" i="9"/>
  <c r="BE188" i="9"/>
  <c r="BE192" i="9"/>
  <c r="BE203" i="9"/>
  <c r="BE230" i="9"/>
  <c r="BE231" i="9"/>
  <c r="BE248" i="9"/>
  <c r="BE162" i="9"/>
  <c r="BE166" i="9"/>
  <c r="BE171" i="9"/>
  <c r="BE195" i="9"/>
  <c r="BE196" i="9"/>
  <c r="BE212" i="9"/>
  <c r="BE213" i="9"/>
  <c r="BE214" i="9"/>
  <c r="BE215" i="9"/>
  <c r="BE216" i="9"/>
  <c r="BE227" i="9"/>
  <c r="BE234" i="9"/>
  <c r="BE236" i="9"/>
  <c r="BE134" i="9"/>
  <c r="BE138" i="9"/>
  <c r="BE142" i="9"/>
  <c r="BE143" i="9"/>
  <c r="BE144" i="9"/>
  <c r="BE147" i="9"/>
  <c r="BE157" i="9"/>
  <c r="BE194" i="9"/>
  <c r="BE210" i="9"/>
  <c r="BE211" i="9"/>
  <c r="BE224" i="9"/>
  <c r="BE225" i="9"/>
  <c r="BE242" i="9"/>
  <c r="E119" i="9"/>
  <c r="J125" i="9"/>
  <c r="BE141" i="9"/>
  <c r="BE151" i="9"/>
  <c r="BE152" i="9"/>
  <c r="BE154" i="9"/>
  <c r="BE155" i="9"/>
  <c r="BE158" i="9"/>
  <c r="BE161" i="9"/>
  <c r="BE163" i="9"/>
  <c r="BE164" i="9"/>
  <c r="BE172" i="9"/>
  <c r="BE174" i="9"/>
  <c r="BE175" i="9"/>
  <c r="BE176" i="9"/>
  <c r="BE180" i="9"/>
  <c r="BE181" i="9"/>
  <c r="BE183" i="9"/>
  <c r="BE184" i="9"/>
  <c r="BE190" i="9"/>
  <c r="BE191" i="9"/>
  <c r="BE198" i="9"/>
  <c r="BE199" i="9"/>
  <c r="BE201" i="9"/>
  <c r="BE206" i="9"/>
  <c r="BE217" i="9"/>
  <c r="BE218" i="9"/>
  <c r="BE220" i="9"/>
  <c r="BE229" i="9"/>
  <c r="BE232" i="9"/>
  <c r="BE233" i="9"/>
  <c r="BE239" i="9"/>
  <c r="BE135" i="9"/>
  <c r="BE136" i="9"/>
  <c r="BE137" i="9"/>
  <c r="BE139" i="9"/>
  <c r="BE140" i="9"/>
  <c r="BE145" i="9"/>
  <c r="BE146" i="9"/>
  <c r="BE150" i="9"/>
  <c r="BE153" i="9"/>
  <c r="BE159" i="9"/>
  <c r="BE160" i="9"/>
  <c r="BE165" i="9"/>
  <c r="BE167" i="9"/>
  <c r="BE168" i="9"/>
  <c r="BE169" i="9"/>
  <c r="BE170" i="9"/>
  <c r="BE173" i="9"/>
  <c r="BE177" i="9"/>
  <c r="BE178" i="9"/>
  <c r="BE179" i="9"/>
  <c r="BE182" i="9"/>
  <c r="BE185" i="9"/>
  <c r="BE186" i="9"/>
  <c r="BE189" i="9"/>
  <c r="BE197" i="9"/>
  <c r="BE202" i="9"/>
  <c r="BE205" i="9"/>
  <c r="BE207" i="9"/>
  <c r="BE208" i="9"/>
  <c r="BE209" i="9"/>
  <c r="BE219" i="9"/>
  <c r="BE221" i="9"/>
  <c r="BE222" i="9"/>
  <c r="BE223" i="9"/>
  <c r="BE226" i="9"/>
  <c r="BE228" i="9"/>
  <c r="BE240" i="9"/>
  <c r="BE243" i="9"/>
  <c r="BE244" i="9"/>
  <c r="BE245" i="9"/>
  <c r="BE249" i="9"/>
  <c r="J123" i="8"/>
  <c r="BE159" i="8"/>
  <c r="BE168" i="8"/>
  <c r="BE135" i="8"/>
  <c r="BE141" i="8"/>
  <c r="BE149" i="8"/>
  <c r="BE153" i="8"/>
  <c r="BE154" i="8"/>
  <c r="BE155" i="8"/>
  <c r="BE160" i="8"/>
  <c r="BE163" i="8"/>
  <c r="BE164" i="8"/>
  <c r="BE165" i="8"/>
  <c r="BE174" i="8"/>
  <c r="BE177" i="8"/>
  <c r="BE179" i="8"/>
  <c r="BE181" i="8"/>
  <c r="BE182" i="8"/>
  <c r="BE188" i="8"/>
  <c r="BE192" i="8"/>
  <c r="BE133" i="8"/>
  <c r="BE134" i="8"/>
  <c r="BE144" i="8"/>
  <c r="BE145" i="8"/>
  <c r="BE146" i="8"/>
  <c r="BE147" i="8"/>
  <c r="BE157" i="8"/>
  <c r="BE167" i="8"/>
  <c r="BE170" i="8"/>
  <c r="BE171" i="8"/>
  <c r="BE172" i="8"/>
  <c r="BE221" i="8"/>
  <c r="BE224" i="8"/>
  <c r="BE225" i="8"/>
  <c r="BE228" i="8"/>
  <c r="BE232" i="8"/>
  <c r="BE234" i="8"/>
  <c r="BE236" i="8"/>
  <c r="BE240" i="8"/>
  <c r="BE248" i="8"/>
  <c r="BE254" i="8"/>
  <c r="BE259" i="8"/>
  <c r="BE268" i="8"/>
  <c r="BE270" i="8"/>
  <c r="BE132" i="8"/>
  <c r="BE138" i="8"/>
  <c r="BE139" i="8"/>
  <c r="BE142" i="8"/>
  <c r="BE143" i="8"/>
  <c r="BE151" i="8"/>
  <c r="BE152" i="8"/>
  <c r="BE156" i="8"/>
  <c r="BE161" i="8"/>
  <c r="BE162" i="8"/>
  <c r="BE183" i="8"/>
  <c r="BE185" i="8"/>
  <c r="BE199" i="8"/>
  <c r="BE205" i="8"/>
  <c r="BE216" i="8"/>
  <c r="BE256" i="8"/>
  <c r="BE261" i="8"/>
  <c r="BE264" i="8"/>
  <c r="BE267" i="8"/>
  <c r="BE278" i="8"/>
  <c r="BE284" i="8"/>
  <c r="BE201" i="8"/>
  <c r="BE202" i="8"/>
  <c r="BE206" i="8"/>
  <c r="BE207" i="8"/>
  <c r="BE209" i="8"/>
  <c r="BE211" i="8"/>
  <c r="BE215" i="8"/>
  <c r="BE220" i="8"/>
  <c r="BE229" i="8"/>
  <c r="BE230" i="8"/>
  <c r="BE235" i="8"/>
  <c r="BE238" i="8"/>
  <c r="BE239" i="8"/>
  <c r="BE241" i="8"/>
  <c r="BE242" i="8"/>
  <c r="BE246" i="8"/>
  <c r="BE250" i="8"/>
  <c r="BE251" i="8"/>
  <c r="BE255" i="8"/>
  <c r="BE257" i="8"/>
  <c r="BE258" i="8"/>
  <c r="BE262" i="8"/>
  <c r="BE263" i="8"/>
  <c r="BE271" i="8"/>
  <c r="BE272" i="8"/>
  <c r="BE274" i="8"/>
  <c r="BE276" i="8"/>
  <c r="E85" i="8"/>
  <c r="BE136" i="8"/>
  <c r="BE137" i="8"/>
  <c r="BE140" i="8"/>
  <c r="BE148" i="8"/>
  <c r="BE150" i="8"/>
  <c r="BE158" i="8"/>
  <c r="BE166" i="8"/>
  <c r="BE169" i="8"/>
  <c r="BE173" i="8"/>
  <c r="BE175" i="8"/>
  <c r="BE176" i="8"/>
  <c r="BE178" i="8"/>
  <c r="BE180" i="8"/>
  <c r="BE184" i="8"/>
  <c r="BE186" i="8"/>
  <c r="BE187" i="8"/>
  <c r="BE189" i="8"/>
  <c r="BE190" i="8"/>
  <c r="BE191" i="8"/>
  <c r="BE193" i="8"/>
  <c r="BE194" i="8"/>
  <c r="BE196" i="8"/>
  <c r="BE198" i="8"/>
  <c r="BE200" i="8"/>
  <c r="BE203" i="8"/>
  <c r="BE210" i="8"/>
  <c r="BE212" i="8"/>
  <c r="BE213" i="8"/>
  <c r="BE214" i="8"/>
  <c r="BE217" i="8"/>
  <c r="BE218" i="8"/>
  <c r="BE219" i="8"/>
  <c r="BE222" i="8"/>
  <c r="BE223" i="8"/>
  <c r="BE226" i="8"/>
  <c r="BE227" i="8"/>
  <c r="BE231" i="8"/>
  <c r="BE233" i="8"/>
  <c r="BE237" i="8"/>
  <c r="BE243" i="8"/>
  <c r="BE244" i="8"/>
  <c r="BE245" i="8"/>
  <c r="BE247" i="8"/>
  <c r="BE249" i="8"/>
  <c r="BE252" i="8"/>
  <c r="BE253" i="8"/>
  <c r="BE260" i="8"/>
  <c r="BE265" i="8"/>
  <c r="BE266" i="8"/>
  <c r="BE269" i="8"/>
  <c r="BE273" i="8"/>
  <c r="BE275" i="8"/>
  <c r="BE277" i="8"/>
  <c r="BE280" i="8"/>
  <c r="BE283" i="8"/>
  <c r="J121" i="7"/>
  <c r="BE130" i="7"/>
  <c r="BE139" i="7"/>
  <c r="BE140" i="7"/>
  <c r="BE141" i="7"/>
  <c r="BE161" i="7"/>
  <c r="BE162" i="7"/>
  <c r="BE163" i="7"/>
  <c r="BE164" i="7"/>
  <c r="BE170" i="7"/>
  <c r="BE169" i="7"/>
  <c r="BE179" i="7"/>
  <c r="BE182" i="7"/>
  <c r="BE191" i="7"/>
  <c r="BE193" i="7"/>
  <c r="BE132" i="7"/>
  <c r="BE133" i="7"/>
  <c r="BE135" i="7"/>
  <c r="BE136" i="7"/>
  <c r="BE144" i="7"/>
  <c r="BE147" i="7"/>
  <c r="BE148" i="7"/>
  <c r="BE150" i="7"/>
  <c r="BE152" i="7"/>
  <c r="BE154" i="7"/>
  <c r="BE156" i="7"/>
  <c r="BE165" i="7"/>
  <c r="BE166" i="7"/>
  <c r="BE168" i="7"/>
  <c r="BE171" i="7"/>
  <c r="BE172" i="7"/>
  <c r="BE174" i="7"/>
  <c r="BE175" i="7"/>
  <c r="BE176" i="7"/>
  <c r="BE177" i="7"/>
  <c r="BE178" i="7"/>
  <c r="BE186" i="7"/>
  <c r="BE189" i="7"/>
  <c r="BE196" i="7"/>
  <c r="E85" i="7"/>
  <c r="BE131" i="7"/>
  <c r="BE134" i="7"/>
  <c r="BE137" i="7"/>
  <c r="BE138" i="7"/>
  <c r="BE142" i="7"/>
  <c r="BE143" i="7"/>
  <c r="BE145" i="7"/>
  <c r="BE149" i="7"/>
  <c r="BE151" i="7"/>
  <c r="BE153" i="7"/>
  <c r="BE155" i="7"/>
  <c r="BE157" i="7"/>
  <c r="BE159" i="7"/>
  <c r="BE160" i="7"/>
  <c r="BE167" i="7"/>
  <c r="BE173" i="7"/>
  <c r="BE180" i="7"/>
  <c r="BE181" i="7"/>
  <c r="BE183" i="7"/>
  <c r="BE184" i="7"/>
  <c r="BE185" i="7"/>
  <c r="BE187" i="7"/>
  <c r="BE188" i="7"/>
  <c r="BE190" i="7"/>
  <c r="BE133" i="6"/>
  <c r="BE132" i="6"/>
  <c r="BE134" i="6"/>
  <c r="BE138" i="6"/>
  <c r="BE150" i="6"/>
  <c r="BE151" i="6"/>
  <c r="BE155" i="6"/>
  <c r="BE157" i="6"/>
  <c r="BE158" i="6"/>
  <c r="BE159" i="6"/>
  <c r="BE165" i="6"/>
  <c r="BE167" i="6"/>
  <c r="E85" i="6"/>
  <c r="J93" i="6"/>
  <c r="BE135" i="6"/>
  <c r="BE136" i="6"/>
  <c r="BE137" i="6"/>
  <c r="BE139" i="6"/>
  <c r="BE141" i="6"/>
  <c r="BE142" i="6"/>
  <c r="BE143" i="6"/>
  <c r="BE144" i="6"/>
  <c r="BE145" i="6"/>
  <c r="BE146" i="6"/>
  <c r="BE147" i="6"/>
  <c r="BE148" i="6"/>
  <c r="BE149" i="6"/>
  <c r="BE152" i="6"/>
  <c r="BE153" i="6"/>
  <c r="BE154" i="6"/>
  <c r="BE156" i="6"/>
  <c r="BE161" i="6"/>
  <c r="BE162" i="6"/>
  <c r="BE163" i="6"/>
  <c r="BE164" i="6"/>
  <c r="E85" i="5"/>
  <c r="BE136" i="5"/>
  <c r="BE138" i="5"/>
  <c r="BE141" i="5"/>
  <c r="BE142" i="5"/>
  <c r="BE145" i="5"/>
  <c r="BE146" i="5"/>
  <c r="BE149" i="5"/>
  <c r="BE152" i="5"/>
  <c r="BE158" i="5"/>
  <c r="BE159" i="5"/>
  <c r="BE160" i="5"/>
  <c r="BE161" i="5"/>
  <c r="BE163" i="5"/>
  <c r="BE167" i="5"/>
  <c r="BE168" i="5"/>
  <c r="BE172" i="5"/>
  <c r="BE177" i="5"/>
  <c r="BE178" i="5"/>
  <c r="BE180" i="5"/>
  <c r="BE182" i="5"/>
  <c r="BE189" i="5"/>
  <c r="BE195" i="5"/>
  <c r="BE196" i="5"/>
  <c r="BE197" i="5"/>
  <c r="BE200" i="5"/>
  <c r="J93" i="5"/>
  <c r="BE165" i="5"/>
  <c r="BE174" i="5"/>
  <c r="BE175" i="5"/>
  <c r="BE176" i="5"/>
  <c r="BE184" i="5"/>
  <c r="BE183" i="5"/>
  <c r="BE194" i="5"/>
  <c r="BE203" i="5"/>
  <c r="BE204" i="5"/>
  <c r="BE210" i="5"/>
  <c r="BE214" i="5"/>
  <c r="BE221" i="5"/>
  <c r="BE227" i="5"/>
  <c r="BE238" i="5"/>
  <c r="BE240" i="5"/>
  <c r="BE137" i="5"/>
  <c r="BE139" i="5"/>
  <c r="BE140" i="5"/>
  <c r="BE143" i="5"/>
  <c r="BE144" i="5"/>
  <c r="BE147" i="5"/>
  <c r="BE150" i="5"/>
  <c r="BE151" i="5"/>
  <c r="BE153" i="5"/>
  <c r="BE154" i="5"/>
  <c r="BE155" i="5"/>
  <c r="BE156" i="5"/>
  <c r="BE157" i="5"/>
  <c r="BE162" i="5"/>
  <c r="BE164" i="5"/>
  <c r="BE166" i="5"/>
  <c r="BE169" i="5"/>
  <c r="BE170" i="5"/>
  <c r="BE171" i="5"/>
  <c r="BE179" i="5"/>
  <c r="BE181" i="5"/>
  <c r="BE185" i="5"/>
  <c r="BE186" i="5"/>
  <c r="BE187" i="5"/>
  <c r="BE190" i="5"/>
  <c r="BE191" i="5"/>
  <c r="BE193" i="5"/>
  <c r="BE199" i="5"/>
  <c r="BE201" i="5"/>
  <c r="BE205" i="5"/>
  <c r="BE208" i="5"/>
  <c r="BE209" i="5"/>
  <c r="BE211" i="5"/>
  <c r="BE212" i="5"/>
  <c r="BE213" i="5"/>
  <c r="BE217" i="5"/>
  <c r="BE218" i="5"/>
  <c r="BE220" i="5"/>
  <c r="BE223" i="5"/>
  <c r="BE226" i="5"/>
  <c r="BE232" i="5"/>
  <c r="BE236" i="5"/>
  <c r="BE188" i="5"/>
  <c r="BE192" i="5"/>
  <c r="BE202" i="5"/>
  <c r="BE206" i="5"/>
  <c r="BE207" i="5"/>
  <c r="BE215" i="5"/>
  <c r="BE216" i="5"/>
  <c r="BE219" i="5"/>
  <c r="BE222" i="5"/>
  <c r="BE225" i="5"/>
  <c r="BE229" i="5"/>
  <c r="BE233" i="5"/>
  <c r="BE234" i="5"/>
  <c r="BE235" i="5"/>
  <c r="BE237" i="5"/>
  <c r="BE239" i="5"/>
  <c r="J91" i="4"/>
  <c r="BE135" i="4"/>
  <c r="BE136" i="4"/>
  <c r="BE137" i="4"/>
  <c r="BE154" i="4"/>
  <c r="BE155" i="4"/>
  <c r="BE157" i="4"/>
  <c r="BE164" i="4"/>
  <c r="BE175" i="4"/>
  <c r="BE191" i="4"/>
  <c r="BE193" i="4"/>
  <c r="BE198" i="4"/>
  <c r="BE202" i="4"/>
  <c r="BE204" i="4"/>
  <c r="BE206" i="4"/>
  <c r="BE209" i="4"/>
  <c r="BE212" i="4"/>
  <c r="BE214" i="4"/>
  <c r="BE217" i="4"/>
  <c r="BE222" i="4"/>
  <c r="BE224" i="4"/>
  <c r="BE236" i="4"/>
  <c r="BE149" i="4"/>
  <c r="BE150" i="4"/>
  <c r="BE151" i="4"/>
  <c r="BE159" i="4"/>
  <c r="BE160" i="4"/>
  <c r="BE163" i="4"/>
  <c r="BE172" i="4"/>
  <c r="BE180" i="4"/>
  <c r="BE187" i="4"/>
  <c r="BE188" i="4"/>
  <c r="BE219" i="4"/>
  <c r="BE233" i="4"/>
  <c r="E85" i="4"/>
  <c r="BE147" i="4"/>
  <c r="BE148" i="4"/>
  <c r="BE166" i="4"/>
  <c r="BE171" i="4"/>
  <c r="BE183" i="4"/>
  <c r="BE184" i="4"/>
  <c r="BE189" i="4"/>
  <c r="BE211" i="4"/>
  <c r="BE231" i="4"/>
  <c r="J124" i="3"/>
  <c r="J100" i="3" s="1"/>
  <c r="BE139" i="4"/>
  <c r="BE140" i="4"/>
  <c r="BE141" i="4"/>
  <c r="BE146" i="4"/>
  <c r="BE156" i="4"/>
  <c r="BE161" i="4"/>
  <c r="BE165" i="4"/>
  <c r="BE167" i="4"/>
  <c r="BE174" i="4"/>
  <c r="BE181" i="4"/>
  <c r="BE182" i="4"/>
  <c r="BE192" i="4"/>
  <c r="BE194" i="4"/>
  <c r="BE195" i="4"/>
  <c r="BE196" i="4"/>
  <c r="BE203" i="4"/>
  <c r="BE205" i="4"/>
  <c r="BE213" i="4"/>
  <c r="BE218" i="4"/>
  <c r="BE220" i="4"/>
  <c r="BE221" i="4"/>
  <c r="BE223" i="4"/>
  <c r="BE225" i="4"/>
  <c r="BE227" i="4"/>
  <c r="BE134" i="4"/>
  <c r="BE138" i="4"/>
  <c r="BE143" i="4"/>
  <c r="BE144" i="4"/>
  <c r="BE145" i="4"/>
  <c r="BE152" i="4"/>
  <c r="BE153" i="4"/>
  <c r="BE158" i="4"/>
  <c r="BE162" i="4"/>
  <c r="BE168" i="4"/>
  <c r="BE170" i="4"/>
  <c r="BE173" i="4"/>
  <c r="BE176" i="4"/>
  <c r="BE177" i="4"/>
  <c r="BE178" i="4"/>
  <c r="BE179" i="4"/>
  <c r="BE186" i="4"/>
  <c r="BE197" i="4"/>
  <c r="BE199" i="4"/>
  <c r="BE200" i="4"/>
  <c r="BE201" i="4"/>
  <c r="BE207" i="4"/>
  <c r="BE215" i="4"/>
  <c r="BE216" i="4"/>
  <c r="BE230" i="4"/>
  <c r="BE232" i="4"/>
  <c r="BE234" i="4"/>
  <c r="BE235" i="4"/>
  <c r="BE237" i="4"/>
  <c r="BE238" i="4"/>
  <c r="J91" i="3"/>
  <c r="BE126" i="3"/>
  <c r="BE131" i="3"/>
  <c r="BE129" i="3"/>
  <c r="BE125" i="3"/>
  <c r="BE127" i="3"/>
  <c r="BE128" i="3"/>
  <c r="BE132" i="3"/>
  <c r="BE133" i="3"/>
  <c r="BE134" i="3"/>
  <c r="BE135" i="3"/>
  <c r="E85" i="3"/>
  <c r="BE130" i="3"/>
  <c r="E110" i="2"/>
  <c r="J116" i="2"/>
  <c r="BE126" i="2"/>
  <c r="BE128" i="2"/>
  <c r="BE130" i="2"/>
  <c r="BE131" i="2"/>
  <c r="BE125" i="2"/>
  <c r="BE127" i="2"/>
  <c r="BE129" i="2"/>
  <c r="F38" i="2"/>
  <c r="BC96" i="1"/>
  <c r="J38" i="5"/>
  <c r="AW101" i="1" s="1"/>
  <c r="F37" i="7"/>
  <c r="BB103" i="1" s="1"/>
  <c r="F39" i="9"/>
  <c r="BD106" i="1" s="1"/>
  <c r="F39" i="11"/>
  <c r="BD108" i="1" s="1"/>
  <c r="F39" i="2"/>
  <c r="BD96" i="1" s="1"/>
  <c r="F36" i="4"/>
  <c r="BA99" i="1" s="1"/>
  <c r="F36" i="7"/>
  <c r="BA103" i="1" s="1"/>
  <c r="F38" i="9"/>
  <c r="BC106" i="1" s="1"/>
  <c r="F36" i="11"/>
  <c r="BA108" i="1" s="1"/>
  <c r="F39" i="3"/>
  <c r="BD97" i="1"/>
  <c r="F41" i="5"/>
  <c r="BD101" i="1" s="1"/>
  <c r="F41" i="6"/>
  <c r="BD102" i="1"/>
  <c r="F36" i="9"/>
  <c r="BA106" i="1" s="1"/>
  <c r="J36" i="10"/>
  <c r="AW107" i="1" s="1"/>
  <c r="F36" i="13"/>
  <c r="BC111" i="1" s="1"/>
  <c r="F35" i="13"/>
  <c r="BB111" i="1"/>
  <c r="AS98" i="1"/>
  <c r="F38" i="4"/>
  <c r="BC99" i="1" s="1"/>
  <c r="J36" i="7"/>
  <c r="AW103" i="1" s="1"/>
  <c r="F37" i="9"/>
  <c r="BB106" i="1" s="1"/>
  <c r="F39" i="10"/>
  <c r="BD107" i="1" s="1"/>
  <c r="J34" i="13"/>
  <c r="AW111" i="1" s="1"/>
  <c r="F38" i="6"/>
  <c r="BA102" i="1" s="1"/>
  <c r="F40" i="6"/>
  <c r="BC102" i="1" s="1"/>
  <c r="F39" i="8"/>
  <c r="BD105" i="1" s="1"/>
  <c r="J36" i="11"/>
  <c r="AW108" i="1" s="1"/>
  <c r="F37" i="4"/>
  <c r="BB99" i="1"/>
  <c r="F38" i="7"/>
  <c r="BC103" i="1" s="1"/>
  <c r="F38" i="10"/>
  <c r="BC107" i="1" s="1"/>
  <c r="F37" i="13"/>
  <c r="BD111" i="1" s="1"/>
  <c r="J36" i="4"/>
  <c r="AW99" i="1" s="1"/>
  <c r="J36" i="8"/>
  <c r="AW105" i="1" s="1"/>
  <c r="F38" i="12"/>
  <c r="BC110" i="1"/>
  <c r="BC109" i="1" s="1"/>
  <c r="AY109" i="1" s="1"/>
  <c r="F36" i="12"/>
  <c r="BA110" i="1" s="1"/>
  <c r="BA109" i="1" s="1"/>
  <c r="AW109" i="1" s="1"/>
  <c r="F39" i="12"/>
  <c r="BD110" i="1" s="1"/>
  <c r="BD109" i="1" s="1"/>
  <c r="F39" i="4"/>
  <c r="BD99" i="1" s="1"/>
  <c r="F36" i="8"/>
  <c r="BA105" i="1" s="1"/>
  <c r="J36" i="12"/>
  <c r="AW110" i="1" s="1"/>
  <c r="F37" i="12"/>
  <c r="BB110" i="1" s="1"/>
  <c r="BB109" i="1" s="1"/>
  <c r="AX109" i="1" s="1"/>
  <c r="F36" i="3"/>
  <c r="BA97" i="1"/>
  <c r="F38" i="5"/>
  <c r="BA101" i="1" s="1"/>
  <c r="F39" i="7"/>
  <c r="BD103" i="1" s="1"/>
  <c r="F36" i="10"/>
  <c r="BA107" i="1" s="1"/>
  <c r="F34" i="13"/>
  <c r="BA111" i="1" s="1"/>
  <c r="F38" i="3"/>
  <c r="BC97" i="1"/>
  <c r="J38" i="6"/>
  <c r="AW102" i="1" s="1"/>
  <c r="F39" i="6"/>
  <c r="BB102" i="1" s="1"/>
  <c r="F38" i="8"/>
  <c r="BC105" i="1" s="1"/>
  <c r="F37" i="11"/>
  <c r="BB108" i="1" s="1"/>
  <c r="F39" i="5"/>
  <c r="BB101" i="1"/>
  <c r="F37" i="8"/>
  <c r="BB105" i="1" s="1"/>
  <c r="F38" i="11"/>
  <c r="BC108" i="1" s="1"/>
  <c r="J36" i="3"/>
  <c r="AW97" i="1" s="1"/>
  <c r="F40" i="5"/>
  <c r="BC101" i="1" s="1"/>
  <c r="J36" i="9"/>
  <c r="AW106" i="1" s="1"/>
  <c r="F37" i="10"/>
  <c r="BB107" i="1" s="1"/>
  <c r="BB95" i="1" l="1"/>
  <c r="AX95" i="1" s="1"/>
  <c r="P237" i="9"/>
  <c r="P130" i="6"/>
  <c r="P129" i="6" s="1"/>
  <c r="AU102" i="1" s="1"/>
  <c r="T128" i="7"/>
  <c r="T127" i="7" s="1"/>
  <c r="R125" i="12"/>
  <c r="R124" i="12" s="1"/>
  <c r="R132" i="11"/>
  <c r="R131" i="11" s="1"/>
  <c r="T132" i="11"/>
  <c r="T131" i="11" s="1"/>
  <c r="BK132" i="11"/>
  <c r="J132" i="11" s="1"/>
  <c r="J99" i="11" s="1"/>
  <c r="BK129" i="10"/>
  <c r="J129" i="10" s="1"/>
  <c r="J99" i="10" s="1"/>
  <c r="J269" i="10"/>
  <c r="J106" i="10" s="1"/>
  <c r="BK130" i="8"/>
  <c r="J130" i="8" s="1"/>
  <c r="J99" i="8" s="1"/>
  <c r="P130" i="8"/>
  <c r="P129" i="8" s="1"/>
  <c r="AU105" i="1" s="1"/>
  <c r="R130" i="6"/>
  <c r="R129" i="6" s="1"/>
  <c r="P134" i="5"/>
  <c r="P133" i="5" s="1"/>
  <c r="AU101" i="1" s="1"/>
  <c r="AU100" i="1" s="1"/>
  <c r="BK122" i="3"/>
  <c r="J122" i="3" s="1"/>
  <c r="J98" i="3" s="1"/>
  <c r="BA95" i="1"/>
  <c r="AW95" i="1" s="1"/>
  <c r="BK246" i="9"/>
  <c r="J246" i="9" s="1"/>
  <c r="J108" i="9" s="1"/>
  <c r="BK125" i="12"/>
  <c r="BK124" i="12" s="1"/>
  <c r="J124" i="12" s="1"/>
  <c r="J98" i="12" s="1"/>
  <c r="BK237" i="9"/>
  <c r="J237" i="9" s="1"/>
  <c r="J105" i="9" s="1"/>
  <c r="R129" i="10"/>
  <c r="R128" i="10"/>
  <c r="R132" i="9"/>
  <c r="R131" i="9"/>
  <c r="BK130" i="6"/>
  <c r="BK129" i="6" s="1"/>
  <c r="J129" i="6" s="1"/>
  <c r="J100" i="6" s="1"/>
  <c r="T134" i="5"/>
  <c r="T133" i="5" s="1"/>
  <c r="BK128" i="7"/>
  <c r="J128" i="7"/>
  <c r="J99" i="7" s="1"/>
  <c r="T130" i="8"/>
  <c r="T129" i="8" s="1"/>
  <c r="R128" i="7"/>
  <c r="R127" i="7"/>
  <c r="P125" i="12"/>
  <c r="P124" i="12"/>
  <c r="AU110" i="1" s="1"/>
  <c r="AU109" i="1" s="1"/>
  <c r="T132" i="4"/>
  <c r="T131" i="4" s="1"/>
  <c r="R130" i="8"/>
  <c r="R129" i="8" s="1"/>
  <c r="T125" i="12"/>
  <c r="T124" i="12" s="1"/>
  <c r="P128" i="7"/>
  <c r="P127" i="7"/>
  <c r="AU103" i="1"/>
  <c r="P132" i="9"/>
  <c r="P131" i="9" s="1"/>
  <c r="AU106" i="1" s="1"/>
  <c r="T129" i="10"/>
  <c r="T128" i="10" s="1"/>
  <c r="P129" i="10"/>
  <c r="P128" i="10" s="1"/>
  <c r="AU107" i="1" s="1"/>
  <c r="P132" i="4"/>
  <c r="P131" i="4" s="1"/>
  <c r="AU99" i="1" s="1"/>
  <c r="T237" i="9"/>
  <c r="R134" i="5"/>
  <c r="R133" i="5"/>
  <c r="BK132" i="9"/>
  <c r="T130" i="6"/>
  <c r="T129" i="6" s="1"/>
  <c r="T132" i="9"/>
  <c r="P132" i="11"/>
  <c r="P131" i="11" s="1"/>
  <c r="AU108" i="1" s="1"/>
  <c r="R132" i="4"/>
  <c r="R131" i="4" s="1"/>
  <c r="BK132" i="4"/>
  <c r="J132" i="4" s="1"/>
  <c r="J99" i="4" s="1"/>
  <c r="BK230" i="5"/>
  <c r="J230" i="5"/>
  <c r="J108" i="5"/>
  <c r="BK228" i="4"/>
  <c r="J228" i="4" s="1"/>
  <c r="J108" i="4" s="1"/>
  <c r="BK194" i="7"/>
  <c r="J194" i="7"/>
  <c r="J104" i="7" s="1"/>
  <c r="BK281" i="8"/>
  <c r="J281" i="8" s="1"/>
  <c r="J106" i="8" s="1"/>
  <c r="BK123" i="2"/>
  <c r="J123" i="2"/>
  <c r="J99" i="2"/>
  <c r="BK134" i="5"/>
  <c r="J134" i="5" s="1"/>
  <c r="J101" i="5" s="1"/>
  <c r="BK283" i="11"/>
  <c r="J283" i="11" s="1"/>
  <c r="J108" i="11" s="1"/>
  <c r="BK117" i="13"/>
  <c r="J117" i="13" s="1"/>
  <c r="J30" i="13" s="1"/>
  <c r="AG111" i="1" s="1"/>
  <c r="F35" i="11"/>
  <c r="AZ108" i="1" s="1"/>
  <c r="BB100" i="1"/>
  <c r="AX100" i="1" s="1"/>
  <c r="F35" i="7"/>
  <c r="AZ103" i="1" s="1"/>
  <c r="J35" i="11"/>
  <c r="AV108" i="1" s="1"/>
  <c r="AT108" i="1" s="1"/>
  <c r="F35" i="2"/>
  <c r="AZ96" i="1"/>
  <c r="F37" i="5"/>
  <c r="AZ101" i="1" s="1"/>
  <c r="F35" i="10"/>
  <c r="AZ107" i="1" s="1"/>
  <c r="BC95" i="1"/>
  <c r="AY95" i="1" s="1"/>
  <c r="BA100" i="1"/>
  <c r="AW100" i="1" s="1"/>
  <c r="J35" i="8"/>
  <c r="AV105" i="1" s="1"/>
  <c r="AT105" i="1" s="1"/>
  <c r="AU95" i="1"/>
  <c r="AS94" i="1"/>
  <c r="J35" i="3"/>
  <c r="AV97" i="1" s="1"/>
  <c r="AT97" i="1" s="1"/>
  <c r="BC100" i="1"/>
  <c r="AY100" i="1" s="1"/>
  <c r="F37" i="6"/>
  <c r="AZ102" i="1" s="1"/>
  <c r="J35" i="9"/>
  <c r="AV106" i="1" s="1"/>
  <c r="AT106" i="1" s="1"/>
  <c r="BB104" i="1"/>
  <c r="AX104" i="1" s="1"/>
  <c r="F33" i="13"/>
  <c r="AZ111" i="1" s="1"/>
  <c r="BD100" i="1"/>
  <c r="F35" i="8"/>
  <c r="AZ105" i="1" s="1"/>
  <c r="BD104" i="1"/>
  <c r="F35" i="3"/>
  <c r="AZ97" i="1" s="1"/>
  <c r="J37" i="6"/>
  <c r="AV102" i="1" s="1"/>
  <c r="AT102" i="1" s="1"/>
  <c r="F35" i="9"/>
  <c r="AZ106" i="1" s="1"/>
  <c r="BD95" i="1"/>
  <c r="J35" i="7"/>
  <c r="AV103" i="1" s="1"/>
  <c r="AT103" i="1" s="1"/>
  <c r="BC104" i="1"/>
  <c r="AY104" i="1" s="1"/>
  <c r="J35" i="12"/>
  <c r="AV110" i="1" s="1"/>
  <c r="AT110" i="1" s="1"/>
  <c r="J35" i="2"/>
  <c r="AV96" i="1" s="1"/>
  <c r="AT96" i="1" s="1"/>
  <c r="J37" i="5"/>
  <c r="AV101" i="1" s="1"/>
  <c r="AT101" i="1" s="1"/>
  <c r="J35" i="10"/>
  <c r="AV107" i="1" s="1"/>
  <c r="AT107" i="1" s="1"/>
  <c r="J35" i="4"/>
  <c r="AV99" i="1" s="1"/>
  <c r="AT99" i="1" s="1"/>
  <c r="BA104" i="1"/>
  <c r="AW104" i="1" s="1"/>
  <c r="J33" i="13"/>
  <c r="AV111" i="1" s="1"/>
  <c r="AT111" i="1" s="1"/>
  <c r="F35" i="4"/>
  <c r="AZ99" i="1" s="1"/>
  <c r="F35" i="12"/>
  <c r="AZ110" i="1" s="1"/>
  <c r="AZ109" i="1" s="1"/>
  <c r="AV109" i="1" s="1"/>
  <c r="AT109" i="1" s="1"/>
  <c r="BK131" i="9" l="1"/>
  <c r="J131" i="9" s="1"/>
  <c r="J98" i="9" s="1"/>
  <c r="J132" i="9"/>
  <c r="J99" i="9" s="1"/>
  <c r="T131" i="9"/>
  <c r="BK131" i="11"/>
  <c r="J131" i="11" s="1"/>
  <c r="J98" i="11" s="1"/>
  <c r="BK128" i="10"/>
  <c r="J128" i="10" s="1"/>
  <c r="J98" i="10" s="1"/>
  <c r="BK129" i="8"/>
  <c r="J129" i="8" s="1"/>
  <c r="J98" i="8" s="1"/>
  <c r="J32" i="3"/>
  <c r="AG97" i="1" s="1"/>
  <c r="AN111" i="1"/>
  <c r="J125" i="12"/>
  <c r="J99" i="12" s="1"/>
  <c r="J32" i="12"/>
  <c r="AG110" i="1" s="1"/>
  <c r="AG109" i="1" s="1"/>
  <c r="AN109" i="1" s="1"/>
  <c r="J130" i="6"/>
  <c r="J101" i="6"/>
  <c r="BK133" i="5"/>
  <c r="J133" i="5" s="1"/>
  <c r="J100" i="5" s="1"/>
  <c r="BK131" i="4"/>
  <c r="J131" i="4" s="1"/>
  <c r="J32" i="4" s="1"/>
  <c r="AG99" i="1" s="1"/>
  <c r="BK122" i="2"/>
  <c r="J122" i="2" s="1"/>
  <c r="J32" i="2" s="1"/>
  <c r="AG96" i="1" s="1"/>
  <c r="BK127" i="7"/>
  <c r="J127" i="7" s="1"/>
  <c r="J98" i="7" s="1"/>
  <c r="J96" i="13"/>
  <c r="J39" i="13"/>
  <c r="AN97" i="1"/>
  <c r="AU98" i="1"/>
  <c r="AU104" i="1"/>
  <c r="J34" i="6"/>
  <c r="AG102" i="1" s="1"/>
  <c r="BB98" i="1"/>
  <c r="AX98" i="1" s="1"/>
  <c r="AZ104" i="1"/>
  <c r="AV104" i="1" s="1"/>
  <c r="AT104" i="1" s="1"/>
  <c r="AZ95" i="1"/>
  <c r="AV95" i="1" s="1"/>
  <c r="AT95" i="1" s="1"/>
  <c r="BC98" i="1"/>
  <c r="AY98" i="1" s="1"/>
  <c r="BD98" i="1"/>
  <c r="AZ100" i="1"/>
  <c r="AV100" i="1" s="1"/>
  <c r="AT100" i="1" s="1"/>
  <c r="BA98" i="1"/>
  <c r="AW98" i="1" s="1"/>
  <c r="J32" i="10" l="1"/>
  <c r="AG107" i="1" s="1"/>
  <c r="AN107" i="1" s="1"/>
  <c r="J32" i="9"/>
  <c r="AG106" i="1" s="1"/>
  <c r="AN106" i="1" s="1"/>
  <c r="J41" i="3"/>
  <c r="J41" i="12"/>
  <c r="J32" i="11"/>
  <c r="AG108" i="1" s="1"/>
  <c r="AN108" i="1" s="1"/>
  <c r="J32" i="8"/>
  <c r="AG105" i="1" s="1"/>
  <c r="AN110" i="1"/>
  <c r="J43" i="6"/>
  <c r="J41" i="4"/>
  <c r="J41" i="2"/>
  <c r="J98" i="2"/>
  <c r="J98" i="4"/>
  <c r="J41" i="8"/>
  <c r="AN105" i="1"/>
  <c r="AG95" i="1"/>
  <c r="AN95" i="1" s="1"/>
  <c r="AN102" i="1"/>
  <c r="AN96" i="1"/>
  <c r="AN99" i="1"/>
  <c r="BD94" i="1"/>
  <c r="W33" i="1" s="1"/>
  <c r="AU94" i="1"/>
  <c r="J32" i="7"/>
  <c r="AG103" i="1" s="1"/>
  <c r="AN103" i="1" s="1"/>
  <c r="J34" i="5"/>
  <c r="AG101" i="1" s="1"/>
  <c r="AN101" i="1" s="1"/>
  <c r="AZ98" i="1"/>
  <c r="AV98" i="1" s="1"/>
  <c r="AT98" i="1" s="1"/>
  <c r="BB94" i="1"/>
  <c r="W31" i="1" s="1"/>
  <c r="BC94" i="1"/>
  <c r="W32" i="1" s="1"/>
  <c r="BA94" i="1"/>
  <c r="W30" i="1" s="1"/>
  <c r="J41" i="11" l="1"/>
  <c r="J41" i="10"/>
  <c r="J41" i="9"/>
  <c r="AG104" i="1"/>
  <c r="AN104" i="1" s="1"/>
  <c r="J43" i="5"/>
  <c r="J41" i="7"/>
  <c r="AX94" i="1"/>
  <c r="AY94" i="1"/>
  <c r="AG100" i="1"/>
  <c r="AZ94" i="1"/>
  <c r="W29" i="1" s="1"/>
  <c r="AW94" i="1"/>
  <c r="AK30" i="1" s="1"/>
  <c r="AG98" i="1" l="1"/>
  <c r="AN98" i="1" s="1"/>
  <c r="AN100" i="1"/>
  <c r="AV94" i="1"/>
  <c r="AK29" i="1" s="1"/>
  <c r="AG94" i="1" l="1"/>
  <c r="AK26" i="1" s="1"/>
  <c r="AT94" i="1"/>
  <c r="AN94" i="1" l="1"/>
  <c r="AK35" i="1"/>
</calcChain>
</file>

<file path=xl/sharedStrings.xml><?xml version="1.0" encoding="utf-8"?>
<sst xmlns="http://schemas.openxmlformats.org/spreadsheetml/2006/main" count="15953" uniqueCount="2421">
  <si>
    <t>Export Komplet</t>
  </si>
  <si>
    <t/>
  </si>
  <si>
    <t>2.0</t>
  </si>
  <si>
    <t>False</t>
  </si>
  <si>
    <t>{af2244d3-d890-44cb-95bb-9bef227e07cb}</t>
  </si>
  <si>
    <t>&gt;&gt;  skryté sloupce  &lt;&lt;</t>
  </si>
  <si>
    <t>0,01</t>
  </si>
  <si>
    <t>21</t>
  </si>
  <si>
    <t>12</t>
  </si>
  <si>
    <t>REKAPITULACE STAVBY</t>
  </si>
  <si>
    <t>v ---  níže se nacházejí doplnkové a pomocné údaje k sestavám  --- v</t>
  </si>
  <si>
    <t>0,001</t>
  </si>
  <si>
    <t>Kód:</t>
  </si>
  <si>
    <t>24011</t>
  </si>
  <si>
    <t>Stavba:</t>
  </si>
  <si>
    <t>BRNO, VINIČNÍ IB - REKONSTRUKCE VODOVODU A KANALIZACE (Balbínova-Hrabalova)</t>
  </si>
  <si>
    <t>KSO:</t>
  </si>
  <si>
    <t>CC-CZ:</t>
  </si>
  <si>
    <t>Místo:</t>
  </si>
  <si>
    <t>Brno</t>
  </si>
  <si>
    <t>Datum:</t>
  </si>
  <si>
    <t>Zadavatel:</t>
  </si>
  <si>
    <t>IČ:</t>
  </si>
  <si>
    <t>Statutární město Brno</t>
  </si>
  <si>
    <t>DIČ:</t>
  </si>
  <si>
    <t>Zhotovitel:</t>
  </si>
  <si>
    <t xml:space="preserve"> </t>
  </si>
  <si>
    <t>Projektant:</t>
  </si>
  <si>
    <t>True</t>
  </si>
  <si>
    <t>Zpracovatel:</t>
  </si>
  <si>
    <t>Poznámka:</t>
  </si>
  <si>
    <t xml:space="preserve">Soupis prací je sestaven za využití položek Cenové soustavy ÚRS, RTS aj. (CS). Cenové a technické podmínky položek CS ÚRS, které nejsou uvedeny v soupisu prací (tzv. úvodní části katalogů) jsou neomezeně dálkově k dispozici na www.cs-urs.cz. Položky soupisu prací, které mají ve sloupci "Cenová soustava" uveden údaj „ vlastní “, nepochází z CS. Tyto položky byly vytvořeny pouze pro tento rozpočet a nenacházejí se v žádné cenové soustavě. Pokud byl v rozpočtu uveden konkrétní obchodní název materiálu nebo výrobku, byl použit s cílem zadavatele stanovit minimální kvalitativní standard. Pokud je někde uveden obchodní název, slouží jen k upřesnění specifikace materiálu. Je možné použít jakýkoliv obdobný výrobek. Výkaz výměr, který se vztahuje k více položkám je nahrazen odpovídajícím slovem  "FIGUROU".  Figura je uvedena ve sloupci "Kód" v položce, kde byla spočítána. _x000D_
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</si>
  <si>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</si>
  <si>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</si>
  <si>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</si>
  <si>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</si>
  <si>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</si>
  <si>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</si>
  <si>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</si>
  <si>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</si>
  <si>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</si>
  <si>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</si>
  <si>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</si>
  <si>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</si>
  <si>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</si>
  <si>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</si>
  <si>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</si>
  <si>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</si>
  <si>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</si>
  <si>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</si>
  <si>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Zhotovitel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</si>
  <si>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</si>
  <si>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</si>
  <si>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</si>
  <si>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</si>
  <si>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</si>
  <si>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</si>
  <si>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</si>
  <si>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</si>
  <si>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</si>
  <si>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</si>
  <si>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</si>
  <si>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</si>
  <si>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</si>
  <si>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</si>
  <si>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</si>
  <si>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</si>
  <si>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</si>
  <si>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</si>
  <si>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</si>
  <si>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</si>
  <si>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</si>
  <si>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</si>
  <si>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</si>
  <si>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</si>
  <si>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</si>
  <si>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SO 000</t>
  </si>
  <si>
    <t>OBJEKTY PŘÍPRAVY STAVENIŠTĚ</t>
  </si>
  <si>
    <t>ING</t>
  </si>
  <si>
    <t>1</t>
  </si>
  <si>
    <t>{5c9f4302-c133-445b-bfa1-09ec699cd42c}</t>
  </si>
  <si>
    <t>2</t>
  </si>
  <si>
    <t>/</t>
  </si>
  <si>
    <t>SO 001</t>
  </si>
  <si>
    <t>odstranění dřevin</t>
  </si>
  <si>
    <t>Soupis</t>
  </si>
  <si>
    <t>{8667529b-1467-485f-a4b6-821266db5629}</t>
  </si>
  <si>
    <t>823 27</t>
  </si>
  <si>
    <t>SO 002</t>
  </si>
  <si>
    <t>ochrana stávajících dřevin</t>
  </si>
  <si>
    <t>{c64cbd0d-49f6-4830-b15a-5c32b9419028}</t>
  </si>
  <si>
    <t>SO 100</t>
  </si>
  <si>
    <t>OBJEKTY POZEMNÍCH KOMUNIKACÍ</t>
  </si>
  <si>
    <t>{0331084a-1db5-433d-b775-89a1b0705d68}</t>
  </si>
  <si>
    <t>827 29</t>
  </si>
  <si>
    <t>SO 101</t>
  </si>
  <si>
    <t>vozovka</t>
  </si>
  <si>
    <t>{a365dfc5-8fae-45f2-9cb0-0013660b743a}</t>
  </si>
  <si>
    <t>822 27 73</t>
  </si>
  <si>
    <t>SO 102</t>
  </si>
  <si>
    <t>chodníky</t>
  </si>
  <si>
    <t>{d2db72b7-184f-421b-a73b-3f59165c6423}</t>
  </si>
  <si>
    <t>SO 102.1</t>
  </si>
  <si>
    <t>chodníky ve správě BKOM</t>
  </si>
  <si>
    <t>3</t>
  </si>
  <si>
    <t>{a6e5e183-49ee-4a63-a50d-eea1e5c4ae24}</t>
  </si>
  <si>
    <t>SO 102.2</t>
  </si>
  <si>
    <t>chodníky mimo správu BKOM</t>
  </si>
  <si>
    <t>{9d0ae085-386d-470b-8472-80bad7aceb6f}</t>
  </si>
  <si>
    <t>SO 103</t>
  </si>
  <si>
    <t>odvodnění</t>
  </si>
  <si>
    <t>{a2e83510-910d-40eb-8181-ea9932e842de}</t>
  </si>
  <si>
    <t>827 21 53</t>
  </si>
  <si>
    <t>SO 300</t>
  </si>
  <si>
    <t>VODOHOSPODÁŘSKÉ OBJEKTY</t>
  </si>
  <si>
    <t>{caf7683a-0ef5-46af-80e6-53eedc176ac2}</t>
  </si>
  <si>
    <t>SO 310</t>
  </si>
  <si>
    <t>kanalizace</t>
  </si>
  <si>
    <t>{42d52688-393b-4952-a529-58444a492812}</t>
  </si>
  <si>
    <t>827 21</t>
  </si>
  <si>
    <t>SO 320</t>
  </si>
  <si>
    <t>kanalizační přípojky</t>
  </si>
  <si>
    <t>{12e7d509-0dfd-46b0-a0e0-c5264a1c768a}</t>
  </si>
  <si>
    <t>SO 330</t>
  </si>
  <si>
    <t>vodovod</t>
  </si>
  <si>
    <t>{db4ce65c-3de2-4dc7-96e1-715fc20aab3a}</t>
  </si>
  <si>
    <t>827 13</t>
  </si>
  <si>
    <t>SO 340</t>
  </si>
  <si>
    <t>vodovodní přípojky</t>
  </si>
  <si>
    <t>{3ac54d41-d437-42f7-b355-f9365db07b4a}</t>
  </si>
  <si>
    <t>827 19</t>
  </si>
  <si>
    <t>SO 800</t>
  </si>
  <si>
    <t>OBJEKTY ÚPRAVY ÚZEMÍ</t>
  </si>
  <si>
    <t>{8f33faa3-d05c-401d-8cfd-71344f98f0b4}</t>
  </si>
  <si>
    <t>SO 801</t>
  </si>
  <si>
    <t>náhradní výsadba zeleně</t>
  </si>
  <si>
    <t>{23f8640e-34e4-4f14-a737-1487dbd6d246}</t>
  </si>
  <si>
    <t>90</t>
  </si>
  <si>
    <t>OSTATNÍ NÁKLADY</t>
  </si>
  <si>
    <t>VON</t>
  </si>
  <si>
    <t>{18aea73d-a0ab-4cb2-8b79-34ba7c68c90b}</t>
  </si>
  <si>
    <t>KRYCÍ LIST SOUPISU PRACÍ</t>
  </si>
  <si>
    <t>Objekt:</t>
  </si>
  <si>
    <t>SO 000 - OBJEKTY PŘÍPRAVY STAVENIŠTĚ</t>
  </si>
  <si>
    <t>Soupis:</t>
  </si>
  <si>
    <t>SO 001 - odstranění dřevin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</si>
  <si>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</si>
  <si>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</si>
  <si>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</si>
  <si>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</si>
  <si>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</si>
  <si>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</si>
  <si>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</si>
  <si>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</si>
  <si>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</si>
  <si>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</si>
  <si>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</si>
  <si>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</si>
  <si>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</si>
  <si>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</si>
  <si>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</si>
  <si>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</si>
  <si>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</si>
  <si>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</si>
  <si>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</si>
  <si>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</si>
  <si>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</si>
  <si>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</si>
  <si>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</si>
  <si>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</si>
  <si>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</si>
  <si>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112151353</t>
  </si>
  <si>
    <t>Kácení stromu s postupným spouštěním koruny a kmene D přes 0,3 do 0,4 m</t>
  </si>
  <si>
    <t>kus</t>
  </si>
  <si>
    <t>4</t>
  </si>
  <si>
    <t>-1529030174</t>
  </si>
  <si>
    <t>112151354</t>
  </si>
  <si>
    <t>Kácení stromu s postupným spouštěním koruny a kmene D přes 0,4 do 0,5 m</t>
  </si>
  <si>
    <t>227007856</t>
  </si>
  <si>
    <t>112201113</t>
  </si>
  <si>
    <t>Odstranění pařezů D přes 0,3 do 0,4 m v rovině a svahu do 1:5 s odklizením do 20 m a zasypáním jámy</t>
  </si>
  <si>
    <t>775562650</t>
  </si>
  <si>
    <t>112201114</t>
  </si>
  <si>
    <t>Odstranění pařezů D přes 0,4 do 0,5 m v rovině a svahu do 1:5 s odklizením do 20 m a zasypáním jámy</t>
  </si>
  <si>
    <t>-696047228</t>
  </si>
  <si>
    <t>5</t>
  </si>
  <si>
    <t>112251102</t>
  </si>
  <si>
    <t>Odstranění pařezů průměru přes 300 do 500 mm</t>
  </si>
  <si>
    <t>1942118073</t>
  </si>
  <si>
    <t>6</t>
  </si>
  <si>
    <t>162201950.1</t>
  </si>
  <si>
    <t>Likvidace stromů listnatých D kmene do 500mm kmenů, větví, pařezů - odvoz, štěpkování, poplatek za likvidaci, prodej kmenů a pod.</t>
  </si>
  <si>
    <t>vlastní</t>
  </si>
  <si>
    <t>-1577424657</t>
  </si>
  <si>
    <t>7</t>
  </si>
  <si>
    <t>174211202</t>
  </si>
  <si>
    <t>Zásyp jam po pařezech D pařezů přes 300 do 500 mm ručně</t>
  </si>
  <si>
    <t>311093191</t>
  </si>
  <si>
    <t>SO 002 - ochrana stávajících dřevin</t>
  </si>
  <si>
    <t>PSV - Práce a dodávky PSV</t>
  </si>
  <si>
    <t xml:space="preserve">    762 - Konstrukce tesařské</t>
  </si>
  <si>
    <t>PSV</t>
  </si>
  <si>
    <t>Práce a dodávky PSV</t>
  </si>
  <si>
    <t>762</t>
  </si>
  <si>
    <t>Konstrukce tesařské</t>
  </si>
  <si>
    <t>762123110</t>
  </si>
  <si>
    <t>Montáž tesařských stěn vázaných z hraněného řeziva průřezové pl do 100 cm2</t>
  </si>
  <si>
    <t>m</t>
  </si>
  <si>
    <t>16</t>
  </si>
  <si>
    <t>-1262989330</t>
  </si>
  <si>
    <t>M</t>
  </si>
  <si>
    <t>60512125.1</t>
  </si>
  <si>
    <t>hranol stavební řezivo průřezu do 120cm2 do dl 6m  (započítat obratovost)</t>
  </si>
  <si>
    <t>m3</t>
  </si>
  <si>
    <t>32</t>
  </si>
  <si>
    <t>-46401710</t>
  </si>
  <si>
    <t>762131124</t>
  </si>
  <si>
    <t>Montáž bednění stěn z hrubých prken tl do 32 mm na sraz</t>
  </si>
  <si>
    <t>m2</t>
  </si>
  <si>
    <t>-665822224</t>
  </si>
  <si>
    <t>60515111.1</t>
  </si>
  <si>
    <t>řezivo jehličnaté boční prkno 20-30mm (započítat obratovost)</t>
  </si>
  <si>
    <t>1945751893</t>
  </si>
  <si>
    <t>762195000</t>
  </si>
  <si>
    <t>Spojovací prostředky pro montáž stěn, příček, bednění stěn</t>
  </si>
  <si>
    <t>-1095224724</t>
  </si>
  <si>
    <t>184215332.1</t>
  </si>
  <si>
    <t>Ukotvení dřeviny/bednění popruhy š. min 40mm průměr kmene přes 200 do 500 mm</t>
  </si>
  <si>
    <t>401461141</t>
  </si>
  <si>
    <t>762111811</t>
  </si>
  <si>
    <t>Demontáž stěn a příček z hraněného řeziva</t>
  </si>
  <si>
    <t>1729861102</t>
  </si>
  <si>
    <t>8</t>
  </si>
  <si>
    <t>762131811</t>
  </si>
  <si>
    <t>Demontáž bednění svislých stěn z hrubých prken</t>
  </si>
  <si>
    <t>796615810</t>
  </si>
  <si>
    <t>9</t>
  </si>
  <si>
    <t>997013501</t>
  </si>
  <si>
    <t>Odvoz suti a vybouraných hmot na skládku nebo meziskládku do 1 km se složením</t>
  </si>
  <si>
    <t>t</t>
  </si>
  <si>
    <t>1760825884</t>
  </si>
  <si>
    <t>10</t>
  </si>
  <si>
    <t>997013509.1</t>
  </si>
  <si>
    <t>Příplatek k odvozu suti a vybouraných hmot na skládku ZKD 1 km přes 1 km  (jednotková cena vynásobena počtem km do skladu zhotovitele)</t>
  </si>
  <si>
    <t>-433098391</t>
  </si>
  <si>
    <t>11</t>
  </si>
  <si>
    <t>998762101</t>
  </si>
  <si>
    <t>Přesun hmot tonážní pro kce tesařské v objektech v do 6 m</t>
  </si>
  <si>
    <t>381820689</t>
  </si>
  <si>
    <t>SO 100 - OBJEKTY POZEMNÍCH KOMUNIKACÍ</t>
  </si>
  <si>
    <t>SO 101 - vozovka</t>
  </si>
  <si>
    <t xml:space="preserve">    11 - Přípravné a přidružené práce</t>
  </si>
  <si>
    <t xml:space="preserve">    12 - Výměna podloží  (čerpání položek jen v případě realizace výměny podloží)</t>
  </si>
  <si>
    <t xml:space="preserve">    2 - Zakládání</t>
  </si>
  <si>
    <t xml:space="preserve">    5 - Komunikace</t>
  </si>
  <si>
    <t xml:space="preserve">    8 - Trubní vedení</t>
  </si>
  <si>
    <t xml:space="preserve">    9 - Ostatní konstrukce a práce-bourání</t>
  </si>
  <si>
    <t xml:space="preserve">    998 - Přesun hmot</t>
  </si>
  <si>
    <t>M - Práce a dodávky M</t>
  </si>
  <si>
    <t xml:space="preserve">    46-M - Zemní práce při extr.mont.pracích</t>
  </si>
  <si>
    <t>132251103</t>
  </si>
  <si>
    <t>Hloubení rýh nezapažených š do 800 mm v hornině třídy těžitelnosti I skupiny 3 objem do 100 m3 strojně</t>
  </si>
  <si>
    <t>603470749</t>
  </si>
  <si>
    <t>132351102</t>
  </si>
  <si>
    <t>Hloubení rýh nezapažených š do 800 mm v hornině třídy těžitelnosti II skupiny 4 objem do 50 m3 strojně</t>
  </si>
  <si>
    <t>-28700812</t>
  </si>
  <si>
    <t>162751114</t>
  </si>
  <si>
    <t>Vodorovné přemístění přes 6 000 do 7000 m výkopku/sypaniny z horniny třídy těžitelnosti I skupiny 1 až 3</t>
  </si>
  <si>
    <t>-634666338</t>
  </si>
  <si>
    <t>162751134</t>
  </si>
  <si>
    <t>Vodorovné přemístění přes 6 000 do 7000 m výkopku/sypaniny z horniny třídy těžitelnosti II skupiny 4 a 5</t>
  </si>
  <si>
    <t>-1894604317</t>
  </si>
  <si>
    <t>997221655.1</t>
  </si>
  <si>
    <t>Poplatek za uložení na skládce (skládkovné) zeminy a kamení kód odpadu 17 05 04</t>
  </si>
  <si>
    <t>1285471747</t>
  </si>
  <si>
    <t>997013631.1</t>
  </si>
  <si>
    <t>Poplatek za uložení na skládce (skládkovné) stavebního odpadu směsného (navážka) kód odpadu 17 09 04</t>
  </si>
  <si>
    <t>1940666717</t>
  </si>
  <si>
    <t>174151101</t>
  </si>
  <si>
    <t>Zásyp jam, šachet rýh nebo kolem objektů sypaninou se zhutněním</t>
  </si>
  <si>
    <t>-1337127933</t>
  </si>
  <si>
    <t>58331202</t>
  </si>
  <si>
    <t>štěrkodrť netříděná do 100mm amfibolit</t>
  </si>
  <si>
    <t>-1657382108</t>
  </si>
  <si>
    <t>Přípravné a přidružené práce</t>
  </si>
  <si>
    <t>113107525.1</t>
  </si>
  <si>
    <t>Odstranění podkladu z recyklátu - rýhy (vodovod, kanalizace)</t>
  </si>
  <si>
    <t>-735020933</t>
  </si>
  <si>
    <t>113107211.1</t>
  </si>
  <si>
    <t>Odstranění podkladu z štěrku tl do 100 mm strojně pl přes 200 m2</t>
  </si>
  <si>
    <t>-1051663108</t>
  </si>
  <si>
    <t>113107163</t>
  </si>
  <si>
    <t>Odstranění podkladu z kameniva drceného tl přes 200 do 300 mm strojně pl přes 50 do 200 m2</t>
  </si>
  <si>
    <t>-1417666854</t>
  </si>
  <si>
    <t>997221551</t>
  </si>
  <si>
    <t>Vodorovná doprava suti ze sypkých materiálů do 1 km</t>
  </si>
  <si>
    <t>43004969</t>
  </si>
  <si>
    <t>13</t>
  </si>
  <si>
    <t>997221559</t>
  </si>
  <si>
    <t>Příplatek ZKD 1 km u vodorovné dopravy suti ze sypkých materiálů</t>
  </si>
  <si>
    <t>-627930714</t>
  </si>
  <si>
    <t>14</t>
  </si>
  <si>
    <t>-941721725</t>
  </si>
  <si>
    <t>15</t>
  </si>
  <si>
    <t>113203111.1</t>
  </si>
  <si>
    <t>Vytrhání obrub z dlažebních kostek k dalšímu použití</t>
  </si>
  <si>
    <t>2080944543</t>
  </si>
  <si>
    <t>979071022</t>
  </si>
  <si>
    <t>Očištění dlažebních kostek drobných se spárováním živičnou směsí nebo MC při překopech inženýrských sítí</t>
  </si>
  <si>
    <t>836833915</t>
  </si>
  <si>
    <t>17</t>
  </si>
  <si>
    <t>997221551.9</t>
  </si>
  <si>
    <t>Vodorovná doprava vyboraných prvků do skladu 13km vč. složení</t>
  </si>
  <si>
    <t>1646962364</t>
  </si>
  <si>
    <t>18</t>
  </si>
  <si>
    <t>113202111</t>
  </si>
  <si>
    <t>Vytrhání obrub krajníků obrubníků stojatých</t>
  </si>
  <si>
    <t>-1406034725</t>
  </si>
  <si>
    <t>19</t>
  </si>
  <si>
    <t>113201111.1</t>
  </si>
  <si>
    <t>Vytrhání obrub chodníkových ležatých</t>
  </si>
  <si>
    <t>489637014</t>
  </si>
  <si>
    <t>20</t>
  </si>
  <si>
    <t>113107330</t>
  </si>
  <si>
    <t>Odstranění podkladu z betonu prostého tl do 100 mm strojně pl do 50 m2</t>
  </si>
  <si>
    <t>309041800</t>
  </si>
  <si>
    <t>113107232</t>
  </si>
  <si>
    <t>Odstranění podkladu z betonu prostého tl přes 150 do 300 mm strojně pl přes 200 m2</t>
  </si>
  <si>
    <t>-430427412</t>
  </si>
  <si>
    <t>22</t>
  </si>
  <si>
    <t>113107174.1</t>
  </si>
  <si>
    <t>Odstranění podkladu ze štěrku slabě stmelený tl přes 400 do 500 mm strojně pl do 200 m2</t>
  </si>
  <si>
    <t>959011274</t>
  </si>
  <si>
    <t>23</t>
  </si>
  <si>
    <t>997221571</t>
  </si>
  <si>
    <t>Vodorovná doprava vybouraných hmot do 1 km</t>
  </si>
  <si>
    <t>-1532381005</t>
  </si>
  <si>
    <t>24</t>
  </si>
  <si>
    <t>997221579</t>
  </si>
  <si>
    <t>Příplatek ZKD 1 km u vodorovné dopravy vybouraných hmot</t>
  </si>
  <si>
    <t>-1886210156</t>
  </si>
  <si>
    <t>25</t>
  </si>
  <si>
    <t>997221615.1</t>
  </si>
  <si>
    <t>Poplatek za uložení na recyklační skládce (skládkovné) stavebního odpadu betonového kód odpadu 17 01 01</t>
  </si>
  <si>
    <t>-1340358846</t>
  </si>
  <si>
    <t>26</t>
  </si>
  <si>
    <t>113107246</t>
  </si>
  <si>
    <t>Odstranění podkladu živičného tl přes 250 do 300 mm strojně pl přes 200 m2</t>
  </si>
  <si>
    <t>400980423</t>
  </si>
  <si>
    <t>27</t>
  </si>
  <si>
    <t>113107343</t>
  </si>
  <si>
    <t>Odstranění podkladu živičného tl přes 100 do 150 mm strojně pl do 50 m2</t>
  </si>
  <si>
    <t>-1395990097</t>
  </si>
  <si>
    <t>28</t>
  </si>
  <si>
    <t>919735116</t>
  </si>
  <si>
    <t>Řezání stávajícího živičného krytu hl přes 250 do 300 mm</t>
  </si>
  <si>
    <t>-1350503961</t>
  </si>
  <si>
    <t>29</t>
  </si>
  <si>
    <t>113154113</t>
  </si>
  <si>
    <t>Frézování živičného krytu tl 50 mm pruh š 0,5 m pl do 500 m2 bez překážek v trase</t>
  </si>
  <si>
    <t>-1330674264</t>
  </si>
  <si>
    <t>30</t>
  </si>
  <si>
    <t>1693096082</t>
  </si>
  <si>
    <t>31</t>
  </si>
  <si>
    <t>-423144185</t>
  </si>
  <si>
    <t>997221645.1</t>
  </si>
  <si>
    <t>Poplatek za uložení na skládce (skládkovné) odpadu asfaltového bez dehtu kód odpadu 17 03 02</t>
  </si>
  <si>
    <t>1189429119</t>
  </si>
  <si>
    <t>33</t>
  </si>
  <si>
    <t>181911102</t>
  </si>
  <si>
    <t>Úprava pláně v hornině třídy těžitelnosti I skupiny 1 až 2 se zhutněním ručně</t>
  </si>
  <si>
    <t>-139370406</t>
  </si>
  <si>
    <t>34</t>
  </si>
  <si>
    <t>181152302</t>
  </si>
  <si>
    <t>Úprava pláně pro silnice a dálnice v zářezech se zhutněním</t>
  </si>
  <si>
    <t>-937843622</t>
  </si>
  <si>
    <t>Výměna podloží  (čerpání položek jen v případě realizace výměny podloží)</t>
  </si>
  <si>
    <t>35</t>
  </si>
  <si>
    <t>122252205</t>
  </si>
  <si>
    <t>Odkopávky a prokopávky nezapažené pro silnice a dálnice v hornině třídy těžitelnosti I objem do 1000 m3 strojně</t>
  </si>
  <si>
    <t>-1156675417</t>
  </si>
  <si>
    <t>36</t>
  </si>
  <si>
    <t>122452205</t>
  </si>
  <si>
    <t>Odkopávky a prokopávky nezapažené pro silnice a dálnice v hornině třídy těžitelnosti II objem do 1000 m3 strojně</t>
  </si>
  <si>
    <t>190104866</t>
  </si>
  <si>
    <t>37</t>
  </si>
  <si>
    <t>129001101</t>
  </si>
  <si>
    <t>Příplatek za ztížení odkopávky nebo prokopávky v blízkosti inženýrských sítí</t>
  </si>
  <si>
    <t>-1210287442</t>
  </si>
  <si>
    <t>38</t>
  </si>
  <si>
    <t>122211101</t>
  </si>
  <si>
    <t>Odkopávky a prokopávky v hornině třídy těžitelnosti I, skupiny 3 ručně</t>
  </si>
  <si>
    <t>2095880385</t>
  </si>
  <si>
    <t>39</t>
  </si>
  <si>
    <t>122311101</t>
  </si>
  <si>
    <t>Odkopávky a prokopávky v hornině třídy těžitelnosti II, skupiny 4 ručně</t>
  </si>
  <si>
    <t>-5589225</t>
  </si>
  <si>
    <t>40</t>
  </si>
  <si>
    <t>167151101</t>
  </si>
  <si>
    <t>Nakládání výkopku z hornin třídy těžitelnosti I skupiny 1 až 3 do 100 m3</t>
  </si>
  <si>
    <t>1389007076</t>
  </si>
  <si>
    <t>41</t>
  </si>
  <si>
    <t>167151102</t>
  </si>
  <si>
    <t>Nakládání výkopku z hornin třídy těžitelnosti II skupiny 4 a 5 do 100 m3</t>
  </si>
  <si>
    <t>180749715</t>
  </si>
  <si>
    <t>42</t>
  </si>
  <si>
    <t>-829096333</t>
  </si>
  <si>
    <t>43</t>
  </si>
  <si>
    <t>1836402181</t>
  </si>
  <si>
    <t>44</t>
  </si>
  <si>
    <t>-1947492435</t>
  </si>
  <si>
    <t>45</t>
  </si>
  <si>
    <t>-526269781</t>
  </si>
  <si>
    <t>46</t>
  </si>
  <si>
    <t>171152111</t>
  </si>
  <si>
    <t>Uložení sypaniny z hornin nesoudržných a sypkých do násypů zhutněných v aktivní zóně silnic a dálnic</t>
  </si>
  <si>
    <t>-2069925581</t>
  </si>
  <si>
    <t>47</t>
  </si>
  <si>
    <t>58344197</t>
  </si>
  <si>
    <t>štěrkodrť frakce 0/63</t>
  </si>
  <si>
    <t>627898390</t>
  </si>
  <si>
    <t>48</t>
  </si>
  <si>
    <t>171152501</t>
  </si>
  <si>
    <t>Zhutnění podloží z hornin soudržných nebo nesoudržných pod násypy</t>
  </si>
  <si>
    <t>804622404</t>
  </si>
  <si>
    <t>49</t>
  </si>
  <si>
    <t>171152501-01</t>
  </si>
  <si>
    <t>Zhutnění podloží z hornin soudržných nebo nesoudržných pod násypy- malou technikou nebo ručně</t>
  </si>
  <si>
    <t xml:space="preserve"> vlastní</t>
  </si>
  <si>
    <t>26560504</t>
  </si>
  <si>
    <t>Zakládání</t>
  </si>
  <si>
    <t>50</t>
  </si>
  <si>
    <t>212752401-10</t>
  </si>
  <si>
    <t>Trativod z drenážních trubek korugovaných PE-HD SN 8 perforace 360° otevřený výkop DN 100 pro liniové stavby - bez lože a obsypu</t>
  </si>
  <si>
    <t>-706480056</t>
  </si>
  <si>
    <t>51</t>
  </si>
  <si>
    <t>28610634</t>
  </si>
  <si>
    <t>tvarovka T-kus drenážního tyčového potrubí systému inženýrských liniových staveb DN 100</t>
  </si>
  <si>
    <t>1854555433</t>
  </si>
  <si>
    <t>52</t>
  </si>
  <si>
    <t>211561111</t>
  </si>
  <si>
    <t>Výplň odvodňovacích žeber nebo trativodů kamenivem hrubým drceným frakce 4 až 16 mm</t>
  </si>
  <si>
    <t>-1139269226</t>
  </si>
  <si>
    <t>53</t>
  </si>
  <si>
    <t>212312111</t>
  </si>
  <si>
    <t>Lože pro trativody z betonu prostého</t>
  </si>
  <si>
    <t>-1214101511</t>
  </si>
  <si>
    <t>Komunikace</t>
  </si>
  <si>
    <t>54</t>
  </si>
  <si>
    <t>577144121</t>
  </si>
  <si>
    <t>Asfaltový beton vrstva obrusná ACO 11+ (ABS) tř. I tl 50 mm š přes 3 m z nemodifikovaného asfaltu</t>
  </si>
  <si>
    <t>-304135464</t>
  </si>
  <si>
    <t>55</t>
  </si>
  <si>
    <t>577144111</t>
  </si>
  <si>
    <t>Asfaltový beton vrstva obrusná ACO 11+ (ABS) tř. I tl 50 mm š do 3 m z nemodifikovaného asfaltu</t>
  </si>
  <si>
    <t>-1391225074</t>
  </si>
  <si>
    <t>56</t>
  </si>
  <si>
    <t>573231108</t>
  </si>
  <si>
    <t>Postřik živičný spojovací ze silniční emulze v množství 0,50 kg/m2</t>
  </si>
  <si>
    <t>1335401424</t>
  </si>
  <si>
    <t>57</t>
  </si>
  <si>
    <t>565156121</t>
  </si>
  <si>
    <t>Asfaltový beton vrstva podkladní ACP 22+ (obalované kamenivo OKH) tl 70 mm š přes 3 m</t>
  </si>
  <si>
    <t>714395729</t>
  </si>
  <si>
    <t>58</t>
  </si>
  <si>
    <t>565136101</t>
  </si>
  <si>
    <t>Asfaltový beton vrstva podkladní ACP 22+ (obalované kamenivo OKH) tl 50 mm š do 1,5 m</t>
  </si>
  <si>
    <t>-1094856330</t>
  </si>
  <si>
    <t>59</t>
  </si>
  <si>
    <t>573111111-01</t>
  </si>
  <si>
    <t>Postřik živičný infiltrační s posypem z asfaltové emulze množství  do 0,60  kg/m2  ( PI-E )</t>
  </si>
  <si>
    <t>-1036308297</t>
  </si>
  <si>
    <t>60</t>
  </si>
  <si>
    <t>567132113</t>
  </si>
  <si>
    <t>Podklad ze směsi stmelené cementem SC C 8/10 (KSC I) tl 180 mm</t>
  </si>
  <si>
    <t>1006780032</t>
  </si>
  <si>
    <t>61</t>
  </si>
  <si>
    <t>564861113.1</t>
  </si>
  <si>
    <t>Podklad ze štěrkodrtě ŠD plochy přes 100 m2 tl 220 mm fr.0-63 - ŠDa</t>
  </si>
  <si>
    <t>590333191</t>
  </si>
  <si>
    <t>62</t>
  </si>
  <si>
    <t>596212212</t>
  </si>
  <si>
    <t>Kladení zámkové dlažby pozemních komunikací ručně tl 80 mm skupiny A pl přes 100 do 300 m2</t>
  </si>
  <si>
    <t>-1821901952</t>
  </si>
  <si>
    <t>63</t>
  </si>
  <si>
    <t>596212210</t>
  </si>
  <si>
    <t>Kladení zámkové dlažby pozemních komunikací ručně tl 80 mm skupiny A pl do 50 m2</t>
  </si>
  <si>
    <t>-1058402634</t>
  </si>
  <si>
    <t>64</t>
  </si>
  <si>
    <t>59245005</t>
  </si>
  <si>
    <t>dlažba skladebná betonová 200x100mm tl 80mm barevná</t>
  </si>
  <si>
    <t>1561845689</t>
  </si>
  <si>
    <t>65</t>
  </si>
  <si>
    <t>567153829.1</t>
  </si>
  <si>
    <t>Podklad ze směsi stmelené cementem  SC C 8/10) tl 280 mm</t>
  </si>
  <si>
    <t>-1328660328</t>
  </si>
  <si>
    <t>66</t>
  </si>
  <si>
    <t>670145020</t>
  </si>
  <si>
    <t>67</t>
  </si>
  <si>
    <t>567142112</t>
  </si>
  <si>
    <t>Podklad ze směsi stmelené cementem SC C 8/10 (KSC I) tl 220 mm</t>
  </si>
  <si>
    <t>1569277287</t>
  </si>
  <si>
    <t>68</t>
  </si>
  <si>
    <t>564861013.1</t>
  </si>
  <si>
    <t>Podklad ze štěrkodrtě ŠD plochy do 100 m2 tl 220 mm fr.0-63 - ŠDa</t>
  </si>
  <si>
    <t>1253944821</t>
  </si>
  <si>
    <t>69</t>
  </si>
  <si>
    <t>274351121</t>
  </si>
  <si>
    <t>Zřízení bednění základových pasů rovného</t>
  </si>
  <si>
    <t>2065959282</t>
  </si>
  <si>
    <t>70</t>
  </si>
  <si>
    <t>274351122</t>
  </si>
  <si>
    <t>Odstranění bednění základových pasů rovného</t>
  </si>
  <si>
    <t>250242025</t>
  </si>
  <si>
    <t>Trubní vedení</t>
  </si>
  <si>
    <t>71</t>
  </si>
  <si>
    <t>899132212</t>
  </si>
  <si>
    <t>Výměna (výšková úprava) poklopu vodovodního samonivelačního nebo pevného šoupátkového</t>
  </si>
  <si>
    <t>135558387</t>
  </si>
  <si>
    <t>Ostatní konstrukce a práce-bourání</t>
  </si>
  <si>
    <t>72</t>
  </si>
  <si>
    <t>912211131.1</t>
  </si>
  <si>
    <t>Montáž sloupek pružný</t>
  </si>
  <si>
    <t>1479600609</t>
  </si>
  <si>
    <t>73</t>
  </si>
  <si>
    <t>56288009.1</t>
  </si>
  <si>
    <t>sloupek pružný (typ : City Jislon DK-7BS-M80-W)</t>
  </si>
  <si>
    <t>-553195643</t>
  </si>
  <si>
    <t>74</t>
  </si>
  <si>
    <t>915111116</t>
  </si>
  <si>
    <t>Vodorovné dopravní značení dělící čáry souvislé š 125 mm retroreflexní žlutá barva</t>
  </si>
  <si>
    <t>-330116907</t>
  </si>
  <si>
    <t>75</t>
  </si>
  <si>
    <t>915611111</t>
  </si>
  <si>
    <t>Předznačení vodorovného liniového značení</t>
  </si>
  <si>
    <t>851826571</t>
  </si>
  <si>
    <t>76</t>
  </si>
  <si>
    <t>916131213</t>
  </si>
  <si>
    <t>Osazení silničního obrubníku betonového stojatého s boční opěrou do lože z betonu prostého</t>
  </si>
  <si>
    <t>-52198647</t>
  </si>
  <si>
    <t>77</t>
  </si>
  <si>
    <t>59217031</t>
  </si>
  <si>
    <t>obrubník silniční betonový 1000x150x250mm</t>
  </si>
  <si>
    <t>233470016</t>
  </si>
  <si>
    <t>78</t>
  </si>
  <si>
    <t>59217029</t>
  </si>
  <si>
    <t>obrubník silniční betonový nájezdový 1000x150x150mm</t>
  </si>
  <si>
    <t>-1750004152</t>
  </si>
  <si>
    <t>79</t>
  </si>
  <si>
    <t>59217076</t>
  </si>
  <si>
    <t>obrubník silniční betonový přechodový 1000x150x250mm</t>
  </si>
  <si>
    <t>-2032065750</t>
  </si>
  <si>
    <t>80</t>
  </si>
  <si>
    <t>59217017</t>
  </si>
  <si>
    <t>obrubník betonový chodníkový 1000x100x250mm</t>
  </si>
  <si>
    <t>-760055533</t>
  </si>
  <si>
    <t>81</t>
  </si>
  <si>
    <t>919122132</t>
  </si>
  <si>
    <t>Těsnění spár zálivkou za tepla pro komůrky š 20 mm hl 40 mm s těsnicím profilem</t>
  </si>
  <si>
    <t>-235737681</t>
  </si>
  <si>
    <t>82</t>
  </si>
  <si>
    <t>919112233</t>
  </si>
  <si>
    <t>Řezání spár pro vytvoření komůrky š 20 mm hl 40 mm pro těsnící zálivku v živičném krytu</t>
  </si>
  <si>
    <t>1774232095</t>
  </si>
  <si>
    <t>83</t>
  </si>
  <si>
    <t>919735111</t>
  </si>
  <si>
    <t>Řezání stávajícího živičného krytu hl do 50 mm</t>
  </si>
  <si>
    <t>-890625579</t>
  </si>
  <si>
    <t>84</t>
  </si>
  <si>
    <t>919731122</t>
  </si>
  <si>
    <t>Zarovnání styčné plochy podkladu nebo krytu živičného tl přes 50 do 100 mm</t>
  </si>
  <si>
    <t>-62621576</t>
  </si>
  <si>
    <t>85</t>
  </si>
  <si>
    <t>938909311</t>
  </si>
  <si>
    <t>Čištění vozovek metením strojně podkladu nebo krytu betonového nebo živičného</t>
  </si>
  <si>
    <t>470352734</t>
  </si>
  <si>
    <t>86</t>
  </si>
  <si>
    <t>938909321</t>
  </si>
  <si>
    <t>Čištění vozovek metením ručně podkladu nebo krytu štěrkového</t>
  </si>
  <si>
    <t>-379495729</t>
  </si>
  <si>
    <t>998</t>
  </si>
  <si>
    <t>Přesun hmot</t>
  </si>
  <si>
    <t>87</t>
  </si>
  <si>
    <t>998223011</t>
  </si>
  <si>
    <t>Přesun hmot pro pozemní komunikace s krytem dlážděným</t>
  </si>
  <si>
    <t>-685610604</t>
  </si>
  <si>
    <t>Práce a dodávky M</t>
  </si>
  <si>
    <t>46-M</t>
  </si>
  <si>
    <t>Zemní práce při extr.mont.pracích</t>
  </si>
  <si>
    <t>88</t>
  </si>
  <si>
    <t>460010023</t>
  </si>
  <si>
    <t>Vytyčení trasy vedení kabelového podzemního v terénu volném</t>
  </si>
  <si>
    <t>km</t>
  </si>
  <si>
    <t>-84689568</t>
  </si>
  <si>
    <t>89</t>
  </si>
  <si>
    <t>460510000-01</t>
  </si>
  <si>
    <t xml:space="preserve">Kabelové prostupy z trub - utěsnění konců montážní PUR pěnou, vč. dodávky pěny </t>
  </si>
  <si>
    <t>135721217</t>
  </si>
  <si>
    <t>460671114</t>
  </si>
  <si>
    <t>Výstražná fólie pro krytí kabelů šířky přes 35 do 40 cm</t>
  </si>
  <si>
    <t>-2043190591</t>
  </si>
  <si>
    <t>91</t>
  </si>
  <si>
    <t>460821111</t>
  </si>
  <si>
    <t>Těleso trubkového kabelovodu z prostého betonu C16/20 v otevřeném výkopu</t>
  </si>
  <si>
    <t>-1483590855</t>
  </si>
  <si>
    <t>92</t>
  </si>
  <si>
    <t>460751111</t>
  </si>
  <si>
    <t>Osazení kabelových kanálů do rýhy z prefabrikovaných betonových žlabů vnější šířky do 20 cm</t>
  </si>
  <si>
    <t>57350506</t>
  </si>
  <si>
    <t>93</t>
  </si>
  <si>
    <t>59213009</t>
  </si>
  <si>
    <t>žlab kabelový betonový k ochraně zemního drátovodného vedení 100x17x14cm</t>
  </si>
  <si>
    <t>128</t>
  </si>
  <si>
    <t>-1902904323</t>
  </si>
  <si>
    <t>94</t>
  </si>
  <si>
    <t>59213344</t>
  </si>
  <si>
    <t>poklop kabelového žlabu betonový 500x160x35mm</t>
  </si>
  <si>
    <t>1966857521</t>
  </si>
  <si>
    <t>95</t>
  </si>
  <si>
    <t>452311121</t>
  </si>
  <si>
    <t>Podkladní desky z betonu prostého bez zvýšených nároků na prostředí tř. C 8/10 otevřený výkop</t>
  </si>
  <si>
    <t>2010312430</t>
  </si>
  <si>
    <t>96</t>
  </si>
  <si>
    <t>469981111</t>
  </si>
  <si>
    <t>Přesun hmot pro pomocné stavební práce při elektromotážích</t>
  </si>
  <si>
    <t>2050063964</t>
  </si>
  <si>
    <t>SO 102 - chodníky</t>
  </si>
  <si>
    <t>Úroveň 3:</t>
  </si>
  <si>
    <t>SO 102.1 - chodníky ve správě BKOM</t>
  </si>
  <si>
    <t xml:space="preserve">    11 - Zemní práce - přípravné a přidružené práce</t>
  </si>
  <si>
    <t xml:space="preserve">    18 - Zemní práce - povrchové úpravy terénu</t>
  </si>
  <si>
    <t xml:space="preserve">    5 - Komunikace pozemní</t>
  </si>
  <si>
    <t xml:space="preserve">    9 - Ostatní konstrukce a práce, bourání</t>
  </si>
  <si>
    <t>111301111.1</t>
  </si>
  <si>
    <t>Sejmutí drnu - rostlý terén  s přemístěním do 50 m nebo naložením na dopravní prostředek</t>
  </si>
  <si>
    <t>-1457394905</t>
  </si>
  <si>
    <t>121151103</t>
  </si>
  <si>
    <t>Sejmutí ornice plochy do 100 m2 tl vrstvy do 200 mm strojně</t>
  </si>
  <si>
    <t>-73976084</t>
  </si>
  <si>
    <t>122251502</t>
  </si>
  <si>
    <t>Odkopávky a prokopávky zapažené v hornině třídy těžitelnosti I skupiny 3 objem do 50 m3 strojně</t>
  </si>
  <si>
    <t>1028713799</t>
  </si>
  <si>
    <t>122351502</t>
  </si>
  <si>
    <t>Odkopávky a prokopávky zapažené v hornině třídy těžitelnosti II skupiny 4 objem do 50 m3 strojně</t>
  </si>
  <si>
    <t>73547891</t>
  </si>
  <si>
    <t>132251253</t>
  </si>
  <si>
    <t>Hloubení rýh nezapažených š do 2000 mm v hornině třídy těžitelnosti I skupiny 3 objem do 100 m3 strojně</t>
  </si>
  <si>
    <t>339009380</t>
  </si>
  <si>
    <t>132351253</t>
  </si>
  <si>
    <t>Hloubení rýh nezapažených š do 2000 mm v hornině třídy těžitelnosti II skupiny 4 objem do 100 m3 strojně</t>
  </si>
  <si>
    <t>1075126685</t>
  </si>
  <si>
    <t>-699634245</t>
  </si>
  <si>
    <t>-2004992657</t>
  </si>
  <si>
    <t>-552494463</t>
  </si>
  <si>
    <t>1965253009</t>
  </si>
  <si>
    <t>-1337696840</t>
  </si>
  <si>
    <t>-641616028</t>
  </si>
  <si>
    <t>Zemní práce - přípravné a přidružené práce</t>
  </si>
  <si>
    <t>-277150265</t>
  </si>
  <si>
    <t>113107322</t>
  </si>
  <si>
    <t>Odstranění podkladu z kameniva drceného tl přes 100 do 200 mm strojně pl do 50 m2</t>
  </si>
  <si>
    <t>-851622653</t>
  </si>
  <si>
    <t>113107323</t>
  </si>
  <si>
    <t>Odstranění podkladu z kameniva drceného tl přes 200 do 300 mm strojně pl do 50 m2</t>
  </si>
  <si>
    <t>1012706479</t>
  </si>
  <si>
    <t>113107223</t>
  </si>
  <si>
    <t>Odstranění podkladu z kameniva drceného tl přes 200 do 300 mm strojně pl přes 200 m2</t>
  </si>
  <si>
    <t>1277878907</t>
  </si>
  <si>
    <t>113107221</t>
  </si>
  <si>
    <t>Odstranění podkladu z kameniva drceného tl do 100 mm strojně pl přes 200 m2</t>
  </si>
  <si>
    <t>1871553185</t>
  </si>
  <si>
    <t>-529594537</t>
  </si>
  <si>
    <t>2020283113</t>
  </si>
  <si>
    <t>-1755888636</t>
  </si>
  <si>
    <t>113106162.1</t>
  </si>
  <si>
    <t>Rozebrání dlažeb vozovek z drobných kostek s ložem ze živice ručně k dalšímu použití</t>
  </si>
  <si>
    <t>-1392510928</t>
  </si>
  <si>
    <t>-616353467</t>
  </si>
  <si>
    <t>25789511</t>
  </si>
  <si>
    <t>2028610448</t>
  </si>
  <si>
    <t>113106144</t>
  </si>
  <si>
    <t>Rozebrání dlažeb ze zámkových dlaždic komunikací pro pěší strojně pl přes 50 m2</t>
  </si>
  <si>
    <t>153092029</t>
  </si>
  <si>
    <t>113107131</t>
  </si>
  <si>
    <t>Odstranění podkladu z betonu prostého tl přes 100 do 150 mm ručně</t>
  </si>
  <si>
    <t>1912818251</t>
  </si>
  <si>
    <t>113107331</t>
  </si>
  <si>
    <t>Odstranění podkladu z betonu prostého tl přes 100 do 150 mm strojně pl do 50 m2</t>
  </si>
  <si>
    <t>1023749071</t>
  </si>
  <si>
    <t>113107231</t>
  </si>
  <si>
    <t>Odstranění podkladu z betonu prostého tl přes 100 do 150 mm strojně pl přes 200 m2</t>
  </si>
  <si>
    <t>-1459100031</t>
  </si>
  <si>
    <t>919735123</t>
  </si>
  <si>
    <t>Řezání stávajícího betonového krytu hl přes 100 do 150 mm</t>
  </si>
  <si>
    <t>102054384</t>
  </si>
  <si>
    <t>1871554088</t>
  </si>
  <si>
    <t>-509983680</t>
  </si>
  <si>
    <t>1020546858</t>
  </si>
  <si>
    <t>113107241</t>
  </si>
  <si>
    <t>Odstranění podkladu živičného tl 50 mm strojně pl přes 200 m2</t>
  </si>
  <si>
    <t>779606504</t>
  </si>
  <si>
    <t>-1336435290</t>
  </si>
  <si>
    <t>-648699106</t>
  </si>
  <si>
    <t>418022281</t>
  </si>
  <si>
    <t>Zemní práce - povrchové úpravy terénu</t>
  </si>
  <si>
    <t>181951111</t>
  </si>
  <si>
    <t>Úprava pláně v hornině třídy těžitelnosti I skupiny 1 až 3 bez zhutnění strojně</t>
  </si>
  <si>
    <t>-1106300741</t>
  </si>
  <si>
    <t>181351103</t>
  </si>
  <si>
    <t>Rozprostření ornice tl vrstvy do 200 mm pl přes 100 do 500 m2 v rovině nebo ve svahu do 1:5 strojně</t>
  </si>
  <si>
    <t>-1996329782</t>
  </si>
  <si>
    <t>10364101</t>
  </si>
  <si>
    <t>zemina pro terénní úpravy - ornice</t>
  </si>
  <si>
    <t>-360680776</t>
  </si>
  <si>
    <t>182303111</t>
  </si>
  <si>
    <t>Doplnění zeminy nebo substrátu na travnatých plochách tl do 50 mm rovina v rovinně a svahu do 1:5</t>
  </si>
  <si>
    <t>1230662170</t>
  </si>
  <si>
    <t>10371500</t>
  </si>
  <si>
    <t>substrát pro trávníky VL</t>
  </si>
  <si>
    <t>857330827</t>
  </si>
  <si>
    <t>181111111</t>
  </si>
  <si>
    <t>Plošná úprava terénu do 500 m2 zemina skupiny 1 až 4 nerovnosti přes 50 do 100 mm v rovinně a svahu do 1:5</t>
  </si>
  <si>
    <t>-667754845</t>
  </si>
  <si>
    <t>181411131</t>
  </si>
  <si>
    <t>Založení parkového trávníku výsevem pl do 1000 m2 v rovině a ve svahu do 1:5</t>
  </si>
  <si>
    <t>1714614838</t>
  </si>
  <si>
    <t>00572410</t>
  </si>
  <si>
    <t>osivo směs travní parková</t>
  </si>
  <si>
    <t>kg</t>
  </si>
  <si>
    <t>-904672268</t>
  </si>
  <si>
    <t>183403113</t>
  </si>
  <si>
    <t>Obdělání půdy frézováním v rovině a svahu do 1:5</t>
  </si>
  <si>
    <t>-195993267</t>
  </si>
  <si>
    <t>183403152</t>
  </si>
  <si>
    <t>Obdělání půdy vláčením v rovině a svahu do 1:5</t>
  </si>
  <si>
    <t>1559262394</t>
  </si>
  <si>
    <t>183403153</t>
  </si>
  <si>
    <t>Obdělání půdy hrabáním v rovině a svahu do 1:5</t>
  </si>
  <si>
    <t>1092388463</t>
  </si>
  <si>
    <t>183403161</t>
  </si>
  <si>
    <t>Obdělání půdy válením v rovině a svahu do 1:5</t>
  </si>
  <si>
    <t>660366477</t>
  </si>
  <si>
    <t>184853511</t>
  </si>
  <si>
    <t>Chemické odplevelení před založením kultury přes 20 m2 postřikem na široko v rovině a svahu do 1:5 strojně</t>
  </si>
  <si>
    <t>423288749</t>
  </si>
  <si>
    <t>185802113</t>
  </si>
  <si>
    <t>Hnojení půdy umělým hnojivem na široko v rovině a svahu do 1:5</t>
  </si>
  <si>
    <t>2134147001</t>
  </si>
  <si>
    <t>25191155-11</t>
  </si>
  <si>
    <t>hnojivo startovací - pro založení trávníků,   spotřeba 30g/m2</t>
  </si>
  <si>
    <t>-989581761</t>
  </si>
  <si>
    <t>185803111</t>
  </si>
  <si>
    <t>Ošetření trávníku shrabáním v rovině a svahu do 1:5</t>
  </si>
  <si>
    <t>426536092</t>
  </si>
  <si>
    <t>185804312</t>
  </si>
  <si>
    <t>Zalití rostlin vodou plocha přes 20 m2</t>
  </si>
  <si>
    <t>-2136767323</t>
  </si>
  <si>
    <t>185851121</t>
  </si>
  <si>
    <t>Dovoz vody pro zálivku rostlin za vzdálenost do 1000 m</t>
  </si>
  <si>
    <t>1160172256</t>
  </si>
  <si>
    <t>185851129</t>
  </si>
  <si>
    <t>Příplatek k dovozu vody pro zálivku rostlin do 1000 m ZKD 1000 m</t>
  </si>
  <si>
    <t>-1339959828</t>
  </si>
  <si>
    <t>-1895019456</t>
  </si>
  <si>
    <t>10321109.1</t>
  </si>
  <si>
    <t>strukturární substrát - směs kamenné drtifr.32/63 (85%), kompost (7,5%) a alginit s biouhlem 1:1 (7,5%) (dodávka vč. smíchání směsi)</t>
  </si>
  <si>
    <t>134690283</t>
  </si>
  <si>
    <t>-1634280317</t>
  </si>
  <si>
    <t>162251102</t>
  </si>
  <si>
    <t>Vodorovné přemístění přes 20 do 50 m výkopku/sypaniny z horniny třídy těžitelnosti I skupiny 1 až 3</t>
  </si>
  <si>
    <t>948474980</t>
  </si>
  <si>
    <t>181411139.1</t>
  </si>
  <si>
    <t>Osetí vegetačních tvárnic vč. výplně směsi substrát zemina štěrk - směs vhodná do vegetačních tvárnic tl.8cm zalití</t>
  </si>
  <si>
    <t>1760757015</t>
  </si>
  <si>
    <t>Komunikace pozemní</t>
  </si>
  <si>
    <t>181951112</t>
  </si>
  <si>
    <t>Úprava pláně v hornině třídy těžitelnosti I skupiny 1 až 3 se zhutněním strojně</t>
  </si>
  <si>
    <t>347723400</t>
  </si>
  <si>
    <t>181951114</t>
  </si>
  <si>
    <t>Úprava pláně v hornině třídy těžitelnosti II skupiny 4 a 5 se zhutněním strojně</t>
  </si>
  <si>
    <t>-1769744138</t>
  </si>
  <si>
    <t>596211113</t>
  </si>
  <si>
    <t>Kladení zámkové dlažby komunikací pro pěší ručně tl 60 mm skupiny A pl přes 300 m2</t>
  </si>
  <si>
    <t>-787558871</t>
  </si>
  <si>
    <t>59245021</t>
  </si>
  <si>
    <t>dlažba tvar čtverec betonová 200x200x60mm přírodní</t>
  </si>
  <si>
    <t>1614310222</t>
  </si>
  <si>
    <t>596211120</t>
  </si>
  <si>
    <t>Kladení zámkové dlažby komunikací pro pěší ručně tl 60 mm skupiny B pl do 50 m2</t>
  </si>
  <si>
    <t>1473848394</t>
  </si>
  <si>
    <t>59245006</t>
  </si>
  <si>
    <t>dlažba pro nevidomé betonová 200x100mm tl 60mm barevná</t>
  </si>
  <si>
    <t>1304159346</t>
  </si>
  <si>
    <t>59245021-02</t>
  </si>
  <si>
    <t>dlažba tvar čtverec betonová 200x200x60mm přírodní - bezfazetová</t>
  </si>
  <si>
    <t>-705295517</t>
  </si>
  <si>
    <t>596211124</t>
  </si>
  <si>
    <t>Příplatek za kombinaci dvou barev u kladení betonových dlažeb komunikací pro pěší ručně tl 60 mm skupiny B</t>
  </si>
  <si>
    <t>831183117</t>
  </si>
  <si>
    <t>564831111.1</t>
  </si>
  <si>
    <t>Podklad ze štěrkodrtě ŠD plochy přes 100 m2 tl 100 mm - fr.0-32 - ŠDa -GE</t>
  </si>
  <si>
    <t>-1170757071</t>
  </si>
  <si>
    <t>564851111.2</t>
  </si>
  <si>
    <t>Podklad ze štěrkodrtě ŠD plochy přes 100 m2 tl 150 mm  - fr.0-63 - ŠDa -GE</t>
  </si>
  <si>
    <t>415453930</t>
  </si>
  <si>
    <t>1837166251</t>
  </si>
  <si>
    <t>59245020</t>
  </si>
  <si>
    <t>dlažba tvar obdélník betonová 200x100x80mm přírodní</t>
  </si>
  <si>
    <t>-31226730</t>
  </si>
  <si>
    <t>596212220</t>
  </si>
  <si>
    <t>Kladení zámkové dlažby pozemních komunikací ručně tl 80 mm skupiny B pl do 50 m2</t>
  </si>
  <si>
    <t>-1857602210</t>
  </si>
  <si>
    <t>596212224</t>
  </si>
  <si>
    <t>Příplatek za kombinaci dvou barev u betonových dlažeb pozemních komunikací ručně tl 80 mm skupiny B</t>
  </si>
  <si>
    <t>-1929029662</t>
  </si>
  <si>
    <t>596212235-90</t>
  </si>
  <si>
    <t xml:space="preserve">Příplatek za zvětšený podíl řezání a předlažby s výměnou ( vyjmutí a znovukladení ) pro symboly VDZ z dlažeb komunikací tl. 80 mm pro všechny skupiny A,B,C </t>
  </si>
  <si>
    <t>-1636752015</t>
  </si>
  <si>
    <t>59245226</t>
  </si>
  <si>
    <t>dlažba tvar obdélník betonová pro nevidomé 200x100x80mm barevná</t>
  </si>
  <si>
    <t>-399859353</t>
  </si>
  <si>
    <t>59245030-02</t>
  </si>
  <si>
    <t>dlažba tvar čtverec betonová 200x200x80mm přírodní - bezfazetová</t>
  </si>
  <si>
    <t>1284795702</t>
  </si>
  <si>
    <t>dlažba tvar obdélník betonová 200x100x80mm barevná</t>
  </si>
  <si>
    <t>459035879</t>
  </si>
  <si>
    <t>567122114</t>
  </si>
  <si>
    <t>Podklad ze směsi stmelené cementem SC C 8/10 (KSC I) tl 150 mm</t>
  </si>
  <si>
    <t>-1060865533</t>
  </si>
  <si>
    <t>564861011.1</t>
  </si>
  <si>
    <t>Podklad ze štěrkodrtě ŠD plochy do 100 m2 tl 200 mm - fr.0-63 - ŠDa -GE</t>
  </si>
  <si>
    <t>268519969</t>
  </si>
  <si>
    <t>596412210</t>
  </si>
  <si>
    <t>Kladení dlažby z vegetačních tvárnic pozemních komunikací tl 80 mm pl do 50 m2</t>
  </si>
  <si>
    <t>298447522</t>
  </si>
  <si>
    <t>59245039.1</t>
  </si>
  <si>
    <t>dlažba plošná vegetační 450x300mm tl 80mm</t>
  </si>
  <si>
    <t>1465624214</t>
  </si>
  <si>
    <t>564841011.1</t>
  </si>
  <si>
    <t>Podklad ze směsi štěrkodrtě a substrátu tl 120 mm směs vhodná pod vegetační tvárnice</t>
  </si>
  <si>
    <t>492285732</t>
  </si>
  <si>
    <t>916231213</t>
  </si>
  <si>
    <t>Osazení chodníkového obrubníku betonového stojatého s boční opěrou do lože z betonu prostého</t>
  </si>
  <si>
    <t>-1493841512</t>
  </si>
  <si>
    <t>1041036577</t>
  </si>
  <si>
    <t>Ostatní konstrukce a práce, bourání</t>
  </si>
  <si>
    <t>966006132.1</t>
  </si>
  <si>
    <t>Odstranění značek dopravních nebo orientačních se sloupky s betonovými patkami očištění uskladnění po dobu stavby přemístění zpět pro osazení vč. likvidace suti z patky</t>
  </si>
  <si>
    <t>533663200</t>
  </si>
  <si>
    <t>914511113.1</t>
  </si>
  <si>
    <t>Zpětná montáž sloupku s dopravními značkami s betonovým základem a hliníkvou patkou M+D</t>
  </si>
  <si>
    <t>1871774704</t>
  </si>
  <si>
    <t>915111603.1</t>
  </si>
  <si>
    <t>Oprava zídek dotčená stavbou uvedení do původního stavu</t>
  </si>
  <si>
    <t>-1417822869</t>
  </si>
  <si>
    <t>2000569059</t>
  </si>
  <si>
    <t>-1662080401</t>
  </si>
  <si>
    <t>-2125772666</t>
  </si>
  <si>
    <t>116470117</t>
  </si>
  <si>
    <t>935004787</t>
  </si>
  <si>
    <t>-1740718985</t>
  </si>
  <si>
    <t>-1282212831</t>
  </si>
  <si>
    <t>-1843682964</t>
  </si>
  <si>
    <t>97</t>
  </si>
  <si>
    <t>1762586363</t>
  </si>
  <si>
    <t>98</t>
  </si>
  <si>
    <t>-1191743855</t>
  </si>
  <si>
    <t>SO 102.2 - chodníky mimo správu BKOM</t>
  </si>
  <si>
    <t>143670220</t>
  </si>
  <si>
    <t>-226550328</t>
  </si>
  <si>
    <t>771754648</t>
  </si>
  <si>
    <t>-1193066892</t>
  </si>
  <si>
    <t>113106134</t>
  </si>
  <si>
    <t>Rozebrání dlažeb ze zámkových dlaždic komunikací pro pěší strojně pl do 50 m2</t>
  </si>
  <si>
    <t>-234764060</t>
  </si>
  <si>
    <t>-1629475543</t>
  </si>
  <si>
    <t>1386760784</t>
  </si>
  <si>
    <t>-1572693985</t>
  </si>
  <si>
    <t>-813327137</t>
  </si>
  <si>
    <t>181351003</t>
  </si>
  <si>
    <t>Rozprostření ornice tl vrstvy do 200 mm pl do 100 m2 v rovině nebo ve svahu do 1:5 strojně</t>
  </si>
  <si>
    <t>-2099399536</t>
  </si>
  <si>
    <t>-2002908370</t>
  </si>
  <si>
    <t>-1936925259</t>
  </si>
  <si>
    <t>1333192033</t>
  </si>
  <si>
    <t>-319672372</t>
  </si>
  <si>
    <t>-1507887950</t>
  </si>
  <si>
    <t>-1403892054</t>
  </si>
  <si>
    <t>314558241</t>
  </si>
  <si>
    <t>487962606</t>
  </si>
  <si>
    <t>-205254958</t>
  </si>
  <si>
    <t>2033697302</t>
  </si>
  <si>
    <t>1601678261</t>
  </si>
  <si>
    <t>806447605</t>
  </si>
  <si>
    <t>545827279</t>
  </si>
  <si>
    <t>950722044</t>
  </si>
  <si>
    <t>-1361091805</t>
  </si>
  <si>
    <t>-560039429</t>
  </si>
  <si>
    <t>1481467978</t>
  </si>
  <si>
    <t>596211110</t>
  </si>
  <si>
    <t>Kladení zámkové dlažby komunikací pro pěší ručně tl 60 mm skupiny A pl do 50 m2</t>
  </si>
  <si>
    <t>818935690</t>
  </si>
  <si>
    <t>-467873337</t>
  </si>
  <si>
    <t>-259382340</t>
  </si>
  <si>
    <t>59246085</t>
  </si>
  <si>
    <t>dlažba pro nevidomé betonová 200x200mm tl 60mm barevná</t>
  </si>
  <si>
    <t>1950733736</t>
  </si>
  <si>
    <t>-2037415176</t>
  </si>
  <si>
    <t>1527589810</t>
  </si>
  <si>
    <t>SO 103 - odvodnění</t>
  </si>
  <si>
    <t xml:space="preserve">    4 - Vodorovné konstrukce</t>
  </si>
  <si>
    <t>119001401</t>
  </si>
  <si>
    <t>Dočasné zajištění potrubí ocelového nebo litinového DN do 200 mm</t>
  </si>
  <si>
    <t>1984005073</t>
  </si>
  <si>
    <t>139001101</t>
  </si>
  <si>
    <t>Příplatek za ztížení vykopávky v blízkosti podzemního vedení</t>
  </si>
  <si>
    <t>-416460896</t>
  </si>
  <si>
    <t>132212222</t>
  </si>
  <si>
    <t>Hloubení zapažených rýh šířky do 2000 mm v nesoudržných horninách třídy těžitelnosti I skupiny 3 ručně</t>
  </si>
  <si>
    <t>-1062207909</t>
  </si>
  <si>
    <t>132312222</t>
  </si>
  <si>
    <t>Hloubení zapažených rýh šířky do 2000 mm v nesoudržných horninách třídy těžitelnosti II skupiny 4 ručně</t>
  </si>
  <si>
    <t>254556156</t>
  </si>
  <si>
    <t>132254204</t>
  </si>
  <si>
    <t>Hloubení zapažených rýh š do 2000 mm v hornině třídy těžitelnosti I skupiny 3 objem do 500 m3</t>
  </si>
  <si>
    <t>-1039720927</t>
  </si>
  <si>
    <t>132354204</t>
  </si>
  <si>
    <t>Hloubení zapažených rýh š do 2000 mm v hornině třídy těžitelnosti II skupiny 4 objem do 500 m3</t>
  </si>
  <si>
    <t>-827885609</t>
  </si>
  <si>
    <t>151101102</t>
  </si>
  <si>
    <t>Zřízení příložného pažení a rozepření stěn rýh hl přes 2 do 4 m</t>
  </si>
  <si>
    <t>-423912632</t>
  </si>
  <si>
    <t>151101112</t>
  </si>
  <si>
    <t>Odstranění příložného pažení a rozepření stěn rýh hl přes 2 do 4 m</t>
  </si>
  <si>
    <t>1698469371</t>
  </si>
  <si>
    <t>1230619202</t>
  </si>
  <si>
    <t>-69922918</t>
  </si>
  <si>
    <t>-137016331</t>
  </si>
  <si>
    <t>2084261841</t>
  </si>
  <si>
    <t>1193198016</t>
  </si>
  <si>
    <t>58331201.1</t>
  </si>
  <si>
    <t>zhutněný zásyp náhradním zásypovým materiálem (plná frakce)</t>
  </si>
  <si>
    <t>-836009594</t>
  </si>
  <si>
    <t>167151111</t>
  </si>
  <si>
    <t>Nakládání výkopku z hornin třídy těžitelnosti I skupiny 1 až 3 přes 100 m3</t>
  </si>
  <si>
    <t>40381659</t>
  </si>
  <si>
    <t>-796772070</t>
  </si>
  <si>
    <t>Vodorovné konstrukce</t>
  </si>
  <si>
    <t>451573111</t>
  </si>
  <si>
    <t>Lože pod potrubí otevřený výkop ze štěrkopísku</t>
  </si>
  <si>
    <t>1221449768</t>
  </si>
  <si>
    <t>-985929434</t>
  </si>
  <si>
    <t>162351103</t>
  </si>
  <si>
    <t>Vodorovné přemístění přes 50 do 500 m výkopku/sypaniny z horniny třídy těžitelnosti I skupiny 1 až 3</t>
  </si>
  <si>
    <t>-1873737364</t>
  </si>
  <si>
    <t>452111111</t>
  </si>
  <si>
    <t>Osazení betonových pražců otevřený výkop pl do 25000 mm2</t>
  </si>
  <si>
    <t>-737233782</t>
  </si>
  <si>
    <t>59223601.1</t>
  </si>
  <si>
    <t>podkladek pod trouby kamenina DN 150-250</t>
  </si>
  <si>
    <t>158810919</t>
  </si>
  <si>
    <t>452311130.1</t>
  </si>
  <si>
    <t>Podkladní desky z betonu prostého tř. C 8/10 otevřený výkop</t>
  </si>
  <si>
    <t>1477494169</t>
  </si>
  <si>
    <t>452112112</t>
  </si>
  <si>
    <t>Osazení betonových prstenců nebo rámů v do 100 mm pod poklopy a mříže</t>
  </si>
  <si>
    <t>-399656501</t>
  </si>
  <si>
    <t>59223864</t>
  </si>
  <si>
    <t>prstenec pro uliční vpusť vyrovnávací betonový 390x60x130mm</t>
  </si>
  <si>
    <t>-1934843995</t>
  </si>
  <si>
    <t>452313141</t>
  </si>
  <si>
    <t>Podkladní bloky z betonu prostého bez zvýšených nároků na prostředí tř. C 16/20 otevřený výkop</t>
  </si>
  <si>
    <t>1806064705</t>
  </si>
  <si>
    <t>452353111</t>
  </si>
  <si>
    <t>Bednění podkladních bloků pod potrubí, stoky a drobné objekty otevřený výkop zřízení</t>
  </si>
  <si>
    <t>1261904332</t>
  </si>
  <si>
    <t>452353112</t>
  </si>
  <si>
    <t>Bednění podkladních bloků pod potrubí, stoky a drobné objekty otevřený výkop odstranění</t>
  </si>
  <si>
    <t>-931659845</t>
  </si>
  <si>
    <t>831312121</t>
  </si>
  <si>
    <t>Montáž potrubí z trub kameninových hrdlových s integrovaným těsněním výkop sklon do 20 % DN 150</t>
  </si>
  <si>
    <t>-1643709070</t>
  </si>
  <si>
    <t>59710675</t>
  </si>
  <si>
    <t>trouba kameninová glazovaná DN 150 dl 1,50m spojovací systém F</t>
  </si>
  <si>
    <t>1455313107</t>
  </si>
  <si>
    <t>837311221</t>
  </si>
  <si>
    <t>Montáž kameninových tvarovek odbočných s integrovaným těsněním otevřený výkop DN 150</t>
  </si>
  <si>
    <t>-361052529</t>
  </si>
  <si>
    <t>59711538</t>
  </si>
  <si>
    <t>odbočka kameninová glazovaná jednoduchá šikmá DN 150/100 pryžové těsnění (spojovací systém F/F) dl 400mm</t>
  </si>
  <si>
    <t>1169448019</t>
  </si>
  <si>
    <t>837312221</t>
  </si>
  <si>
    <t>Montáž kameninových tvarovek jednoosých s integrovaným těsněním otevřený výkop DN 150</t>
  </si>
  <si>
    <t>-577211272</t>
  </si>
  <si>
    <t>59710964</t>
  </si>
  <si>
    <t>koleno kameninové glazované DN 150 30° spojovací systém F</t>
  </si>
  <si>
    <t>989170912</t>
  </si>
  <si>
    <t>59711024</t>
  </si>
  <si>
    <t>koleno kameninové glazované DN 150 90° spojovací systém F</t>
  </si>
  <si>
    <t>-184665612</t>
  </si>
  <si>
    <t>877265211</t>
  </si>
  <si>
    <t>Montáž kolen na kanalizačním potrubí z PP nebo tvrdého PVC trub hladkých plnostěnných DN 100</t>
  </si>
  <si>
    <t>-1577134354</t>
  </si>
  <si>
    <t>28611540</t>
  </si>
  <si>
    <t>přechod kanalizační PVC na kameninové hrdlo DN 110</t>
  </si>
  <si>
    <t>1674817630</t>
  </si>
  <si>
    <t>28617001-01</t>
  </si>
  <si>
    <t xml:space="preserve">trubka kanalizační PP-SN10   DN 100 pro napojení drenáže </t>
  </si>
  <si>
    <t>2145248723</t>
  </si>
  <si>
    <t>892352120-01</t>
  </si>
  <si>
    <t xml:space="preserve">Zkouška těsnosti kanalizace potrubí DN 150-200  komplet vč. všech prací a dodávek - přípojky uličních vpustí </t>
  </si>
  <si>
    <t>-1266382587</t>
  </si>
  <si>
    <t>895941343</t>
  </si>
  <si>
    <t>Osazení vpusti uliční DN 500 z betonových dílců dno vysoké s kalištěm</t>
  </si>
  <si>
    <t>-416178348</t>
  </si>
  <si>
    <t>59224471</t>
  </si>
  <si>
    <t>vpusť uliční DN 500 kaliště vysoké 500/820x65mm</t>
  </si>
  <si>
    <t>-325404941</t>
  </si>
  <si>
    <t>895941351</t>
  </si>
  <si>
    <t>Osazení vpusti uliční DN 500 z betonových dílců skruž horní pro čtvercovou vtokovou mříž</t>
  </si>
  <si>
    <t>1819976779</t>
  </si>
  <si>
    <t>59224460</t>
  </si>
  <si>
    <t>vpusť uliční DN 500 betonová 500x190x65mm čtvercový poklop</t>
  </si>
  <si>
    <t>722173303</t>
  </si>
  <si>
    <t>895941361</t>
  </si>
  <si>
    <t>Osazení vpusti uliční DN 500 z betonových dílců skruž středová 290 mm</t>
  </si>
  <si>
    <t>440170360</t>
  </si>
  <si>
    <t>59224461</t>
  </si>
  <si>
    <t>vpusť uliční DN 500 skruž průběžná nízká betonová 500/290x65mm</t>
  </si>
  <si>
    <t>-322984558</t>
  </si>
  <si>
    <t>895941362</t>
  </si>
  <si>
    <t>Osazení vpusti uliční DN 500 z betonových dílců skruž středová 590 mm</t>
  </si>
  <si>
    <t>809227422</t>
  </si>
  <si>
    <t>59224462</t>
  </si>
  <si>
    <t>vpusť uliční DN 500 skruž průběžná vysoká betonová 500/590x65mm</t>
  </si>
  <si>
    <t>-1988298576</t>
  </si>
  <si>
    <t>895941366</t>
  </si>
  <si>
    <t>Osazení vpusti uliční DN 500 z betonových dílců skruž průběžná s výtokem</t>
  </si>
  <si>
    <t>-606856019</t>
  </si>
  <si>
    <t>59224466</t>
  </si>
  <si>
    <t>vpusť uliční DN 500 skruž průběžná 500/590x65mm betonová s odtokem 220mm</t>
  </si>
  <si>
    <t>-2080071946</t>
  </si>
  <si>
    <t>899204112</t>
  </si>
  <si>
    <t>Osazení mříží litinových včetně rámů a košů na bahno pro třídu zatížení D400, E600</t>
  </si>
  <si>
    <t>1111829487</t>
  </si>
  <si>
    <t>63126003-11</t>
  </si>
  <si>
    <t>mříž  s rámem vtoková - plastová-  rovná 500x500mm (470x500x60mm),  D400 - DIN 508D, rám BEGU</t>
  </si>
  <si>
    <t>-456084391</t>
  </si>
  <si>
    <t>59223871</t>
  </si>
  <si>
    <t>koš vysoký pro uliční vpusti žárově Pz plech pro rám 500/500mm</t>
  </si>
  <si>
    <t>1271621705</t>
  </si>
  <si>
    <t>899623141</t>
  </si>
  <si>
    <t>Obetonování potrubí nebo zdiva stok betonem prostým tř. C 12/15 v otevřeném výkopu</t>
  </si>
  <si>
    <t>1604495505</t>
  </si>
  <si>
    <t>899203211</t>
  </si>
  <si>
    <t>Demontáž mříží litinových včetně rámů hmotnosti přes 100 do 150 kg</t>
  </si>
  <si>
    <t>-750571261</t>
  </si>
  <si>
    <t>-934213724</t>
  </si>
  <si>
    <t>750866125</t>
  </si>
  <si>
    <t>890411851</t>
  </si>
  <si>
    <t>Bourání šachet z prefabrikovaných skruží strojně obestavěného prostoru do 1,5 m3</t>
  </si>
  <si>
    <t>671644714</t>
  </si>
  <si>
    <t>810351811</t>
  </si>
  <si>
    <t>Bourání stávajícího potrubí z betonu DN do 200</t>
  </si>
  <si>
    <t>758917842</t>
  </si>
  <si>
    <t>-1060768926</t>
  </si>
  <si>
    <t>-209961787</t>
  </si>
  <si>
    <t>-1551094631</t>
  </si>
  <si>
    <t>998275101</t>
  </si>
  <si>
    <t>Přesun hmot pro trubní vedení z trub kameninových otevřený výkop</t>
  </si>
  <si>
    <t>-339007196</t>
  </si>
  <si>
    <t>460671113</t>
  </si>
  <si>
    <t>Výstražná fólie pro krytí kabelů šířky přes 25 do 34 cm</t>
  </si>
  <si>
    <t>1946044408</t>
  </si>
  <si>
    <t>SO 300 - VODOHOSPODÁŘSKÉ OBJEKTY</t>
  </si>
  <si>
    <t>SO 310 - kanalizace</t>
  </si>
  <si>
    <t xml:space="preserve">    3 - Svislé a kompletní konstrukce</t>
  </si>
  <si>
    <t>113107421</t>
  </si>
  <si>
    <t>Odstranění podkladu z kameniva drceného tl do 100 mm při překopech strojně pl do 15 m2</t>
  </si>
  <si>
    <t>2002678041</t>
  </si>
  <si>
    <t>113107424</t>
  </si>
  <si>
    <t>Odstranění podkladu z kameniva drceného tl přes 300 do 400 mm při překopech strojně pl do 15 m2</t>
  </si>
  <si>
    <t>-2114286542</t>
  </si>
  <si>
    <t>113107511</t>
  </si>
  <si>
    <t>Odstranění podkladu z kameniva těženého tl do 100 mm při překopech strojně pl přes 15 m2</t>
  </si>
  <si>
    <t>717196656</t>
  </si>
  <si>
    <t>113107523</t>
  </si>
  <si>
    <t>Odstranění podkladu z kameniva drceného tl přes 200 do 300 mm při překopech strojně pl přes 15 m2</t>
  </si>
  <si>
    <t>-934791507</t>
  </si>
  <si>
    <t>-830982472</t>
  </si>
  <si>
    <t>-2092404363</t>
  </si>
  <si>
    <t>2085657585</t>
  </si>
  <si>
    <t>-906992934</t>
  </si>
  <si>
    <t>471913516</t>
  </si>
  <si>
    <t>-114561637</t>
  </si>
  <si>
    <t>1163745481</t>
  </si>
  <si>
    <t>113107431</t>
  </si>
  <si>
    <t>Odstranění podkladu z betonu prostého tl přes 100 do 150 mm při překopech strojně pl do 15 m2</t>
  </si>
  <si>
    <t>-1827603615</t>
  </si>
  <si>
    <t>-663986709</t>
  </si>
  <si>
    <t>113107432</t>
  </si>
  <si>
    <t>Odstranění podkladu z betonu prostého tl přes 150 do 300 mm při překopech strojně pl do 15 m2</t>
  </si>
  <si>
    <t>1908378347</t>
  </si>
  <si>
    <t>919735125</t>
  </si>
  <si>
    <t>Řezání stávajícího betonového krytu hl přes 200 do 250 mm</t>
  </si>
  <si>
    <t>-1958719239</t>
  </si>
  <si>
    <t>113107530</t>
  </si>
  <si>
    <t>Odstranění podkladu z betonu prostého tl do 100 mm při překopech strojně pl přes 15 m2</t>
  </si>
  <si>
    <t>74268223</t>
  </si>
  <si>
    <t>919735122</t>
  </si>
  <si>
    <t>Řezání stávajícího betonového krytu hl přes 50 do 100 mm</t>
  </si>
  <si>
    <t>889595333</t>
  </si>
  <si>
    <t>113107532</t>
  </si>
  <si>
    <t>Odstranění podkladu z betonu prostého tl přes 150 do 300 mm při překopech strojně pl přes 15 m2</t>
  </si>
  <si>
    <t>-117676158</t>
  </si>
  <si>
    <t>877663476</t>
  </si>
  <si>
    <t>113107534</t>
  </si>
  <si>
    <t>Odstranění podkladu z betonu prostého tl přes 400 do 500 mm při překopech strojně pl přes 15 m2</t>
  </si>
  <si>
    <t>-672107522</t>
  </si>
  <si>
    <t>919735126</t>
  </si>
  <si>
    <t>Řezání stávajícího betonového krytu hl přes 250 do 300 mm</t>
  </si>
  <si>
    <t>-1055100718</t>
  </si>
  <si>
    <t>-2101335358</t>
  </si>
  <si>
    <t>-362373367</t>
  </si>
  <si>
    <t>-1939565312</t>
  </si>
  <si>
    <t>113107441</t>
  </si>
  <si>
    <t>Odstranění podkladu živičných tl do 50 mm při překopech strojně pl do 15 m2</t>
  </si>
  <si>
    <t>-1665649624</t>
  </si>
  <si>
    <t>397456340</t>
  </si>
  <si>
    <t>113107546</t>
  </si>
  <si>
    <t>Odstranění podkladu živičných tl přes 250 do 300 mm při překopech strojně pl přes 15 m2</t>
  </si>
  <si>
    <t>-1390458993</t>
  </si>
  <si>
    <t>2114017809</t>
  </si>
  <si>
    <t>-2035498768</t>
  </si>
  <si>
    <t>-1486404040</t>
  </si>
  <si>
    <t>121689201</t>
  </si>
  <si>
    <t>115101203</t>
  </si>
  <si>
    <t>Čerpání vody na dopravní výšku do 10 m průměrný přítok přes 1 000 do 2 000 l/min</t>
  </si>
  <si>
    <t>hod</t>
  </si>
  <si>
    <t>773872123</t>
  </si>
  <si>
    <t>115101204</t>
  </si>
  <si>
    <t>Čerpání vody na dopravní výšku do 10 m průměrný přítok do přes 2 000 do 4 000 l/min</t>
  </si>
  <si>
    <t>930535286</t>
  </si>
  <si>
    <t>115101209</t>
  </si>
  <si>
    <t>Příplatek ZKD 2000 l/min při čerpání vody na dopravní výšku do 10 m</t>
  </si>
  <si>
    <t>-1929914204</t>
  </si>
  <si>
    <t>115101303</t>
  </si>
  <si>
    <t>Pohotovost čerpací soupravy pro dopravní výšku do 10 m přítok přes 1 000 do 2 000 l/min</t>
  </si>
  <si>
    <t>den</t>
  </si>
  <si>
    <t>316048031</t>
  </si>
  <si>
    <t>115101304</t>
  </si>
  <si>
    <t>Pohotovost čerpací soupravy pro dopravní výšku do 10 m přítok přes 2 000 do 4 000 l/min</t>
  </si>
  <si>
    <t>689716275</t>
  </si>
  <si>
    <t>115101309</t>
  </si>
  <si>
    <t>Příplatek ZKD 2000 l/min při pohotovosti čerpací soupravy pro dopravní výšku do 10 m</t>
  </si>
  <si>
    <t>-1937931587</t>
  </si>
  <si>
    <t>1575300852</t>
  </si>
  <si>
    <t>119001421</t>
  </si>
  <si>
    <t>Dočasné zajištění kabelů a kabelových tratí ze 3 volně ložených kabelů</t>
  </si>
  <si>
    <t>1512978387</t>
  </si>
  <si>
    <t>-789499694</t>
  </si>
  <si>
    <t>139001102.1</t>
  </si>
  <si>
    <t xml:space="preserve">Příplatek za ztížení vykopávky v blízkosti kořenů stromů - opora stromů přerušení kořenů do d30mm zachovány kořeny nad d30mm, nad 50mm chránit před vysycháním a mrazem ochrana stěn výkopů s kořeny pravidelně vlhčenou geotextilií proti vysychání </t>
  </si>
  <si>
    <t>1350424036</t>
  </si>
  <si>
    <t>-156385391</t>
  </si>
  <si>
    <t>1115637824</t>
  </si>
  <si>
    <t>132254206</t>
  </si>
  <si>
    <t>Hloubení zapažených rýh š do 2000 mm v hornině třídy těžitelnosti I skupiny 3 objem do 5000 m3</t>
  </si>
  <si>
    <t>-26392010</t>
  </si>
  <si>
    <t>132354206</t>
  </si>
  <si>
    <t>Hloubení zapažených rýh š do 2000 mm v hornině třídy těžitelnosti II skupiny 4 objem do 5000 m3</t>
  </si>
  <si>
    <t>1567286561</t>
  </si>
  <si>
    <t>151201102</t>
  </si>
  <si>
    <t>Zřízení zátažného pažení a rozepření stěn rýh hl přes 2 do 4 m</t>
  </si>
  <si>
    <t>1491484198</t>
  </si>
  <si>
    <t>151201112</t>
  </si>
  <si>
    <t>Odstranění zátažného pažení a rozepření stěn rýh hl přes 2 do 4 m</t>
  </si>
  <si>
    <t>817238077</t>
  </si>
  <si>
    <t>151201103</t>
  </si>
  <si>
    <t>Zřízení zátažného pažení a rozepření stěn rýh hl přes 4 do 8 m</t>
  </si>
  <si>
    <t>229966315</t>
  </si>
  <si>
    <t>151201113</t>
  </si>
  <si>
    <t>Odstranění zátažného pažení a rozepření stěn rýh hl přes 4 do 8 m</t>
  </si>
  <si>
    <t>-1567052673</t>
  </si>
  <si>
    <t>133251101</t>
  </si>
  <si>
    <t>Hloubení šachet nezapažených v hornině třídy těžitelnosti I skupiny 3 objem do 20 m3</t>
  </si>
  <si>
    <t>-304606287</t>
  </si>
  <si>
    <t>133351101</t>
  </si>
  <si>
    <t>Hloubení šachet nezapažených v hornině třídy těžitelnosti II skupiny 4 objem do 20 m3</t>
  </si>
  <si>
    <t>1376367824</t>
  </si>
  <si>
    <t>151202201</t>
  </si>
  <si>
    <t>Zřízení zátažného pažení stěn do 30 m2 výkopu hl do 4 m pro překopy inženýrských sítí</t>
  </si>
  <si>
    <t>94199091</t>
  </si>
  <si>
    <t>151202211</t>
  </si>
  <si>
    <t>Odstranění pažení stěn zátažného do 30 m2 hl do 4 m při překopech inženýrských sítí</t>
  </si>
  <si>
    <t>1384710585</t>
  </si>
  <si>
    <t>151202301</t>
  </si>
  <si>
    <t>Zřízení rozepření stěn do 30 m3 při pažení zátažném hl do 4 m při překopech inženýrských sítí</t>
  </si>
  <si>
    <t>-296000744</t>
  </si>
  <si>
    <t>151202311</t>
  </si>
  <si>
    <t>Odstranění rozepření stěn do 30 m3 při pažení zátažném hl do 4 m při překopech inženýrských sítí</t>
  </si>
  <si>
    <t>-370709602</t>
  </si>
  <si>
    <t>238869381</t>
  </si>
  <si>
    <t>1257993341</t>
  </si>
  <si>
    <t>-1663072587</t>
  </si>
  <si>
    <t>-279902850</t>
  </si>
  <si>
    <t>1348991479</t>
  </si>
  <si>
    <t>-534581841</t>
  </si>
  <si>
    <t>1516387535</t>
  </si>
  <si>
    <t>587593893</t>
  </si>
  <si>
    <t>Svislé a kompletní konstrukce</t>
  </si>
  <si>
    <t>359901212</t>
  </si>
  <si>
    <t>Monitoring stoky jakékoli výšky na stávající kanalizaci</t>
  </si>
  <si>
    <t>2047332817</t>
  </si>
  <si>
    <t>-1873329844</t>
  </si>
  <si>
    <t>1019524087</t>
  </si>
  <si>
    <t>-538803308</t>
  </si>
  <si>
    <t>452311171</t>
  </si>
  <si>
    <t>Podkladní desky z betonu prostého tř. C 30/37 otevřený výkop</t>
  </si>
  <si>
    <t>206070998</t>
  </si>
  <si>
    <t>-613734621</t>
  </si>
  <si>
    <t>59223733.1</t>
  </si>
  <si>
    <t>podkladek pod trouby kameninové DN 300-500</t>
  </si>
  <si>
    <t>1759113288</t>
  </si>
  <si>
    <t>564950418.1</t>
  </si>
  <si>
    <t>Provizorní kryt z asfaltového recyklátu tl 200 mm</t>
  </si>
  <si>
    <t>-1051446112</t>
  </si>
  <si>
    <t>1233552405</t>
  </si>
  <si>
    <t>-1276295539</t>
  </si>
  <si>
    <t>831372121</t>
  </si>
  <si>
    <t>Montáž potrubí z trub kameninových hrdlových s integrovaným těsněním výkop sklon do 20 % DN 300</t>
  </si>
  <si>
    <t>-448005904</t>
  </si>
  <si>
    <t>59710711</t>
  </si>
  <si>
    <t>trouba kameninová glazovaná DN 300 dl 2,50m spojovací systém C Třída 160</t>
  </si>
  <si>
    <t>429467989</t>
  </si>
  <si>
    <t>831392121</t>
  </si>
  <si>
    <t>Montáž potrubí z trub kameninových hrdlových s integrovaným těsněním výkop sklon do 20 % DN 400</t>
  </si>
  <si>
    <t>779603478</t>
  </si>
  <si>
    <t>59710701</t>
  </si>
  <si>
    <t>trouba kameninová glazovaná DN 400 dl 2,50m spojovací systém C Třida 160</t>
  </si>
  <si>
    <t>-1089986169</t>
  </si>
  <si>
    <t>-1243785181</t>
  </si>
  <si>
    <t>837371221</t>
  </si>
  <si>
    <t>Montáž kameninových tvarovek odbočných s integrovaným těsněním otevřený výkop DN 300</t>
  </si>
  <si>
    <t>-1261220924</t>
  </si>
  <si>
    <t>59711770</t>
  </si>
  <si>
    <t>odbočka kameninová glazovaná jednoduchá kolmá DN 300/150 dl 500mm spojovací systém C/F tř.160/-</t>
  </si>
  <si>
    <t>1291012350</t>
  </si>
  <si>
    <t>837391221</t>
  </si>
  <si>
    <t>Montáž kameninových tvarovek odbočných s integrovaným těsněním otevřený výkop DN 400</t>
  </si>
  <si>
    <t>1024672510</t>
  </si>
  <si>
    <t>59711790</t>
  </si>
  <si>
    <t>odbočka kameninová glazovaná jednoduchá kolmá DN 400/150 dl 1000mm spojovací systém C/F tř.160/-</t>
  </si>
  <si>
    <t>702591745</t>
  </si>
  <si>
    <t>59711793.1</t>
  </si>
  <si>
    <t>odbočka kameninová glazovaná jednoduchá kolmá DN 400/200 dl 1000mm spojovací systém C/F tř.160/-</t>
  </si>
  <si>
    <t>1361883081</t>
  </si>
  <si>
    <t>894410102</t>
  </si>
  <si>
    <t>Osazení betonových dílců pro kanalizační šachty DN 1000 šachtové dno výšky 800 mm</t>
  </si>
  <si>
    <t>-1368690617</t>
  </si>
  <si>
    <t>59224338.1</t>
  </si>
  <si>
    <t>dno betonové šachty DN 1000 kanalizační výšky 80cm (pro DN300,DN400) s kameninovou vystélkou a dvojřádkem cihel</t>
  </si>
  <si>
    <t>1553610416</t>
  </si>
  <si>
    <t>894410211.1</t>
  </si>
  <si>
    <t>Osazení betonových dílců pro kanalizační šachty DN 1000 skruž rovná výšky 250 mm vč. výplně spár kanalizační maltou</t>
  </si>
  <si>
    <t>-1628481110</t>
  </si>
  <si>
    <t>59224066</t>
  </si>
  <si>
    <t>skruž betonová DN 1000x250 PS 100x25x12cm</t>
  </si>
  <si>
    <t>-1351477649</t>
  </si>
  <si>
    <t>59224348</t>
  </si>
  <si>
    <t>těsnění elastomerové pro spojení šachetních dílů DN 1000</t>
  </si>
  <si>
    <t>881948888</t>
  </si>
  <si>
    <t>894410212.1</t>
  </si>
  <si>
    <t>Osazení betonových dílců pro kanalizační šachty DN 1000 skruž rovná výšky 500 mm vč. výplně spár kanalizační maltou</t>
  </si>
  <si>
    <t>1292196882</t>
  </si>
  <si>
    <t>59224067</t>
  </si>
  <si>
    <t>skruž betonová DN 1000x500 100x50x12cm</t>
  </si>
  <si>
    <t>1101146261</t>
  </si>
  <si>
    <t>1454403734</t>
  </si>
  <si>
    <t>894410213.1</t>
  </si>
  <si>
    <t>Osazení betonových dílců pro kanalizační šachty DN 1000 skruž rovná výšky 1000 mm vč. výplně spár kanalizační maltou</t>
  </si>
  <si>
    <t>-813083491</t>
  </si>
  <si>
    <t>59224162</t>
  </si>
  <si>
    <t>skruž betonová kanalizační se stupadly 100x100x12cm</t>
  </si>
  <si>
    <t>-694513421</t>
  </si>
  <si>
    <t>913010208</t>
  </si>
  <si>
    <t>894410232.1</t>
  </si>
  <si>
    <t>Osazení betonových dílců pro kanalizační šachty DN 1000 skruž přechodová (konus) vč. výplně spár kanalizační maltou</t>
  </si>
  <si>
    <t>-2065518146</t>
  </si>
  <si>
    <t>59224312</t>
  </si>
  <si>
    <t>konus betonové šachty DN 1000 kanalizační 100x62,5x58cm tl stěny 12 stupadla poplastovaná</t>
  </si>
  <si>
    <t>1113647835</t>
  </si>
  <si>
    <t>1504780191</t>
  </si>
  <si>
    <t>452112111.1</t>
  </si>
  <si>
    <t>Osazení betonových prstenců nebo rámů v do 100 mm vč. výplně spár kanalizační maltou</t>
  </si>
  <si>
    <t>875389456</t>
  </si>
  <si>
    <t>99</t>
  </si>
  <si>
    <t>59224184</t>
  </si>
  <si>
    <t>prstenec šachtový vyrovnávací betonový 625x120x40mm</t>
  </si>
  <si>
    <t>-421648896</t>
  </si>
  <si>
    <t>100</t>
  </si>
  <si>
    <t>59224185</t>
  </si>
  <si>
    <t>prstenec šachtový vyrovnávací betonový 625x120x60mm</t>
  </si>
  <si>
    <t>-1951332511</t>
  </si>
  <si>
    <t>101</t>
  </si>
  <si>
    <t>59224176</t>
  </si>
  <si>
    <t>prstenec šachtový vyrovnávací betonový 625x120x80mm</t>
  </si>
  <si>
    <t>-830663844</t>
  </si>
  <si>
    <t>102</t>
  </si>
  <si>
    <t>59224187</t>
  </si>
  <si>
    <t>prstenec šachtový vyrovnávací betonový 625x120x100mm</t>
  </si>
  <si>
    <t>-1905325664</t>
  </si>
  <si>
    <t>103</t>
  </si>
  <si>
    <t>452112121.1</t>
  </si>
  <si>
    <t>Osazení betonových prstenců nebo rámů v do 200 mm vč. výplně spár kanalizační maltou</t>
  </si>
  <si>
    <t>978171215</t>
  </si>
  <si>
    <t>104</t>
  </si>
  <si>
    <t>59224188</t>
  </si>
  <si>
    <t>prstenec šachtový vyrovnávací betonový 625x120x120mm</t>
  </si>
  <si>
    <t>-32568774</t>
  </si>
  <si>
    <t>105</t>
  </si>
  <si>
    <t>452386111</t>
  </si>
  <si>
    <t>Vyrovnávací prstence z betonu prostého tř. C 25/30 v do 100 mm</t>
  </si>
  <si>
    <t>1343449874</t>
  </si>
  <si>
    <t>106</t>
  </si>
  <si>
    <t>894413110.1</t>
  </si>
  <si>
    <t>Příplatek pro osazení první skruže - vnější přibetonování skruže beton C30/37 a výplň zámku skruží tmelem průměr 60/70 mm</t>
  </si>
  <si>
    <t>1298893810</t>
  </si>
  <si>
    <t>107</t>
  </si>
  <si>
    <t>894201161.1</t>
  </si>
  <si>
    <t>Dno šachet tl nad 200 mm z ŽB pro konstrukce bílých van tř. C 30/37 se zvýšenými nároky na prostředí</t>
  </si>
  <si>
    <t>1924831750</t>
  </si>
  <si>
    <t>108</t>
  </si>
  <si>
    <t>894302163.1</t>
  </si>
  <si>
    <t>Stěny šachet tl nad 200 mm ze ŽB pro konstrukce bílých van tř. C 30/37 se zvýšenými nároky na prostředí</t>
  </si>
  <si>
    <t>439853763</t>
  </si>
  <si>
    <t>109</t>
  </si>
  <si>
    <t>894501121</t>
  </si>
  <si>
    <t>Bednění stěn šachet pravoúhlých nebo vícehranných jednostranné zřízení</t>
  </si>
  <si>
    <t>-19522439</t>
  </si>
  <si>
    <t>110</t>
  </si>
  <si>
    <t>894501122</t>
  </si>
  <si>
    <t>Bednění stěn šachet pravoúhlých nebo vícehranných jednostranné odstranění</t>
  </si>
  <si>
    <t>-75393095</t>
  </si>
  <si>
    <t>111</t>
  </si>
  <si>
    <t>894608112</t>
  </si>
  <si>
    <t>Výztuž šachet z betonářské oceli 10 505</t>
  </si>
  <si>
    <t>-681234878</t>
  </si>
  <si>
    <t>112</t>
  </si>
  <si>
    <t>894608211</t>
  </si>
  <si>
    <t>Výztuž šachet ze svařovaných sítí typu Kari</t>
  </si>
  <si>
    <t>48740040</t>
  </si>
  <si>
    <t>113</t>
  </si>
  <si>
    <t>894302201.1</t>
  </si>
  <si>
    <t>Strop šachet 1800/1800/250 ze ŽB  tř.C 30/37 se zvýšenými nároky na prostředí otvor D 1000 staveništní prefabrikát</t>
  </si>
  <si>
    <t>-102605211</t>
  </si>
  <si>
    <t>114</t>
  </si>
  <si>
    <t>894302202.1</t>
  </si>
  <si>
    <t>Strop šachet 2000/2000/300 ze ŽB  tř.C 30/37 se zvýšenými nároky na prostředí otvor D 1000 staveništní prefabrikát</t>
  </si>
  <si>
    <t>-1572956452</t>
  </si>
  <si>
    <t>115</t>
  </si>
  <si>
    <t>894302203.1</t>
  </si>
  <si>
    <t>Strop šachet 1500/1500/300 ze ŽB  tř.C 30/37 se zvýšenými nároky na prostředí otvor D 1000 staveništní prefabrikát</t>
  </si>
  <si>
    <t>-1492577547</t>
  </si>
  <si>
    <t>116</t>
  </si>
  <si>
    <t>953334121</t>
  </si>
  <si>
    <t>Bobtnavý pásek do pracovních spar betonových kcí bentonitový 20 x 25 mm</t>
  </si>
  <si>
    <t>2006701472</t>
  </si>
  <si>
    <t>117</t>
  </si>
  <si>
    <t>953334191.1</t>
  </si>
  <si>
    <t>Vodotěsná izolace prostupu potrubí přes ŽB stěnu - injektážní hadičkový systém</t>
  </si>
  <si>
    <t>-1343424524</t>
  </si>
  <si>
    <t>118</t>
  </si>
  <si>
    <t>953334312</t>
  </si>
  <si>
    <t>Kombinovaný těsnící PVC pás s bobtnavým profilem do pracovních spar betonových kcí š 125 mm</t>
  </si>
  <si>
    <t>530498320</t>
  </si>
  <si>
    <t>119</t>
  </si>
  <si>
    <t>894204161.1</t>
  </si>
  <si>
    <t>Žlaby šachet z betonu prostého tř. C 30/37</t>
  </si>
  <si>
    <t>830322067</t>
  </si>
  <si>
    <t>120</t>
  </si>
  <si>
    <t>351351151</t>
  </si>
  <si>
    <t>Vnitřní bednění spodní části stok světlé výšky do 1200 mm otevřený výkop zřízení</t>
  </si>
  <si>
    <t>167590245</t>
  </si>
  <si>
    <t>121</t>
  </si>
  <si>
    <t>351351152</t>
  </si>
  <si>
    <t>Vnitřní bednění spodní části stok světlé výšky do 1200 mm otevřený výkop odstranění</t>
  </si>
  <si>
    <t>-1627956125</t>
  </si>
  <si>
    <t>122</t>
  </si>
  <si>
    <t>894102111.1</t>
  </si>
  <si>
    <t>Stěny šachet z cihel kanalizačních pálených lícových tl 120 mm vč. spárování</t>
  </si>
  <si>
    <t>-1939548371</t>
  </si>
  <si>
    <t>123</t>
  </si>
  <si>
    <t>355931112.1</t>
  </si>
  <si>
    <t>Žlaby stok kameninové půlené DN 300 vč. všech potřebných úprav a detailů</t>
  </si>
  <si>
    <t>808382063</t>
  </si>
  <si>
    <t>124</t>
  </si>
  <si>
    <t>355931114.1</t>
  </si>
  <si>
    <t>Žlaby stok kameninové půlené DN 400 vč. všech potřebných úprav a detailů</t>
  </si>
  <si>
    <t>979834972</t>
  </si>
  <si>
    <t>125</t>
  </si>
  <si>
    <t>355931114.3</t>
  </si>
  <si>
    <t>Žlaby stok kameninovÁ vystélka DN 400 vč. všech potřebných úprav a detailů</t>
  </si>
  <si>
    <t>-143299428</t>
  </si>
  <si>
    <t>126</t>
  </si>
  <si>
    <t>899104112</t>
  </si>
  <si>
    <t>Osazení poklopů litinových, ocelových nebo železobetonových včetně rámů pro třídu zatížení D400, E600</t>
  </si>
  <si>
    <t>-1184472060</t>
  </si>
  <si>
    <t>127</t>
  </si>
  <si>
    <t>55241017.1</t>
  </si>
  <si>
    <t>poklop šachtový litinový kruhový DN 600 tř D400 v.120mm typ BRNO</t>
  </si>
  <si>
    <t>-679023121</t>
  </si>
  <si>
    <t>899501221</t>
  </si>
  <si>
    <t>Stupadla do šachet ocelová s PE povlakem vidlicová pro přímé zabudování do hmoždinek</t>
  </si>
  <si>
    <t>-235491631</t>
  </si>
  <si>
    <t>129</t>
  </si>
  <si>
    <t>899103211.1</t>
  </si>
  <si>
    <t>Demontáž poklopů litinových nebo ocelových včetně rámů hmotnosti přes 100 do 150 kg odvozem dle pokynů investora</t>
  </si>
  <si>
    <t>2144365104</t>
  </si>
  <si>
    <t>130</t>
  </si>
  <si>
    <t>-163957032</t>
  </si>
  <si>
    <t>131</t>
  </si>
  <si>
    <t>601114551</t>
  </si>
  <si>
    <t>132</t>
  </si>
  <si>
    <t>-892644105</t>
  </si>
  <si>
    <t>133</t>
  </si>
  <si>
    <t>890351851</t>
  </si>
  <si>
    <t>Bourání šachet ze ŽB strojně obestavěného prostoru přes 3 do 5 m3</t>
  </si>
  <si>
    <t>963902109</t>
  </si>
  <si>
    <t>134</t>
  </si>
  <si>
    <t>642663275</t>
  </si>
  <si>
    <t>135</t>
  </si>
  <si>
    <t>810391811</t>
  </si>
  <si>
    <t>Bourání stávajícího potrubí z betonu DN přes 200 do 400</t>
  </si>
  <si>
    <t>-1982233224</t>
  </si>
  <si>
    <t>136</t>
  </si>
  <si>
    <t>830391811</t>
  </si>
  <si>
    <t>Bourání stávajícího kameninového potrubí DN přes 205 do 400</t>
  </si>
  <si>
    <t>-1564595539</t>
  </si>
  <si>
    <t>137</t>
  </si>
  <si>
    <t>1031912947</t>
  </si>
  <si>
    <t>138</t>
  </si>
  <si>
    <t>1258891201</t>
  </si>
  <si>
    <t>139</t>
  </si>
  <si>
    <t>-2139136263</t>
  </si>
  <si>
    <t>140</t>
  </si>
  <si>
    <t>831312121.1</t>
  </si>
  <si>
    <t>Rekonstrukce stávající kanalizační přípojky DN150 po prověření funkčnosti</t>
  </si>
  <si>
    <t>1741205645</t>
  </si>
  <si>
    <t>141</t>
  </si>
  <si>
    <t>899910201</t>
  </si>
  <si>
    <t>Výplň potrubí spádem cementopopílkovou suspenzí délky potrubí do 50 m</t>
  </si>
  <si>
    <t>584487096</t>
  </si>
  <si>
    <t>142</t>
  </si>
  <si>
    <t>871310320.1</t>
  </si>
  <si>
    <t>Provizorní přepojení stávajících UV do nové kanalizace DN 150 potrubí plast vč. všech potřebných prací napojení demontá a odstranění</t>
  </si>
  <si>
    <t>297614784</t>
  </si>
  <si>
    <t>143</t>
  </si>
  <si>
    <t>871310325.1</t>
  </si>
  <si>
    <t>1974494504</t>
  </si>
  <si>
    <t>144</t>
  </si>
  <si>
    <t>-1415200316</t>
  </si>
  <si>
    <t>145</t>
  </si>
  <si>
    <t>-157619356</t>
  </si>
  <si>
    <t>146</t>
  </si>
  <si>
    <t>460762111</t>
  </si>
  <si>
    <t>Křižovatka betonového kabelového žlabu s inženýrskými sítěmi bez zásypu</t>
  </si>
  <si>
    <t>438954750</t>
  </si>
  <si>
    <t>SO 320 - kanalizační přípojky</t>
  </si>
  <si>
    <t xml:space="preserve">    721 - Zdravotechnika - vnitřní kanalizace</t>
  </si>
  <si>
    <t xml:space="preserve">    764 - Konstrukce klempířské</t>
  </si>
  <si>
    <t>-1527690629</t>
  </si>
  <si>
    <t>-1206909719</t>
  </si>
  <si>
    <t>113107411</t>
  </si>
  <si>
    <t>Odstranění podkladu z kameniva těženého tl do 100 mm při překopech strojně pl do 15 m2</t>
  </si>
  <si>
    <t>-2095527671</t>
  </si>
  <si>
    <t>113107423</t>
  </si>
  <si>
    <t>Odstranění podkladu z kameniva drceného tl přes 200 do 300 mm při překopech strojně pl do 15 m2</t>
  </si>
  <si>
    <t>-195891262</t>
  </si>
  <si>
    <t>-1667354167</t>
  </si>
  <si>
    <t>-351543366</t>
  </si>
  <si>
    <t>-215014047</t>
  </si>
  <si>
    <t>-1999051551</t>
  </si>
  <si>
    <t>-1545937956</t>
  </si>
  <si>
    <t>188626934</t>
  </si>
  <si>
    <t>-1677542934</t>
  </si>
  <si>
    <t>724545328</t>
  </si>
  <si>
    <t>113106023</t>
  </si>
  <si>
    <t>Rozebrání dlažeb při překopech komunikací pro pěší ze zámkové dlažby ručně</t>
  </si>
  <si>
    <t>2070071952</t>
  </si>
  <si>
    <t>1982955503</t>
  </si>
  <si>
    <t>-1891888176</t>
  </si>
  <si>
    <t>-723362723</t>
  </si>
  <si>
    <t>954871786</t>
  </si>
  <si>
    <t>113107430</t>
  </si>
  <si>
    <t>Odstranění podkladu z betonu prostého tl do 100 mm při překopech strojně pl do 15 m2</t>
  </si>
  <si>
    <t>1092230421</t>
  </si>
  <si>
    <t>296417868</t>
  </si>
  <si>
    <t>-1548384244</t>
  </si>
  <si>
    <t>2027572744</t>
  </si>
  <si>
    <t>113107434</t>
  </si>
  <si>
    <t>Odstranění podkladu z betonu prostého tl přes 400 do 500 mm při překopech strojně pl do 15 m2</t>
  </si>
  <si>
    <t>-1455826798</t>
  </si>
  <si>
    <t>-1409247939</t>
  </si>
  <si>
    <t>-926030647</t>
  </si>
  <si>
    <t>-1467112146</t>
  </si>
  <si>
    <t>1752361955</t>
  </si>
  <si>
    <t>151842992</t>
  </si>
  <si>
    <t>10090168</t>
  </si>
  <si>
    <t>113107446</t>
  </si>
  <si>
    <t>Odstranění podkladu živičných tl přes 250 do 300 mm při překopech strojně pl do 15 m2</t>
  </si>
  <si>
    <t>-160593658</t>
  </si>
  <si>
    <t>-2071332855</t>
  </si>
  <si>
    <t>1438226998</t>
  </si>
  <si>
    <t>-2090040255</t>
  </si>
  <si>
    <t>-1190654754</t>
  </si>
  <si>
    <t>-1401559013</t>
  </si>
  <si>
    <t>-1934494407</t>
  </si>
  <si>
    <t>171251201.1</t>
  </si>
  <si>
    <t>Odvoz ornice, uložení ornice na meziskládku zhotovitele vč. poplatku, naložení, dovoz z meziskládky pro zpětné použití</t>
  </si>
  <si>
    <t>27991032</t>
  </si>
  <si>
    <t>78089703</t>
  </si>
  <si>
    <t>2143001118</t>
  </si>
  <si>
    <t>-2094786617</t>
  </si>
  <si>
    <t>1518137044</t>
  </si>
  <si>
    <t>-827193418</t>
  </si>
  <si>
    <t>-560912233</t>
  </si>
  <si>
    <t>-210137335</t>
  </si>
  <si>
    <t>700440056</t>
  </si>
  <si>
    <t>342542176</t>
  </si>
  <si>
    <t>1574104986</t>
  </si>
  <si>
    <t>151101103</t>
  </si>
  <si>
    <t>Zřízení příložného pažení a rozepření stěn rýh hl přes 4 do 8 m</t>
  </si>
  <si>
    <t>-2102487753</t>
  </si>
  <si>
    <t>151101113</t>
  </si>
  <si>
    <t>Odstranění příložného pažení a rozepření stěn rýh hl přes 4 do 8 m</t>
  </si>
  <si>
    <t>2117295329</t>
  </si>
  <si>
    <t>-1265790435</t>
  </si>
  <si>
    <t>981380603</t>
  </si>
  <si>
    <t>1820998717</t>
  </si>
  <si>
    <t>-344243989</t>
  </si>
  <si>
    <t>363870251</t>
  </si>
  <si>
    <t>1476624452</t>
  </si>
  <si>
    <t>1062520401</t>
  </si>
  <si>
    <t>-215383742</t>
  </si>
  <si>
    <t>1166095830</t>
  </si>
  <si>
    <t>1295543965</t>
  </si>
  <si>
    <t>181411131.1</t>
  </si>
  <si>
    <t>Založení parkového trávníku výsevem plochy v rovině a ve svahu vč. předseťové přípravy zálivky hnojení odplevelení ošetřování</t>
  </si>
  <si>
    <t>-656062773</t>
  </si>
  <si>
    <t>285580013</t>
  </si>
  <si>
    <t>797586040</t>
  </si>
  <si>
    <t>1439709003</t>
  </si>
  <si>
    <t>1141866008</t>
  </si>
  <si>
    <t>1252633788</t>
  </si>
  <si>
    <t>454518365</t>
  </si>
  <si>
    <t>-38711085</t>
  </si>
  <si>
    <t>-245316662</t>
  </si>
  <si>
    <t>269297358</t>
  </si>
  <si>
    <t>831262121</t>
  </si>
  <si>
    <t>Montáž potrubí z trub kameninových hrdlových s integrovaným těsněním výkop sklon do 20 % DN 100</t>
  </si>
  <si>
    <t>-1047315304</t>
  </si>
  <si>
    <t>59710649</t>
  </si>
  <si>
    <t>trouba kameninová glazovaná DN 100 dl 1,25m spojovací systém F</t>
  </si>
  <si>
    <t>-341858796</t>
  </si>
  <si>
    <t>28426146</t>
  </si>
  <si>
    <t>-711974217</t>
  </si>
  <si>
    <t>831312193.1</t>
  </si>
  <si>
    <t>Příplatek k montáži kameninového potrubí za napojení trub pomocí přechodové spojky DN 150 vč. případných vyrovnávacích kroužků</t>
  </si>
  <si>
    <t>936359110</t>
  </si>
  <si>
    <t>831352121</t>
  </si>
  <si>
    <t>Montáž potrubí z trub kameninových hrdlových s integrovaným těsněním výkop sklon do 20 % DN 200</t>
  </si>
  <si>
    <t>-1601625102</t>
  </si>
  <si>
    <t>59710676</t>
  </si>
  <si>
    <t>trouba kameninová glazovaná DN 200 dl 1,50m spojovací systém F</t>
  </si>
  <si>
    <t>-1271558233</t>
  </si>
  <si>
    <t>831352193.1</t>
  </si>
  <si>
    <t>Příplatek k montáži kameninového potrubí za napojení trub pomocí přechodové spojky DN 200 vč. případných vyrovnávacích kroužků</t>
  </si>
  <si>
    <t>157205871</t>
  </si>
  <si>
    <t>831262191</t>
  </si>
  <si>
    <t>Příplatek za práce na potrubí z trub kameninových s integrovaným těsněním sklon přes 20 % DN do 300</t>
  </si>
  <si>
    <t>-610158536</t>
  </si>
  <si>
    <t>837262221</t>
  </si>
  <si>
    <t>Montáž kameninových tvarovek jednoosých s integrovaným těsněním otevřený výkop DN 100</t>
  </si>
  <si>
    <t>740995435</t>
  </si>
  <si>
    <t>59710980</t>
  </si>
  <si>
    <t>koleno kameninové glazované DN 100 45° spojovací systém F</t>
  </si>
  <si>
    <t>-1867076859</t>
  </si>
  <si>
    <t>59713391.1</t>
  </si>
  <si>
    <t>přechod KT/litina DN100 přechodový U kroužek</t>
  </si>
  <si>
    <t>-1992285724</t>
  </si>
  <si>
    <t>-498680489</t>
  </si>
  <si>
    <t>59710944</t>
  </si>
  <si>
    <t>koleno kameninové glazované DN 150 15° spojovací systém F</t>
  </si>
  <si>
    <t>-1749920296</t>
  </si>
  <si>
    <t>59712507</t>
  </si>
  <si>
    <t>přechod kameninový glazovaná DN 100/150 spojovací systém F/F</t>
  </si>
  <si>
    <t>314173915</t>
  </si>
  <si>
    <t>837352221</t>
  </si>
  <si>
    <t>Montáž kameninových tvarovek jednoosých s integrovaným těsněním otevřený výkop DN 200</t>
  </si>
  <si>
    <t>-1253932263</t>
  </si>
  <si>
    <t>59710946.1</t>
  </si>
  <si>
    <t>koleno kameninové glazované DN 200 11° spojovací systém F tř. 160</t>
  </si>
  <si>
    <t>1138584541</t>
  </si>
  <si>
    <t>59710967</t>
  </si>
  <si>
    <t>koleno kameninové glazované DN 200 30° spojovací systém F tř. 240</t>
  </si>
  <si>
    <t>-1248356276</t>
  </si>
  <si>
    <t>837351221</t>
  </si>
  <si>
    <t>Montáž kameninových tvarovek odbočných s integrovaným těsněním otevřený výkop DN 200</t>
  </si>
  <si>
    <t>-870464855</t>
  </si>
  <si>
    <t>59711543</t>
  </si>
  <si>
    <t>odbočka kameninová glazovaná jednoduchá šikmá DN 200/150 pryžové těsnění (spojovací systém F/F) dl 500mm</t>
  </si>
  <si>
    <t>2063196379</t>
  </si>
  <si>
    <t>-83184129</t>
  </si>
  <si>
    <t>59710843.1</t>
  </si>
  <si>
    <t>trouba kameninová glazovaná zkrácená DN 200 dl 30cm třída 160 spojovací systém F,C</t>
  </si>
  <si>
    <t>-1601998235</t>
  </si>
  <si>
    <t>-1986213902</t>
  </si>
  <si>
    <t>899643111</t>
  </si>
  <si>
    <t>Bednění pro obetonování potrubí otevřený výkop</t>
  </si>
  <si>
    <t>1206582455</t>
  </si>
  <si>
    <t>953312111</t>
  </si>
  <si>
    <t>Vložky do svislých dilatačních spár z fasádních polystyrénových desek tl. 10 mm</t>
  </si>
  <si>
    <t>-172427291</t>
  </si>
  <si>
    <t>830311811.1</t>
  </si>
  <si>
    <t>Bourání stávajícího kameninového potrubí DN do 150 vč. příslušných konstrukcí (lože, beton, obet.)</t>
  </si>
  <si>
    <t>-1334364996</t>
  </si>
  <si>
    <t>830361811.1</t>
  </si>
  <si>
    <t>Bourání stávajícího kameninového potrubí DN přes 150 do 250  vč. příslušných konstrukcí (lože, beton, obet.)</t>
  </si>
  <si>
    <t>84663185</t>
  </si>
  <si>
    <t>-493871125</t>
  </si>
  <si>
    <t>1484655696</t>
  </si>
  <si>
    <t>146578331</t>
  </si>
  <si>
    <t>-1657125225</t>
  </si>
  <si>
    <t>721</t>
  </si>
  <si>
    <t>Zdravotechnika - vnitřní kanalizace</t>
  </si>
  <si>
    <t>721241101.1</t>
  </si>
  <si>
    <t>Lapač střešních splavenin z litiny DN 100</t>
  </si>
  <si>
    <t>-1402231563</t>
  </si>
  <si>
    <t>998721101</t>
  </si>
  <si>
    <t>Přesun hmot tonážní pro vnitřní kanalizaci v objektech v do 6 m</t>
  </si>
  <si>
    <t>-1599915326</t>
  </si>
  <si>
    <t>764</t>
  </si>
  <si>
    <t>Konstrukce klempířské</t>
  </si>
  <si>
    <t>764001901</t>
  </si>
  <si>
    <t>Napojení klempířských konstrukcí na stávající délky spoje do 0,5 m</t>
  </si>
  <si>
    <t>1430451407</t>
  </si>
  <si>
    <t>764004861.1</t>
  </si>
  <si>
    <t>Demontáž svodu do suti vč. likvidace</t>
  </si>
  <si>
    <t>567825538</t>
  </si>
  <si>
    <t>764518422</t>
  </si>
  <si>
    <t>Svody kruhové včetně objímek, kolen, odskoků z Pz plechu průměru 100 mm</t>
  </si>
  <si>
    <t>-409876479</t>
  </si>
  <si>
    <t>998764101</t>
  </si>
  <si>
    <t>Přesun hmot tonážní pro konstrukce klempířské v objektech v do 6 m</t>
  </si>
  <si>
    <t>670732103</t>
  </si>
  <si>
    <t>-1169264650</t>
  </si>
  <si>
    <t>-695465371</t>
  </si>
  <si>
    <t>SO 330 - vodovod</t>
  </si>
  <si>
    <t>-159993419</t>
  </si>
  <si>
    <t>593548311</t>
  </si>
  <si>
    <t>1226508311</t>
  </si>
  <si>
    <t>1147882748</t>
  </si>
  <si>
    <t>-713047757</t>
  </si>
  <si>
    <t>1340535247</t>
  </si>
  <si>
    <t>-139577796</t>
  </si>
  <si>
    <t>-357114312</t>
  </si>
  <si>
    <t>1288206128</t>
  </si>
  <si>
    <t>-1907532704</t>
  </si>
  <si>
    <t>951125551</t>
  </si>
  <si>
    <t>-1057780142</t>
  </si>
  <si>
    <t>-920777954</t>
  </si>
  <si>
    <t>886585819</t>
  </si>
  <si>
    <t>1566299400</t>
  </si>
  <si>
    <t>317119820</t>
  </si>
  <si>
    <t>1353290042</t>
  </si>
  <si>
    <t>-1255841954</t>
  </si>
  <si>
    <t>1369957255</t>
  </si>
  <si>
    <t>1388423830</t>
  </si>
  <si>
    <t>-69890060</t>
  </si>
  <si>
    <t>1862989650</t>
  </si>
  <si>
    <t>-1811115939</t>
  </si>
  <si>
    <t>-1806761359</t>
  </si>
  <si>
    <t>1732823494</t>
  </si>
  <si>
    <t>-1355527268</t>
  </si>
  <si>
    <t>1025481238</t>
  </si>
  <si>
    <t>-2138973888</t>
  </si>
  <si>
    <t>199539817</t>
  </si>
  <si>
    <t>1093585239</t>
  </si>
  <si>
    <t>-573498265</t>
  </si>
  <si>
    <t>250532567</t>
  </si>
  <si>
    <t>57665651</t>
  </si>
  <si>
    <t>-1970437442</t>
  </si>
  <si>
    <t>132254205</t>
  </si>
  <si>
    <t>Hloubení zapažených rýh š do 2000 mm v hornině třídy těžitelnosti I skupiny 3 objem do 1000 m3</t>
  </si>
  <si>
    <t>1705153118</t>
  </si>
  <si>
    <t>132354205</t>
  </si>
  <si>
    <t>Hloubení zapažených rýh š do 2000 mm v hornině třídy těžitelnosti II skupiny 4 objem do 1000 m3</t>
  </si>
  <si>
    <t>1672990273</t>
  </si>
  <si>
    <t>151101101</t>
  </si>
  <si>
    <t>Zřízení příložného pažení a rozepření stěn rýh hl do 2 m</t>
  </si>
  <si>
    <t>-635508704</t>
  </si>
  <si>
    <t>151101111</t>
  </si>
  <si>
    <t>Odstranění příložného pažení a rozepření stěn rýh hl do 2 m</t>
  </si>
  <si>
    <t>95633786</t>
  </si>
  <si>
    <t>-207093727</t>
  </si>
  <si>
    <t>-1442296513</t>
  </si>
  <si>
    <t>-116977762</t>
  </si>
  <si>
    <t>1551000557</t>
  </si>
  <si>
    <t>1562442055</t>
  </si>
  <si>
    <t>117204096</t>
  </si>
  <si>
    <t>-1921396677</t>
  </si>
  <si>
    <t>-1640905233</t>
  </si>
  <si>
    <t>845821620</t>
  </si>
  <si>
    <t>-1904140042</t>
  </si>
  <si>
    <t>175151101</t>
  </si>
  <si>
    <t>Obsypání potrubí strojně sypaninou bez prohození, uloženou do 3 m</t>
  </si>
  <si>
    <t>-2104438979</t>
  </si>
  <si>
    <t>58331289</t>
  </si>
  <si>
    <t>kamenivo těžené drobné frakce 0/2</t>
  </si>
  <si>
    <t>1233854044</t>
  </si>
  <si>
    <t>257441035</t>
  </si>
  <si>
    <t>1971836569</t>
  </si>
  <si>
    <t>451572111</t>
  </si>
  <si>
    <t>Lože pod potrubí otevřený výkop z kameniva drobného těženého</t>
  </si>
  <si>
    <t>-270466380</t>
  </si>
  <si>
    <t>1198320643</t>
  </si>
  <si>
    <t>1533038664</t>
  </si>
  <si>
    <t>1387465164</t>
  </si>
  <si>
    <t>791678458</t>
  </si>
  <si>
    <t>1715047562</t>
  </si>
  <si>
    <t>851241131</t>
  </si>
  <si>
    <t>Montáž potrubí z trub litinových hrdlových s integrovaným těsněním otevřený výkop DN 80</t>
  </si>
  <si>
    <t>-1205960295</t>
  </si>
  <si>
    <t>55251004.1</t>
  </si>
  <si>
    <t>trouba vodovodní litinová hrdlová Zn+Al (85/15) 400g/m2+modrý epoxid dl 6m DN 80 vnitřní cementová vystélka zámkový spoj</t>
  </si>
  <si>
    <t>-783088357</t>
  </si>
  <si>
    <t>55291131.1</t>
  </si>
  <si>
    <t>kroužek zámkový DN 80</t>
  </si>
  <si>
    <t>1565500620</t>
  </si>
  <si>
    <t>55291131.5</t>
  </si>
  <si>
    <t>jistící svěrací kroužek (náhrada návarku na zkrácené trouby)  DN 80</t>
  </si>
  <si>
    <t>994579382</t>
  </si>
  <si>
    <t>55251480.1</t>
  </si>
  <si>
    <t>manžeta ochranná elastomerová pro trouby vodovodní hrdlové DN 80</t>
  </si>
  <si>
    <t>1062043962</t>
  </si>
  <si>
    <t>851251292</t>
  </si>
  <si>
    <t>Příplatek za krácení litinové trouby DN/OD 90</t>
  </si>
  <si>
    <t>1527951584</t>
  </si>
  <si>
    <t>851261131</t>
  </si>
  <si>
    <t>Montáž potrubí z trub litinových hrdlových s integrovaným těsněním otevřený výkop DN 100</t>
  </si>
  <si>
    <t>1998957732</t>
  </si>
  <si>
    <t>55251005.1</t>
  </si>
  <si>
    <t>trouba vodovodní litinová hrdlová Zn+Al (85/15) 400g/m2+modrý epoxid dl 6m DN 100 vnitřní cementová vystélka zámkový spoj</t>
  </si>
  <si>
    <t>22694686</t>
  </si>
  <si>
    <t>55291132.1</t>
  </si>
  <si>
    <t>kroužek zámkový DN 100</t>
  </si>
  <si>
    <t>1218065205</t>
  </si>
  <si>
    <t>55291132.5</t>
  </si>
  <si>
    <t>jistící svěrací kroužek (náhrada návarku na zkrácené trouby)  DN 100</t>
  </si>
  <si>
    <t>-1158869801</t>
  </si>
  <si>
    <t>55251490.1</t>
  </si>
  <si>
    <t>manžeta ochranná elastomerová pro trouby vodovodní hrdlové DN 100</t>
  </si>
  <si>
    <t>-2006948351</t>
  </si>
  <si>
    <t>851261292</t>
  </si>
  <si>
    <t>Příplatek za krácení litinové trouby DN/OD 110</t>
  </si>
  <si>
    <t>-243963459</t>
  </si>
  <si>
    <t>851391131</t>
  </si>
  <si>
    <t>Montáž potrubí z trub litinových hrdlových s integrovaným těsněním otevřený výkop DN 400</t>
  </si>
  <si>
    <t>-842718956</t>
  </si>
  <si>
    <t>55251091.1</t>
  </si>
  <si>
    <t>trouba vodovodní litinová hrdlová Zn+Al (85/15) 400g/m2+modrý epoxid dl 6m DN 400 vnitřní cementová vystélka zámkový spoj</t>
  </si>
  <si>
    <t>2099034607</t>
  </si>
  <si>
    <t>55291141.1</t>
  </si>
  <si>
    <t>kroužek zámkový DN 400</t>
  </si>
  <si>
    <t>1638200152</t>
  </si>
  <si>
    <t>55291141.5</t>
  </si>
  <si>
    <t>jistící svěrací kroužek (náhrada návarku na zkrácené trouby)  DN 400</t>
  </si>
  <si>
    <t>-138956618</t>
  </si>
  <si>
    <t>55251495.1</t>
  </si>
  <si>
    <t>manžeta ochranná elastomerová pro trouby vodovodní hrdlové DN 400</t>
  </si>
  <si>
    <t>869880845</t>
  </si>
  <si>
    <t>851261591.1</t>
  </si>
  <si>
    <t>Příplatek za krácení litinové trouby DN/OD 400</t>
  </si>
  <si>
    <t>-681458229</t>
  </si>
  <si>
    <t>852242122</t>
  </si>
  <si>
    <t>Montáž potrubí z trub litinových tlakových přírubových délky do 1 m otevřený výkop DN 80</t>
  </si>
  <si>
    <t>-816105400</t>
  </si>
  <si>
    <t>55253233</t>
  </si>
  <si>
    <t>tvarovka přírubová litinová vodovodní PN10/16 DN 80 dl 100mm</t>
  </si>
  <si>
    <t>-381415475</t>
  </si>
  <si>
    <t>55253234</t>
  </si>
  <si>
    <t>tvarovka přírubová litinová vodovodní PN10/16 DN 80 dl 150mm</t>
  </si>
  <si>
    <t>-469906326</t>
  </si>
  <si>
    <t>55253235</t>
  </si>
  <si>
    <t>tvarovka přírubová litinová vodovodní PN10/16 DN 80 dl 200mm</t>
  </si>
  <si>
    <t>1731763546</t>
  </si>
  <si>
    <t>55253237</t>
  </si>
  <si>
    <t>tvarovka přírubová litinová vodovodní PN10/16 DN 80 dl 300mm</t>
  </si>
  <si>
    <t>453106286</t>
  </si>
  <si>
    <t>55253241</t>
  </si>
  <si>
    <t>tvarovka přírubová litinová vodovodní PN10/16 DN 80 dl 500mm</t>
  </si>
  <si>
    <t>2138067509</t>
  </si>
  <si>
    <t>857241131</t>
  </si>
  <si>
    <t>Montáž litinových tvarovek jednoosých hrdlových otevřený výkop s integrovaným těsněním DN 80</t>
  </si>
  <si>
    <t>-415238728</t>
  </si>
  <si>
    <t>55259470</t>
  </si>
  <si>
    <t>koleno hrdlové z tvárné litiny MMK-kus DN 80-45°</t>
  </si>
  <si>
    <t>1707034274</t>
  </si>
  <si>
    <t>55259482</t>
  </si>
  <si>
    <t>koleno hrdlové z tvárné litiny MMQ-kus DN 80-90°</t>
  </si>
  <si>
    <t>743947303</t>
  </si>
  <si>
    <t>55259710.1</t>
  </si>
  <si>
    <t>přesuvka hrdlová U tvárná litina základní  DN 80</t>
  </si>
  <si>
    <t>-964712311</t>
  </si>
  <si>
    <t>857243131</t>
  </si>
  <si>
    <t>Montáž litinových tvarovek odbočných hrdlových otevřený výkop s integrovaným těsněním DN 80</t>
  </si>
  <si>
    <t>-1073128318</t>
  </si>
  <si>
    <t>55253740.1</t>
  </si>
  <si>
    <t>tvarovka hrdlová s přírubovou odbočkou z tvárné litiny MMA-kus DN 80/80</t>
  </si>
  <si>
    <t>101635002</t>
  </si>
  <si>
    <t>857242122.1</t>
  </si>
  <si>
    <t>Montáž litinových tvarovek jednoosých přírubových otevřený výkop DN 80 spojovací materiál nerez</t>
  </si>
  <si>
    <t>1188814792</t>
  </si>
  <si>
    <t>55253892.2</t>
  </si>
  <si>
    <t>tvarovka přírubová s hrdlem z tvárné litiny EU-kus dl 130mm DN 80</t>
  </si>
  <si>
    <t>-544118968</t>
  </si>
  <si>
    <t>55255238.1</t>
  </si>
  <si>
    <t xml:space="preserve">tvarovka přírubová s hladkým koncem F-DN 80 </t>
  </si>
  <si>
    <t>-1779243774</t>
  </si>
  <si>
    <t>857261131</t>
  </si>
  <si>
    <t>Montáž litinových tvarovek jednoosých hrdlových otevřený výkop s integrovaným těsněním DN 100</t>
  </si>
  <si>
    <t>1648750468</t>
  </si>
  <si>
    <t>55259412</t>
  </si>
  <si>
    <t>koleno hrdlové z tvárné litiny MMK-kus DN 100-11,25°</t>
  </si>
  <si>
    <t>1582107340</t>
  </si>
  <si>
    <t>55259471</t>
  </si>
  <si>
    <t>koleno hrdlové z tvárné litiny MMK-kus DN 100-45°</t>
  </si>
  <si>
    <t>1690327009</t>
  </si>
  <si>
    <t>55259711.1</t>
  </si>
  <si>
    <t>přesuvka hrdlová U tvárná litina základní  DN 100</t>
  </si>
  <si>
    <t>-1651689544</t>
  </si>
  <si>
    <t>857263131</t>
  </si>
  <si>
    <t>Montáž litinových tvarovek odbočných hrdlových otevřený výkop s integrovaným těsněním DN 100</t>
  </si>
  <si>
    <t>-830091424</t>
  </si>
  <si>
    <t>55253745.1</t>
  </si>
  <si>
    <t xml:space="preserve">tvarovka hrdlová s přírubovou odbočkou z tvárné litiny MMA-kus DN 100/80 </t>
  </si>
  <si>
    <t>-1784931103</t>
  </si>
  <si>
    <t>857262122.1</t>
  </si>
  <si>
    <t>Montáž litinových tvarovek jednoosých přírubových otevřený výkop DN 100 spojovací materiál nerez</t>
  </si>
  <si>
    <t>1080888325</t>
  </si>
  <si>
    <t>55253893.1</t>
  </si>
  <si>
    <t>tvarovka přírubová s hrdlem z tvárné litiny EU-kus DN 100</t>
  </si>
  <si>
    <t>-1754610575</t>
  </si>
  <si>
    <t>55253612.1</t>
  </si>
  <si>
    <t>přechod přírubový FFR-kus litinový DN 100/80</t>
  </si>
  <si>
    <t>-1459400689</t>
  </si>
  <si>
    <t>857264122.1</t>
  </si>
  <si>
    <t>Montáž litinových tvarovek odbočných přírubových otevřený výkop DN 100 spojovací materiál nerez</t>
  </si>
  <si>
    <t>-1016194428</t>
  </si>
  <si>
    <t>55253515.1</t>
  </si>
  <si>
    <t>tvarovka přírubová litinová s přírubovou odbočkou T-kus DN 100/80</t>
  </si>
  <si>
    <t>325965226</t>
  </si>
  <si>
    <t>55253517.1</t>
  </si>
  <si>
    <t>tvarovka přírubová litinová s přírubovou odbočkou T-kus DN 100/100</t>
  </si>
  <si>
    <t>-264929109</t>
  </si>
  <si>
    <t>857391131</t>
  </si>
  <si>
    <t>Montáž litinových tvarovek jednoosých hrdlových otevřený výkop s integrovaným těsněním DN 400</t>
  </si>
  <si>
    <t>-1698771620</t>
  </si>
  <si>
    <t>55259718.1</t>
  </si>
  <si>
    <t>přesuvka hrdlová U tvárná litina základní  DN 400</t>
  </si>
  <si>
    <t>-1868435513</t>
  </si>
  <si>
    <t>891241112.1</t>
  </si>
  <si>
    <t>Montáž vodovodních šoupátek otevřený výkop DN 80 spojovací materiál nerez</t>
  </si>
  <si>
    <t>1721117227</t>
  </si>
  <si>
    <t>42221303</t>
  </si>
  <si>
    <t>šoupátko pitná voda litina GGG 50 krátká stavební dl PN10/16 DN 80x180mm</t>
  </si>
  <si>
    <t>-644595637</t>
  </si>
  <si>
    <t>891261112.1</t>
  </si>
  <si>
    <t>Montáž vodovodních šoupátek otevřený výkop DN 100 spojovací materiál nerez</t>
  </si>
  <si>
    <t>-516680436</t>
  </si>
  <si>
    <t>42221304</t>
  </si>
  <si>
    <t>šoupátko pitná voda litina GGG 50 krátká stavební dl PN10/16 DN 100x190mm</t>
  </si>
  <si>
    <t>-1702825441</t>
  </si>
  <si>
    <t>899401112</t>
  </si>
  <si>
    <t>Osazení poklopů litinových šoupátkových</t>
  </si>
  <si>
    <t>-1370424710</t>
  </si>
  <si>
    <t>42291352</t>
  </si>
  <si>
    <t>poklop litinový šoupátkový pro zemní soupravy osazení do terénu a do vozovky</t>
  </si>
  <si>
    <t>-1517354046</t>
  </si>
  <si>
    <t>422 09014 R</t>
  </si>
  <si>
    <t>Podkladová deska šoupátková pro litinový poklop</t>
  </si>
  <si>
    <t>-1761138724</t>
  </si>
  <si>
    <t>42291073.1</t>
  </si>
  <si>
    <t>souprava zemní pro šoupátka teleskopická DN 65-80mm Rd 1,5m</t>
  </si>
  <si>
    <t>-86744790</t>
  </si>
  <si>
    <t>42291074.1</t>
  </si>
  <si>
    <t>souprava zemní pro šoupátka teleskopická DN 100-150mm Rd 1,5m</t>
  </si>
  <si>
    <t>1518397055</t>
  </si>
  <si>
    <t>891247111.1</t>
  </si>
  <si>
    <t>Montáž hydrantů podzemních DN 80 spojovací materiál nerez</t>
  </si>
  <si>
    <t>612133423</t>
  </si>
  <si>
    <t>42273594.1</t>
  </si>
  <si>
    <t>hydrant podzemní DN 80 h=1500mm</t>
  </si>
  <si>
    <t>304567362</t>
  </si>
  <si>
    <t>42273593.1</t>
  </si>
  <si>
    <t>hydrant podzemní DN 80 h=1250mm</t>
  </si>
  <si>
    <t>1685716882</t>
  </si>
  <si>
    <t>246.9999</t>
  </si>
  <si>
    <t>drenážní obal k hydrantům</t>
  </si>
  <si>
    <t>-1425063090</t>
  </si>
  <si>
    <t>899401113.1</t>
  </si>
  <si>
    <t>Poklop litinový hydrantový podkladní deska drenážní blok podkladní beton. blok</t>
  </si>
  <si>
    <t>1922463477</t>
  </si>
  <si>
    <t>899712111</t>
  </si>
  <si>
    <t>Orientační tabulky na zdivu</t>
  </si>
  <si>
    <t>-1178417481</t>
  </si>
  <si>
    <t>899721111.1</t>
  </si>
  <si>
    <t>Signalizační vodič na potrubí vč. plastových pásků pro uchycení 2x Cu 4mm2</t>
  </si>
  <si>
    <t>1518804037</t>
  </si>
  <si>
    <t>899721119.1</t>
  </si>
  <si>
    <t>Identifikační bod (např. Marker)</t>
  </si>
  <si>
    <t>994451988</t>
  </si>
  <si>
    <t>899721126.1</t>
  </si>
  <si>
    <t>Kabelová T spojka</t>
  </si>
  <si>
    <t>-1267259847</t>
  </si>
  <si>
    <t>899722113</t>
  </si>
  <si>
    <t>Krytí potrubí z plastů výstražnou fólií z PVC přes 25 do 34cm</t>
  </si>
  <si>
    <t>-197996996</t>
  </si>
  <si>
    <t>1185272321</t>
  </si>
  <si>
    <t>899919101.1</t>
  </si>
  <si>
    <t>Náhradní zásobování vodou</t>
  </si>
  <si>
    <t>-423143501</t>
  </si>
  <si>
    <t>850391811</t>
  </si>
  <si>
    <t>Bourání stávajícího potrubí z trub litinových DN přes 250 do 400</t>
  </si>
  <si>
    <t>-435768891</t>
  </si>
  <si>
    <t>997013111.2</t>
  </si>
  <si>
    <t>Odvoz a likvidace vybouraného materiálu (potrubí)</t>
  </si>
  <si>
    <t>-682546651</t>
  </si>
  <si>
    <t>899101211</t>
  </si>
  <si>
    <t>Demontáž poklopů litinových nebo ocelových včetně rámů hmotnosti do 50 kg</t>
  </si>
  <si>
    <t>2123566094</t>
  </si>
  <si>
    <t>891391811.1</t>
  </si>
  <si>
    <t>Demontáž vodovodních šoupátek otevřený výkop DN 400  vč. zemní soupravy a příslušných armatur a tvarovek</t>
  </si>
  <si>
    <t>-2041905550</t>
  </si>
  <si>
    <t>891247812.1</t>
  </si>
  <si>
    <t>Demontáž vodovodních hydrantů otevřený výkop DN 80 vč. zemní soupravy a příslušných armatur a tvarovek</t>
  </si>
  <si>
    <t>1769014010</t>
  </si>
  <si>
    <t>997013111.1</t>
  </si>
  <si>
    <t>Odvoz demontovaného vodárenského materiálu do skladu - 10 km</t>
  </si>
  <si>
    <t>-1934085528</t>
  </si>
  <si>
    <t>998273102</t>
  </si>
  <si>
    <t>Přesun hmot pro trubní vedení z trub litinových otevřený výkop</t>
  </si>
  <si>
    <t>-1891397413</t>
  </si>
  <si>
    <t>273841901</t>
  </si>
  <si>
    <t>1234586633</t>
  </si>
  <si>
    <t>SO 340 - vodovodní přípojky</t>
  </si>
  <si>
    <t xml:space="preserve">    722 - Zdravotechnika - vnitřní vodovod</t>
  </si>
  <si>
    <t>-1204714237</t>
  </si>
  <si>
    <t>1832303205</t>
  </si>
  <si>
    <t>337490907</t>
  </si>
  <si>
    <t>-961681318</t>
  </si>
  <si>
    <t>770689773</t>
  </si>
  <si>
    <t>23007404</t>
  </si>
  <si>
    <t>-931022057</t>
  </si>
  <si>
    <t>1723884247</t>
  </si>
  <si>
    <t>852150712</t>
  </si>
  <si>
    <t>304418191</t>
  </si>
  <si>
    <t>-940800871</t>
  </si>
  <si>
    <t>1402547628</t>
  </si>
  <si>
    <t>113106021</t>
  </si>
  <si>
    <t>Rozebrání dlažeb při překopech komunikací pro pěší z betonových dlaždic ručně</t>
  </si>
  <si>
    <t>-826039161</t>
  </si>
  <si>
    <t>1569389733</t>
  </si>
  <si>
    <t>1648782996</t>
  </si>
  <si>
    <t>-1741105879</t>
  </si>
  <si>
    <t>1138612442</t>
  </si>
  <si>
    <t>1835368640</t>
  </si>
  <si>
    <t>-1901214218</t>
  </si>
  <si>
    <t>414409025</t>
  </si>
  <si>
    <t>-429183023</t>
  </si>
  <si>
    <t>233122245</t>
  </si>
  <si>
    <t>-462973449</t>
  </si>
  <si>
    <t>-659566542</t>
  </si>
  <si>
    <t>378501790</t>
  </si>
  <si>
    <t>1401382330</t>
  </si>
  <si>
    <t>-614417300</t>
  </si>
  <si>
    <t>-175501902</t>
  </si>
  <si>
    <t>1392079136</t>
  </si>
  <si>
    <t>-1731139484</t>
  </si>
  <si>
    <t>-498001348</t>
  </si>
  <si>
    <t>68056503</t>
  </si>
  <si>
    <t>-1442435056</t>
  </si>
  <si>
    <t>126235384</t>
  </si>
  <si>
    <t>440145773</t>
  </si>
  <si>
    <t>-77397451</t>
  </si>
  <si>
    <t>-1486241538</t>
  </si>
  <si>
    <t>4374831</t>
  </si>
  <si>
    <t>1760334577</t>
  </si>
  <si>
    <t>975121131</t>
  </si>
  <si>
    <t>Zřízení jednořadého podchycení konstrukcí systémovými samostatnými stojkami v do 4 m zatížení přes 1000 do 1500 kg/m</t>
  </si>
  <si>
    <t>-1549178515</t>
  </si>
  <si>
    <t>975121132</t>
  </si>
  <si>
    <t>Příplatek k jednořadému podchycení konstrukcí systémovými samostatnými stojkami v do 4 m zatížení přes 1000 do 1500 kg/m za první a ZKD den použití</t>
  </si>
  <si>
    <t>638107897</t>
  </si>
  <si>
    <t>975121133</t>
  </si>
  <si>
    <t>Odstranění jednořadého podchycení konstrukcí systémovými samostatnými stojkami v do 4 m zatížení přes 1000 do 1500 kg/m</t>
  </si>
  <si>
    <t>-1511716862</t>
  </si>
  <si>
    <t>-809778267</t>
  </si>
  <si>
    <t>-1153877004</t>
  </si>
  <si>
    <t>-272649823</t>
  </si>
  <si>
    <t>58359777</t>
  </si>
  <si>
    <t>-642050342</t>
  </si>
  <si>
    <t>-45475264</t>
  </si>
  <si>
    <t>164290478</t>
  </si>
  <si>
    <t>1514525981</t>
  </si>
  <si>
    <t>1950881225</t>
  </si>
  <si>
    <t>-952382904</t>
  </si>
  <si>
    <t>141721213</t>
  </si>
  <si>
    <t>Řízený zemní protlak délky do 50 m hl do 6 m se zatažením potrubí průměru vrtu přes 110 do 140 mm v hornině třídy těžitelnosti I a II skupiny 1 až 4</t>
  </si>
  <si>
    <t>-306777510</t>
  </si>
  <si>
    <t>55283917.1</t>
  </si>
  <si>
    <t>trubka ocelová  DN 100 - chránička</t>
  </si>
  <si>
    <t>-2109264701</t>
  </si>
  <si>
    <t>1332430680</t>
  </si>
  <si>
    <t>-687141396</t>
  </si>
  <si>
    <t>603471053</t>
  </si>
  <si>
    <t>-21651182</t>
  </si>
  <si>
    <t>-1754719459</t>
  </si>
  <si>
    <t>-498081462</t>
  </si>
  <si>
    <t>-202336949</t>
  </si>
  <si>
    <t>-2137741416</t>
  </si>
  <si>
    <t>-138339124</t>
  </si>
  <si>
    <t>-1850587960</t>
  </si>
  <si>
    <t>58331351</t>
  </si>
  <si>
    <t>kamenivo těžené drobné frakce 0/4</t>
  </si>
  <si>
    <t>771501762</t>
  </si>
  <si>
    <t>-719218338</t>
  </si>
  <si>
    <t>-997159157</t>
  </si>
  <si>
    <t>-34372918</t>
  </si>
  <si>
    <t>1559236841</t>
  </si>
  <si>
    <t>-1679999026</t>
  </si>
  <si>
    <t>720790340</t>
  </si>
  <si>
    <t>589211723</t>
  </si>
  <si>
    <t>900683748</t>
  </si>
  <si>
    <t>1368199763</t>
  </si>
  <si>
    <t>-525158319</t>
  </si>
  <si>
    <t>-14558958</t>
  </si>
  <si>
    <t>28504911</t>
  </si>
  <si>
    <t>-787982540</t>
  </si>
  <si>
    <t>-632287151</t>
  </si>
  <si>
    <t>-938697924</t>
  </si>
  <si>
    <t>-184641915</t>
  </si>
  <si>
    <t>449395174</t>
  </si>
  <si>
    <t>-326792848</t>
  </si>
  <si>
    <t>55259410</t>
  </si>
  <si>
    <t>koleno hrdlové z tvárné litiny MMK-kus DN 80-11,25°</t>
  </si>
  <si>
    <t>1362236182</t>
  </si>
  <si>
    <t>137684510</t>
  </si>
  <si>
    <t>-1073682139</t>
  </si>
  <si>
    <t>55253966.1</t>
  </si>
  <si>
    <t>koleno přírubové z tvárné litiny FFK-kus DN 80-11,25°</t>
  </si>
  <si>
    <t>-1076471169</t>
  </si>
  <si>
    <t>871161211.1</t>
  </si>
  <si>
    <t>Montáž potrubí z PE100 RC SDR 11 otevřený výkop svařovaných elektrotvarovkou d 32 x 3,0 mm (část potrubí v objektu)</t>
  </si>
  <si>
    <t>-1251163387</t>
  </si>
  <si>
    <t>28613110</t>
  </si>
  <si>
    <t>potrubí vodovodní jednovrstvé PE100 RC PN 16 SDR11 32x3,0mm</t>
  </si>
  <si>
    <t>-1923093416</t>
  </si>
  <si>
    <t>871171211.1</t>
  </si>
  <si>
    <t>Montáž potrubí z PE100 RC SDR 11 otevřený výkop svařovaných elektrotvarovkou d 40 x 3,7 mm (část potrubí v objektu)</t>
  </si>
  <si>
    <t>-1601928644</t>
  </si>
  <si>
    <t>28613111</t>
  </si>
  <si>
    <t>potrubí vodovodní jednovrstvé PE100 RC PN 16 SDR11 40x3,7mm</t>
  </si>
  <si>
    <t>-1001531289</t>
  </si>
  <si>
    <t>871211211.1</t>
  </si>
  <si>
    <t>Montáž potrubí z PE100 RC SDR 11 otevřený výkop svařovaných elektrotvarovkou d 63 x 5,8 mm (část potrubí v objektu)</t>
  </si>
  <si>
    <t>1442233979</t>
  </si>
  <si>
    <t>28613113</t>
  </si>
  <si>
    <t>potrubí vodovodní jednovrstvé PE100 RC PN 16 SDR11 63x5,8mm</t>
  </si>
  <si>
    <t>1742264326</t>
  </si>
  <si>
    <t>891269111</t>
  </si>
  <si>
    <t>Montáž navrtávacích pasů na potrubí z jakýchkoli trub DN 100</t>
  </si>
  <si>
    <t>-780429138</t>
  </si>
  <si>
    <t>TSM.8523053</t>
  </si>
  <si>
    <t>Navrtávací pas HOD-G502 pro lit. potrubí, k.k.(114-121), DN 100, G1""  (nebo alternativa)</t>
  </si>
  <si>
    <t>1020217884</t>
  </si>
  <si>
    <t>TSM.8523253</t>
  </si>
  <si>
    <t>Navrtávací pas HOD-G502 pro lit. potrubí, k.k.(114-121), DN 100, G5/4"""  (nebo alternativa)</t>
  </si>
  <si>
    <t>546220410</t>
  </si>
  <si>
    <t>TSM.8523653</t>
  </si>
  <si>
    <t>Navrtávací pas HOD-G502 pro lit. potrubí, k.k.(114-121), DN 100, G2""  (nebo alternativa)</t>
  </si>
  <si>
    <t>617596725</t>
  </si>
  <si>
    <t>-260611404</t>
  </si>
  <si>
    <t>740041503</t>
  </si>
  <si>
    <t>TSM.0121522TE0000V</t>
  </si>
  <si>
    <t>Zemní souprava teleskop. PATENTplus-BT pro navrtávací pasy, 1,2-1,8 m"  (nebo alternativa)</t>
  </si>
  <si>
    <t>1000059109</t>
  </si>
  <si>
    <t>-1891398257</t>
  </si>
  <si>
    <t>-556712737</t>
  </si>
  <si>
    <t>899722113.1</t>
  </si>
  <si>
    <t>Krytí potrubí z plastů výstražnou fólií z PVC</t>
  </si>
  <si>
    <t>-231649585</t>
  </si>
  <si>
    <t>899911201.1</t>
  </si>
  <si>
    <t>Kluzná objímka výšky do 30mm  vnějšího průměru potrubí přes d-32(40)</t>
  </si>
  <si>
    <t>1094671894</t>
  </si>
  <si>
    <t>899913103</t>
  </si>
  <si>
    <t>Uzavírací manžeta chráničky potrubí DN 25 x 100</t>
  </si>
  <si>
    <t>-1581072016</t>
  </si>
  <si>
    <t>899913112</t>
  </si>
  <si>
    <t>Uzavírací manžeta chráničky potrubí DN 40x 100</t>
  </si>
  <si>
    <t>1918541061</t>
  </si>
  <si>
    <t>899913119.1</t>
  </si>
  <si>
    <t>Utěsnění ocelové chráničky DN100 v budově</t>
  </si>
  <si>
    <t>-465197275</t>
  </si>
  <si>
    <t>-19222708</t>
  </si>
  <si>
    <t>891261811.1</t>
  </si>
  <si>
    <t>Demontáž vodovodních šoupátek otevřený výkop DN 100 vč. zemní soupravy a příslušných armatur a tvarovek</t>
  </si>
  <si>
    <t>-915268613</t>
  </si>
  <si>
    <t>906229572</t>
  </si>
  <si>
    <t>911206011.1</t>
  </si>
  <si>
    <t xml:space="preserve">Prostup pro ocel. chráničku protlaku obvodovou zdí základem šachtou 300/300/500 vč. zazdívka utěsnění izolace a všech potřebných zednických prací </t>
  </si>
  <si>
    <t>1544323398</t>
  </si>
  <si>
    <t>911206051.1</t>
  </si>
  <si>
    <t>Chránička ocelová D-100 dl. 0,5m - zhotovení prostup obvodovou zdí, základem, šachtou 300/300/500 vč. zazdívka utěsnění izolace a všech potřebných zednických prací uzavírací manžeta 2x</t>
  </si>
  <si>
    <t>-1126718981</t>
  </si>
  <si>
    <t>911207101.1</t>
  </si>
  <si>
    <t>Vybourání bet. podlahy 1000/1000/400 + zemní práce dle potřeby (600-1400mm) zásyp zabetonování povrchová úprava</t>
  </si>
  <si>
    <t>-763496214</t>
  </si>
  <si>
    <t>911207401.1</t>
  </si>
  <si>
    <t>Vybourání (rozebrání) bet.schody 1,2/2,8 zpětné uvedení do původního stavu</t>
  </si>
  <si>
    <t>-95808335</t>
  </si>
  <si>
    <t>891181032.1</t>
  </si>
  <si>
    <t>Vytažení demontáž stávajícího potrubí ocel, d-32 z výkopu vč. tvarovek vč. odvozu a likvidace</t>
  </si>
  <si>
    <t>-1816861134</t>
  </si>
  <si>
    <t>891181050.1</t>
  </si>
  <si>
    <t>Vytažení demontáž stávajícího potrubí ocel, d-40 z výkopu vč. tvarovek vč. odvozu a likvidace</t>
  </si>
  <si>
    <t>-382029952</t>
  </si>
  <si>
    <t>891181063.1</t>
  </si>
  <si>
    <t>Vytažení demontáž stávajícího potrubí ocel, d-63 z výkopu vč. tvarovek vč. odvozu a likvidace</t>
  </si>
  <si>
    <t>-1509419351</t>
  </si>
  <si>
    <t>891185190.1</t>
  </si>
  <si>
    <t>Vytažení demontáž stávajícího potrubí litina d-90 z výkopu vč. tvarovek vč. odvozu a likvidace</t>
  </si>
  <si>
    <t>742075705</t>
  </si>
  <si>
    <t>998276101</t>
  </si>
  <si>
    <t>Přesun hmot pro trubní vedení z trub z plastických hmot otevřený výkop</t>
  </si>
  <si>
    <t>31953575</t>
  </si>
  <si>
    <t>722</t>
  </si>
  <si>
    <t>Zdravotechnika - vnitřní vodovod</t>
  </si>
  <si>
    <t>722229103.1</t>
  </si>
  <si>
    <t>Montáž spojek D32/G1"</t>
  </si>
  <si>
    <t>-541516476</t>
  </si>
  <si>
    <t>AVK.21110321</t>
  </si>
  <si>
    <t>Isiflo přechodka s vnějším závitem, typ 110, rozměr 32x1”"  (nebo alternativa)</t>
  </si>
  <si>
    <t>-1153914957</t>
  </si>
  <si>
    <t>AVK.2112032</t>
  </si>
  <si>
    <t>Isiflo koleno 90°, typ 120, rozměr 32x32"  (nebo alternativa)</t>
  </si>
  <si>
    <t>1639056947</t>
  </si>
  <si>
    <t>AVK.21121321</t>
  </si>
  <si>
    <t>Isiflo koleno 90° s vnějším závitem, typ 121, rozměr 32x1”"  (nebo alternativa)</t>
  </si>
  <si>
    <t>655265397</t>
  </si>
  <si>
    <t>722229104.1</t>
  </si>
  <si>
    <t>Montáž spojek D40/G5/4"</t>
  </si>
  <si>
    <t>-1012251341</t>
  </si>
  <si>
    <t>AVK.2111040114</t>
  </si>
  <si>
    <t>Isiflo přechodka s vnějším závitem, typ 110, rozměr 40x11/4”"  (nebo alternativa)</t>
  </si>
  <si>
    <t>1259720713</t>
  </si>
  <si>
    <t>AVK.2112040</t>
  </si>
  <si>
    <t>Isiflo koleno 90°, typ 120, rozměr 40x40"  (nebo alternativa)</t>
  </si>
  <si>
    <t>-322788585</t>
  </si>
  <si>
    <t>AVK.2112140114</t>
  </si>
  <si>
    <t>Isiflo koleno 90° s vnějším závitem, typ 121, rozměr 40x11/4”"  (nebo alternativa)</t>
  </si>
  <si>
    <t>-1719142933</t>
  </si>
  <si>
    <t>722229106.1</t>
  </si>
  <si>
    <t>Montáž spojek D63/G2"</t>
  </si>
  <si>
    <t>617087670</t>
  </si>
  <si>
    <t>AVK.21110632</t>
  </si>
  <si>
    <t>Isiflo přechodka s vnějším závitem, typ 110, rozměr 63x2”"  (nebo alternativa)</t>
  </si>
  <si>
    <t>1814685127</t>
  </si>
  <si>
    <t>722232045.1</t>
  </si>
  <si>
    <t>Kohout kulový přímý DN25 vnitřní závit</t>
  </si>
  <si>
    <t>1060051222</t>
  </si>
  <si>
    <t>722232046.1</t>
  </si>
  <si>
    <t>Kohout kulový přímý DN32 vnitřní závit</t>
  </si>
  <si>
    <t>-934257401</t>
  </si>
  <si>
    <t>722232048.1</t>
  </si>
  <si>
    <t>Kohout kulový přímý  DN50  vnitřní závit</t>
  </si>
  <si>
    <t>882627413</t>
  </si>
  <si>
    <t>722220985.1</t>
  </si>
  <si>
    <t>Montáž šroubení G 1</t>
  </si>
  <si>
    <t>-476954457</t>
  </si>
  <si>
    <t>31940003.1</t>
  </si>
  <si>
    <t>šroubení mosazné k vodoměrům 1"x3/4"</t>
  </si>
  <si>
    <t>-1831913729</t>
  </si>
  <si>
    <t>31942705.1</t>
  </si>
  <si>
    <t>redukce mosaz 3/4"x1"</t>
  </si>
  <si>
    <t>1305994311</t>
  </si>
  <si>
    <t>722220986.1</t>
  </si>
  <si>
    <t>Montáž šroubení G 5/4</t>
  </si>
  <si>
    <t>-877229613</t>
  </si>
  <si>
    <t>31940004.1</t>
  </si>
  <si>
    <t>šroubení mosazné k vodoměrům 5/4"x3/4"</t>
  </si>
  <si>
    <t>2085082431</t>
  </si>
  <si>
    <t>31942706</t>
  </si>
  <si>
    <t>redukce mosaz 5/4"x3/4"</t>
  </si>
  <si>
    <t>443253072</t>
  </si>
  <si>
    <t>722220988.1</t>
  </si>
  <si>
    <t>Montáž šroubení  G 2</t>
  </si>
  <si>
    <t>1857277997</t>
  </si>
  <si>
    <t>31940006.1</t>
  </si>
  <si>
    <t>šroubení mosazné k vodoměrům 2"x5/4"</t>
  </si>
  <si>
    <t>1136065949</t>
  </si>
  <si>
    <t>31942711</t>
  </si>
  <si>
    <t>redukce mosaz 2"x5/4"</t>
  </si>
  <si>
    <t>499608359</t>
  </si>
  <si>
    <t>998722101</t>
  </si>
  <si>
    <t>Přesun hmot tonážní pro vnitřní vodovod v objektech v do 6 m</t>
  </si>
  <si>
    <t>1311930797</t>
  </si>
  <si>
    <t>-598155559</t>
  </si>
  <si>
    <t>-797706027</t>
  </si>
  <si>
    <t>SO 800 - OBJEKTY ÚPRAVY ÚZEMÍ</t>
  </si>
  <si>
    <t>SO 801 - náhradní výsadba zeleně</t>
  </si>
  <si>
    <t xml:space="preserve">    1.1 - Povýsadbová péče - 3 roky</t>
  </si>
  <si>
    <t>183101214.1</t>
  </si>
  <si>
    <t>Jamky pro výsadbu s výměnou 50 % půdy zeminy skupiny 1 až 4 obj přes 0,05 do 0,125 m3 v rovině a svahu do 1:5 vč. 3kg Alginitu/ 1 kus keře</t>
  </si>
  <si>
    <t>-1253123286</t>
  </si>
  <si>
    <t>183101215.1</t>
  </si>
  <si>
    <t>Jamky pro výsadbu s výměnou 50 % půdy zeminy skupiny 1 až 4 obj přes 0,125 do 0,4 m3 v rovině a svahu do 1:5 vč. 10kg Alginitu/ 1 kus strom</t>
  </si>
  <si>
    <t>-1605347515</t>
  </si>
  <si>
    <t>982885884</t>
  </si>
  <si>
    <t>10390090.1</t>
  </si>
  <si>
    <t>Alginit</t>
  </si>
  <si>
    <t>-1294998438</t>
  </si>
  <si>
    <t>184102112</t>
  </si>
  <si>
    <t>Výsadba dřeviny s balem D přes 0,2 do 0,3 m do jamky se zalitím v rovině a svahu do 1:5</t>
  </si>
  <si>
    <t>-1097265049</t>
  </si>
  <si>
    <t>02650581.1</t>
  </si>
  <si>
    <t>keř na kmínku - Hibiscus syriacus cult (ibišeksyrsky v jedné barvě)</t>
  </si>
  <si>
    <t>1135319313</t>
  </si>
  <si>
    <t>02650583.1</t>
  </si>
  <si>
    <t>keř na kmínku - Syringa reticulata "Ivory Silk" (šeřík japonský)</t>
  </si>
  <si>
    <t>141082734</t>
  </si>
  <si>
    <t>184102114</t>
  </si>
  <si>
    <t>Výsadba dřeviny s balem D přes 0,4 do 0,5 m do jamky se zalitím v rovině a svahu do 1:5</t>
  </si>
  <si>
    <t>-243362226</t>
  </si>
  <si>
    <t>02650534.1</t>
  </si>
  <si>
    <t>Prunus x schmittil (třešeň Schmittova)  obv.km. 10 - 12 cm, výška kmene 220 cm, s balem</t>
  </si>
  <si>
    <t>ks</t>
  </si>
  <si>
    <t>1454260543</t>
  </si>
  <si>
    <t>185802911.1</t>
  </si>
  <si>
    <t>Aaplikace hydroabsorbent 0,75 kg/1 strom přimícháváním do substrátu  M+D</t>
  </si>
  <si>
    <t>-661620354</t>
  </si>
  <si>
    <t>-1764780157</t>
  </si>
  <si>
    <t>899958973</t>
  </si>
  <si>
    <t>185802114</t>
  </si>
  <si>
    <t>Hnojení půdy umělým hnojivem k jednotlivým rostlinám v rovině a svahu do 1:5</t>
  </si>
  <si>
    <t>-602438660</t>
  </si>
  <si>
    <t>Pol3</t>
  </si>
  <si>
    <t>hnojivo tabl. 8 ks (a 10g tabl.)/1 strom</t>
  </si>
  <si>
    <t>754060520</t>
  </si>
  <si>
    <t>184215133</t>
  </si>
  <si>
    <t>Ukotvení kmene dřevin v rovině nebo na svahu do 1:5 třemi kůly D do 0,1 m dl přes 2 do 3 m</t>
  </si>
  <si>
    <t>1380561043</t>
  </si>
  <si>
    <t>Pol7</t>
  </si>
  <si>
    <t>kůl (frézovaný, prům 6 cm, délky 2,4m)</t>
  </si>
  <si>
    <t>1153502209</t>
  </si>
  <si>
    <t>Pol8</t>
  </si>
  <si>
    <t>příčka (prům 6 cm, délka 0,4 m + spojovací materiál)</t>
  </si>
  <si>
    <t>-27363599</t>
  </si>
  <si>
    <t>Pol9</t>
  </si>
  <si>
    <t>úvazek (šíře min 3cm, délka cca 1 m)</t>
  </si>
  <si>
    <t>-674863649</t>
  </si>
  <si>
    <t>184215111</t>
  </si>
  <si>
    <t>Ukotvení kmene dřevin v rovině nebo na svahu do 1:5 jedním kůlem D do 0,1 m dl do 1 m</t>
  </si>
  <si>
    <t>660533144</t>
  </si>
  <si>
    <t>60591251</t>
  </si>
  <si>
    <t>kůl vyvazovací dřevěný impregnovaný D 8cm dl 1,5m</t>
  </si>
  <si>
    <t>-1504053098</t>
  </si>
  <si>
    <t>184215411</t>
  </si>
  <si>
    <t>Zhotovení závlahové mísy dřevin D do 0,5 m v rovině nebo na svahu do 1:5</t>
  </si>
  <si>
    <t>900243961</t>
  </si>
  <si>
    <t>184215412</t>
  </si>
  <si>
    <t>Zhotovení závlahové mísy dřevin D přes 0,5 do 1,0 m v rovině nebo na svahu do 1:5</t>
  </si>
  <si>
    <t>-1375348112</t>
  </si>
  <si>
    <t>184911421</t>
  </si>
  <si>
    <t>Mulčování rostlin kůrou tl do 0,1 m v rovině a svahu do 1:5</t>
  </si>
  <si>
    <t>346835781</t>
  </si>
  <si>
    <t>Pol5</t>
  </si>
  <si>
    <t>borka</t>
  </si>
  <si>
    <t>853929554</t>
  </si>
  <si>
    <t>185804311</t>
  </si>
  <si>
    <t>Zalití rostlin vodou plocha do 20 m2</t>
  </si>
  <si>
    <t>1661109652</t>
  </si>
  <si>
    <t>-1963768153</t>
  </si>
  <si>
    <t>185851129.1</t>
  </si>
  <si>
    <t>Příplatek k dovozu vody pro zálivku rostlin do 1000 m ZKD 1000 m  (jednotková cena budeupravena dle počtu km dle možnosti zhotovitele)</t>
  </si>
  <si>
    <t>-915928357</t>
  </si>
  <si>
    <t>184813161.1</t>
  </si>
  <si>
    <t>OchranÝ nátěr kmene stromu do výšky 1 m obvodu do 180 mm dvouvrstvý nátěr pro omezení výparu kúrou a ochrana před mrazem</t>
  </si>
  <si>
    <t>1408237230</t>
  </si>
  <si>
    <t>184813163.1</t>
  </si>
  <si>
    <t xml:space="preserve">OchranÝ nátěr kmene stromu do výšky 2 m obvodu přes 250 mm dvouvrstvý nátěr pro omezení výparu kúrou a ochrana před mrazem </t>
  </si>
  <si>
    <t>904271890</t>
  </si>
  <si>
    <t>184501901.1</t>
  </si>
  <si>
    <t>Manžeta okolo kmene - ochrana proti poškození při kosení trávy</t>
  </si>
  <si>
    <t>814087222</t>
  </si>
  <si>
    <t>1.1</t>
  </si>
  <si>
    <t>Povýsadbová péče - 3 roky</t>
  </si>
  <si>
    <t>184806111</t>
  </si>
  <si>
    <t>Řez stromů netrnitých průklestem D koruny do 2 m</t>
  </si>
  <si>
    <t>58208596</t>
  </si>
  <si>
    <t>184852321</t>
  </si>
  <si>
    <t>Řez stromu výchovný špičáků a keřových stromů v do 4 m</t>
  </si>
  <si>
    <t>-74836116</t>
  </si>
  <si>
    <t>184801121.1</t>
  </si>
  <si>
    <t>Ošetřování vysazených dřevin soliterních v rovině a svahu do 1:5 (odplevelení kontrola úvazků škůdců případné zásahy proti škůdcům)</t>
  </si>
  <si>
    <t>807341415</t>
  </si>
  <si>
    <t>-973354507</t>
  </si>
  <si>
    <t>-2019862147</t>
  </si>
  <si>
    <t>517495930</t>
  </si>
  <si>
    <t>-192084713</t>
  </si>
  <si>
    <t>-1419989702</t>
  </si>
  <si>
    <t>250514355</t>
  </si>
  <si>
    <t>-153770384</t>
  </si>
  <si>
    <t>184215151</t>
  </si>
  <si>
    <t>Odstranění ukotvení kmene dřevin jedním kůlem D do 0,1 m dl do 1 m</t>
  </si>
  <si>
    <t>1828559068</t>
  </si>
  <si>
    <t>184215173</t>
  </si>
  <si>
    <t>Odstranění ukotvení kmene dřevin třemi kůly D do 0,1 m dl přes 2 do 3 m</t>
  </si>
  <si>
    <t>1447387067</t>
  </si>
  <si>
    <t>184102114.1</t>
  </si>
  <si>
    <t>Náhradní výsadba keřů v případě uhynutí</t>
  </si>
  <si>
    <t>1309469141</t>
  </si>
  <si>
    <t>184102116.1</t>
  </si>
  <si>
    <t>Náhradní výsadba stromů v případě uhynutí</t>
  </si>
  <si>
    <t>-1131795165</t>
  </si>
  <si>
    <t>998231311</t>
  </si>
  <si>
    <t>Přesun hmot pro sadovnické a krajinářské úpravy vodorovně do 5000 m</t>
  </si>
  <si>
    <t>1545652996</t>
  </si>
  <si>
    <t>90 - OSTATNÍ NÁKLADY</t>
  </si>
  <si>
    <t>9 -  Ostatní konstrukce, bourání</t>
  </si>
  <si>
    <t xml:space="preserve"> Ostatní konstrukce, bourání</t>
  </si>
  <si>
    <t>900600002</t>
  </si>
  <si>
    <t>Poplatky a náklady na zařízení staveniště</t>
  </si>
  <si>
    <t>kpl</t>
  </si>
  <si>
    <t>262144</t>
  </si>
  <si>
    <t>-1979039960</t>
  </si>
  <si>
    <t>900600004</t>
  </si>
  <si>
    <t>Zřízení a údržba dopr. značení po dobu výstavby, vrácení do pův. stavu</t>
  </si>
  <si>
    <t>-38123706</t>
  </si>
  <si>
    <t>900600008.1</t>
  </si>
  <si>
    <t>Geodetické práce před výstavbou - vytyčení stavby</t>
  </si>
  <si>
    <t>709875491</t>
  </si>
  <si>
    <t>900600013</t>
  </si>
  <si>
    <t>Provedení revize kanalizace TV kamerou - 2x</t>
  </si>
  <si>
    <t>-482455140</t>
  </si>
  <si>
    <t>900600014</t>
  </si>
  <si>
    <t>Provedení veškerých zkoušek prokazující kvalitu díla např. zkoušky zhutnění</t>
  </si>
  <si>
    <t>508650084</t>
  </si>
  <si>
    <t>900600016</t>
  </si>
  <si>
    <t>Zpracování dokumentace skutečného provedení stavby</t>
  </si>
  <si>
    <t>819961020</t>
  </si>
  <si>
    <t>900600019</t>
  </si>
  <si>
    <t>Zpracování geodet. zaměření DSPS pro GIS a MMB OTS</t>
  </si>
  <si>
    <t>-1927504946</t>
  </si>
  <si>
    <t>900600020</t>
  </si>
  <si>
    <t>Zaměření rozsahu zásahu do komunikace v programu EZA</t>
  </si>
  <si>
    <t>-318382242</t>
  </si>
  <si>
    <t>900600022</t>
  </si>
  <si>
    <t>Zalévání a pokos trávníků 2 rok po přejímce dle podmínek</t>
  </si>
  <si>
    <t>840149790</t>
  </si>
  <si>
    <t>900600023</t>
  </si>
  <si>
    <t>Uvedení do původního stavu dotčených ploch stavbou</t>
  </si>
  <si>
    <t>1986312259</t>
  </si>
  <si>
    <t>900600026</t>
  </si>
  <si>
    <t>Provedení komplex. zkoušek technologie (markery)</t>
  </si>
  <si>
    <t>1020960319</t>
  </si>
  <si>
    <t>900600027</t>
  </si>
  <si>
    <t xml:space="preserve">Provozní vlivy      </t>
  </si>
  <si>
    <t>1937536684</t>
  </si>
  <si>
    <t>900600029</t>
  </si>
  <si>
    <t>Zajištění vytýčení podzemních sítí dotčených stavbou</t>
  </si>
  <si>
    <t>186797330</t>
  </si>
  <si>
    <t>900600032</t>
  </si>
  <si>
    <t>Vícetisky projektové dokumentace pro potřeby dodavatele stavby</t>
  </si>
  <si>
    <t>-1778465865</t>
  </si>
  <si>
    <t>900600143</t>
  </si>
  <si>
    <t>Provedení veškerých zkoušek prokazující kvalitu díla SO 310 - ZKOUŠKA TĚSNOSTI KANALIZACE STOKY</t>
  </si>
  <si>
    <t>426175265</t>
  </si>
  <si>
    <t>900600144</t>
  </si>
  <si>
    <t>Provedení veškerých zkoušek prokazující kvalitu díla SO 320 - ZKOUŠKA TĚSNOSTI KANALIZAČNÍ PŘÍPOJKY</t>
  </si>
  <si>
    <t>-1444935245</t>
  </si>
  <si>
    <t>900600145</t>
  </si>
  <si>
    <t>Provedení veškerých zkoušek prokazující kvalitu díla SO 330 - TLAKOVÁ ZKOUŠKA A DESINFEKCE - hlavní řad vodovodu</t>
  </si>
  <si>
    <t>-329580868</t>
  </si>
  <si>
    <t>900600146</t>
  </si>
  <si>
    <t>Provedení veškerých zkoušek prokazující kvalitu díla SO 340 - TLAKOVÁ ZKOUŠKA A DESINFEKCE - vod. přípojky</t>
  </si>
  <si>
    <t>2094107958</t>
  </si>
  <si>
    <t>900600146.1</t>
  </si>
  <si>
    <t>Náklady na přítomnost specialistů  (arboretista, geolog a další)</t>
  </si>
  <si>
    <t>-2085846728</t>
  </si>
  <si>
    <t>900600203x</t>
  </si>
  <si>
    <t>Provedení pasportizace objektů dotčených stavbou</t>
  </si>
  <si>
    <t>1348067682</t>
  </si>
  <si>
    <t>900600301</t>
  </si>
  <si>
    <t>Zřízení, odstranění těžkého přemostění  včetně všech souvisejících prací</t>
  </si>
  <si>
    <t>-1327007246</t>
  </si>
  <si>
    <t>900600303</t>
  </si>
  <si>
    <t xml:space="preserve">Aktualizace stanovení  návrhu DZ po dobu stavby vč. projednání </t>
  </si>
  <si>
    <t>-606157932</t>
  </si>
  <si>
    <t>900600304</t>
  </si>
  <si>
    <t>Zajištění ZUK a uzavírky vč. projednání</t>
  </si>
  <si>
    <t>-838545210</t>
  </si>
  <si>
    <t>900600306</t>
  </si>
  <si>
    <t>Aktualizace návrhu definit. dopravního značení; zajištění včetně projednání „stanovení místní úpravy dopravního značení</t>
  </si>
  <si>
    <t>-1179169779</t>
  </si>
  <si>
    <t>900600305</t>
  </si>
  <si>
    <t>Projednání a vyřízení aktualizace vyjádření potřebných k vytýčení sítí</t>
  </si>
  <si>
    <t>-976917574</t>
  </si>
  <si>
    <t>CS ÚRS 2025 01</t>
  </si>
  <si>
    <t>Pudis a.s.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</si>
</sst>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3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8"/>
      <color theme="10"/>
      <name val="Wingdings 2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2" fillId="0" borderId="0" applyNumberFormat="0" applyFill="0" applyBorder="0" applyAlignment="0" applyProtection="0"/>
  </cellStyleXfs>
  <cellXfs count="197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2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14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17" fillId="4" borderId="0" xfId="0" applyFont="1" applyFill="1" applyAlignment="1">
      <alignment horizontal="center" vertical="center"/>
    </xf>
    <xf numFmtId="0" fontId="18" fillId="0" borderId="16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vertical="center"/>
    </xf>
    <xf numFmtId="4" fontId="19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5" fillId="0" borderId="14" xfId="0" applyNumberFormat="1" applyFont="1" applyBorder="1" applyAlignment="1">
      <alignment vertical="center"/>
    </xf>
    <xf numFmtId="4" fontId="15" fillId="0" borderId="0" xfId="0" applyNumberFormat="1" applyFont="1" applyAlignment="1">
      <alignment vertical="center"/>
    </xf>
    <xf numFmtId="166" fontId="15" fillId="0" borderId="0" xfId="0" applyNumberFormat="1" applyFont="1" applyAlignment="1">
      <alignment vertical="center"/>
    </xf>
    <xf numFmtId="4" fontId="15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5" fillId="0" borderId="3" xfId="0" applyFont="1" applyBorder="1" applyAlignment="1">
      <alignment vertical="center"/>
    </xf>
    <xf numFmtId="0" fontId="21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3" fillId="0" borderId="14" xfId="0" applyNumberFormat="1" applyFont="1" applyBorder="1" applyAlignment="1">
      <alignment vertical="center"/>
    </xf>
    <xf numFmtId="4" fontId="23" fillId="0" borderId="0" xfId="0" applyNumberFormat="1" applyFont="1" applyAlignment="1">
      <alignment vertical="center"/>
    </xf>
    <xf numFmtId="166" fontId="23" fillId="0" borderId="0" xfId="0" applyNumberFormat="1" applyFont="1" applyAlignment="1">
      <alignment vertical="center"/>
    </xf>
    <xf numFmtId="4" fontId="23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4" fillId="0" borderId="0" xfId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" fontId="1" fillId="0" borderId="14" xfId="0" applyNumberFormat="1" applyFont="1" applyBorder="1" applyAlignment="1">
      <alignment vertical="center"/>
    </xf>
    <xf numFmtId="4" fontId="1" fillId="0" borderId="0" xfId="0" applyNumberFormat="1" applyFont="1" applyAlignment="1">
      <alignment vertical="center"/>
    </xf>
    <xf numFmtId="166" fontId="1" fillId="0" borderId="0" xfId="0" applyNumberFormat="1" applyFont="1" applyAlignment="1">
      <alignment vertical="center"/>
    </xf>
    <xf numFmtId="4" fontId="1" fillId="0" borderId="15" xfId="0" applyNumberFormat="1" applyFont="1" applyBorder="1" applyAlignment="1">
      <alignment vertical="center"/>
    </xf>
    <xf numFmtId="4" fontId="23" fillId="0" borderId="19" xfId="0" applyNumberFormat="1" applyFont="1" applyBorder="1" applyAlignment="1">
      <alignment vertical="center"/>
    </xf>
    <xf numFmtId="4" fontId="23" fillId="0" borderId="20" xfId="0" applyNumberFormat="1" applyFont="1" applyBorder="1" applyAlignment="1">
      <alignment vertical="center"/>
    </xf>
    <xf numFmtId="166" fontId="23" fillId="0" borderId="20" xfId="0" applyNumberFormat="1" applyFont="1" applyBorder="1" applyAlignment="1">
      <alignment vertical="center"/>
    </xf>
    <xf numFmtId="4" fontId="23" fillId="0" borderId="21" xfId="0" applyNumberFormat="1" applyFont="1" applyBorder="1" applyAlignment="1">
      <alignment vertical="center"/>
    </xf>
    <xf numFmtId="0" fontId="26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2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17" fillId="4" borderId="0" xfId="0" applyFont="1" applyFill="1" applyAlignment="1">
      <alignment horizontal="left" vertical="center"/>
    </xf>
    <xf numFmtId="0" fontId="17" fillId="4" borderId="0" xfId="0" applyFont="1" applyFill="1" applyAlignment="1">
      <alignment horizontal="right" vertical="center"/>
    </xf>
    <xf numFmtId="0" fontId="27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17" fillId="4" borderId="16" xfId="0" applyFont="1" applyFill="1" applyBorder="1" applyAlignment="1">
      <alignment horizontal="center" vertical="center" wrapText="1"/>
    </xf>
    <xf numFmtId="0" fontId="17" fillId="4" borderId="17" xfId="0" applyFont="1" applyFill="1" applyBorder="1" applyAlignment="1">
      <alignment horizontal="center" vertical="center" wrapText="1"/>
    </xf>
    <xf numFmtId="0" fontId="17" fillId="4" borderId="18" xfId="0" applyFont="1" applyFill="1" applyBorder="1" applyAlignment="1">
      <alignment horizontal="center" vertical="center" wrapText="1"/>
    </xf>
    <xf numFmtId="4" fontId="19" fillId="0" borderId="0" xfId="0" applyNumberFormat="1" applyFont="1"/>
    <xf numFmtId="166" fontId="28" fillId="0" borderId="12" xfId="0" applyNumberFormat="1" applyFont="1" applyBorder="1"/>
    <xf numFmtId="166" fontId="28" fillId="0" borderId="13" xfId="0" applyNumberFormat="1" applyFont="1" applyBorder="1"/>
    <xf numFmtId="4" fontId="29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0" fillId="0" borderId="3" xfId="0" applyBorder="1" applyAlignment="1" applyProtection="1">
      <alignment vertical="center"/>
      <protection locked="0"/>
    </xf>
    <xf numFmtId="0" fontId="17" fillId="0" borderId="22" xfId="0" applyFont="1" applyBorder="1" applyAlignment="1" applyProtection="1">
      <alignment horizontal="center" vertical="center"/>
      <protection locked="0"/>
    </xf>
    <xf numFmtId="49" fontId="17" fillId="0" borderId="22" xfId="0" applyNumberFormat="1" applyFont="1" applyBorder="1" applyAlignment="1" applyProtection="1">
      <alignment horizontal="left" vertical="center" wrapText="1"/>
      <protection locked="0"/>
    </xf>
    <xf numFmtId="0" fontId="17" fillId="0" borderId="22" xfId="0" applyFont="1" applyBorder="1" applyAlignment="1" applyProtection="1">
      <alignment horizontal="left" vertical="center" wrapText="1"/>
      <protection locked="0"/>
    </xf>
    <xf numFmtId="0" fontId="17" fillId="0" borderId="22" xfId="0" applyFont="1" applyBorder="1" applyAlignment="1" applyProtection="1">
      <alignment horizontal="center" vertical="center" wrapText="1"/>
      <protection locked="0"/>
    </xf>
    <xf numFmtId="167" fontId="17" fillId="0" borderId="22" xfId="0" applyNumberFormat="1" applyFont="1" applyBorder="1" applyAlignment="1" applyProtection="1">
      <alignment vertical="center"/>
      <protection locked="0"/>
    </xf>
    <xf numFmtId="4" fontId="17" fillId="0" borderId="22" xfId="0" applyNumberFormat="1" applyFont="1" applyBorder="1" applyAlignment="1" applyProtection="1">
      <alignment vertical="center"/>
      <protection locked="0"/>
    </xf>
    <xf numFmtId="0" fontId="18" fillId="0" borderId="14" xfId="0" applyFont="1" applyBorder="1" applyAlignment="1">
      <alignment horizontal="left" vertical="center"/>
    </xf>
    <xf numFmtId="0" fontId="18" fillId="0" borderId="0" xfId="0" applyFont="1" applyAlignment="1">
      <alignment horizontal="center" vertical="center"/>
    </xf>
    <xf numFmtId="166" fontId="18" fillId="0" borderId="0" xfId="0" applyNumberFormat="1" applyFont="1" applyAlignment="1">
      <alignment vertical="center"/>
    </xf>
    <xf numFmtId="166" fontId="18" fillId="0" borderId="15" xfId="0" applyNumberFormat="1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18" fillId="0" borderId="19" xfId="0" applyFont="1" applyBorder="1" applyAlignment="1">
      <alignment horizontal="left" vertical="center"/>
    </xf>
    <xf numFmtId="0" fontId="18" fillId="0" borderId="20" xfId="0" applyFont="1" applyBorder="1" applyAlignment="1">
      <alignment horizontal="center" vertical="center"/>
    </xf>
    <xf numFmtId="166" fontId="18" fillId="0" borderId="20" xfId="0" applyNumberFormat="1" applyFont="1" applyBorder="1" applyAlignment="1">
      <alignment vertical="center"/>
    </xf>
    <xf numFmtId="166" fontId="18" fillId="0" borderId="21" xfId="0" applyNumberFormat="1" applyFont="1" applyBorder="1" applyAlignment="1">
      <alignment vertical="center"/>
    </xf>
    <xf numFmtId="0" fontId="30" fillId="0" borderId="22" xfId="0" applyFont="1" applyBorder="1" applyAlignment="1" applyProtection="1">
      <alignment horizontal="center" vertical="center"/>
      <protection locked="0"/>
    </xf>
    <xf numFmtId="49" fontId="30" fillId="0" borderId="22" xfId="0" applyNumberFormat="1" applyFont="1" applyBorder="1" applyAlignment="1" applyProtection="1">
      <alignment horizontal="left" vertical="center" wrapText="1"/>
      <protection locked="0"/>
    </xf>
    <xf numFmtId="0" fontId="30" fillId="0" borderId="22" xfId="0" applyFont="1" applyBorder="1" applyAlignment="1" applyProtection="1">
      <alignment horizontal="left" vertical="center" wrapText="1"/>
      <protection locked="0"/>
    </xf>
    <xf numFmtId="0" fontId="30" fillId="0" borderId="22" xfId="0" applyFont="1" applyBorder="1" applyAlignment="1" applyProtection="1">
      <alignment horizontal="center" vertical="center" wrapText="1"/>
      <protection locked="0"/>
    </xf>
    <xf numFmtId="167" fontId="30" fillId="0" borderId="22" xfId="0" applyNumberFormat="1" applyFont="1" applyBorder="1" applyAlignment="1" applyProtection="1">
      <alignment vertical="center"/>
      <protection locked="0"/>
    </xf>
    <xf numFmtId="4" fontId="30" fillId="0" borderId="22" xfId="0" applyNumberFormat="1" applyFont="1" applyBorder="1" applyAlignment="1" applyProtection="1">
      <alignment vertical="center"/>
      <protection locked="0"/>
    </xf>
    <xf numFmtId="0" fontId="31" fillId="0" borderId="3" xfId="0" applyFont="1" applyBorder="1" applyAlignment="1">
      <alignment vertical="center"/>
    </xf>
    <xf numFmtId="0" fontId="30" fillId="0" borderId="14" xfId="0" applyFont="1" applyBorder="1" applyAlignment="1">
      <alignment horizontal="left" vertical="center"/>
    </xf>
    <xf numFmtId="0" fontId="30" fillId="0" borderId="0" xfId="0" applyFont="1" applyAlignment="1">
      <alignment horizontal="center" vertical="center"/>
    </xf>
    <xf numFmtId="14" fontId="2" fillId="0" borderId="0" xfId="0" applyNumberFormat="1" applyFont="1" applyAlignment="1">
      <alignment horizontal="left" vertical="center"/>
    </xf>
    <xf numFmtId="4" fontId="13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25" fillId="0" borderId="0" xfId="0" applyFont="1" applyAlignment="1">
      <alignment horizontal="left" vertical="center" wrapText="1"/>
    </xf>
    <xf numFmtId="4" fontId="22" fillId="0" borderId="0" xfId="0" applyNumberFormat="1" applyFont="1" applyAlignment="1">
      <alignment horizontal="right" vertical="center"/>
    </xf>
    <xf numFmtId="0" fontId="22" fillId="0" borderId="0" xfId="0" applyFont="1" applyAlignment="1">
      <alignment vertical="center"/>
    </xf>
    <xf numFmtId="0" fontId="17" fillId="4" borderId="6" xfId="0" applyFont="1" applyFill="1" applyBorder="1" applyAlignment="1">
      <alignment horizontal="center" vertical="center"/>
    </xf>
    <xf numFmtId="0" fontId="17" fillId="4" borderId="7" xfId="0" applyFont="1" applyFill="1" applyBorder="1" applyAlignment="1">
      <alignment horizontal="left" vertical="center"/>
    </xf>
    <xf numFmtId="0" fontId="21" fillId="0" borderId="0" xfId="0" applyFont="1" applyAlignment="1">
      <alignment horizontal="left" vertical="center" wrapText="1"/>
    </xf>
    <xf numFmtId="0" fontId="17" fillId="4" borderId="7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4" fontId="12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0" fontId="17" fillId="4" borderId="8" xfId="0" applyFont="1" applyFill="1" applyBorder="1" applyAlignment="1">
      <alignment horizontal="left" vertical="center"/>
    </xf>
    <xf numFmtId="4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7" xfId="0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4" fillId="3" borderId="7" xfId="0" applyFont="1" applyFill="1" applyBorder="1" applyAlignment="1">
      <alignment horizontal="left" vertical="center"/>
    </xf>
    <xf numFmtId="0" fontId="10" fillId="2" borderId="0" xfId="0" applyFont="1" applyFill="1" applyAlignment="1">
      <alignment horizontal="center" vertical="center"/>
    </xf>
    <xf numFmtId="0" fontId="17" fillId="4" borderId="7" xfId="0" applyFont="1" applyFill="1" applyBorder="1" applyAlignment="1">
      <alignment horizontal="right" vertical="center"/>
    </xf>
    <xf numFmtId="4" fontId="7" fillId="0" borderId="0" xfId="0" applyNumberFormat="1" applyFont="1" applyAlignment="1">
      <alignment horizontal="right"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4" fontId="22" fillId="0" borderId="0" xfId="0" applyNumberFormat="1" applyFont="1" applyAlignment="1">
      <alignment vertical="center"/>
    </xf>
    <xf numFmtId="0" fontId="15" fillId="0" borderId="11" xfId="0" applyFont="1" applyBorder="1" applyAlignment="1">
      <alignment horizontal="center" vertical="center"/>
    </xf>
    <xf numFmtId="0" fontId="15" fillId="0" borderId="12" xfId="0" applyFont="1" applyBorder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4" fontId="19" fillId="0" borderId="0" xfId="0" applyNumberFormat="1" applyFont="1" applyAlignment="1">
      <alignment horizontal="right" vertical="center"/>
    </xf>
    <xf numFmtId="4" fontId="19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113"/>
  <sheetViews>
    <sheetView showGridLines="0" tabSelected="1" workbookViewId="0">
      <selection activeCell="AN9" sqref="AN9"/>
    </sheetView>
  </sheetViews>
  <sheetFormatPr defaultRowHeight="11.2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>
      <c r="A1" s="12" t="s">
        <v>0</v>
      </c>
      <c r="AZ1" s="12" t="s">
        <v>1</v>
      </c>
      <c r="BA1" s="12" t="s">
        <v>2</v>
      </c>
      <c r="BB1" s="12" t="s">
        <v>1</v>
      </c>
      <c r="BT1" s="12" t="s">
        <v>3</v>
      </c>
      <c r="BU1" s="12" t="s">
        <v>3</v>
      </c>
      <c r="BV1" s="12" t="s">
        <v>4</v>
      </c>
    </row>
    <row r="2" spans="1:74" ht="36.950000000000003" customHeight="1">
      <c r="AR2" s="181" t="s">
        <v>5</v>
      </c>
      <c r="AS2" s="166"/>
      <c r="AT2" s="166"/>
      <c r="AU2" s="166"/>
      <c r="AV2" s="166"/>
      <c r="AW2" s="166"/>
      <c r="AX2" s="166"/>
      <c r="AY2" s="166"/>
      <c r="AZ2" s="166"/>
      <c r="BA2" s="166"/>
      <c r="BB2" s="166"/>
      <c r="BC2" s="166"/>
      <c r="BD2" s="166"/>
      <c r="BE2" s="166"/>
      <c r="BS2" s="13" t="s">
        <v>6</v>
      </c>
      <c r="BT2" s="13" t="s">
        <v>7</v>
      </c>
    </row>
    <row r="3" spans="1:74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6"/>
      <c r="BS3" s="13" t="s">
        <v>6</v>
      </c>
      <c r="BT3" s="13" t="s">
        <v>8</v>
      </c>
    </row>
    <row r="4" spans="1:74" ht="24.95" customHeight="1">
      <c r="B4" s="16"/>
      <c r="D4" s="17" t="s">
        <v>9</v>
      </c>
      <c r="AR4" s="16"/>
      <c r="AS4" s="18" t="s">
        <v>10</v>
      </c>
      <c r="BS4" s="13" t="s">
        <v>11</v>
      </c>
    </row>
    <row r="5" spans="1:74" ht="12" customHeight="1">
      <c r="B5" s="16"/>
      <c r="D5" s="19" t="s">
        <v>12</v>
      </c>
      <c r="K5" s="165" t="s">
        <v>13</v>
      </c>
      <c r="L5" s="166"/>
      <c r="M5" s="166"/>
      <c r="N5" s="166"/>
      <c r="O5" s="166"/>
      <c r="P5" s="166"/>
      <c r="Q5" s="166"/>
      <c r="R5" s="166"/>
      <c r="S5" s="166"/>
      <c r="T5" s="166"/>
      <c r="U5" s="166"/>
      <c r="V5" s="166"/>
      <c r="W5" s="166"/>
      <c r="X5" s="166"/>
      <c r="Y5" s="166"/>
      <c r="Z5" s="166"/>
      <c r="AA5" s="166"/>
      <c r="AB5" s="166"/>
      <c r="AC5" s="166"/>
      <c r="AD5" s="166"/>
      <c r="AE5" s="166"/>
      <c r="AF5" s="166"/>
      <c r="AG5" s="166"/>
      <c r="AH5" s="166"/>
      <c r="AI5" s="166"/>
      <c r="AJ5" s="166"/>
      <c r="AR5" s="16"/>
      <c r="BS5" s="13" t="s">
        <v>6</v>
      </c>
    </row>
    <row r="6" spans="1:74" ht="36.950000000000003" customHeight="1">
      <c r="B6" s="16"/>
      <c r="D6" s="21" t="s">
        <v>14</v>
      </c>
      <c r="K6" s="167" t="s">
        <v>15</v>
      </c>
      <c r="L6" s="166"/>
      <c r="M6" s="166"/>
      <c r="N6" s="166"/>
      <c r="O6" s="166"/>
      <c r="P6" s="166"/>
      <c r="Q6" s="166"/>
      <c r="R6" s="166"/>
      <c r="S6" s="166"/>
      <c r="T6" s="166"/>
      <c r="U6" s="166"/>
      <c r="V6" s="166"/>
      <c r="W6" s="166"/>
      <c r="X6" s="166"/>
      <c r="Y6" s="166"/>
      <c r="Z6" s="166"/>
      <c r="AA6" s="166"/>
      <c r="AB6" s="166"/>
      <c r="AC6" s="166"/>
      <c r="AD6" s="166"/>
      <c r="AE6" s="166"/>
      <c r="AF6" s="166"/>
      <c r="AG6" s="166"/>
      <c r="AH6" s="166"/>
      <c r="AI6" s="166"/>
      <c r="AJ6" s="166"/>
      <c r="AR6" s="16"/>
      <c r="BS6" s="13" t="s">
        <v>6</v>
      </c>
    </row>
    <row r="7" spans="1:74" ht="12" customHeight="1">
      <c r="B7" s="16"/>
      <c r="D7" s="22" t="s">
        <v>16</v>
      </c>
      <c r="K7" s="20" t="s">
        <v>1</v>
      </c>
      <c r="AK7" s="22" t="s">
        <v>17</v>
      </c>
      <c r="AN7" s="20" t="s">
        <v>1</v>
      </c>
      <c r="AR7" s="16"/>
      <c r="BS7" s="13" t="s">
        <v>6</v>
      </c>
    </row>
    <row r="8" spans="1:74" ht="12" customHeight="1">
      <c r="B8" s="16"/>
      <c r="D8" s="22" t="s">
        <v>18</v>
      </c>
      <c r="K8" s="20" t="s">
        <v>19</v>
      </c>
      <c r="AK8" s="22" t="s">
        <v>20</v>
      </c>
      <c r="AN8" s="154">
        <v>45847</v>
      </c>
      <c r="AR8" s="16"/>
      <c r="BS8" s="13" t="s">
        <v>6</v>
      </c>
    </row>
    <row r="9" spans="1:74" ht="14.45" customHeight="1">
      <c r="B9" s="16"/>
      <c r="AR9" s="16"/>
      <c r="BS9" s="13" t="s">
        <v>6</v>
      </c>
    </row>
    <row r="10" spans="1:74" ht="12" customHeight="1">
      <c r="B10" s="16"/>
      <c r="D10" s="22" t="s">
        <v>21</v>
      </c>
      <c r="AK10" s="22" t="s">
        <v>22</v>
      </c>
      <c r="AN10" s="20" t="s">
        <v>1</v>
      </c>
      <c r="AR10" s="16"/>
      <c r="BS10" s="13" t="s">
        <v>6</v>
      </c>
    </row>
    <row r="11" spans="1:74" ht="18.399999999999999" customHeight="1">
      <c r="B11" s="16"/>
      <c r="E11" s="20" t="s">
        <v>23</v>
      </c>
      <c r="AK11" s="22" t="s">
        <v>24</v>
      </c>
      <c r="AN11" s="20" t="s">
        <v>1</v>
      </c>
      <c r="AR11" s="16"/>
      <c r="BS11" s="13" t="s">
        <v>6</v>
      </c>
    </row>
    <row r="12" spans="1:74" ht="6.95" customHeight="1">
      <c r="B12" s="16"/>
      <c r="AR12" s="16"/>
      <c r="BS12" s="13" t="s">
        <v>6</v>
      </c>
    </row>
    <row r="13" spans="1:74" ht="12" customHeight="1">
      <c r="B13" s="16"/>
      <c r="D13" s="22" t="s">
        <v>25</v>
      </c>
      <c r="AK13" s="22" t="s">
        <v>22</v>
      </c>
      <c r="AN13" s="20" t="s">
        <v>1</v>
      </c>
      <c r="AR13" s="16"/>
      <c r="BS13" s="13" t="s">
        <v>6</v>
      </c>
    </row>
    <row r="14" spans="1:74" ht="12.75">
      <c r="B14" s="16"/>
      <c r="E14" s="20" t="s">
        <v>26</v>
      </c>
      <c r="AK14" s="22" t="s">
        <v>24</v>
      </c>
      <c r="AN14" s="20" t="s">
        <v>1</v>
      </c>
      <c r="AR14" s="16"/>
      <c r="BS14" s="13" t="s">
        <v>6</v>
      </c>
    </row>
    <row r="15" spans="1:74" ht="6.95" customHeight="1">
      <c r="B15" s="16"/>
      <c r="AR15" s="16"/>
      <c r="BS15" s="13" t="s">
        <v>3</v>
      </c>
    </row>
    <row r="16" spans="1:74" ht="12" customHeight="1">
      <c r="B16" s="16"/>
      <c r="D16" s="22" t="s">
        <v>27</v>
      </c>
      <c r="AK16" s="22" t="s">
        <v>22</v>
      </c>
      <c r="AN16" s="20" t="s">
        <v>1</v>
      </c>
      <c r="AR16" s="16"/>
      <c r="BS16" s="13" t="s">
        <v>3</v>
      </c>
    </row>
    <row r="17" spans="2:71" ht="18.399999999999999" customHeight="1">
      <c r="B17" s="16"/>
      <c r="E17" s="20" t="s">
        <v>2420</v>
      </c>
      <c r="AK17" s="22" t="s">
        <v>24</v>
      </c>
      <c r="AN17" s="20" t="s">
        <v>1</v>
      </c>
      <c r="AR17" s="16"/>
      <c r="BS17" s="13" t="s">
        <v>28</v>
      </c>
    </row>
    <row r="18" spans="2:71" ht="6.95" customHeight="1">
      <c r="B18" s="16"/>
      <c r="AR18" s="16"/>
      <c r="BS18" s="13" t="s">
        <v>6</v>
      </c>
    </row>
    <row r="19" spans="2:71" ht="12" customHeight="1">
      <c r="B19" s="16"/>
      <c r="D19" s="22" t="s">
        <v>29</v>
      </c>
      <c r="AK19" s="22" t="s">
        <v>22</v>
      </c>
      <c r="AN19" s="20" t="s">
        <v>1</v>
      </c>
      <c r="AR19" s="16"/>
      <c r="BS19" s="13" t="s">
        <v>6</v>
      </c>
    </row>
    <row r="20" spans="2:71" ht="18.399999999999999" customHeight="1">
      <c r="B20" s="16"/>
      <c r="E20" s="20" t="s">
        <v>2420</v>
      </c>
      <c r="AK20" s="22" t="s">
        <v>24</v>
      </c>
      <c r="AN20" s="20" t="s">
        <v>1</v>
      </c>
      <c r="AR20" s="16"/>
      <c r="BS20" s="13" t="s">
        <v>28</v>
      </c>
    </row>
    <row r="21" spans="2:71" ht="6.95" customHeight="1">
      <c r="B21" s="16"/>
      <c r="AR21" s="16"/>
    </row>
    <row r="22" spans="2:71" ht="12" customHeight="1">
      <c r="B22" s="16"/>
      <c r="D22" s="22" t="s">
        <v>30</v>
      </c>
      <c r="AR22" s="16"/>
    </row>
    <row r="23" spans="2:71" ht="108" customHeight="1">
      <c r="B23" s="16"/>
      <c r="E23" s="168" t="s">
        <v>31</v>
      </c>
      <c r="F23" s="168"/>
      <c r="G23" s="168"/>
      <c r="H23" s="168"/>
      <c r="I23" s="168"/>
      <c r="J23" s="168"/>
      <c r="K23" s="168"/>
      <c r="L23" s="168"/>
      <c r="M23" s="168"/>
      <c r="N23" s="168"/>
      <c r="O23" s="168"/>
      <c r="P23" s="168"/>
      <c r="Q23" s="168"/>
      <c r="R23" s="168"/>
      <c r="S23" s="168"/>
      <c r="T23" s="168"/>
      <c r="U23" s="168"/>
      <c r="V23" s="168"/>
      <c r="W23" s="168"/>
      <c r="X23" s="168"/>
      <c r="Y23" s="168"/>
      <c r="Z23" s="168"/>
      <c r="AA23" s="168"/>
      <c r="AB23" s="168"/>
      <c r="AC23" s="168"/>
      <c r="AD23" s="168"/>
      <c r="AE23" s="168"/>
      <c r="AF23" s="168"/>
      <c r="AG23" s="168"/>
      <c r="AH23" s="168"/>
      <c r="AI23" s="168"/>
      <c r="AJ23" s="168"/>
      <c r="AK23" s="168"/>
      <c r="AL23" s="168"/>
      <c r="AM23" s="168"/>
      <c r="AN23" s="168"/>
      <c r="AR23" s="16"/>
    </row>
    <row r="24" spans="2:71" ht="6.95" customHeight="1">
      <c r="B24" s="16"/>
      <c r="AR24" s="16"/>
    </row>
    <row r="25" spans="2:71" ht="6.95" customHeight="1">
      <c r="B25" s="16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R25" s="16"/>
    </row>
    <row r="26" spans="2:71" s="1" customFormat="1" ht="25.9" customHeight="1">
      <c r="B26" s="25"/>
      <c r="D26" s="26" t="s">
        <v>32</v>
      </c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169">
        <f>ROUND(AG94,2)</f>
        <v>0</v>
      </c>
      <c r="AL26" s="170"/>
      <c r="AM26" s="170"/>
      <c r="AN26" s="170"/>
      <c r="AO26" s="170"/>
      <c r="AR26" s="25"/>
    </row>
    <row r="27" spans="2:71" s="1" customFormat="1" ht="6.95" customHeight="1">
      <c r="B27" s="25"/>
      <c r="AR27" s="25"/>
    </row>
    <row r="28" spans="2:71" s="1" customFormat="1" ht="12.75">
      <c r="B28" s="25"/>
      <c r="L28" s="171" t="s">
        <v>33</v>
      </c>
      <c r="M28" s="171"/>
      <c r="N28" s="171"/>
      <c r="O28" s="171"/>
      <c r="P28" s="171"/>
      <c r="W28" s="171" t="s">
        <v>34</v>
      </c>
      <c r="X28" s="171"/>
      <c r="Y28" s="171"/>
      <c r="Z28" s="171"/>
      <c r="AA28" s="171"/>
      <c r="AB28" s="171"/>
      <c r="AC28" s="171"/>
      <c r="AD28" s="171"/>
      <c r="AE28" s="171"/>
      <c r="AK28" s="171" t="s">
        <v>35</v>
      </c>
      <c r="AL28" s="171"/>
      <c r="AM28" s="171"/>
      <c r="AN28" s="171"/>
      <c r="AO28" s="171"/>
      <c r="AR28" s="25"/>
    </row>
    <row r="29" spans="2:71" s="2" customFormat="1" ht="14.45" customHeight="1">
      <c r="B29" s="29"/>
      <c r="D29" s="22" t="s">
        <v>36</v>
      </c>
      <c r="F29" s="22" t="s">
        <v>37</v>
      </c>
      <c r="L29" s="157">
        <v>0.21</v>
      </c>
      <c r="M29" s="156"/>
      <c r="N29" s="156"/>
      <c r="O29" s="156"/>
      <c r="P29" s="156"/>
      <c r="W29" s="155">
        <f>ROUND(AZ94, 2)</f>
        <v>0</v>
      </c>
      <c r="X29" s="156"/>
      <c r="Y29" s="156"/>
      <c r="Z29" s="156"/>
      <c r="AA29" s="156"/>
      <c r="AB29" s="156"/>
      <c r="AC29" s="156"/>
      <c r="AD29" s="156"/>
      <c r="AE29" s="156"/>
      <c r="AK29" s="155">
        <f>ROUND(AV94, 2)</f>
        <v>0</v>
      </c>
      <c r="AL29" s="156"/>
      <c r="AM29" s="156"/>
      <c r="AN29" s="156"/>
      <c r="AO29" s="156"/>
      <c r="AR29" s="29"/>
    </row>
    <row r="30" spans="2:71" s="2" customFormat="1" ht="14.45" customHeight="1">
      <c r="B30" s="29"/>
      <c r="F30" s="22" t="s">
        <v>38</v>
      </c>
      <c r="L30" s="157">
        <v>0.12</v>
      </c>
      <c r="M30" s="156"/>
      <c r="N30" s="156"/>
      <c r="O30" s="156"/>
      <c r="P30" s="156"/>
      <c r="W30" s="155">
        <f>ROUND(BA94, 2)</f>
        <v>0</v>
      </c>
      <c r="X30" s="156"/>
      <c r="Y30" s="156"/>
      <c r="Z30" s="156"/>
      <c r="AA30" s="156"/>
      <c r="AB30" s="156"/>
      <c r="AC30" s="156"/>
      <c r="AD30" s="156"/>
      <c r="AE30" s="156"/>
      <c r="AK30" s="155">
        <f>ROUND(AW94, 2)</f>
        <v>0</v>
      </c>
      <c r="AL30" s="156"/>
      <c r="AM30" s="156"/>
      <c r="AN30" s="156"/>
      <c r="AO30" s="156"/>
      <c r="AR30" s="29"/>
    </row>
    <row r="31" spans="2:71" s="2" customFormat="1" ht="14.45" hidden="1" customHeight="1">
      <c r="B31" s="29"/>
      <c r="F31" s="22" t="s">
        <v>39</v>
      </c>
      <c r="L31" s="157">
        <v>0.21</v>
      </c>
      <c r="M31" s="156"/>
      <c r="N31" s="156"/>
      <c r="O31" s="156"/>
      <c r="P31" s="156"/>
      <c r="W31" s="155">
        <f>ROUND(BB94, 2)</f>
        <v>0</v>
      </c>
      <c r="X31" s="156"/>
      <c r="Y31" s="156"/>
      <c r="Z31" s="156"/>
      <c r="AA31" s="156"/>
      <c r="AB31" s="156"/>
      <c r="AC31" s="156"/>
      <c r="AD31" s="156"/>
      <c r="AE31" s="156"/>
      <c r="AK31" s="155">
        <v>0</v>
      </c>
      <c r="AL31" s="156"/>
      <c r="AM31" s="156"/>
      <c r="AN31" s="156"/>
      <c r="AO31" s="156"/>
      <c r="AR31" s="29"/>
    </row>
    <row r="32" spans="2:71" s="2" customFormat="1" ht="14.45" hidden="1" customHeight="1">
      <c r="B32" s="29"/>
      <c r="F32" s="22" t="s">
        <v>40</v>
      </c>
      <c r="L32" s="157">
        <v>0.12</v>
      </c>
      <c r="M32" s="156"/>
      <c r="N32" s="156"/>
      <c r="O32" s="156"/>
      <c r="P32" s="156"/>
      <c r="W32" s="155">
        <f>ROUND(BC94, 2)</f>
        <v>0</v>
      </c>
      <c r="X32" s="156"/>
      <c r="Y32" s="156"/>
      <c r="Z32" s="156"/>
      <c r="AA32" s="156"/>
      <c r="AB32" s="156"/>
      <c r="AC32" s="156"/>
      <c r="AD32" s="156"/>
      <c r="AE32" s="156"/>
      <c r="AK32" s="155">
        <v>0</v>
      </c>
      <c r="AL32" s="156"/>
      <c r="AM32" s="156"/>
      <c r="AN32" s="156"/>
      <c r="AO32" s="156"/>
      <c r="AR32" s="29"/>
    </row>
    <row r="33" spans="2:44" s="2" customFormat="1" ht="14.45" hidden="1" customHeight="1">
      <c r="B33" s="29"/>
      <c r="F33" s="22" t="s">
        <v>41</v>
      </c>
      <c r="L33" s="157">
        <v>0</v>
      </c>
      <c r="M33" s="156"/>
      <c r="N33" s="156"/>
      <c r="O33" s="156"/>
      <c r="P33" s="156"/>
      <c r="W33" s="155">
        <f>ROUND(BD94, 2)</f>
        <v>0</v>
      </c>
      <c r="X33" s="156"/>
      <c r="Y33" s="156"/>
      <c r="Z33" s="156"/>
      <c r="AA33" s="156"/>
      <c r="AB33" s="156"/>
      <c r="AC33" s="156"/>
      <c r="AD33" s="156"/>
      <c r="AE33" s="156"/>
      <c r="AK33" s="155">
        <v>0</v>
      </c>
      <c r="AL33" s="156"/>
      <c r="AM33" s="156"/>
      <c r="AN33" s="156"/>
      <c r="AO33" s="156"/>
      <c r="AR33" s="29"/>
    </row>
    <row r="34" spans="2:44" s="1" customFormat="1" ht="6.95" customHeight="1">
      <c r="B34" s="25"/>
      <c r="AR34" s="25"/>
    </row>
    <row r="35" spans="2:44" s="1" customFormat="1" ht="25.9" customHeight="1">
      <c r="B35" s="25"/>
      <c r="C35" s="30"/>
      <c r="D35" s="31" t="s">
        <v>42</v>
      </c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3" t="s">
        <v>43</v>
      </c>
      <c r="U35" s="32"/>
      <c r="V35" s="32"/>
      <c r="W35" s="32"/>
      <c r="X35" s="180" t="s">
        <v>44</v>
      </c>
      <c r="Y35" s="178"/>
      <c r="Z35" s="178"/>
      <c r="AA35" s="178"/>
      <c r="AB35" s="178"/>
      <c r="AC35" s="32"/>
      <c r="AD35" s="32"/>
      <c r="AE35" s="32"/>
      <c r="AF35" s="32"/>
      <c r="AG35" s="32"/>
      <c r="AH35" s="32"/>
      <c r="AI35" s="32"/>
      <c r="AJ35" s="32"/>
      <c r="AK35" s="177">
        <f>SUM(AK26:AK33)</f>
        <v>0</v>
      </c>
      <c r="AL35" s="178"/>
      <c r="AM35" s="178"/>
      <c r="AN35" s="178"/>
      <c r="AO35" s="179"/>
      <c r="AP35" s="30"/>
      <c r="AQ35" s="30"/>
      <c r="AR35" s="25"/>
    </row>
    <row r="36" spans="2:44" s="1" customFormat="1" ht="6.95" customHeight="1">
      <c r="B36" s="25"/>
      <c r="AR36" s="25"/>
    </row>
    <row r="37" spans="2:44" s="1" customFormat="1" ht="14.45" customHeight="1">
      <c r="B37" s="25"/>
      <c r="AR37" s="25"/>
    </row>
    <row r="38" spans="2:44" ht="14.45" customHeight="1">
      <c r="B38" s="16"/>
      <c r="AR38" s="16"/>
    </row>
    <row r="39" spans="2:44" ht="14.45" customHeight="1">
      <c r="B39" s="16"/>
      <c r="AR39" s="16"/>
    </row>
    <row r="40" spans="2:44" ht="14.45" customHeight="1">
      <c r="B40" s="16"/>
      <c r="AR40" s="16"/>
    </row>
    <row r="41" spans="2:44" ht="14.45" customHeight="1">
      <c r="B41" s="16"/>
      <c r="AR41" s="16"/>
    </row>
    <row r="42" spans="2:44" ht="14.45" customHeight="1">
      <c r="B42" s="16"/>
      <c r="AR42" s="16"/>
    </row>
    <row r="43" spans="2:44" ht="14.45" customHeight="1">
      <c r="B43" s="16"/>
      <c r="AR43" s="16"/>
    </row>
    <row r="44" spans="2:44" ht="14.45" customHeight="1">
      <c r="B44" s="16"/>
      <c r="AR44" s="16"/>
    </row>
    <row r="45" spans="2:44" ht="14.45" customHeight="1">
      <c r="B45" s="16"/>
      <c r="AR45" s="16"/>
    </row>
    <row r="46" spans="2:44" ht="14.45" customHeight="1">
      <c r="B46" s="16"/>
      <c r="AR46" s="16"/>
    </row>
    <row r="47" spans="2:44" ht="14.45" customHeight="1">
      <c r="B47" s="16"/>
      <c r="AR47" s="16"/>
    </row>
    <row r="48" spans="2:44" ht="14.45" customHeight="1">
      <c r="B48" s="16"/>
      <c r="AR48" s="16"/>
    </row>
    <row r="49" spans="2:44" s="1" customFormat="1" ht="14.45" customHeight="1">
      <c r="B49" s="25"/>
      <c r="D49" s="34" t="s">
        <v>45</v>
      </c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4" t="s">
        <v>46</v>
      </c>
      <c r="AI49" s="35"/>
      <c r="AJ49" s="35"/>
      <c r="AK49" s="35"/>
      <c r="AL49" s="35"/>
      <c r="AM49" s="35"/>
      <c r="AN49" s="35"/>
      <c r="AO49" s="35"/>
      <c r="AR49" s="25"/>
    </row>
    <row r="50" spans="2:44">
      <c r="B50" s="16"/>
      <c r="AR50" s="16"/>
    </row>
    <row r="51" spans="2:44">
      <c r="B51" s="16"/>
      <c r="AR51" s="16"/>
    </row>
    <row r="52" spans="2:44">
      <c r="B52" s="16"/>
      <c r="AR52" s="16"/>
    </row>
    <row r="53" spans="2:44">
      <c r="B53" s="16"/>
      <c r="AR53" s="16"/>
    </row>
    <row r="54" spans="2:44">
      <c r="B54" s="16"/>
      <c r="AR54" s="16"/>
    </row>
    <row r="55" spans="2:44">
      <c r="B55" s="16"/>
      <c r="AR55" s="16"/>
    </row>
    <row r="56" spans="2:44">
      <c r="B56" s="16"/>
      <c r="AR56" s="16"/>
    </row>
    <row r="57" spans="2:44">
      <c r="B57" s="16"/>
      <c r="AR57" s="16"/>
    </row>
    <row r="58" spans="2:44">
      <c r="B58" s="16"/>
      <c r="AR58" s="16"/>
    </row>
    <row r="59" spans="2:44">
      <c r="B59" s="16"/>
      <c r="AR59" s="16"/>
    </row>
    <row r="60" spans="2:44" s="1" customFormat="1" ht="12.75">
      <c r="B60" s="25"/>
      <c r="D60" s="36" t="s">
        <v>47</v>
      </c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36" t="s">
        <v>48</v>
      </c>
      <c r="W60" s="27"/>
      <c r="X60" s="27"/>
      <c r="Y60" s="27"/>
      <c r="Z60" s="27"/>
      <c r="AA60" s="27"/>
      <c r="AB60" s="27"/>
      <c r="AC60" s="27"/>
      <c r="AD60" s="27"/>
      <c r="AE60" s="27"/>
      <c r="AF60" s="27"/>
      <c r="AG60" s="27"/>
      <c r="AH60" s="36" t="s">
        <v>47</v>
      </c>
      <c r="AI60" s="27"/>
      <c r="AJ60" s="27"/>
      <c r="AK60" s="27"/>
      <c r="AL60" s="27"/>
      <c r="AM60" s="36" t="s">
        <v>48</v>
      </c>
      <c r="AN60" s="27"/>
      <c r="AO60" s="27"/>
      <c r="AR60" s="25"/>
    </row>
    <row r="61" spans="2:44">
      <c r="B61" s="16"/>
      <c r="AR61" s="16"/>
    </row>
    <row r="62" spans="2:44">
      <c r="B62" s="16"/>
      <c r="AR62" s="16"/>
    </row>
    <row r="63" spans="2:44">
      <c r="B63" s="16"/>
      <c r="AR63" s="16"/>
    </row>
    <row r="64" spans="2:44" s="1" customFormat="1" ht="12.75">
      <c r="B64" s="25"/>
      <c r="D64" s="34" t="s">
        <v>49</v>
      </c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5"/>
      <c r="Z64" s="35"/>
      <c r="AA64" s="35"/>
      <c r="AB64" s="35"/>
      <c r="AC64" s="35"/>
      <c r="AD64" s="35"/>
      <c r="AE64" s="35"/>
      <c r="AF64" s="35"/>
      <c r="AG64" s="35"/>
      <c r="AH64" s="34" t="s">
        <v>50</v>
      </c>
      <c r="AI64" s="35"/>
      <c r="AJ64" s="35"/>
      <c r="AK64" s="35"/>
      <c r="AL64" s="35"/>
      <c r="AM64" s="35"/>
      <c r="AN64" s="35"/>
      <c r="AO64" s="35"/>
      <c r="AR64" s="25"/>
    </row>
    <row r="65" spans="2:44">
      <c r="B65" s="16"/>
      <c r="AR65" s="16"/>
    </row>
    <row r="66" spans="2:44">
      <c r="B66" s="16"/>
      <c r="AR66" s="16"/>
    </row>
    <row r="67" spans="2:44">
      <c r="B67" s="16"/>
      <c r="AR67" s="16"/>
    </row>
    <row r="68" spans="2:44">
      <c r="B68" s="16"/>
      <c r="AR68" s="16"/>
    </row>
    <row r="69" spans="2:44">
      <c r="B69" s="16"/>
      <c r="AR69" s="16"/>
    </row>
    <row r="70" spans="2:44">
      <c r="B70" s="16"/>
      <c r="AR70" s="16"/>
    </row>
    <row r="71" spans="2:44">
      <c r="B71" s="16"/>
      <c r="AR71" s="16"/>
    </row>
    <row r="72" spans="2:44">
      <c r="B72" s="16"/>
      <c r="AR72" s="16"/>
    </row>
    <row r="73" spans="2:44">
      <c r="B73" s="16"/>
      <c r="AR73" s="16"/>
    </row>
    <row r="74" spans="2:44">
      <c r="B74" s="16"/>
      <c r="AR74" s="16"/>
    </row>
    <row r="75" spans="2:44" s="1" customFormat="1" ht="12.75">
      <c r="B75" s="25"/>
      <c r="D75" s="36" t="s">
        <v>47</v>
      </c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36" t="s">
        <v>48</v>
      </c>
      <c r="W75" s="27"/>
      <c r="X75" s="27"/>
      <c r="Y75" s="27"/>
      <c r="Z75" s="27"/>
      <c r="AA75" s="27"/>
      <c r="AB75" s="27"/>
      <c r="AC75" s="27"/>
      <c r="AD75" s="27"/>
      <c r="AE75" s="27"/>
      <c r="AF75" s="27"/>
      <c r="AG75" s="27"/>
      <c r="AH75" s="36" t="s">
        <v>47</v>
      </c>
      <c r="AI75" s="27"/>
      <c r="AJ75" s="27"/>
      <c r="AK75" s="27"/>
      <c r="AL75" s="27"/>
      <c r="AM75" s="36" t="s">
        <v>48</v>
      </c>
      <c r="AN75" s="27"/>
      <c r="AO75" s="27"/>
      <c r="AR75" s="25"/>
    </row>
    <row r="76" spans="2:44" s="1" customFormat="1">
      <c r="B76" s="25"/>
      <c r="AR76" s="25"/>
    </row>
    <row r="77" spans="2:44" s="1" customFormat="1" ht="6.95" customHeight="1">
      <c r="B77" s="37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38"/>
      <c r="AG77" s="38"/>
      <c r="AH77" s="38"/>
      <c r="AI77" s="38"/>
      <c r="AJ77" s="38"/>
      <c r="AK77" s="38"/>
      <c r="AL77" s="38"/>
      <c r="AM77" s="38"/>
      <c r="AN77" s="38"/>
      <c r="AO77" s="38"/>
      <c r="AP77" s="38"/>
      <c r="AQ77" s="38"/>
      <c r="AR77" s="25"/>
    </row>
    <row r="81" spans="1:91" s="1" customFormat="1" ht="6.95" customHeight="1">
      <c r="B81" s="39"/>
      <c r="C81" s="40"/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  <c r="AF81" s="40"/>
      <c r="AG81" s="40"/>
      <c r="AH81" s="40"/>
      <c r="AI81" s="40"/>
      <c r="AJ81" s="40"/>
      <c r="AK81" s="40"/>
      <c r="AL81" s="40"/>
      <c r="AM81" s="40"/>
      <c r="AN81" s="40"/>
      <c r="AO81" s="40"/>
      <c r="AP81" s="40"/>
      <c r="AQ81" s="40"/>
      <c r="AR81" s="25"/>
    </row>
    <row r="82" spans="1:91" s="1" customFormat="1" ht="24.95" customHeight="1">
      <c r="B82" s="25"/>
      <c r="C82" s="17" t="s">
        <v>51</v>
      </c>
      <c r="AR82" s="25"/>
    </row>
    <row r="83" spans="1:91" s="1" customFormat="1" ht="6.95" customHeight="1">
      <c r="B83" s="25"/>
      <c r="AR83" s="25"/>
    </row>
    <row r="84" spans="1:91" s="3" customFormat="1" ht="12" customHeight="1">
      <c r="B84" s="41"/>
      <c r="C84" s="22" t="s">
        <v>12</v>
      </c>
      <c r="L84" s="3" t="str">
        <f>K5</f>
        <v>24011</v>
      </c>
      <c r="AR84" s="41"/>
    </row>
    <row r="85" spans="1:91" s="4" customFormat="1" ht="36.950000000000003" customHeight="1">
      <c r="B85" s="42"/>
      <c r="C85" s="43" t="s">
        <v>14</v>
      </c>
      <c r="L85" s="172" t="str">
        <f>K6</f>
        <v>BRNO, VINIČNÍ IB - REKONSTRUKCE VODOVODU A KANALIZACE (Balbínova-Hrabalova)</v>
      </c>
      <c r="M85" s="173"/>
      <c r="N85" s="173"/>
      <c r="O85" s="173"/>
      <c r="P85" s="173"/>
      <c r="Q85" s="173"/>
      <c r="R85" s="173"/>
      <c r="S85" s="173"/>
      <c r="T85" s="173"/>
      <c r="U85" s="173"/>
      <c r="V85" s="173"/>
      <c r="W85" s="173"/>
      <c r="X85" s="173"/>
      <c r="Y85" s="173"/>
      <c r="Z85" s="173"/>
      <c r="AA85" s="173"/>
      <c r="AB85" s="173"/>
      <c r="AC85" s="173"/>
      <c r="AD85" s="173"/>
      <c r="AE85" s="173"/>
      <c r="AF85" s="173"/>
      <c r="AG85" s="173"/>
      <c r="AH85" s="173"/>
      <c r="AI85" s="173"/>
      <c r="AJ85" s="173"/>
      <c r="AR85" s="42"/>
    </row>
    <row r="86" spans="1:91" s="1" customFormat="1" ht="6.95" customHeight="1">
      <c r="B86" s="25"/>
      <c r="AR86" s="25"/>
    </row>
    <row r="87" spans="1:91" s="1" customFormat="1" ht="12" customHeight="1">
      <c r="B87" s="25"/>
      <c r="C87" s="22" t="s">
        <v>18</v>
      </c>
      <c r="L87" s="44" t="str">
        <f>IF(K8="","",K8)</f>
        <v>Brno</v>
      </c>
      <c r="AI87" s="22" t="s">
        <v>20</v>
      </c>
      <c r="AM87" s="184">
        <f>IF(AN8= "","",AN8)</f>
        <v>45847</v>
      </c>
      <c r="AN87" s="184"/>
      <c r="AR87" s="25"/>
    </row>
    <row r="88" spans="1:91" s="1" customFormat="1" ht="6.95" customHeight="1">
      <c r="B88" s="25"/>
      <c r="AR88" s="25"/>
    </row>
    <row r="89" spans="1:91" s="1" customFormat="1" ht="15.2" customHeight="1">
      <c r="B89" s="25"/>
      <c r="C89" s="22" t="s">
        <v>21</v>
      </c>
      <c r="L89" s="3" t="str">
        <f>IF(E11= "","",E11)</f>
        <v>Statutární město Brno</v>
      </c>
      <c r="AI89" s="22" t="s">
        <v>27</v>
      </c>
      <c r="AM89" s="185" t="str">
        <f>IF(E17="","",E17)</f>
        <v>Pudis a.s.</v>
      </c>
      <c r="AN89" s="186"/>
      <c r="AO89" s="186"/>
      <c r="AP89" s="186"/>
      <c r="AR89" s="25"/>
      <c r="AS89" s="188" t="s">
        <v>52</v>
      </c>
      <c r="AT89" s="189"/>
      <c r="AU89" s="46"/>
      <c r="AV89" s="46"/>
      <c r="AW89" s="46"/>
      <c r="AX89" s="46"/>
      <c r="AY89" s="46"/>
      <c r="AZ89" s="46"/>
      <c r="BA89" s="46"/>
      <c r="BB89" s="46"/>
      <c r="BC89" s="46"/>
      <c r="BD89" s="47"/>
    </row>
    <row r="90" spans="1:91" s="1" customFormat="1" ht="15.2" customHeight="1">
      <c r="B90" s="25"/>
      <c r="C90" s="22" t="s">
        <v>25</v>
      </c>
      <c r="L90" s="3" t="str">
        <f>IF(E14="","",E14)</f>
        <v xml:space="preserve"> </v>
      </c>
      <c r="AI90" s="22" t="s">
        <v>29</v>
      </c>
      <c r="AM90" s="185" t="str">
        <f>IF(E20="","",E20)</f>
        <v>Pudis a.s.</v>
      </c>
      <c r="AN90" s="186"/>
      <c r="AO90" s="186"/>
      <c r="AP90" s="186"/>
      <c r="AR90" s="25"/>
      <c r="AS90" s="190"/>
      <c r="AT90" s="191"/>
      <c r="BD90" s="48"/>
    </row>
    <row r="91" spans="1:91" s="1" customFormat="1" ht="10.9" customHeight="1">
      <c r="B91" s="25"/>
      <c r="AR91" s="25"/>
      <c r="AS91" s="190"/>
      <c r="AT91" s="191"/>
      <c r="BD91" s="48"/>
    </row>
    <row r="92" spans="1:91" s="1" customFormat="1" ht="29.25" customHeight="1">
      <c r="B92" s="25"/>
      <c r="C92" s="161" t="s">
        <v>53</v>
      </c>
      <c r="D92" s="162"/>
      <c r="E92" s="162"/>
      <c r="F92" s="162"/>
      <c r="G92" s="162"/>
      <c r="H92" s="49"/>
      <c r="I92" s="164" t="s">
        <v>54</v>
      </c>
      <c r="J92" s="162"/>
      <c r="K92" s="162"/>
      <c r="L92" s="162"/>
      <c r="M92" s="162"/>
      <c r="N92" s="162"/>
      <c r="O92" s="162"/>
      <c r="P92" s="162"/>
      <c r="Q92" s="162"/>
      <c r="R92" s="162"/>
      <c r="S92" s="162"/>
      <c r="T92" s="162"/>
      <c r="U92" s="162"/>
      <c r="V92" s="162"/>
      <c r="W92" s="162"/>
      <c r="X92" s="162"/>
      <c r="Y92" s="162"/>
      <c r="Z92" s="162"/>
      <c r="AA92" s="162"/>
      <c r="AB92" s="162"/>
      <c r="AC92" s="162"/>
      <c r="AD92" s="162"/>
      <c r="AE92" s="162"/>
      <c r="AF92" s="162"/>
      <c r="AG92" s="182" t="s">
        <v>55</v>
      </c>
      <c r="AH92" s="162"/>
      <c r="AI92" s="162"/>
      <c r="AJ92" s="162"/>
      <c r="AK92" s="162"/>
      <c r="AL92" s="162"/>
      <c r="AM92" s="162"/>
      <c r="AN92" s="164" t="s">
        <v>56</v>
      </c>
      <c r="AO92" s="162"/>
      <c r="AP92" s="174"/>
      <c r="AQ92" s="50" t="s">
        <v>57</v>
      </c>
      <c r="AR92" s="25"/>
      <c r="AS92" s="51" t="s">
        <v>58</v>
      </c>
      <c r="AT92" s="52" t="s">
        <v>59</v>
      </c>
      <c r="AU92" s="52" t="s">
        <v>60</v>
      </c>
      <c r="AV92" s="52" t="s">
        <v>61</v>
      </c>
      <c r="AW92" s="52" t="s">
        <v>62</v>
      </c>
      <c r="AX92" s="52" t="s">
        <v>63</v>
      </c>
      <c r="AY92" s="52" t="s">
        <v>64</v>
      </c>
      <c r="AZ92" s="52" t="s">
        <v>65</v>
      </c>
      <c r="BA92" s="52" t="s">
        <v>66</v>
      </c>
      <c r="BB92" s="52" t="s">
        <v>67</v>
      </c>
      <c r="BC92" s="52" t="s">
        <v>68</v>
      </c>
      <c r="BD92" s="53" t="s">
        <v>69</v>
      </c>
    </row>
    <row r="93" spans="1:91" s="1" customFormat="1" ht="10.9" customHeight="1">
      <c r="B93" s="25"/>
      <c r="AR93" s="25"/>
      <c r="AS93" s="54"/>
      <c r="AT93" s="46"/>
      <c r="AU93" s="46"/>
      <c r="AV93" s="46"/>
      <c r="AW93" s="46"/>
      <c r="AX93" s="46"/>
      <c r="AY93" s="46"/>
      <c r="AZ93" s="46"/>
      <c r="BA93" s="46"/>
      <c r="BB93" s="46"/>
      <c r="BC93" s="46"/>
      <c r="BD93" s="47"/>
    </row>
    <row r="94" spans="1:91" s="5" customFormat="1" ht="32.450000000000003" customHeight="1">
      <c r="B94" s="55"/>
      <c r="C94" s="56" t="s">
        <v>70</v>
      </c>
      <c r="D94" s="57"/>
      <c r="E94" s="57"/>
      <c r="F94" s="57"/>
      <c r="G94" s="57"/>
      <c r="H94" s="57"/>
      <c r="I94" s="57"/>
      <c r="J94" s="57"/>
      <c r="K94" s="57"/>
      <c r="L94" s="57"/>
      <c r="M94" s="57"/>
      <c r="N94" s="57"/>
      <c r="O94" s="57"/>
      <c r="P94" s="57"/>
      <c r="Q94" s="57"/>
      <c r="R94" s="57"/>
      <c r="S94" s="57"/>
      <c r="T94" s="57"/>
      <c r="U94" s="57"/>
      <c r="V94" s="57"/>
      <c r="W94" s="57"/>
      <c r="X94" s="57"/>
      <c r="Y94" s="57"/>
      <c r="Z94" s="57"/>
      <c r="AA94" s="57"/>
      <c r="AB94" s="57"/>
      <c r="AC94" s="57"/>
      <c r="AD94" s="57"/>
      <c r="AE94" s="57"/>
      <c r="AF94" s="57"/>
      <c r="AG94" s="192">
        <f>ROUND(AG95+AG98+AG104+AG109+AG111,2)</f>
        <v>0</v>
      </c>
      <c r="AH94" s="192"/>
      <c r="AI94" s="192"/>
      <c r="AJ94" s="192"/>
      <c r="AK94" s="192"/>
      <c r="AL94" s="192"/>
      <c r="AM94" s="192"/>
      <c r="AN94" s="193">
        <f t="shared" ref="AN94:AN111" si="0">SUM(AG94,AT94)</f>
        <v>0</v>
      </c>
      <c r="AO94" s="193"/>
      <c r="AP94" s="193"/>
      <c r="AQ94" s="59" t="s">
        <v>1</v>
      </c>
      <c r="AR94" s="55"/>
      <c r="AS94" s="60">
        <f>ROUND(AS95+AS98+AS104+AS109+AS111,2)</f>
        <v>0</v>
      </c>
      <c r="AT94" s="61">
        <f t="shared" ref="AT94:AT111" si="1">ROUND(SUM(AV94:AW94),2)</f>
        <v>0</v>
      </c>
      <c r="AU94" s="62">
        <f>ROUND(AU95+AU98+AU104+AU109+AU111,5)</f>
        <v>37580.150999999998</v>
      </c>
      <c r="AV94" s="61">
        <f>ROUND(AZ94*L29,2)</f>
        <v>0</v>
      </c>
      <c r="AW94" s="61">
        <f>ROUND(BA94*L30,2)</f>
        <v>0</v>
      </c>
      <c r="AX94" s="61">
        <f>ROUND(BB94*L29,2)</f>
        <v>0</v>
      </c>
      <c r="AY94" s="61">
        <f>ROUND(BC94*L30,2)</f>
        <v>0</v>
      </c>
      <c r="AZ94" s="61">
        <f>ROUND(AZ95+AZ98+AZ104+AZ109+AZ111,2)</f>
        <v>0</v>
      </c>
      <c r="BA94" s="61">
        <f>ROUND(BA95+BA98+BA104+BA109+BA111,2)</f>
        <v>0</v>
      </c>
      <c r="BB94" s="61">
        <f>ROUND(BB95+BB98+BB104+BB109+BB111,2)</f>
        <v>0</v>
      </c>
      <c r="BC94" s="61">
        <f>ROUND(BC95+BC98+BC104+BC109+BC111,2)</f>
        <v>0</v>
      </c>
      <c r="BD94" s="63">
        <f>ROUND(BD95+BD98+BD104+BD109+BD111,2)</f>
        <v>0</v>
      </c>
      <c r="BS94" s="64" t="s">
        <v>71</v>
      </c>
      <c r="BT94" s="64" t="s">
        <v>72</v>
      </c>
      <c r="BU94" s="65" t="s">
        <v>73</v>
      </c>
      <c r="BV94" s="64" t="s">
        <v>74</v>
      </c>
      <c r="BW94" s="64" t="s">
        <v>4</v>
      </c>
      <c r="BX94" s="64" t="s">
        <v>75</v>
      </c>
      <c r="CL94" s="64" t="s">
        <v>1</v>
      </c>
    </row>
    <row r="95" spans="1:91" s="6" customFormat="1" ht="16.5" customHeight="1">
      <c r="B95" s="66"/>
      <c r="C95" s="67"/>
      <c r="D95" s="163" t="s">
        <v>76</v>
      </c>
      <c r="E95" s="163"/>
      <c r="F95" s="163"/>
      <c r="G95" s="163"/>
      <c r="H95" s="163"/>
      <c r="I95" s="68"/>
      <c r="J95" s="163" t="s">
        <v>77</v>
      </c>
      <c r="K95" s="163"/>
      <c r="L95" s="163"/>
      <c r="M95" s="163"/>
      <c r="N95" s="163"/>
      <c r="O95" s="163"/>
      <c r="P95" s="163"/>
      <c r="Q95" s="163"/>
      <c r="R95" s="163"/>
      <c r="S95" s="163"/>
      <c r="T95" s="163"/>
      <c r="U95" s="163"/>
      <c r="V95" s="163"/>
      <c r="W95" s="163"/>
      <c r="X95" s="163"/>
      <c r="Y95" s="163"/>
      <c r="Z95" s="163"/>
      <c r="AA95" s="163"/>
      <c r="AB95" s="163"/>
      <c r="AC95" s="163"/>
      <c r="AD95" s="163"/>
      <c r="AE95" s="163"/>
      <c r="AF95" s="163"/>
      <c r="AG95" s="159">
        <f>ROUND(SUM(AG96:AG97),2)</f>
        <v>0</v>
      </c>
      <c r="AH95" s="160"/>
      <c r="AI95" s="160"/>
      <c r="AJ95" s="160"/>
      <c r="AK95" s="160"/>
      <c r="AL95" s="160"/>
      <c r="AM95" s="160"/>
      <c r="AN95" s="187">
        <f t="shared" si="0"/>
        <v>0</v>
      </c>
      <c r="AO95" s="160"/>
      <c r="AP95" s="160"/>
      <c r="AQ95" s="69" t="s">
        <v>78</v>
      </c>
      <c r="AR95" s="66"/>
      <c r="AS95" s="70">
        <f>ROUND(SUM(AS96:AS97),2)</f>
        <v>0</v>
      </c>
      <c r="AT95" s="71">
        <f t="shared" si="1"/>
        <v>0</v>
      </c>
      <c r="AU95" s="72">
        <f>ROUND(SUM(AU96:AU97),5)</f>
        <v>269.6028</v>
      </c>
      <c r="AV95" s="71">
        <f>ROUND(AZ95*L29,2)</f>
        <v>0</v>
      </c>
      <c r="AW95" s="71">
        <f>ROUND(BA95*L30,2)</f>
        <v>0</v>
      </c>
      <c r="AX95" s="71">
        <f>ROUND(BB95*L29,2)</f>
        <v>0</v>
      </c>
      <c r="AY95" s="71">
        <f>ROUND(BC95*L30,2)</f>
        <v>0</v>
      </c>
      <c r="AZ95" s="71">
        <f>ROUND(SUM(AZ96:AZ97),2)</f>
        <v>0</v>
      </c>
      <c r="BA95" s="71">
        <f>ROUND(SUM(BA96:BA97),2)</f>
        <v>0</v>
      </c>
      <c r="BB95" s="71">
        <f>ROUND(SUM(BB96:BB97),2)</f>
        <v>0</v>
      </c>
      <c r="BC95" s="71">
        <f>ROUND(SUM(BC96:BC97),2)</f>
        <v>0</v>
      </c>
      <c r="BD95" s="73">
        <f>ROUND(SUM(BD96:BD97),2)</f>
        <v>0</v>
      </c>
      <c r="BS95" s="74" t="s">
        <v>71</v>
      </c>
      <c r="BT95" s="74" t="s">
        <v>79</v>
      </c>
      <c r="BU95" s="74" t="s">
        <v>73</v>
      </c>
      <c r="BV95" s="74" t="s">
        <v>74</v>
      </c>
      <c r="BW95" s="74" t="s">
        <v>80</v>
      </c>
      <c r="BX95" s="74" t="s">
        <v>4</v>
      </c>
      <c r="CL95" s="74" t="s">
        <v>1</v>
      </c>
      <c r="CM95" s="74" t="s">
        <v>81</v>
      </c>
    </row>
    <row r="96" spans="1:91" s="3" customFormat="1" ht="16.5" customHeight="1">
      <c r="A96" s="75" t="s">
        <v>82</v>
      </c>
      <c r="B96" s="41"/>
      <c r="C96" s="9"/>
      <c r="D96" s="9"/>
      <c r="E96" s="158" t="s">
        <v>83</v>
      </c>
      <c r="F96" s="158"/>
      <c r="G96" s="158"/>
      <c r="H96" s="158"/>
      <c r="I96" s="158"/>
      <c r="J96" s="9"/>
      <c r="K96" s="158" t="s">
        <v>84</v>
      </c>
      <c r="L96" s="158"/>
      <c r="M96" s="158"/>
      <c r="N96" s="158"/>
      <c r="O96" s="158"/>
      <c r="P96" s="158"/>
      <c r="Q96" s="158"/>
      <c r="R96" s="158"/>
      <c r="S96" s="158"/>
      <c r="T96" s="158"/>
      <c r="U96" s="158"/>
      <c r="V96" s="158"/>
      <c r="W96" s="158"/>
      <c r="X96" s="158"/>
      <c r="Y96" s="158"/>
      <c r="Z96" s="158"/>
      <c r="AA96" s="158"/>
      <c r="AB96" s="158"/>
      <c r="AC96" s="158"/>
      <c r="AD96" s="158"/>
      <c r="AE96" s="158"/>
      <c r="AF96" s="158"/>
      <c r="AG96" s="175">
        <f>'SO 001 - odstranění dřevin'!J32</f>
        <v>0</v>
      </c>
      <c r="AH96" s="176"/>
      <c r="AI96" s="176"/>
      <c r="AJ96" s="176"/>
      <c r="AK96" s="176"/>
      <c r="AL96" s="176"/>
      <c r="AM96" s="176"/>
      <c r="AN96" s="175">
        <f t="shared" si="0"/>
        <v>0</v>
      </c>
      <c r="AO96" s="176"/>
      <c r="AP96" s="176"/>
      <c r="AQ96" s="76" t="s">
        <v>85</v>
      </c>
      <c r="AR96" s="41"/>
      <c r="AS96" s="77">
        <v>0</v>
      </c>
      <c r="AT96" s="78">
        <f t="shared" si="1"/>
        <v>0</v>
      </c>
      <c r="AU96" s="79">
        <f>'SO 001 - odstranění dřevin'!P122</f>
        <v>108.66199999999999</v>
      </c>
      <c r="AV96" s="78">
        <f>'SO 001 - odstranění dřevin'!J35</f>
        <v>0</v>
      </c>
      <c r="AW96" s="78">
        <f>'SO 001 - odstranění dřevin'!J36</f>
        <v>0</v>
      </c>
      <c r="AX96" s="78">
        <f>'SO 001 - odstranění dřevin'!J37</f>
        <v>0</v>
      </c>
      <c r="AY96" s="78">
        <f>'SO 001 - odstranění dřevin'!J38</f>
        <v>0</v>
      </c>
      <c r="AZ96" s="78">
        <f>'SO 001 - odstranění dřevin'!F35</f>
        <v>0</v>
      </c>
      <c r="BA96" s="78">
        <f>'SO 001 - odstranění dřevin'!F36</f>
        <v>0</v>
      </c>
      <c r="BB96" s="78">
        <f>'SO 001 - odstranění dřevin'!F37</f>
        <v>0</v>
      </c>
      <c r="BC96" s="78">
        <f>'SO 001 - odstranění dřevin'!F38</f>
        <v>0</v>
      </c>
      <c r="BD96" s="80">
        <f>'SO 001 - odstranění dřevin'!F39</f>
        <v>0</v>
      </c>
      <c r="BT96" s="20" t="s">
        <v>81</v>
      </c>
      <c r="BV96" s="20" t="s">
        <v>74</v>
      </c>
      <c r="BW96" s="20" t="s">
        <v>86</v>
      </c>
      <c r="BX96" s="20" t="s">
        <v>80</v>
      </c>
      <c r="CL96" s="20" t="s">
        <v>87</v>
      </c>
    </row>
    <row r="97" spans="1:91" s="3" customFormat="1" ht="16.5" customHeight="1">
      <c r="A97" s="75" t="s">
        <v>82</v>
      </c>
      <c r="B97" s="41"/>
      <c r="C97" s="9"/>
      <c r="D97" s="9"/>
      <c r="E97" s="158" t="s">
        <v>88</v>
      </c>
      <c r="F97" s="158"/>
      <c r="G97" s="158"/>
      <c r="H97" s="158"/>
      <c r="I97" s="158"/>
      <c r="J97" s="9"/>
      <c r="K97" s="158" t="s">
        <v>89</v>
      </c>
      <c r="L97" s="158"/>
      <c r="M97" s="158"/>
      <c r="N97" s="158"/>
      <c r="O97" s="158"/>
      <c r="P97" s="158"/>
      <c r="Q97" s="158"/>
      <c r="R97" s="158"/>
      <c r="S97" s="158"/>
      <c r="T97" s="158"/>
      <c r="U97" s="158"/>
      <c r="V97" s="158"/>
      <c r="W97" s="158"/>
      <c r="X97" s="158"/>
      <c r="Y97" s="158"/>
      <c r="Z97" s="158"/>
      <c r="AA97" s="158"/>
      <c r="AB97" s="158"/>
      <c r="AC97" s="158"/>
      <c r="AD97" s="158"/>
      <c r="AE97" s="158"/>
      <c r="AF97" s="158"/>
      <c r="AG97" s="175">
        <f>'SO 002 - ochrana stávajíc...'!J32</f>
        <v>0</v>
      </c>
      <c r="AH97" s="176"/>
      <c r="AI97" s="176"/>
      <c r="AJ97" s="176"/>
      <c r="AK97" s="176"/>
      <c r="AL97" s="176"/>
      <c r="AM97" s="176"/>
      <c r="AN97" s="175">
        <f t="shared" si="0"/>
        <v>0</v>
      </c>
      <c r="AO97" s="176"/>
      <c r="AP97" s="176"/>
      <c r="AQ97" s="76" t="s">
        <v>85</v>
      </c>
      <c r="AR97" s="41"/>
      <c r="AS97" s="77">
        <v>0</v>
      </c>
      <c r="AT97" s="78">
        <f t="shared" si="1"/>
        <v>0</v>
      </c>
      <c r="AU97" s="79">
        <f>'SO 002 - ochrana stávajíc...'!P122</f>
        <v>160.94079799999997</v>
      </c>
      <c r="AV97" s="78">
        <f>'SO 002 - ochrana stávajíc...'!J35</f>
        <v>0</v>
      </c>
      <c r="AW97" s="78">
        <f>'SO 002 - ochrana stávajíc...'!J36</f>
        <v>0</v>
      </c>
      <c r="AX97" s="78">
        <f>'SO 002 - ochrana stávajíc...'!J37</f>
        <v>0</v>
      </c>
      <c r="AY97" s="78">
        <f>'SO 002 - ochrana stávajíc...'!J38</f>
        <v>0</v>
      </c>
      <c r="AZ97" s="78">
        <f>'SO 002 - ochrana stávajíc...'!F35</f>
        <v>0</v>
      </c>
      <c r="BA97" s="78">
        <f>'SO 002 - ochrana stávajíc...'!F36</f>
        <v>0</v>
      </c>
      <c r="BB97" s="78">
        <f>'SO 002 - ochrana stávajíc...'!F37</f>
        <v>0</v>
      </c>
      <c r="BC97" s="78">
        <f>'SO 002 - ochrana stávajíc...'!F38</f>
        <v>0</v>
      </c>
      <c r="BD97" s="80">
        <f>'SO 002 - ochrana stávajíc...'!F39</f>
        <v>0</v>
      </c>
      <c r="BT97" s="20" t="s">
        <v>81</v>
      </c>
      <c r="BV97" s="20" t="s">
        <v>74</v>
      </c>
      <c r="BW97" s="20" t="s">
        <v>90</v>
      </c>
      <c r="BX97" s="20" t="s">
        <v>80</v>
      </c>
      <c r="CL97" s="20" t="s">
        <v>87</v>
      </c>
    </row>
    <row r="98" spans="1:91" s="6" customFormat="1" ht="16.5" customHeight="1">
      <c r="B98" s="66"/>
      <c r="C98" s="67"/>
      <c r="D98" s="163" t="s">
        <v>91</v>
      </c>
      <c r="E98" s="163"/>
      <c r="F98" s="163"/>
      <c r="G98" s="163"/>
      <c r="H98" s="163"/>
      <c r="I98" s="68"/>
      <c r="J98" s="163" t="s">
        <v>92</v>
      </c>
      <c r="K98" s="163"/>
      <c r="L98" s="163"/>
      <c r="M98" s="163"/>
      <c r="N98" s="163"/>
      <c r="O98" s="163"/>
      <c r="P98" s="163"/>
      <c r="Q98" s="163"/>
      <c r="R98" s="163"/>
      <c r="S98" s="163"/>
      <c r="T98" s="163"/>
      <c r="U98" s="163"/>
      <c r="V98" s="163"/>
      <c r="W98" s="163"/>
      <c r="X98" s="163"/>
      <c r="Y98" s="163"/>
      <c r="Z98" s="163"/>
      <c r="AA98" s="163"/>
      <c r="AB98" s="163"/>
      <c r="AC98" s="163"/>
      <c r="AD98" s="163"/>
      <c r="AE98" s="163"/>
      <c r="AF98" s="163"/>
      <c r="AG98" s="159">
        <f>ROUND(AG99+AG100+AG103,2)</f>
        <v>0</v>
      </c>
      <c r="AH98" s="160"/>
      <c r="AI98" s="160"/>
      <c r="AJ98" s="160"/>
      <c r="AK98" s="160"/>
      <c r="AL98" s="160"/>
      <c r="AM98" s="160"/>
      <c r="AN98" s="187">
        <f t="shared" si="0"/>
        <v>0</v>
      </c>
      <c r="AO98" s="160"/>
      <c r="AP98" s="160"/>
      <c r="AQ98" s="69" t="s">
        <v>78</v>
      </c>
      <c r="AR98" s="66"/>
      <c r="AS98" s="70">
        <f>ROUND(AS99+AS100+AS103,2)</f>
        <v>0</v>
      </c>
      <c r="AT98" s="71">
        <f t="shared" si="1"/>
        <v>0</v>
      </c>
      <c r="AU98" s="72">
        <f>ROUND(AU99+AU100+AU103,5)</f>
        <v>7540.3404200000004</v>
      </c>
      <c r="AV98" s="71">
        <f>ROUND(AZ98*L29,2)</f>
        <v>0</v>
      </c>
      <c r="AW98" s="71">
        <f>ROUND(BA98*L30,2)</f>
        <v>0</v>
      </c>
      <c r="AX98" s="71">
        <f>ROUND(BB98*L29,2)</f>
        <v>0</v>
      </c>
      <c r="AY98" s="71">
        <f>ROUND(BC98*L30,2)</f>
        <v>0</v>
      </c>
      <c r="AZ98" s="71">
        <f>ROUND(AZ99+AZ100+AZ103,2)</f>
        <v>0</v>
      </c>
      <c r="BA98" s="71">
        <f>ROUND(BA99+BA100+BA103,2)</f>
        <v>0</v>
      </c>
      <c r="BB98" s="71">
        <f>ROUND(BB99+BB100+BB103,2)</f>
        <v>0</v>
      </c>
      <c r="BC98" s="71">
        <f>ROUND(BC99+BC100+BC103,2)</f>
        <v>0</v>
      </c>
      <c r="BD98" s="73">
        <f>ROUND(BD99+BD100+BD103,2)</f>
        <v>0</v>
      </c>
      <c r="BS98" s="74" t="s">
        <v>71</v>
      </c>
      <c r="BT98" s="74" t="s">
        <v>79</v>
      </c>
      <c r="BU98" s="74" t="s">
        <v>73</v>
      </c>
      <c r="BV98" s="74" t="s">
        <v>74</v>
      </c>
      <c r="BW98" s="74" t="s">
        <v>93</v>
      </c>
      <c r="BX98" s="74" t="s">
        <v>4</v>
      </c>
      <c r="CL98" s="74" t="s">
        <v>94</v>
      </c>
      <c r="CM98" s="74" t="s">
        <v>81</v>
      </c>
    </row>
    <row r="99" spans="1:91" s="3" customFormat="1" ht="16.5" customHeight="1">
      <c r="A99" s="75" t="s">
        <v>82</v>
      </c>
      <c r="B99" s="41"/>
      <c r="C99" s="9"/>
      <c r="D99" s="9"/>
      <c r="E99" s="158" t="s">
        <v>95</v>
      </c>
      <c r="F99" s="158"/>
      <c r="G99" s="158"/>
      <c r="H99" s="158"/>
      <c r="I99" s="158"/>
      <c r="J99" s="9"/>
      <c r="K99" s="158" t="s">
        <v>96</v>
      </c>
      <c r="L99" s="158"/>
      <c r="M99" s="158"/>
      <c r="N99" s="158"/>
      <c r="O99" s="158"/>
      <c r="P99" s="158"/>
      <c r="Q99" s="158"/>
      <c r="R99" s="158"/>
      <c r="S99" s="158"/>
      <c r="T99" s="158"/>
      <c r="U99" s="158"/>
      <c r="V99" s="158"/>
      <c r="W99" s="158"/>
      <c r="X99" s="158"/>
      <c r="Y99" s="158"/>
      <c r="Z99" s="158"/>
      <c r="AA99" s="158"/>
      <c r="AB99" s="158"/>
      <c r="AC99" s="158"/>
      <c r="AD99" s="158"/>
      <c r="AE99" s="158"/>
      <c r="AF99" s="158"/>
      <c r="AG99" s="175">
        <f>'SO 101 - vozovka'!J32</f>
        <v>0</v>
      </c>
      <c r="AH99" s="176"/>
      <c r="AI99" s="176"/>
      <c r="AJ99" s="176"/>
      <c r="AK99" s="176"/>
      <c r="AL99" s="176"/>
      <c r="AM99" s="176"/>
      <c r="AN99" s="175">
        <f t="shared" si="0"/>
        <v>0</v>
      </c>
      <c r="AO99" s="176"/>
      <c r="AP99" s="176"/>
      <c r="AQ99" s="76" t="s">
        <v>85</v>
      </c>
      <c r="AR99" s="41"/>
      <c r="AS99" s="77">
        <v>0</v>
      </c>
      <c r="AT99" s="78">
        <f t="shared" si="1"/>
        <v>0</v>
      </c>
      <c r="AU99" s="79">
        <f>'SO 101 - vozovka'!P131</f>
        <v>4014.4837729999999</v>
      </c>
      <c r="AV99" s="78">
        <f>'SO 101 - vozovka'!J35</f>
        <v>0</v>
      </c>
      <c r="AW99" s="78">
        <f>'SO 101 - vozovka'!J36</f>
        <v>0</v>
      </c>
      <c r="AX99" s="78">
        <f>'SO 101 - vozovka'!J37</f>
        <v>0</v>
      </c>
      <c r="AY99" s="78">
        <f>'SO 101 - vozovka'!J38</f>
        <v>0</v>
      </c>
      <c r="AZ99" s="78">
        <f>'SO 101 - vozovka'!F35</f>
        <v>0</v>
      </c>
      <c r="BA99" s="78">
        <f>'SO 101 - vozovka'!F36</f>
        <v>0</v>
      </c>
      <c r="BB99" s="78">
        <f>'SO 101 - vozovka'!F37</f>
        <v>0</v>
      </c>
      <c r="BC99" s="78">
        <f>'SO 101 - vozovka'!F38</f>
        <v>0</v>
      </c>
      <c r="BD99" s="80">
        <f>'SO 101 - vozovka'!F39</f>
        <v>0</v>
      </c>
      <c r="BT99" s="20" t="s">
        <v>81</v>
      </c>
      <c r="BV99" s="20" t="s">
        <v>74</v>
      </c>
      <c r="BW99" s="20" t="s">
        <v>97</v>
      </c>
      <c r="BX99" s="20" t="s">
        <v>93</v>
      </c>
      <c r="CL99" s="20" t="s">
        <v>98</v>
      </c>
    </row>
    <row r="100" spans="1:91" s="3" customFormat="1" ht="16.5" customHeight="1">
      <c r="B100" s="41"/>
      <c r="C100" s="9"/>
      <c r="D100" s="9"/>
      <c r="E100" s="158" t="s">
        <v>99</v>
      </c>
      <c r="F100" s="158"/>
      <c r="G100" s="158"/>
      <c r="H100" s="158"/>
      <c r="I100" s="158"/>
      <c r="J100" s="9"/>
      <c r="K100" s="158" t="s">
        <v>100</v>
      </c>
      <c r="L100" s="158"/>
      <c r="M100" s="158"/>
      <c r="N100" s="158"/>
      <c r="O100" s="158"/>
      <c r="P100" s="158"/>
      <c r="Q100" s="158"/>
      <c r="R100" s="158"/>
      <c r="S100" s="158"/>
      <c r="T100" s="158"/>
      <c r="U100" s="158"/>
      <c r="V100" s="158"/>
      <c r="W100" s="158"/>
      <c r="X100" s="158"/>
      <c r="Y100" s="158"/>
      <c r="Z100" s="158"/>
      <c r="AA100" s="158"/>
      <c r="AB100" s="158"/>
      <c r="AC100" s="158"/>
      <c r="AD100" s="158"/>
      <c r="AE100" s="158"/>
      <c r="AF100" s="158"/>
      <c r="AG100" s="183">
        <f>ROUND(SUM(AG101:AG102),2)</f>
        <v>0</v>
      </c>
      <c r="AH100" s="176"/>
      <c r="AI100" s="176"/>
      <c r="AJ100" s="176"/>
      <c r="AK100" s="176"/>
      <c r="AL100" s="176"/>
      <c r="AM100" s="176"/>
      <c r="AN100" s="175">
        <f t="shared" si="0"/>
        <v>0</v>
      </c>
      <c r="AO100" s="176"/>
      <c r="AP100" s="176"/>
      <c r="AQ100" s="76" t="s">
        <v>85</v>
      </c>
      <c r="AR100" s="41"/>
      <c r="AS100" s="77">
        <f>ROUND(SUM(AS101:AS102),2)</f>
        <v>0</v>
      </c>
      <c r="AT100" s="78">
        <f t="shared" si="1"/>
        <v>0</v>
      </c>
      <c r="AU100" s="79">
        <f>ROUND(SUM(AU101:AU102),5)</f>
        <v>2329.0675900000001</v>
      </c>
      <c r="AV100" s="78">
        <f>ROUND(AZ100*L29,2)</f>
        <v>0</v>
      </c>
      <c r="AW100" s="78">
        <f>ROUND(BA100*L30,2)</f>
        <v>0</v>
      </c>
      <c r="AX100" s="78">
        <f>ROUND(BB100*L29,2)</f>
        <v>0</v>
      </c>
      <c r="AY100" s="78">
        <f>ROUND(BC100*L30,2)</f>
        <v>0</v>
      </c>
      <c r="AZ100" s="78">
        <f>ROUND(SUM(AZ101:AZ102),2)</f>
        <v>0</v>
      </c>
      <c r="BA100" s="78">
        <f>ROUND(SUM(BA101:BA102),2)</f>
        <v>0</v>
      </c>
      <c r="BB100" s="78">
        <f>ROUND(SUM(BB101:BB102),2)</f>
        <v>0</v>
      </c>
      <c r="BC100" s="78">
        <f>ROUND(SUM(BC101:BC102),2)</f>
        <v>0</v>
      </c>
      <c r="BD100" s="80">
        <f>ROUND(SUM(BD101:BD102),2)</f>
        <v>0</v>
      </c>
      <c r="BS100" s="20" t="s">
        <v>71</v>
      </c>
      <c r="BT100" s="20" t="s">
        <v>81</v>
      </c>
      <c r="BU100" s="20" t="s">
        <v>73</v>
      </c>
      <c r="BV100" s="20" t="s">
        <v>74</v>
      </c>
      <c r="BW100" s="20" t="s">
        <v>101</v>
      </c>
      <c r="BX100" s="20" t="s">
        <v>93</v>
      </c>
      <c r="CL100" s="20" t="s">
        <v>1</v>
      </c>
    </row>
    <row r="101" spans="1:91" s="3" customFormat="1" ht="23.25" customHeight="1">
      <c r="A101" s="75" t="s">
        <v>82</v>
      </c>
      <c r="B101" s="41"/>
      <c r="C101" s="9"/>
      <c r="D101" s="9"/>
      <c r="E101" s="9"/>
      <c r="F101" s="158" t="s">
        <v>102</v>
      </c>
      <c r="G101" s="158"/>
      <c r="H101" s="158"/>
      <c r="I101" s="158"/>
      <c r="J101" s="158"/>
      <c r="K101" s="9"/>
      <c r="L101" s="158" t="s">
        <v>103</v>
      </c>
      <c r="M101" s="158"/>
      <c r="N101" s="158"/>
      <c r="O101" s="158"/>
      <c r="P101" s="158"/>
      <c r="Q101" s="158"/>
      <c r="R101" s="158"/>
      <c r="S101" s="158"/>
      <c r="T101" s="158"/>
      <c r="U101" s="158"/>
      <c r="V101" s="158"/>
      <c r="W101" s="158"/>
      <c r="X101" s="158"/>
      <c r="Y101" s="158"/>
      <c r="Z101" s="158"/>
      <c r="AA101" s="158"/>
      <c r="AB101" s="158"/>
      <c r="AC101" s="158"/>
      <c r="AD101" s="158"/>
      <c r="AE101" s="158"/>
      <c r="AF101" s="158"/>
      <c r="AG101" s="175">
        <f>'SO 102.1 - chodníky ve sp...'!J34</f>
        <v>0</v>
      </c>
      <c r="AH101" s="176"/>
      <c r="AI101" s="176"/>
      <c r="AJ101" s="176"/>
      <c r="AK101" s="176"/>
      <c r="AL101" s="176"/>
      <c r="AM101" s="176"/>
      <c r="AN101" s="175">
        <f t="shared" si="0"/>
        <v>0</v>
      </c>
      <c r="AO101" s="176"/>
      <c r="AP101" s="176"/>
      <c r="AQ101" s="76" t="s">
        <v>85</v>
      </c>
      <c r="AR101" s="41"/>
      <c r="AS101" s="77">
        <v>0</v>
      </c>
      <c r="AT101" s="78">
        <f t="shared" si="1"/>
        <v>0</v>
      </c>
      <c r="AU101" s="79">
        <f>'SO 102.1 - chodníky ve sp...'!P133</f>
        <v>2275.2196509999994</v>
      </c>
      <c r="AV101" s="78">
        <f>'SO 102.1 - chodníky ve sp...'!J37</f>
        <v>0</v>
      </c>
      <c r="AW101" s="78">
        <f>'SO 102.1 - chodníky ve sp...'!J38</f>
        <v>0</v>
      </c>
      <c r="AX101" s="78">
        <f>'SO 102.1 - chodníky ve sp...'!J39</f>
        <v>0</v>
      </c>
      <c r="AY101" s="78">
        <f>'SO 102.1 - chodníky ve sp...'!J40</f>
        <v>0</v>
      </c>
      <c r="AZ101" s="78">
        <f>'SO 102.1 - chodníky ve sp...'!F37</f>
        <v>0</v>
      </c>
      <c r="BA101" s="78">
        <f>'SO 102.1 - chodníky ve sp...'!F38</f>
        <v>0</v>
      </c>
      <c r="BB101" s="78">
        <f>'SO 102.1 - chodníky ve sp...'!F39</f>
        <v>0</v>
      </c>
      <c r="BC101" s="78">
        <f>'SO 102.1 - chodníky ve sp...'!F40</f>
        <v>0</v>
      </c>
      <c r="BD101" s="80">
        <f>'SO 102.1 - chodníky ve sp...'!F41</f>
        <v>0</v>
      </c>
      <c r="BT101" s="20" t="s">
        <v>104</v>
      </c>
      <c r="BV101" s="20" t="s">
        <v>74</v>
      </c>
      <c r="BW101" s="20" t="s">
        <v>105</v>
      </c>
      <c r="BX101" s="20" t="s">
        <v>101</v>
      </c>
      <c r="CL101" s="20" t="s">
        <v>1</v>
      </c>
    </row>
    <row r="102" spans="1:91" s="3" customFormat="1" ht="23.25" customHeight="1">
      <c r="A102" s="75" t="s">
        <v>82</v>
      </c>
      <c r="B102" s="41"/>
      <c r="C102" s="9"/>
      <c r="D102" s="9"/>
      <c r="E102" s="9"/>
      <c r="F102" s="158" t="s">
        <v>106</v>
      </c>
      <c r="G102" s="158"/>
      <c r="H102" s="158"/>
      <c r="I102" s="158"/>
      <c r="J102" s="158"/>
      <c r="K102" s="9"/>
      <c r="L102" s="158" t="s">
        <v>107</v>
      </c>
      <c r="M102" s="158"/>
      <c r="N102" s="158"/>
      <c r="O102" s="158"/>
      <c r="P102" s="158"/>
      <c r="Q102" s="158"/>
      <c r="R102" s="158"/>
      <c r="S102" s="158"/>
      <c r="T102" s="158"/>
      <c r="U102" s="158"/>
      <c r="V102" s="158"/>
      <c r="W102" s="158"/>
      <c r="X102" s="158"/>
      <c r="Y102" s="158"/>
      <c r="Z102" s="158"/>
      <c r="AA102" s="158"/>
      <c r="AB102" s="158"/>
      <c r="AC102" s="158"/>
      <c r="AD102" s="158"/>
      <c r="AE102" s="158"/>
      <c r="AF102" s="158"/>
      <c r="AG102" s="175">
        <f>'SO 102.2 - chodníky mimo ...'!J34</f>
        <v>0</v>
      </c>
      <c r="AH102" s="176"/>
      <c r="AI102" s="176"/>
      <c r="AJ102" s="176"/>
      <c r="AK102" s="176"/>
      <c r="AL102" s="176"/>
      <c r="AM102" s="176"/>
      <c r="AN102" s="175">
        <f t="shared" si="0"/>
        <v>0</v>
      </c>
      <c r="AO102" s="176"/>
      <c r="AP102" s="176"/>
      <c r="AQ102" s="76" t="s">
        <v>85</v>
      </c>
      <c r="AR102" s="41"/>
      <c r="AS102" s="77">
        <v>0</v>
      </c>
      <c r="AT102" s="78">
        <f t="shared" si="1"/>
        <v>0</v>
      </c>
      <c r="AU102" s="79">
        <f>'SO 102.2 - chodníky mimo ...'!P129</f>
        <v>53.847936000000004</v>
      </c>
      <c r="AV102" s="78">
        <f>'SO 102.2 - chodníky mimo ...'!J37</f>
        <v>0</v>
      </c>
      <c r="AW102" s="78">
        <f>'SO 102.2 - chodníky mimo ...'!J38</f>
        <v>0</v>
      </c>
      <c r="AX102" s="78">
        <f>'SO 102.2 - chodníky mimo ...'!J39</f>
        <v>0</v>
      </c>
      <c r="AY102" s="78">
        <f>'SO 102.2 - chodníky mimo ...'!J40</f>
        <v>0</v>
      </c>
      <c r="AZ102" s="78">
        <f>'SO 102.2 - chodníky mimo ...'!F37</f>
        <v>0</v>
      </c>
      <c r="BA102" s="78">
        <f>'SO 102.2 - chodníky mimo ...'!F38</f>
        <v>0</v>
      </c>
      <c r="BB102" s="78">
        <f>'SO 102.2 - chodníky mimo ...'!F39</f>
        <v>0</v>
      </c>
      <c r="BC102" s="78">
        <f>'SO 102.2 - chodníky mimo ...'!F40</f>
        <v>0</v>
      </c>
      <c r="BD102" s="80">
        <f>'SO 102.2 - chodníky mimo ...'!F41</f>
        <v>0</v>
      </c>
      <c r="BT102" s="20" t="s">
        <v>104</v>
      </c>
      <c r="BV102" s="20" t="s">
        <v>74</v>
      </c>
      <c r="BW102" s="20" t="s">
        <v>108</v>
      </c>
      <c r="BX102" s="20" t="s">
        <v>101</v>
      </c>
      <c r="CL102" s="20" t="s">
        <v>1</v>
      </c>
    </row>
    <row r="103" spans="1:91" s="3" customFormat="1" ht="16.5" customHeight="1">
      <c r="A103" s="75" t="s">
        <v>82</v>
      </c>
      <c r="B103" s="41"/>
      <c r="C103" s="9"/>
      <c r="D103" s="9"/>
      <c r="E103" s="158" t="s">
        <v>109</v>
      </c>
      <c r="F103" s="158"/>
      <c r="G103" s="158"/>
      <c r="H103" s="158"/>
      <c r="I103" s="158"/>
      <c r="J103" s="9"/>
      <c r="K103" s="158" t="s">
        <v>110</v>
      </c>
      <c r="L103" s="158"/>
      <c r="M103" s="158"/>
      <c r="N103" s="158"/>
      <c r="O103" s="158"/>
      <c r="P103" s="158"/>
      <c r="Q103" s="158"/>
      <c r="R103" s="158"/>
      <c r="S103" s="158"/>
      <c r="T103" s="158"/>
      <c r="U103" s="158"/>
      <c r="V103" s="158"/>
      <c r="W103" s="158"/>
      <c r="X103" s="158"/>
      <c r="Y103" s="158"/>
      <c r="Z103" s="158"/>
      <c r="AA103" s="158"/>
      <c r="AB103" s="158"/>
      <c r="AC103" s="158"/>
      <c r="AD103" s="158"/>
      <c r="AE103" s="158"/>
      <c r="AF103" s="158"/>
      <c r="AG103" s="175">
        <f>'SO 103 - odvodnění'!J32</f>
        <v>0</v>
      </c>
      <c r="AH103" s="176"/>
      <c r="AI103" s="176"/>
      <c r="AJ103" s="176"/>
      <c r="AK103" s="176"/>
      <c r="AL103" s="176"/>
      <c r="AM103" s="176"/>
      <c r="AN103" s="175">
        <f t="shared" si="0"/>
        <v>0</v>
      </c>
      <c r="AO103" s="176"/>
      <c r="AP103" s="176"/>
      <c r="AQ103" s="76" t="s">
        <v>85</v>
      </c>
      <c r="AR103" s="41"/>
      <c r="AS103" s="77">
        <v>0</v>
      </c>
      <c r="AT103" s="78">
        <f t="shared" si="1"/>
        <v>0</v>
      </c>
      <c r="AU103" s="79">
        <f>'SO 103 - odvodnění'!P127</f>
        <v>1196.7890609999999</v>
      </c>
      <c r="AV103" s="78">
        <f>'SO 103 - odvodnění'!J35</f>
        <v>0</v>
      </c>
      <c r="AW103" s="78">
        <f>'SO 103 - odvodnění'!J36</f>
        <v>0</v>
      </c>
      <c r="AX103" s="78">
        <f>'SO 103 - odvodnění'!J37</f>
        <v>0</v>
      </c>
      <c r="AY103" s="78">
        <f>'SO 103 - odvodnění'!J38</f>
        <v>0</v>
      </c>
      <c r="AZ103" s="78">
        <f>'SO 103 - odvodnění'!F35</f>
        <v>0</v>
      </c>
      <c r="BA103" s="78">
        <f>'SO 103 - odvodnění'!F36</f>
        <v>0</v>
      </c>
      <c r="BB103" s="78">
        <f>'SO 103 - odvodnění'!F37</f>
        <v>0</v>
      </c>
      <c r="BC103" s="78">
        <f>'SO 103 - odvodnění'!F38</f>
        <v>0</v>
      </c>
      <c r="BD103" s="80">
        <f>'SO 103 - odvodnění'!F39</f>
        <v>0</v>
      </c>
      <c r="BT103" s="20" t="s">
        <v>81</v>
      </c>
      <c r="BV103" s="20" t="s">
        <v>74</v>
      </c>
      <c r="BW103" s="20" t="s">
        <v>111</v>
      </c>
      <c r="BX103" s="20" t="s">
        <v>93</v>
      </c>
      <c r="CL103" s="20" t="s">
        <v>112</v>
      </c>
    </row>
    <row r="104" spans="1:91" s="6" customFormat="1" ht="16.5" customHeight="1">
      <c r="B104" s="66"/>
      <c r="C104" s="67"/>
      <c r="D104" s="163" t="s">
        <v>113</v>
      </c>
      <c r="E104" s="163"/>
      <c r="F104" s="163"/>
      <c r="G104" s="163"/>
      <c r="H104" s="163"/>
      <c r="I104" s="68"/>
      <c r="J104" s="163" t="s">
        <v>114</v>
      </c>
      <c r="K104" s="163"/>
      <c r="L104" s="163"/>
      <c r="M104" s="163"/>
      <c r="N104" s="163"/>
      <c r="O104" s="163"/>
      <c r="P104" s="163"/>
      <c r="Q104" s="163"/>
      <c r="R104" s="163"/>
      <c r="S104" s="163"/>
      <c r="T104" s="163"/>
      <c r="U104" s="163"/>
      <c r="V104" s="163"/>
      <c r="W104" s="163"/>
      <c r="X104" s="163"/>
      <c r="Y104" s="163"/>
      <c r="Z104" s="163"/>
      <c r="AA104" s="163"/>
      <c r="AB104" s="163"/>
      <c r="AC104" s="163"/>
      <c r="AD104" s="163"/>
      <c r="AE104" s="163"/>
      <c r="AF104" s="163"/>
      <c r="AG104" s="159">
        <f>ROUND(SUM(AG105:AG108),2)</f>
        <v>0</v>
      </c>
      <c r="AH104" s="160"/>
      <c r="AI104" s="160"/>
      <c r="AJ104" s="160"/>
      <c r="AK104" s="160"/>
      <c r="AL104" s="160"/>
      <c r="AM104" s="160"/>
      <c r="AN104" s="187">
        <f t="shared" si="0"/>
        <v>0</v>
      </c>
      <c r="AO104" s="160"/>
      <c r="AP104" s="160"/>
      <c r="AQ104" s="69" t="s">
        <v>78</v>
      </c>
      <c r="AR104" s="66"/>
      <c r="AS104" s="70">
        <f>ROUND(SUM(AS105:AS108),2)</f>
        <v>0</v>
      </c>
      <c r="AT104" s="71">
        <f t="shared" si="1"/>
        <v>0</v>
      </c>
      <c r="AU104" s="72">
        <f>ROUND(SUM(AU105:AU108),5)</f>
        <v>29572.726129999999</v>
      </c>
      <c r="AV104" s="71">
        <f>ROUND(AZ104*L29,2)</f>
        <v>0</v>
      </c>
      <c r="AW104" s="71">
        <f>ROUND(BA104*L30,2)</f>
        <v>0</v>
      </c>
      <c r="AX104" s="71">
        <f>ROUND(BB104*L29,2)</f>
        <v>0</v>
      </c>
      <c r="AY104" s="71">
        <f>ROUND(BC104*L30,2)</f>
        <v>0</v>
      </c>
      <c r="AZ104" s="71">
        <f>ROUND(SUM(AZ105:AZ108),2)</f>
        <v>0</v>
      </c>
      <c r="BA104" s="71">
        <f>ROUND(SUM(BA105:BA108),2)</f>
        <v>0</v>
      </c>
      <c r="BB104" s="71">
        <f>ROUND(SUM(BB105:BB108),2)</f>
        <v>0</v>
      </c>
      <c r="BC104" s="71">
        <f>ROUND(SUM(BC105:BC108),2)</f>
        <v>0</v>
      </c>
      <c r="BD104" s="73">
        <f>ROUND(SUM(BD105:BD108),2)</f>
        <v>0</v>
      </c>
      <c r="BS104" s="74" t="s">
        <v>71</v>
      </c>
      <c r="BT104" s="74" t="s">
        <v>79</v>
      </c>
      <c r="BU104" s="74" t="s">
        <v>73</v>
      </c>
      <c r="BV104" s="74" t="s">
        <v>74</v>
      </c>
      <c r="BW104" s="74" t="s">
        <v>115</v>
      </c>
      <c r="BX104" s="74" t="s">
        <v>4</v>
      </c>
      <c r="CL104" s="74" t="s">
        <v>94</v>
      </c>
      <c r="CM104" s="74" t="s">
        <v>81</v>
      </c>
    </row>
    <row r="105" spans="1:91" s="3" customFormat="1" ht="16.5" customHeight="1">
      <c r="A105" s="75" t="s">
        <v>82</v>
      </c>
      <c r="B105" s="41"/>
      <c r="C105" s="9"/>
      <c r="D105" s="9"/>
      <c r="E105" s="158" t="s">
        <v>116</v>
      </c>
      <c r="F105" s="158"/>
      <c r="G105" s="158"/>
      <c r="H105" s="158"/>
      <c r="I105" s="158"/>
      <c r="J105" s="9"/>
      <c r="K105" s="158" t="s">
        <v>117</v>
      </c>
      <c r="L105" s="158"/>
      <c r="M105" s="158"/>
      <c r="N105" s="158"/>
      <c r="O105" s="158"/>
      <c r="P105" s="158"/>
      <c r="Q105" s="158"/>
      <c r="R105" s="158"/>
      <c r="S105" s="158"/>
      <c r="T105" s="158"/>
      <c r="U105" s="158"/>
      <c r="V105" s="158"/>
      <c r="W105" s="158"/>
      <c r="X105" s="158"/>
      <c r="Y105" s="158"/>
      <c r="Z105" s="158"/>
      <c r="AA105" s="158"/>
      <c r="AB105" s="158"/>
      <c r="AC105" s="158"/>
      <c r="AD105" s="158"/>
      <c r="AE105" s="158"/>
      <c r="AF105" s="158"/>
      <c r="AG105" s="175">
        <f>'SO 310 - kanalizace'!J32</f>
        <v>0</v>
      </c>
      <c r="AH105" s="176"/>
      <c r="AI105" s="176"/>
      <c r="AJ105" s="176"/>
      <c r="AK105" s="176"/>
      <c r="AL105" s="176"/>
      <c r="AM105" s="176"/>
      <c r="AN105" s="175">
        <f t="shared" si="0"/>
        <v>0</v>
      </c>
      <c r="AO105" s="176"/>
      <c r="AP105" s="176"/>
      <c r="AQ105" s="76" t="s">
        <v>85</v>
      </c>
      <c r="AR105" s="41"/>
      <c r="AS105" s="77">
        <v>0</v>
      </c>
      <c r="AT105" s="78">
        <f t="shared" si="1"/>
        <v>0</v>
      </c>
      <c r="AU105" s="79">
        <f>'SO 310 - kanalizace'!P129</f>
        <v>12755.211380999999</v>
      </c>
      <c r="AV105" s="78">
        <f>'SO 310 - kanalizace'!J35</f>
        <v>0</v>
      </c>
      <c r="AW105" s="78">
        <f>'SO 310 - kanalizace'!J36</f>
        <v>0</v>
      </c>
      <c r="AX105" s="78">
        <f>'SO 310 - kanalizace'!J37</f>
        <v>0</v>
      </c>
      <c r="AY105" s="78">
        <f>'SO 310 - kanalizace'!J38</f>
        <v>0</v>
      </c>
      <c r="AZ105" s="78">
        <f>'SO 310 - kanalizace'!F35</f>
        <v>0</v>
      </c>
      <c r="BA105" s="78">
        <f>'SO 310 - kanalizace'!F36</f>
        <v>0</v>
      </c>
      <c r="BB105" s="78">
        <f>'SO 310 - kanalizace'!F37</f>
        <v>0</v>
      </c>
      <c r="BC105" s="78">
        <f>'SO 310 - kanalizace'!F38</f>
        <v>0</v>
      </c>
      <c r="BD105" s="80">
        <f>'SO 310 - kanalizace'!F39</f>
        <v>0</v>
      </c>
      <c r="BT105" s="20" t="s">
        <v>81</v>
      </c>
      <c r="BV105" s="20" t="s">
        <v>74</v>
      </c>
      <c r="BW105" s="20" t="s">
        <v>118</v>
      </c>
      <c r="BX105" s="20" t="s">
        <v>115</v>
      </c>
      <c r="CL105" s="20" t="s">
        <v>119</v>
      </c>
    </row>
    <row r="106" spans="1:91" s="3" customFormat="1" ht="16.5" customHeight="1">
      <c r="A106" s="75" t="s">
        <v>82</v>
      </c>
      <c r="B106" s="41"/>
      <c r="C106" s="9"/>
      <c r="D106" s="9"/>
      <c r="E106" s="158" t="s">
        <v>120</v>
      </c>
      <c r="F106" s="158"/>
      <c r="G106" s="158"/>
      <c r="H106" s="158"/>
      <c r="I106" s="158"/>
      <c r="J106" s="9"/>
      <c r="K106" s="158" t="s">
        <v>121</v>
      </c>
      <c r="L106" s="158"/>
      <c r="M106" s="158"/>
      <c r="N106" s="158"/>
      <c r="O106" s="158"/>
      <c r="P106" s="158"/>
      <c r="Q106" s="158"/>
      <c r="R106" s="158"/>
      <c r="S106" s="158"/>
      <c r="T106" s="158"/>
      <c r="U106" s="158"/>
      <c r="V106" s="158"/>
      <c r="W106" s="158"/>
      <c r="X106" s="158"/>
      <c r="Y106" s="158"/>
      <c r="Z106" s="158"/>
      <c r="AA106" s="158"/>
      <c r="AB106" s="158"/>
      <c r="AC106" s="158"/>
      <c r="AD106" s="158"/>
      <c r="AE106" s="158"/>
      <c r="AF106" s="158"/>
      <c r="AG106" s="175">
        <f>'SO 320 - kanalizační příp...'!J32</f>
        <v>0</v>
      </c>
      <c r="AH106" s="176"/>
      <c r="AI106" s="176"/>
      <c r="AJ106" s="176"/>
      <c r="AK106" s="176"/>
      <c r="AL106" s="176"/>
      <c r="AM106" s="176"/>
      <c r="AN106" s="175">
        <f t="shared" si="0"/>
        <v>0</v>
      </c>
      <c r="AO106" s="176"/>
      <c r="AP106" s="176"/>
      <c r="AQ106" s="76" t="s">
        <v>85</v>
      </c>
      <c r="AR106" s="41"/>
      <c r="AS106" s="77">
        <v>0</v>
      </c>
      <c r="AT106" s="78">
        <f t="shared" si="1"/>
        <v>0</v>
      </c>
      <c r="AU106" s="79">
        <f>'SO 320 - kanalizační příp...'!P131</f>
        <v>4509.8980909999991</v>
      </c>
      <c r="AV106" s="78">
        <f>'SO 320 - kanalizační příp...'!J35</f>
        <v>0</v>
      </c>
      <c r="AW106" s="78">
        <f>'SO 320 - kanalizační příp...'!J36</f>
        <v>0</v>
      </c>
      <c r="AX106" s="78">
        <f>'SO 320 - kanalizační příp...'!J37</f>
        <v>0</v>
      </c>
      <c r="AY106" s="78">
        <f>'SO 320 - kanalizační příp...'!J38</f>
        <v>0</v>
      </c>
      <c r="AZ106" s="78">
        <f>'SO 320 - kanalizační příp...'!F35</f>
        <v>0</v>
      </c>
      <c r="BA106" s="78">
        <f>'SO 320 - kanalizační příp...'!F36</f>
        <v>0</v>
      </c>
      <c r="BB106" s="78">
        <f>'SO 320 - kanalizační příp...'!F37</f>
        <v>0</v>
      </c>
      <c r="BC106" s="78">
        <f>'SO 320 - kanalizační příp...'!F38</f>
        <v>0</v>
      </c>
      <c r="BD106" s="80">
        <f>'SO 320 - kanalizační příp...'!F39</f>
        <v>0</v>
      </c>
      <c r="BT106" s="20" t="s">
        <v>81</v>
      </c>
      <c r="BV106" s="20" t="s">
        <v>74</v>
      </c>
      <c r="BW106" s="20" t="s">
        <v>122</v>
      </c>
      <c r="BX106" s="20" t="s">
        <v>115</v>
      </c>
      <c r="CL106" s="20" t="s">
        <v>94</v>
      </c>
    </row>
    <row r="107" spans="1:91" s="3" customFormat="1" ht="16.5" customHeight="1">
      <c r="A107" s="75" t="s">
        <v>82</v>
      </c>
      <c r="B107" s="41"/>
      <c r="C107" s="9"/>
      <c r="D107" s="9"/>
      <c r="E107" s="158" t="s">
        <v>123</v>
      </c>
      <c r="F107" s="158"/>
      <c r="G107" s="158"/>
      <c r="H107" s="158"/>
      <c r="I107" s="158"/>
      <c r="J107" s="9"/>
      <c r="K107" s="158" t="s">
        <v>124</v>
      </c>
      <c r="L107" s="158"/>
      <c r="M107" s="158"/>
      <c r="N107" s="158"/>
      <c r="O107" s="158"/>
      <c r="P107" s="158"/>
      <c r="Q107" s="158"/>
      <c r="R107" s="158"/>
      <c r="S107" s="158"/>
      <c r="T107" s="158"/>
      <c r="U107" s="158"/>
      <c r="V107" s="158"/>
      <c r="W107" s="158"/>
      <c r="X107" s="158"/>
      <c r="Y107" s="158"/>
      <c r="Z107" s="158"/>
      <c r="AA107" s="158"/>
      <c r="AB107" s="158"/>
      <c r="AC107" s="158"/>
      <c r="AD107" s="158"/>
      <c r="AE107" s="158"/>
      <c r="AF107" s="158"/>
      <c r="AG107" s="175">
        <f>'SO 330 - vodovod'!J32</f>
        <v>0</v>
      </c>
      <c r="AH107" s="176"/>
      <c r="AI107" s="176"/>
      <c r="AJ107" s="176"/>
      <c r="AK107" s="176"/>
      <c r="AL107" s="176"/>
      <c r="AM107" s="176"/>
      <c r="AN107" s="175">
        <f t="shared" si="0"/>
        <v>0</v>
      </c>
      <c r="AO107" s="176"/>
      <c r="AP107" s="176"/>
      <c r="AQ107" s="76" t="s">
        <v>85</v>
      </c>
      <c r="AR107" s="41"/>
      <c r="AS107" s="77">
        <v>0</v>
      </c>
      <c r="AT107" s="78">
        <f t="shared" si="1"/>
        <v>0</v>
      </c>
      <c r="AU107" s="79">
        <f>'SO 330 - vodovod'!P128</f>
        <v>9624.3726909999987</v>
      </c>
      <c r="AV107" s="78">
        <f>'SO 330 - vodovod'!J35</f>
        <v>0</v>
      </c>
      <c r="AW107" s="78">
        <f>'SO 330 - vodovod'!J36</f>
        <v>0</v>
      </c>
      <c r="AX107" s="78">
        <f>'SO 330 - vodovod'!J37</f>
        <v>0</v>
      </c>
      <c r="AY107" s="78">
        <f>'SO 330 - vodovod'!J38</f>
        <v>0</v>
      </c>
      <c r="AZ107" s="78">
        <f>'SO 330 - vodovod'!F35</f>
        <v>0</v>
      </c>
      <c r="BA107" s="78">
        <f>'SO 330 - vodovod'!F36</f>
        <v>0</v>
      </c>
      <c r="BB107" s="78">
        <f>'SO 330 - vodovod'!F37</f>
        <v>0</v>
      </c>
      <c r="BC107" s="78">
        <f>'SO 330 - vodovod'!F38</f>
        <v>0</v>
      </c>
      <c r="BD107" s="80">
        <f>'SO 330 - vodovod'!F39</f>
        <v>0</v>
      </c>
      <c r="BT107" s="20" t="s">
        <v>81</v>
      </c>
      <c r="BV107" s="20" t="s">
        <v>74</v>
      </c>
      <c r="BW107" s="20" t="s">
        <v>125</v>
      </c>
      <c r="BX107" s="20" t="s">
        <v>115</v>
      </c>
      <c r="CL107" s="20" t="s">
        <v>126</v>
      </c>
    </row>
    <row r="108" spans="1:91" s="3" customFormat="1" ht="16.5" customHeight="1">
      <c r="A108" s="75" t="s">
        <v>82</v>
      </c>
      <c r="B108" s="41"/>
      <c r="C108" s="9"/>
      <c r="D108" s="9"/>
      <c r="E108" s="158" t="s">
        <v>127</v>
      </c>
      <c r="F108" s="158"/>
      <c r="G108" s="158"/>
      <c r="H108" s="158"/>
      <c r="I108" s="158"/>
      <c r="J108" s="9"/>
      <c r="K108" s="158" t="s">
        <v>128</v>
      </c>
      <c r="L108" s="158"/>
      <c r="M108" s="158"/>
      <c r="N108" s="158"/>
      <c r="O108" s="158"/>
      <c r="P108" s="158"/>
      <c r="Q108" s="158"/>
      <c r="R108" s="158"/>
      <c r="S108" s="158"/>
      <c r="T108" s="158"/>
      <c r="U108" s="158"/>
      <c r="V108" s="158"/>
      <c r="W108" s="158"/>
      <c r="X108" s="158"/>
      <c r="Y108" s="158"/>
      <c r="Z108" s="158"/>
      <c r="AA108" s="158"/>
      <c r="AB108" s="158"/>
      <c r="AC108" s="158"/>
      <c r="AD108" s="158"/>
      <c r="AE108" s="158"/>
      <c r="AF108" s="158"/>
      <c r="AG108" s="175">
        <f>'SO 340 - vodovodní přípojky'!J32</f>
        <v>0</v>
      </c>
      <c r="AH108" s="176"/>
      <c r="AI108" s="176"/>
      <c r="AJ108" s="176"/>
      <c r="AK108" s="176"/>
      <c r="AL108" s="176"/>
      <c r="AM108" s="176"/>
      <c r="AN108" s="175">
        <f t="shared" si="0"/>
        <v>0</v>
      </c>
      <c r="AO108" s="176"/>
      <c r="AP108" s="176"/>
      <c r="AQ108" s="76" t="s">
        <v>85</v>
      </c>
      <c r="AR108" s="41"/>
      <c r="AS108" s="77">
        <v>0</v>
      </c>
      <c r="AT108" s="78">
        <f t="shared" si="1"/>
        <v>0</v>
      </c>
      <c r="AU108" s="79">
        <f>'SO 340 - vodovodní přípojky'!P131</f>
        <v>2683.2439640000002</v>
      </c>
      <c r="AV108" s="78">
        <f>'SO 340 - vodovodní přípojky'!J35</f>
        <v>0</v>
      </c>
      <c r="AW108" s="78">
        <f>'SO 340 - vodovodní přípojky'!J36</f>
        <v>0</v>
      </c>
      <c r="AX108" s="78">
        <f>'SO 340 - vodovodní přípojky'!J37</f>
        <v>0</v>
      </c>
      <c r="AY108" s="78">
        <f>'SO 340 - vodovodní přípojky'!J38</f>
        <v>0</v>
      </c>
      <c r="AZ108" s="78">
        <f>'SO 340 - vodovodní přípojky'!F35</f>
        <v>0</v>
      </c>
      <c r="BA108" s="78">
        <f>'SO 340 - vodovodní přípojky'!F36</f>
        <v>0</v>
      </c>
      <c r="BB108" s="78">
        <f>'SO 340 - vodovodní přípojky'!F37</f>
        <v>0</v>
      </c>
      <c r="BC108" s="78">
        <f>'SO 340 - vodovodní přípojky'!F38</f>
        <v>0</v>
      </c>
      <c r="BD108" s="80">
        <f>'SO 340 - vodovodní přípojky'!F39</f>
        <v>0</v>
      </c>
      <c r="BT108" s="20" t="s">
        <v>81</v>
      </c>
      <c r="BV108" s="20" t="s">
        <v>74</v>
      </c>
      <c r="BW108" s="20" t="s">
        <v>129</v>
      </c>
      <c r="BX108" s="20" t="s">
        <v>115</v>
      </c>
      <c r="CL108" s="20" t="s">
        <v>130</v>
      </c>
    </row>
    <row r="109" spans="1:91" s="6" customFormat="1" ht="16.5" customHeight="1">
      <c r="B109" s="66"/>
      <c r="C109" s="67"/>
      <c r="D109" s="163" t="s">
        <v>131</v>
      </c>
      <c r="E109" s="163"/>
      <c r="F109" s="163"/>
      <c r="G109" s="163"/>
      <c r="H109" s="163"/>
      <c r="I109" s="68"/>
      <c r="J109" s="163" t="s">
        <v>132</v>
      </c>
      <c r="K109" s="163"/>
      <c r="L109" s="163"/>
      <c r="M109" s="163"/>
      <c r="N109" s="163"/>
      <c r="O109" s="163"/>
      <c r="P109" s="163"/>
      <c r="Q109" s="163"/>
      <c r="R109" s="163"/>
      <c r="S109" s="163"/>
      <c r="T109" s="163"/>
      <c r="U109" s="163"/>
      <c r="V109" s="163"/>
      <c r="W109" s="163"/>
      <c r="X109" s="163"/>
      <c r="Y109" s="163"/>
      <c r="Z109" s="163"/>
      <c r="AA109" s="163"/>
      <c r="AB109" s="163"/>
      <c r="AC109" s="163"/>
      <c r="AD109" s="163"/>
      <c r="AE109" s="163"/>
      <c r="AF109" s="163"/>
      <c r="AG109" s="159">
        <f>ROUND(AG110,2)</f>
        <v>0</v>
      </c>
      <c r="AH109" s="160"/>
      <c r="AI109" s="160"/>
      <c r="AJ109" s="160"/>
      <c r="AK109" s="160"/>
      <c r="AL109" s="160"/>
      <c r="AM109" s="160"/>
      <c r="AN109" s="187">
        <f t="shared" si="0"/>
        <v>0</v>
      </c>
      <c r="AO109" s="160"/>
      <c r="AP109" s="160"/>
      <c r="AQ109" s="69" t="s">
        <v>78</v>
      </c>
      <c r="AR109" s="66"/>
      <c r="AS109" s="70">
        <f>ROUND(AS110,2)</f>
        <v>0</v>
      </c>
      <c r="AT109" s="71">
        <f t="shared" si="1"/>
        <v>0</v>
      </c>
      <c r="AU109" s="72">
        <f>ROUND(AU110,5)</f>
        <v>197.48165</v>
      </c>
      <c r="AV109" s="71">
        <f>ROUND(AZ109*L29,2)</f>
        <v>0</v>
      </c>
      <c r="AW109" s="71">
        <f>ROUND(BA109*L30,2)</f>
        <v>0</v>
      </c>
      <c r="AX109" s="71">
        <f>ROUND(BB109*L29,2)</f>
        <v>0</v>
      </c>
      <c r="AY109" s="71">
        <f>ROUND(BC109*L30,2)</f>
        <v>0</v>
      </c>
      <c r="AZ109" s="71">
        <f>ROUND(AZ110,2)</f>
        <v>0</v>
      </c>
      <c r="BA109" s="71">
        <f>ROUND(BA110,2)</f>
        <v>0</v>
      </c>
      <c r="BB109" s="71">
        <f>ROUND(BB110,2)</f>
        <v>0</v>
      </c>
      <c r="BC109" s="71">
        <f>ROUND(BC110,2)</f>
        <v>0</v>
      </c>
      <c r="BD109" s="73">
        <f>ROUND(BD110,2)</f>
        <v>0</v>
      </c>
      <c r="BS109" s="74" t="s">
        <v>71</v>
      </c>
      <c r="BT109" s="74" t="s">
        <v>79</v>
      </c>
      <c r="BU109" s="74" t="s">
        <v>73</v>
      </c>
      <c r="BV109" s="74" t="s">
        <v>74</v>
      </c>
      <c r="BW109" s="74" t="s">
        <v>133</v>
      </c>
      <c r="BX109" s="74" t="s">
        <v>4</v>
      </c>
      <c r="CL109" s="74" t="s">
        <v>1</v>
      </c>
      <c r="CM109" s="74" t="s">
        <v>81</v>
      </c>
    </row>
    <row r="110" spans="1:91" s="3" customFormat="1" ht="16.5" customHeight="1">
      <c r="A110" s="75" t="s">
        <v>82</v>
      </c>
      <c r="B110" s="41"/>
      <c r="C110" s="9"/>
      <c r="D110" s="9"/>
      <c r="E110" s="158" t="s">
        <v>134</v>
      </c>
      <c r="F110" s="158"/>
      <c r="G110" s="158"/>
      <c r="H110" s="158"/>
      <c r="I110" s="158"/>
      <c r="J110" s="9"/>
      <c r="K110" s="158" t="s">
        <v>135</v>
      </c>
      <c r="L110" s="158"/>
      <c r="M110" s="158"/>
      <c r="N110" s="158"/>
      <c r="O110" s="158"/>
      <c r="P110" s="158"/>
      <c r="Q110" s="158"/>
      <c r="R110" s="158"/>
      <c r="S110" s="158"/>
      <c r="T110" s="158"/>
      <c r="U110" s="158"/>
      <c r="V110" s="158"/>
      <c r="W110" s="158"/>
      <c r="X110" s="158"/>
      <c r="Y110" s="158"/>
      <c r="Z110" s="158"/>
      <c r="AA110" s="158"/>
      <c r="AB110" s="158"/>
      <c r="AC110" s="158"/>
      <c r="AD110" s="158"/>
      <c r="AE110" s="158"/>
      <c r="AF110" s="158"/>
      <c r="AG110" s="175">
        <f>'SO 801 - náhradní výsadba...'!J32</f>
        <v>0</v>
      </c>
      <c r="AH110" s="176"/>
      <c r="AI110" s="176"/>
      <c r="AJ110" s="176"/>
      <c r="AK110" s="176"/>
      <c r="AL110" s="176"/>
      <c r="AM110" s="176"/>
      <c r="AN110" s="175">
        <f t="shared" si="0"/>
        <v>0</v>
      </c>
      <c r="AO110" s="176"/>
      <c r="AP110" s="176"/>
      <c r="AQ110" s="76" t="s">
        <v>85</v>
      </c>
      <c r="AR110" s="41"/>
      <c r="AS110" s="77">
        <v>0</v>
      </c>
      <c r="AT110" s="78">
        <f t="shared" si="1"/>
        <v>0</v>
      </c>
      <c r="AU110" s="79">
        <f>'SO 801 - náhradní výsadba...'!P124</f>
        <v>197.481649</v>
      </c>
      <c r="AV110" s="78">
        <f>'SO 801 - náhradní výsadba...'!J35</f>
        <v>0</v>
      </c>
      <c r="AW110" s="78">
        <f>'SO 801 - náhradní výsadba...'!J36</f>
        <v>0</v>
      </c>
      <c r="AX110" s="78">
        <f>'SO 801 - náhradní výsadba...'!J37</f>
        <v>0</v>
      </c>
      <c r="AY110" s="78">
        <f>'SO 801 - náhradní výsadba...'!J38</f>
        <v>0</v>
      </c>
      <c r="AZ110" s="78">
        <f>'SO 801 - náhradní výsadba...'!F35</f>
        <v>0</v>
      </c>
      <c r="BA110" s="78">
        <f>'SO 801 - náhradní výsadba...'!F36</f>
        <v>0</v>
      </c>
      <c r="BB110" s="78">
        <f>'SO 801 - náhradní výsadba...'!F37</f>
        <v>0</v>
      </c>
      <c r="BC110" s="78">
        <f>'SO 801 - náhradní výsadba...'!F38</f>
        <v>0</v>
      </c>
      <c r="BD110" s="80">
        <f>'SO 801 - náhradní výsadba...'!F39</f>
        <v>0</v>
      </c>
      <c r="BT110" s="20" t="s">
        <v>81</v>
      </c>
      <c r="BV110" s="20" t="s">
        <v>74</v>
      </c>
      <c r="BW110" s="20" t="s">
        <v>136</v>
      </c>
      <c r="BX110" s="20" t="s">
        <v>133</v>
      </c>
      <c r="CL110" s="20" t="s">
        <v>87</v>
      </c>
    </row>
    <row r="111" spans="1:91" s="6" customFormat="1" ht="16.5" customHeight="1">
      <c r="A111" s="75" t="s">
        <v>82</v>
      </c>
      <c r="B111" s="66"/>
      <c r="C111" s="67"/>
      <c r="D111" s="163" t="s">
        <v>137</v>
      </c>
      <c r="E111" s="163"/>
      <c r="F111" s="163"/>
      <c r="G111" s="163"/>
      <c r="H111" s="163"/>
      <c r="I111" s="68"/>
      <c r="J111" s="163" t="s">
        <v>138</v>
      </c>
      <c r="K111" s="163"/>
      <c r="L111" s="163"/>
      <c r="M111" s="163"/>
      <c r="N111" s="163"/>
      <c r="O111" s="163"/>
      <c r="P111" s="163"/>
      <c r="Q111" s="163"/>
      <c r="R111" s="163"/>
      <c r="S111" s="163"/>
      <c r="T111" s="163"/>
      <c r="U111" s="163"/>
      <c r="V111" s="163"/>
      <c r="W111" s="163"/>
      <c r="X111" s="163"/>
      <c r="Y111" s="163"/>
      <c r="Z111" s="163"/>
      <c r="AA111" s="163"/>
      <c r="AB111" s="163"/>
      <c r="AC111" s="163"/>
      <c r="AD111" s="163"/>
      <c r="AE111" s="163"/>
      <c r="AF111" s="163"/>
      <c r="AG111" s="187">
        <f>'90 - OSTATNÍ NÁKLADY'!J30</f>
        <v>0</v>
      </c>
      <c r="AH111" s="160"/>
      <c r="AI111" s="160"/>
      <c r="AJ111" s="160"/>
      <c r="AK111" s="160"/>
      <c r="AL111" s="160"/>
      <c r="AM111" s="160"/>
      <c r="AN111" s="187">
        <f t="shared" si="0"/>
        <v>0</v>
      </c>
      <c r="AO111" s="160"/>
      <c r="AP111" s="160"/>
      <c r="AQ111" s="69" t="s">
        <v>139</v>
      </c>
      <c r="AR111" s="66"/>
      <c r="AS111" s="81">
        <v>0</v>
      </c>
      <c r="AT111" s="82">
        <f t="shared" si="1"/>
        <v>0</v>
      </c>
      <c r="AU111" s="83">
        <f>'90 - OSTATNÍ NÁKLADY'!P117</f>
        <v>0</v>
      </c>
      <c r="AV111" s="82">
        <f>'90 - OSTATNÍ NÁKLADY'!J33</f>
        <v>0</v>
      </c>
      <c r="AW111" s="82">
        <f>'90 - OSTATNÍ NÁKLADY'!J34</f>
        <v>0</v>
      </c>
      <c r="AX111" s="82">
        <f>'90 - OSTATNÍ NÁKLADY'!J35</f>
        <v>0</v>
      </c>
      <c r="AY111" s="82">
        <f>'90 - OSTATNÍ NÁKLADY'!J36</f>
        <v>0</v>
      </c>
      <c r="AZ111" s="82">
        <f>'90 - OSTATNÍ NÁKLADY'!F33</f>
        <v>0</v>
      </c>
      <c r="BA111" s="82">
        <f>'90 - OSTATNÍ NÁKLADY'!F34</f>
        <v>0</v>
      </c>
      <c r="BB111" s="82">
        <f>'90 - OSTATNÍ NÁKLADY'!F35</f>
        <v>0</v>
      </c>
      <c r="BC111" s="82">
        <f>'90 - OSTATNÍ NÁKLADY'!F36</f>
        <v>0</v>
      </c>
      <c r="BD111" s="84">
        <f>'90 - OSTATNÍ NÁKLADY'!F37</f>
        <v>0</v>
      </c>
      <c r="BT111" s="74" t="s">
        <v>79</v>
      </c>
      <c r="BV111" s="74" t="s">
        <v>74</v>
      </c>
      <c r="BW111" s="74" t="s">
        <v>140</v>
      </c>
      <c r="BX111" s="74" t="s">
        <v>4</v>
      </c>
      <c r="CL111" s="74" t="s">
        <v>1</v>
      </c>
      <c r="CM111" s="74" t="s">
        <v>81</v>
      </c>
    </row>
    <row r="112" spans="1:91" s="1" customFormat="1" ht="30" customHeight="1">
      <c r="B112" s="25"/>
      <c r="AR112" s="25"/>
    </row>
    <row r="113" spans="2:44" s="1" customFormat="1" ht="6.95" customHeight="1">
      <c r="B113" s="37"/>
      <c r="C113" s="38"/>
      <c r="D113" s="38"/>
      <c r="E113" s="38"/>
      <c r="F113" s="38"/>
      <c r="G113" s="38"/>
      <c r="H113" s="38"/>
      <c r="I113" s="38"/>
      <c r="J113" s="38"/>
      <c r="K113" s="38"/>
      <c r="L113" s="38"/>
      <c r="M113" s="38"/>
      <c r="N113" s="38"/>
      <c r="O113" s="38"/>
      <c r="P113" s="38"/>
      <c r="Q113" s="38"/>
      <c r="R113" s="38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  <c r="AF113" s="38"/>
      <c r="AG113" s="38"/>
      <c r="AH113" s="38"/>
      <c r="AI113" s="38"/>
      <c r="AJ113" s="38"/>
      <c r="AK113" s="38"/>
      <c r="AL113" s="38"/>
      <c r="AM113" s="38"/>
      <c r="AN113" s="38"/>
      <c r="AO113" s="38"/>
      <c r="AP113" s="38"/>
      <c r="AQ113" s="38"/>
      <c r="AR113" s="25"/>
    </row>
  </sheetData>
  <mergeCells count="104">
    <mergeCell ref="AN111:AP111"/>
    <mergeCell ref="AG111:AM111"/>
    <mergeCell ref="AG94:AM94"/>
    <mergeCell ref="AN94:AP94"/>
    <mergeCell ref="AN105:AP105"/>
    <mergeCell ref="AG105:AM105"/>
    <mergeCell ref="AN106:AP106"/>
    <mergeCell ref="AG106:AM106"/>
    <mergeCell ref="AN107:AP107"/>
    <mergeCell ref="AG107:AM107"/>
    <mergeCell ref="AN108:AP108"/>
    <mergeCell ref="AG108:AM108"/>
    <mergeCell ref="AN109:AP109"/>
    <mergeCell ref="AG109:AM109"/>
    <mergeCell ref="AN104:AP104"/>
    <mergeCell ref="AN103:AP103"/>
    <mergeCell ref="AN97:AP97"/>
    <mergeCell ref="AN96:AP96"/>
    <mergeCell ref="AN99:AP99"/>
    <mergeCell ref="AN100:AP100"/>
    <mergeCell ref="AN102:AP102"/>
    <mergeCell ref="AN98:AP98"/>
    <mergeCell ref="AK32:AO32"/>
    <mergeCell ref="AN110:AP110"/>
    <mergeCell ref="AG110:AM110"/>
    <mergeCell ref="L33:P33"/>
    <mergeCell ref="W33:AE33"/>
    <mergeCell ref="AK33:AO33"/>
    <mergeCell ref="AK35:AO35"/>
    <mergeCell ref="X35:AB35"/>
    <mergeCell ref="AR2:BE2"/>
    <mergeCell ref="AG101:AM101"/>
    <mergeCell ref="AG103:AM103"/>
    <mergeCell ref="AG102:AM102"/>
    <mergeCell ref="AG92:AM92"/>
    <mergeCell ref="AG95:AM95"/>
    <mergeCell ref="AG100:AM100"/>
    <mergeCell ref="AG98:AM98"/>
    <mergeCell ref="AG97:AM97"/>
    <mergeCell ref="AG96:AM96"/>
    <mergeCell ref="AG99:AM99"/>
    <mergeCell ref="AM87:AN87"/>
    <mergeCell ref="AM89:AP89"/>
    <mergeCell ref="AM90:AP90"/>
    <mergeCell ref="AN95:AP95"/>
    <mergeCell ref="AS89:AT91"/>
    <mergeCell ref="L85:AJ85"/>
    <mergeCell ref="AN92:AP92"/>
    <mergeCell ref="AN101:AP101"/>
    <mergeCell ref="D109:H109"/>
    <mergeCell ref="J109:AF109"/>
    <mergeCell ref="E110:I110"/>
    <mergeCell ref="K110:AF110"/>
    <mergeCell ref="D111:H111"/>
    <mergeCell ref="J111:AF111"/>
    <mergeCell ref="E106:I106"/>
    <mergeCell ref="K106:AF106"/>
    <mergeCell ref="E107:I107"/>
    <mergeCell ref="K107:AF107"/>
    <mergeCell ref="E108:I108"/>
    <mergeCell ref="K108:AF108"/>
    <mergeCell ref="J104:AF104"/>
    <mergeCell ref="J95:AF95"/>
    <mergeCell ref="K100:AF100"/>
    <mergeCell ref="K99:AF99"/>
    <mergeCell ref="K96:AF96"/>
    <mergeCell ref="K103:AF103"/>
    <mergeCell ref="K97:AF97"/>
    <mergeCell ref="L101:AF101"/>
    <mergeCell ref="L102:AF102"/>
    <mergeCell ref="K5:AJ5"/>
    <mergeCell ref="K6:AJ6"/>
    <mergeCell ref="E23:AN23"/>
    <mergeCell ref="AK26:AO26"/>
    <mergeCell ref="L28:P28"/>
    <mergeCell ref="W28:AE28"/>
    <mergeCell ref="AK28:AO28"/>
    <mergeCell ref="L29:P29"/>
    <mergeCell ref="W29:AE29"/>
    <mergeCell ref="AK29:AO29"/>
    <mergeCell ref="AK30:AO30"/>
    <mergeCell ref="L30:P30"/>
    <mergeCell ref="W30:AE30"/>
    <mergeCell ref="W31:AE31"/>
    <mergeCell ref="AK31:AO31"/>
    <mergeCell ref="L31:P31"/>
    <mergeCell ref="L32:P32"/>
    <mergeCell ref="W32:AE32"/>
    <mergeCell ref="E105:I105"/>
    <mergeCell ref="K105:AF105"/>
    <mergeCell ref="AG104:AM104"/>
    <mergeCell ref="C92:G92"/>
    <mergeCell ref="D104:H104"/>
    <mergeCell ref="D98:H98"/>
    <mergeCell ref="D95:H95"/>
    <mergeCell ref="E100:I100"/>
    <mergeCell ref="E103:I103"/>
    <mergeCell ref="E96:I96"/>
    <mergeCell ref="E97:I97"/>
    <mergeCell ref="E99:I99"/>
    <mergeCell ref="F102:J102"/>
    <mergeCell ref="F101:J101"/>
    <mergeCell ref="I92:AF92"/>
    <mergeCell ref="J98:AF98"/>
  </mergeCells>
  <hyperlinks>
    <hyperlink ref="A96" location="'SO 001 - odstranění dřevin'!C2" display="/" xr:uid="{00000000-0004-0000-0000-000000000000}"/>
    <hyperlink ref="A97" location="'SO 002 - ochrana stávajíc...'!C2" display="/" xr:uid="{00000000-0004-0000-0000-000001000000}"/>
    <hyperlink ref="A99" location="'SO 101 - vozovka'!C2" display="/" xr:uid="{00000000-0004-0000-0000-000002000000}"/>
    <hyperlink ref="A101" location="'SO 102.1 - chodníky ve sp...'!C2" display="/" xr:uid="{00000000-0004-0000-0000-000003000000}"/>
    <hyperlink ref="A102" location="'SO 102.2 - chodníky mimo ...'!C2" display="/" xr:uid="{00000000-0004-0000-0000-000004000000}"/>
    <hyperlink ref="A103" location="'SO 103 - odvodnění'!C2" display="/" xr:uid="{00000000-0004-0000-0000-000005000000}"/>
    <hyperlink ref="A105" location="'SO 310 - kanalizace'!C2" display="/" xr:uid="{00000000-0004-0000-0000-000006000000}"/>
    <hyperlink ref="A106" location="'SO 320 - kanalizační příp...'!C2" display="/" xr:uid="{00000000-0004-0000-0000-000007000000}"/>
    <hyperlink ref="A107" location="'SO 330 - vodovod'!C2" display="/" xr:uid="{00000000-0004-0000-0000-000008000000}"/>
    <hyperlink ref="A108" location="'SO 340 - vodovodní přípojky'!C2" display="/" xr:uid="{00000000-0004-0000-0000-000009000000}"/>
    <hyperlink ref="A110" location="'SO 801 - náhradní výsadba...'!C2" display="/" xr:uid="{00000000-0004-0000-0000-00000A000000}"/>
    <hyperlink ref="A111" location="'90 - OSTATNÍ NÁKLADY'!C2" display="/" xr:uid="{00000000-0004-0000-0000-00000B000000}"/>
  </hyperlinks>
  <pageMargins left="0.39374999999999999" right="0.39374999999999999" top="0.39374999999999999" bottom="0.39374999999999999" header="0" footer="0"/>
  <pageSetup paperSize="9" scale="75" fitToHeight="100" orientation="portrait" blackAndWhite="1" r:id="rId1"/>
  <headerFooter>
    <oddFooter>&amp;CStrana &amp;P z &amp;N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B2:BM272"/>
  <sheetViews>
    <sheetView showGridLines="0" topLeftCell="A251" workbookViewId="0">
      <selection activeCell="I272" sqref="I272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81" t="s">
        <v>5</v>
      </c>
      <c r="M2" s="166"/>
      <c r="N2" s="166"/>
      <c r="O2" s="166"/>
      <c r="P2" s="166"/>
      <c r="Q2" s="166"/>
      <c r="R2" s="166"/>
      <c r="S2" s="166"/>
      <c r="T2" s="166"/>
      <c r="U2" s="166"/>
      <c r="V2" s="166"/>
      <c r="AT2" s="13" t="s">
        <v>125</v>
      </c>
    </row>
    <row r="3" spans="2:46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81</v>
      </c>
    </row>
    <row r="4" spans="2:46" ht="24.95" customHeight="1">
      <c r="B4" s="16"/>
      <c r="D4" s="17" t="s">
        <v>141</v>
      </c>
      <c r="L4" s="16"/>
      <c r="M4" s="85" t="s">
        <v>10</v>
      </c>
      <c r="AT4" s="13" t="s">
        <v>3</v>
      </c>
    </row>
    <row r="5" spans="2:46" ht="6.95" customHeight="1">
      <c r="B5" s="16"/>
      <c r="L5" s="16"/>
    </row>
    <row r="6" spans="2:46" ht="12" customHeight="1">
      <c r="B6" s="16"/>
      <c r="D6" s="22" t="s">
        <v>14</v>
      </c>
      <c r="L6" s="16"/>
    </row>
    <row r="7" spans="2:46" ht="26.25" customHeight="1">
      <c r="B7" s="16"/>
      <c r="E7" s="195" t="str">
        <f>'Rekapitulace stavby'!K6</f>
        <v>BRNO, VINIČNÍ IB - REKONSTRUKCE VODOVODU A KANALIZACE (Balbínova-Hrabalova)</v>
      </c>
      <c r="F7" s="196"/>
      <c r="G7" s="196"/>
      <c r="H7" s="196"/>
      <c r="L7" s="16"/>
    </row>
    <row r="8" spans="2:46" ht="12" customHeight="1">
      <c r="B8" s="16"/>
      <c r="D8" s="22" t="s">
        <v>142</v>
      </c>
      <c r="L8" s="16"/>
    </row>
    <row r="9" spans="2:46" s="1" customFormat="1" ht="16.5" customHeight="1">
      <c r="B9" s="25"/>
      <c r="E9" s="195" t="s">
        <v>1074</v>
      </c>
      <c r="F9" s="194"/>
      <c r="G9" s="194"/>
      <c r="H9" s="194"/>
      <c r="L9" s="25"/>
    </row>
    <row r="10" spans="2:46" s="1" customFormat="1" ht="12" customHeight="1">
      <c r="B10" s="25"/>
      <c r="D10" s="22" t="s">
        <v>144</v>
      </c>
      <c r="L10" s="25"/>
    </row>
    <row r="11" spans="2:46" s="1" customFormat="1" ht="16.5" customHeight="1">
      <c r="B11" s="25"/>
      <c r="E11" s="172" t="s">
        <v>1658</v>
      </c>
      <c r="F11" s="194"/>
      <c r="G11" s="194"/>
      <c r="H11" s="194"/>
      <c r="L11" s="25"/>
    </row>
    <row r="12" spans="2:46" s="1" customFormat="1">
      <c r="B12" s="25"/>
      <c r="L12" s="25"/>
    </row>
    <row r="13" spans="2:46" s="1" customFormat="1" ht="12" customHeight="1">
      <c r="B13" s="25"/>
      <c r="D13" s="22" t="s">
        <v>16</v>
      </c>
      <c r="F13" s="20" t="s">
        <v>126</v>
      </c>
      <c r="I13" s="22" t="s">
        <v>17</v>
      </c>
      <c r="J13" s="20" t="s">
        <v>1</v>
      </c>
      <c r="L13" s="25"/>
    </row>
    <row r="14" spans="2:46" s="1" customFormat="1" ht="12" customHeight="1">
      <c r="B14" s="25"/>
      <c r="D14" s="22" t="s">
        <v>18</v>
      </c>
      <c r="F14" s="20" t="s">
        <v>19</v>
      </c>
      <c r="I14" s="22" t="s">
        <v>20</v>
      </c>
      <c r="J14" s="45">
        <f>'Rekapitulace stavby'!AN8</f>
        <v>45847</v>
      </c>
      <c r="L14" s="25"/>
    </row>
    <row r="15" spans="2:46" s="1" customFormat="1" ht="10.9" customHeight="1">
      <c r="B15" s="25"/>
      <c r="L15" s="25"/>
    </row>
    <row r="16" spans="2:46" s="1" customFormat="1" ht="12" customHeight="1">
      <c r="B16" s="25"/>
      <c r="D16" s="22" t="s">
        <v>21</v>
      </c>
      <c r="I16" s="22" t="s">
        <v>22</v>
      </c>
      <c r="J16" s="20" t="s">
        <v>1</v>
      </c>
      <c r="L16" s="25"/>
    </row>
    <row r="17" spans="2:12" s="1" customFormat="1" ht="18" customHeight="1">
      <c r="B17" s="25"/>
      <c r="E17" s="20" t="s">
        <v>23</v>
      </c>
      <c r="I17" s="22" t="s">
        <v>24</v>
      </c>
      <c r="J17" s="20" t="s">
        <v>1</v>
      </c>
      <c r="L17" s="25"/>
    </row>
    <row r="18" spans="2:12" s="1" customFormat="1" ht="6.95" customHeight="1">
      <c r="B18" s="25"/>
      <c r="L18" s="25"/>
    </row>
    <row r="19" spans="2:12" s="1" customFormat="1" ht="12" customHeight="1">
      <c r="B19" s="25"/>
      <c r="D19" s="22" t="s">
        <v>25</v>
      </c>
      <c r="I19" s="22" t="s">
        <v>22</v>
      </c>
      <c r="J19" s="20" t="s">
        <v>1</v>
      </c>
      <c r="L19" s="25"/>
    </row>
    <row r="20" spans="2:12" s="1" customFormat="1" ht="18" customHeight="1">
      <c r="B20" s="25"/>
      <c r="E20" s="20" t="s">
        <v>26</v>
      </c>
      <c r="I20" s="22" t="s">
        <v>24</v>
      </c>
      <c r="J20" s="20" t="s">
        <v>1</v>
      </c>
      <c r="L20" s="25"/>
    </row>
    <row r="21" spans="2:12" s="1" customFormat="1" ht="6.95" customHeight="1">
      <c r="B21" s="25"/>
      <c r="L21" s="25"/>
    </row>
    <row r="22" spans="2:12" s="1" customFormat="1" ht="12" customHeight="1">
      <c r="B22" s="25"/>
      <c r="D22" s="22" t="s">
        <v>27</v>
      </c>
      <c r="I22" s="22" t="s">
        <v>22</v>
      </c>
      <c r="J22" s="20" t="s">
        <v>1</v>
      </c>
      <c r="L22" s="25"/>
    </row>
    <row r="23" spans="2:12" s="1" customFormat="1" ht="18" customHeight="1">
      <c r="B23" s="25"/>
      <c r="E23" s="20" t="s">
        <v>2420</v>
      </c>
      <c r="I23" s="22" t="s">
        <v>24</v>
      </c>
      <c r="J23" s="20" t="s">
        <v>1</v>
      </c>
      <c r="L23" s="25"/>
    </row>
    <row r="24" spans="2:12" s="1" customFormat="1" ht="6.95" customHeight="1">
      <c r="B24" s="25"/>
      <c r="L24" s="25"/>
    </row>
    <row r="25" spans="2:12" s="1" customFormat="1" ht="12" customHeight="1">
      <c r="B25" s="25"/>
      <c r="D25" s="22" t="s">
        <v>29</v>
      </c>
      <c r="I25" s="22" t="s">
        <v>22</v>
      </c>
      <c r="J25" s="20" t="s">
        <v>1</v>
      </c>
      <c r="L25" s="25"/>
    </row>
    <row r="26" spans="2:12" s="1" customFormat="1" ht="18" customHeight="1">
      <c r="B26" s="25"/>
      <c r="E26" s="20" t="s">
        <v>2420</v>
      </c>
      <c r="I26" s="22" t="s">
        <v>24</v>
      </c>
      <c r="J26" s="20" t="s">
        <v>1</v>
      </c>
      <c r="L26" s="25"/>
    </row>
    <row r="27" spans="2:12" s="1" customFormat="1" ht="6.95" customHeight="1">
      <c r="B27" s="25"/>
      <c r="L27" s="25"/>
    </row>
    <row r="28" spans="2:12" s="1" customFormat="1" ht="12" customHeight="1">
      <c r="B28" s="25"/>
      <c r="D28" s="22" t="s">
        <v>30</v>
      </c>
      <c r="L28" s="25"/>
    </row>
    <row r="29" spans="2:12" s="7" customFormat="1" ht="16.5" customHeight="1">
      <c r="B29" s="86"/>
      <c r="E29" s="168" t="s">
        <v>1</v>
      </c>
      <c r="F29" s="168"/>
      <c r="G29" s="168"/>
      <c r="H29" s="168"/>
      <c r="L29" s="86"/>
    </row>
    <row r="30" spans="2:12" s="1" customFormat="1" ht="6.95" customHeight="1">
      <c r="B30" s="25"/>
      <c r="L30" s="25"/>
    </row>
    <row r="31" spans="2:12" s="1" customFormat="1" ht="6.95" customHeight="1">
      <c r="B31" s="25"/>
      <c r="D31" s="46"/>
      <c r="E31" s="46"/>
      <c r="F31" s="46"/>
      <c r="G31" s="46"/>
      <c r="H31" s="46"/>
      <c r="I31" s="46"/>
      <c r="J31" s="46"/>
      <c r="K31" s="46"/>
      <c r="L31" s="25"/>
    </row>
    <row r="32" spans="2:12" s="1" customFormat="1" ht="25.35" customHeight="1">
      <c r="B32" s="25"/>
      <c r="D32" s="87" t="s">
        <v>32</v>
      </c>
      <c r="J32" s="58">
        <f>ROUND(J128, 2)</f>
        <v>0</v>
      </c>
      <c r="L32" s="25"/>
    </row>
    <row r="33" spans="2:12" s="1" customFormat="1" ht="6.95" customHeight="1">
      <c r="B33" s="25"/>
      <c r="D33" s="46"/>
      <c r="E33" s="46"/>
      <c r="F33" s="46"/>
      <c r="G33" s="46"/>
      <c r="H33" s="46"/>
      <c r="I33" s="46"/>
      <c r="J33" s="46"/>
      <c r="K33" s="46"/>
      <c r="L33" s="25"/>
    </row>
    <row r="34" spans="2:12" s="1" customFormat="1" ht="14.45" customHeight="1">
      <c r="B34" s="25"/>
      <c r="F34" s="28" t="s">
        <v>34</v>
      </c>
      <c r="I34" s="28" t="s">
        <v>33</v>
      </c>
      <c r="J34" s="28" t="s">
        <v>35</v>
      </c>
      <c r="L34" s="25"/>
    </row>
    <row r="35" spans="2:12" s="1" customFormat="1" ht="14.45" customHeight="1">
      <c r="B35" s="25"/>
      <c r="D35" s="88" t="s">
        <v>36</v>
      </c>
      <c r="E35" s="22" t="s">
        <v>37</v>
      </c>
      <c r="F35" s="78">
        <f>ROUND((SUM(BE128:BE271)),  2)</f>
        <v>0</v>
      </c>
      <c r="I35" s="89">
        <v>0.21</v>
      </c>
      <c r="J35" s="78">
        <f>ROUND(((SUM(BE128:BE271))*I35),  2)</f>
        <v>0</v>
      </c>
      <c r="L35" s="25"/>
    </row>
    <row r="36" spans="2:12" s="1" customFormat="1" ht="14.45" customHeight="1">
      <c r="B36" s="25"/>
      <c r="E36" s="22" t="s">
        <v>38</v>
      </c>
      <c r="F36" s="78">
        <f>ROUND((SUM(BF128:BF271)),  2)</f>
        <v>0</v>
      </c>
      <c r="I36" s="89">
        <v>0.12</v>
      </c>
      <c r="J36" s="78">
        <f>ROUND(((SUM(BF128:BF271))*I36),  2)</f>
        <v>0</v>
      </c>
      <c r="L36" s="25"/>
    </row>
    <row r="37" spans="2:12" s="1" customFormat="1" ht="14.45" hidden="1" customHeight="1">
      <c r="B37" s="25"/>
      <c r="E37" s="22" t="s">
        <v>39</v>
      </c>
      <c r="F37" s="78">
        <f>ROUND((SUM(BG128:BG271)),  2)</f>
        <v>0</v>
      </c>
      <c r="I37" s="89">
        <v>0.21</v>
      </c>
      <c r="J37" s="78">
        <f>0</f>
        <v>0</v>
      </c>
      <c r="L37" s="25"/>
    </row>
    <row r="38" spans="2:12" s="1" customFormat="1" ht="14.45" hidden="1" customHeight="1">
      <c r="B38" s="25"/>
      <c r="E38" s="22" t="s">
        <v>40</v>
      </c>
      <c r="F38" s="78">
        <f>ROUND((SUM(BH128:BH271)),  2)</f>
        <v>0</v>
      </c>
      <c r="I38" s="89">
        <v>0.12</v>
      </c>
      <c r="J38" s="78">
        <f>0</f>
        <v>0</v>
      </c>
      <c r="L38" s="25"/>
    </row>
    <row r="39" spans="2:12" s="1" customFormat="1" ht="14.45" hidden="1" customHeight="1">
      <c r="B39" s="25"/>
      <c r="E39" s="22" t="s">
        <v>41</v>
      </c>
      <c r="F39" s="78">
        <f>ROUND((SUM(BI128:BI271)),  2)</f>
        <v>0</v>
      </c>
      <c r="I39" s="89">
        <v>0</v>
      </c>
      <c r="J39" s="78">
        <f>0</f>
        <v>0</v>
      </c>
      <c r="L39" s="25"/>
    </row>
    <row r="40" spans="2:12" s="1" customFormat="1" ht="6.95" customHeight="1">
      <c r="B40" s="25"/>
      <c r="L40" s="25"/>
    </row>
    <row r="41" spans="2:12" s="1" customFormat="1" ht="25.35" customHeight="1">
      <c r="B41" s="25"/>
      <c r="C41" s="90"/>
      <c r="D41" s="91" t="s">
        <v>42</v>
      </c>
      <c r="E41" s="49"/>
      <c r="F41" s="49"/>
      <c r="G41" s="92" t="s">
        <v>43</v>
      </c>
      <c r="H41" s="93" t="s">
        <v>44</v>
      </c>
      <c r="I41" s="49"/>
      <c r="J41" s="94">
        <f>SUM(J32:J39)</f>
        <v>0</v>
      </c>
      <c r="K41" s="95"/>
      <c r="L41" s="25"/>
    </row>
    <row r="42" spans="2:12" s="1" customFormat="1" ht="14.45" customHeight="1">
      <c r="B42" s="25"/>
      <c r="L42" s="25"/>
    </row>
    <row r="43" spans="2:12" ht="14.45" customHeight="1">
      <c r="B43" s="16"/>
      <c r="L43" s="16"/>
    </row>
    <row r="44" spans="2:12" ht="14.45" customHeight="1">
      <c r="B44" s="16"/>
      <c r="L44" s="16"/>
    </row>
    <row r="45" spans="2:12" ht="14.45" customHeight="1">
      <c r="B45" s="16"/>
      <c r="L45" s="16"/>
    </row>
    <row r="46" spans="2:12" ht="14.45" customHeight="1">
      <c r="B46" s="16"/>
      <c r="L46" s="16"/>
    </row>
    <row r="47" spans="2:12" ht="14.45" customHeight="1">
      <c r="B47" s="16"/>
      <c r="L47" s="16"/>
    </row>
    <row r="48" spans="2:12" ht="14.45" customHeight="1">
      <c r="B48" s="16"/>
      <c r="L48" s="16"/>
    </row>
    <row r="49" spans="2:12" ht="14.45" customHeight="1">
      <c r="B49" s="16"/>
      <c r="L49" s="16"/>
    </row>
    <row r="50" spans="2:12" s="1" customFormat="1" ht="14.45" customHeight="1">
      <c r="B50" s="25"/>
      <c r="D50" s="34" t="s">
        <v>45</v>
      </c>
      <c r="E50" s="35"/>
      <c r="F50" s="35"/>
      <c r="G50" s="34" t="s">
        <v>46</v>
      </c>
      <c r="H50" s="35"/>
      <c r="I50" s="35"/>
      <c r="J50" s="35"/>
      <c r="K50" s="35"/>
      <c r="L50" s="25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2.75">
      <c r="B61" s="25"/>
      <c r="D61" s="36" t="s">
        <v>47</v>
      </c>
      <c r="E61" s="27"/>
      <c r="F61" s="96" t="s">
        <v>48</v>
      </c>
      <c r="G61" s="36" t="s">
        <v>47</v>
      </c>
      <c r="H61" s="27"/>
      <c r="I61" s="27"/>
      <c r="J61" s="97" t="s">
        <v>48</v>
      </c>
      <c r="K61" s="27"/>
      <c r="L61" s="25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2.75">
      <c r="B65" s="25"/>
      <c r="D65" s="34" t="s">
        <v>49</v>
      </c>
      <c r="E65" s="35"/>
      <c r="F65" s="35"/>
      <c r="G65" s="34" t="s">
        <v>50</v>
      </c>
      <c r="H65" s="35"/>
      <c r="I65" s="35"/>
      <c r="J65" s="35"/>
      <c r="K65" s="35"/>
      <c r="L65" s="25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2.75">
      <c r="B76" s="25"/>
      <c r="D76" s="36" t="s">
        <v>47</v>
      </c>
      <c r="E76" s="27"/>
      <c r="F76" s="96" t="s">
        <v>48</v>
      </c>
      <c r="G76" s="36" t="s">
        <v>47</v>
      </c>
      <c r="H76" s="27"/>
      <c r="I76" s="27"/>
      <c r="J76" s="97" t="s">
        <v>48</v>
      </c>
      <c r="K76" s="27"/>
      <c r="L76" s="25"/>
    </row>
    <row r="77" spans="2:12" s="1" customFormat="1" ht="14.45" customHeight="1">
      <c r="B77" s="37"/>
      <c r="C77" s="38"/>
      <c r="D77" s="38"/>
      <c r="E77" s="38"/>
      <c r="F77" s="38"/>
      <c r="G77" s="38"/>
      <c r="H77" s="38"/>
      <c r="I77" s="38"/>
      <c r="J77" s="38"/>
      <c r="K77" s="38"/>
      <c r="L77" s="25"/>
    </row>
    <row r="81" spans="2:12" s="1" customFormat="1" ht="6.95" customHeight="1">
      <c r="B81" s="39"/>
      <c r="C81" s="40"/>
      <c r="D81" s="40"/>
      <c r="E81" s="40"/>
      <c r="F81" s="40"/>
      <c r="G81" s="40"/>
      <c r="H81" s="40"/>
      <c r="I81" s="40"/>
      <c r="J81" s="40"/>
      <c r="K81" s="40"/>
      <c r="L81" s="25"/>
    </row>
    <row r="82" spans="2:12" s="1" customFormat="1" ht="24.95" customHeight="1">
      <c r="B82" s="25"/>
      <c r="C82" s="17" t="s">
        <v>146</v>
      </c>
      <c r="L82" s="25"/>
    </row>
    <row r="83" spans="2:12" s="1" customFormat="1" ht="6.95" customHeight="1">
      <c r="B83" s="25"/>
      <c r="L83" s="25"/>
    </row>
    <row r="84" spans="2:12" s="1" customFormat="1" ht="12" customHeight="1">
      <c r="B84" s="25"/>
      <c r="C84" s="22" t="s">
        <v>14</v>
      </c>
      <c r="L84" s="25"/>
    </row>
    <row r="85" spans="2:12" s="1" customFormat="1" ht="26.25" customHeight="1">
      <c r="B85" s="25"/>
      <c r="E85" s="195" t="str">
        <f>E7</f>
        <v>BRNO, VINIČNÍ IB - REKONSTRUKCE VODOVODU A KANALIZACE (Balbínova-Hrabalova)</v>
      </c>
      <c r="F85" s="196"/>
      <c r="G85" s="196"/>
      <c r="H85" s="196"/>
      <c r="L85" s="25"/>
    </row>
    <row r="86" spans="2:12" ht="12" customHeight="1">
      <c r="B86" s="16"/>
      <c r="C86" s="22" t="s">
        <v>142</v>
      </c>
      <c r="L86" s="16"/>
    </row>
    <row r="87" spans="2:12" s="1" customFormat="1" ht="16.5" customHeight="1">
      <c r="B87" s="25"/>
      <c r="E87" s="195" t="s">
        <v>1074</v>
      </c>
      <c r="F87" s="194"/>
      <c r="G87" s="194"/>
      <c r="H87" s="194"/>
      <c r="L87" s="25"/>
    </row>
    <row r="88" spans="2:12" s="1" customFormat="1" ht="12" customHeight="1">
      <c r="B88" s="25"/>
      <c r="C88" s="22" t="s">
        <v>144</v>
      </c>
      <c r="L88" s="25"/>
    </row>
    <row r="89" spans="2:12" s="1" customFormat="1" ht="16.5" customHeight="1">
      <c r="B89" s="25"/>
      <c r="E89" s="172" t="str">
        <f>E11</f>
        <v>SO 330 - vodovod</v>
      </c>
      <c r="F89" s="194"/>
      <c r="G89" s="194"/>
      <c r="H89" s="194"/>
      <c r="L89" s="25"/>
    </row>
    <row r="90" spans="2:12" s="1" customFormat="1" ht="6.95" customHeight="1">
      <c r="B90" s="25"/>
      <c r="L90" s="25"/>
    </row>
    <row r="91" spans="2:12" s="1" customFormat="1" ht="12" customHeight="1">
      <c r="B91" s="25"/>
      <c r="C91" s="22" t="s">
        <v>18</v>
      </c>
      <c r="F91" s="20" t="str">
        <f>F14</f>
        <v>Brno</v>
      </c>
      <c r="I91" s="22" t="s">
        <v>20</v>
      </c>
      <c r="J91" s="45">
        <f>IF(J14="","",J14)</f>
        <v>45847</v>
      </c>
      <c r="L91" s="25"/>
    </row>
    <row r="92" spans="2:12" s="1" customFormat="1" ht="6.95" customHeight="1">
      <c r="B92" s="25"/>
      <c r="L92" s="25"/>
    </row>
    <row r="93" spans="2:12" s="1" customFormat="1" ht="25.7" customHeight="1">
      <c r="B93" s="25"/>
      <c r="C93" s="22" t="s">
        <v>21</v>
      </c>
      <c r="F93" s="20" t="str">
        <f>E17</f>
        <v>Statutární město Brno</v>
      </c>
      <c r="I93" s="22" t="s">
        <v>27</v>
      </c>
      <c r="J93" s="23" t="str">
        <f>E23</f>
        <v>Pudis a.s.</v>
      </c>
      <c r="L93" s="25"/>
    </row>
    <row r="94" spans="2:12" s="1" customFormat="1" ht="15.2" customHeight="1">
      <c r="B94" s="25"/>
      <c r="C94" s="22" t="s">
        <v>25</v>
      </c>
      <c r="F94" s="20" t="str">
        <f>IF(E20="","",E20)</f>
        <v xml:space="preserve"> </v>
      </c>
      <c r="I94" s="22" t="s">
        <v>29</v>
      </c>
      <c r="J94" s="23" t="str">
        <f>E26</f>
        <v>Pudis a.s.</v>
      </c>
      <c r="L94" s="25"/>
    </row>
    <row r="95" spans="2:12" s="1" customFormat="1" ht="10.35" customHeight="1">
      <c r="B95" s="25"/>
      <c r="L95" s="25"/>
    </row>
    <row r="96" spans="2:12" s="1" customFormat="1" ht="29.25" customHeight="1">
      <c r="B96" s="25"/>
      <c r="C96" s="98" t="s">
        <v>147</v>
      </c>
      <c r="D96" s="90"/>
      <c r="E96" s="90"/>
      <c r="F96" s="90"/>
      <c r="G96" s="90"/>
      <c r="H96" s="90"/>
      <c r="I96" s="90"/>
      <c r="J96" s="99" t="s">
        <v>148</v>
      </c>
      <c r="K96" s="90"/>
      <c r="L96" s="25"/>
    </row>
    <row r="97" spans="2:47" s="1" customFormat="1" ht="10.35" customHeight="1">
      <c r="B97" s="25"/>
      <c r="L97" s="25"/>
    </row>
    <row r="98" spans="2:47" s="1" customFormat="1" ht="22.9" customHeight="1">
      <c r="B98" s="25"/>
      <c r="C98" s="100" t="s">
        <v>149</v>
      </c>
      <c r="J98" s="58">
        <f>J128</f>
        <v>0</v>
      </c>
      <c r="L98" s="25"/>
      <c r="AU98" s="13" t="s">
        <v>150</v>
      </c>
    </row>
    <row r="99" spans="2:47" s="8" customFormat="1" ht="24.95" customHeight="1">
      <c r="B99" s="101"/>
      <c r="D99" s="102" t="s">
        <v>151</v>
      </c>
      <c r="E99" s="103"/>
      <c r="F99" s="103"/>
      <c r="G99" s="103"/>
      <c r="H99" s="103"/>
      <c r="I99" s="103"/>
      <c r="J99" s="104">
        <f>J129</f>
        <v>0</v>
      </c>
      <c r="L99" s="101"/>
    </row>
    <row r="100" spans="2:47" s="9" customFormat="1" ht="19.899999999999999" customHeight="1">
      <c r="B100" s="105"/>
      <c r="D100" s="106" t="s">
        <v>152</v>
      </c>
      <c r="E100" s="107"/>
      <c r="F100" s="107"/>
      <c r="G100" s="107"/>
      <c r="H100" s="107"/>
      <c r="I100" s="107"/>
      <c r="J100" s="108">
        <f>J130</f>
        <v>0</v>
      </c>
      <c r="L100" s="105"/>
    </row>
    <row r="101" spans="2:47" s="9" customFormat="1" ht="19.899999999999999" customHeight="1">
      <c r="B101" s="105"/>
      <c r="D101" s="106" t="s">
        <v>910</v>
      </c>
      <c r="E101" s="107"/>
      <c r="F101" s="107"/>
      <c r="G101" s="107"/>
      <c r="H101" s="107"/>
      <c r="I101" s="107"/>
      <c r="J101" s="108">
        <f>J183</f>
        <v>0</v>
      </c>
      <c r="L101" s="105"/>
    </row>
    <row r="102" spans="2:47" s="9" customFormat="1" ht="19.899999999999999" customHeight="1">
      <c r="B102" s="105"/>
      <c r="D102" s="106" t="s">
        <v>631</v>
      </c>
      <c r="E102" s="107"/>
      <c r="F102" s="107"/>
      <c r="G102" s="107"/>
      <c r="H102" s="107"/>
      <c r="I102" s="107"/>
      <c r="J102" s="108">
        <f>J187</f>
        <v>0</v>
      </c>
      <c r="L102" s="105"/>
    </row>
    <row r="103" spans="2:47" s="9" customFormat="1" ht="19.899999999999999" customHeight="1">
      <c r="B103" s="105"/>
      <c r="D103" s="106" t="s">
        <v>255</v>
      </c>
      <c r="E103" s="107"/>
      <c r="F103" s="107"/>
      <c r="G103" s="107"/>
      <c r="H103" s="107"/>
      <c r="I103" s="107"/>
      <c r="J103" s="108">
        <f>J191</f>
        <v>0</v>
      </c>
      <c r="L103" s="105"/>
    </row>
    <row r="104" spans="2:47" s="9" customFormat="1" ht="19.899999999999999" customHeight="1">
      <c r="B104" s="105"/>
      <c r="D104" s="106" t="s">
        <v>257</v>
      </c>
      <c r="E104" s="107"/>
      <c r="F104" s="107"/>
      <c r="G104" s="107"/>
      <c r="H104" s="107"/>
      <c r="I104" s="107"/>
      <c r="J104" s="108">
        <f>J266</f>
        <v>0</v>
      </c>
      <c r="L104" s="105"/>
    </row>
    <row r="105" spans="2:47" s="8" customFormat="1" ht="24.95" customHeight="1">
      <c r="B105" s="101"/>
      <c r="D105" s="102" t="s">
        <v>258</v>
      </c>
      <c r="E105" s="103"/>
      <c r="F105" s="103"/>
      <c r="G105" s="103"/>
      <c r="H105" s="103"/>
      <c r="I105" s="103"/>
      <c r="J105" s="104">
        <f>J268</f>
        <v>0</v>
      </c>
      <c r="L105" s="101"/>
    </row>
    <row r="106" spans="2:47" s="9" customFormat="1" ht="19.899999999999999" customHeight="1">
      <c r="B106" s="105"/>
      <c r="D106" s="106" t="s">
        <v>259</v>
      </c>
      <c r="E106" s="107"/>
      <c r="F106" s="107"/>
      <c r="G106" s="107"/>
      <c r="H106" s="107"/>
      <c r="I106" s="107"/>
      <c r="J106" s="108">
        <f>J269</f>
        <v>0</v>
      </c>
      <c r="L106" s="105"/>
    </row>
    <row r="107" spans="2:47" s="1" customFormat="1" ht="21.75" customHeight="1">
      <c r="B107" s="25"/>
      <c r="L107" s="25"/>
    </row>
    <row r="108" spans="2:47" s="1" customFormat="1" ht="6.95" customHeight="1">
      <c r="B108" s="37"/>
      <c r="C108" s="38"/>
      <c r="D108" s="38"/>
      <c r="E108" s="38"/>
      <c r="F108" s="38"/>
      <c r="G108" s="38"/>
      <c r="H108" s="38"/>
      <c r="I108" s="38"/>
      <c r="J108" s="38"/>
      <c r="K108" s="38"/>
      <c r="L108" s="25"/>
    </row>
    <row r="112" spans="2:47" s="1" customFormat="1" ht="6.95" customHeight="1">
      <c r="B112" s="39"/>
      <c r="C112" s="40"/>
      <c r="D112" s="40"/>
      <c r="E112" s="40"/>
      <c r="F112" s="40"/>
      <c r="G112" s="40"/>
      <c r="H112" s="40"/>
      <c r="I112" s="40"/>
      <c r="J112" s="40"/>
      <c r="K112" s="40"/>
      <c r="L112" s="25"/>
    </row>
    <row r="113" spans="2:63" s="1" customFormat="1" ht="24.95" customHeight="1">
      <c r="B113" s="25"/>
      <c r="C113" s="17" t="s">
        <v>153</v>
      </c>
      <c r="L113" s="25"/>
    </row>
    <row r="114" spans="2:63" s="1" customFormat="1" ht="6.95" customHeight="1">
      <c r="B114" s="25"/>
      <c r="L114" s="25"/>
    </row>
    <row r="115" spans="2:63" s="1" customFormat="1" ht="12" customHeight="1">
      <c r="B115" s="25"/>
      <c r="C115" s="22" t="s">
        <v>14</v>
      </c>
      <c r="L115" s="25"/>
    </row>
    <row r="116" spans="2:63" s="1" customFormat="1" ht="26.25" customHeight="1">
      <c r="B116" s="25"/>
      <c r="E116" s="195" t="str">
        <f>E7</f>
        <v>BRNO, VINIČNÍ IB - REKONSTRUKCE VODOVODU A KANALIZACE (Balbínova-Hrabalova)</v>
      </c>
      <c r="F116" s="196"/>
      <c r="G116" s="196"/>
      <c r="H116" s="196"/>
      <c r="L116" s="25"/>
    </row>
    <row r="117" spans="2:63" ht="12" customHeight="1">
      <c r="B117" s="16"/>
      <c r="C117" s="22" t="s">
        <v>142</v>
      </c>
      <c r="L117" s="16"/>
    </row>
    <row r="118" spans="2:63" s="1" customFormat="1" ht="16.5" customHeight="1">
      <c r="B118" s="25"/>
      <c r="E118" s="195" t="s">
        <v>1074</v>
      </c>
      <c r="F118" s="194"/>
      <c r="G118" s="194"/>
      <c r="H118" s="194"/>
      <c r="L118" s="25"/>
    </row>
    <row r="119" spans="2:63" s="1" customFormat="1" ht="12" customHeight="1">
      <c r="B119" s="25"/>
      <c r="C119" s="22" t="s">
        <v>144</v>
      </c>
      <c r="L119" s="25"/>
    </row>
    <row r="120" spans="2:63" s="1" customFormat="1" ht="16.5" customHeight="1">
      <c r="B120" s="25"/>
      <c r="E120" s="172" t="str">
        <f>E11</f>
        <v>SO 330 - vodovod</v>
      </c>
      <c r="F120" s="194"/>
      <c r="G120" s="194"/>
      <c r="H120" s="194"/>
      <c r="L120" s="25"/>
    </row>
    <row r="121" spans="2:63" s="1" customFormat="1" ht="6.95" customHeight="1">
      <c r="B121" s="25"/>
      <c r="L121" s="25"/>
    </row>
    <row r="122" spans="2:63" s="1" customFormat="1" ht="12" customHeight="1">
      <c r="B122" s="25"/>
      <c r="C122" s="22" t="s">
        <v>18</v>
      </c>
      <c r="F122" s="20" t="str">
        <f>F14</f>
        <v>Brno</v>
      </c>
      <c r="I122" s="22" t="s">
        <v>20</v>
      </c>
      <c r="J122" s="45">
        <f>IF(J14="","",J14)</f>
        <v>45847</v>
      </c>
      <c r="L122" s="25"/>
    </row>
    <row r="123" spans="2:63" s="1" customFormat="1" ht="6.95" customHeight="1">
      <c r="B123" s="25"/>
      <c r="L123" s="25"/>
    </row>
    <row r="124" spans="2:63" s="1" customFormat="1" ht="25.7" customHeight="1">
      <c r="B124" s="25"/>
      <c r="C124" s="22" t="s">
        <v>21</v>
      </c>
      <c r="F124" s="20" t="str">
        <f>E17</f>
        <v>Statutární město Brno</v>
      </c>
      <c r="I124" s="22" t="s">
        <v>27</v>
      </c>
      <c r="J124" s="23" t="str">
        <f>E23</f>
        <v>Pudis a.s.</v>
      </c>
      <c r="L124" s="25"/>
    </row>
    <row r="125" spans="2:63" s="1" customFormat="1" ht="15.2" customHeight="1">
      <c r="B125" s="25"/>
      <c r="C125" s="22" t="s">
        <v>25</v>
      </c>
      <c r="F125" s="20" t="str">
        <f>IF(E20="","",E20)</f>
        <v xml:space="preserve"> </v>
      </c>
      <c r="I125" s="22" t="s">
        <v>29</v>
      </c>
      <c r="J125" s="23" t="str">
        <f>E26</f>
        <v>Pudis a.s.</v>
      </c>
      <c r="L125" s="25"/>
    </row>
    <row r="126" spans="2:63" s="1" customFormat="1" ht="10.35" customHeight="1">
      <c r="B126" s="25"/>
      <c r="L126" s="25"/>
    </row>
    <row r="127" spans="2:63" s="10" customFormat="1" ht="29.25" customHeight="1">
      <c r="B127" s="109"/>
      <c r="C127" s="110" t="s">
        <v>154</v>
      </c>
      <c r="D127" s="111" t="s">
        <v>57</v>
      </c>
      <c r="E127" s="111" t="s">
        <v>53</v>
      </c>
      <c r="F127" s="111" t="s">
        <v>54</v>
      </c>
      <c r="G127" s="111" t="s">
        <v>155</v>
      </c>
      <c r="H127" s="111" t="s">
        <v>156</v>
      </c>
      <c r="I127" s="111" t="s">
        <v>157</v>
      </c>
      <c r="J127" s="111" t="s">
        <v>148</v>
      </c>
      <c r="K127" s="112" t="s">
        <v>158</v>
      </c>
      <c r="L127" s="109"/>
      <c r="M127" s="51" t="s">
        <v>1</v>
      </c>
      <c r="N127" s="52" t="s">
        <v>36</v>
      </c>
      <c r="O127" s="52" t="s">
        <v>159</v>
      </c>
      <c r="P127" s="52" t="s">
        <v>160</v>
      </c>
      <c r="Q127" s="52" t="s">
        <v>161</v>
      </c>
      <c r="R127" s="52" t="s">
        <v>162</v>
      </c>
      <c r="S127" s="52" t="s">
        <v>163</v>
      </c>
      <c r="T127" s="53" t="s">
        <v>164</v>
      </c>
    </row>
    <row r="128" spans="2:63" s="1" customFormat="1" ht="22.9" customHeight="1">
      <c r="B128" s="25"/>
      <c r="C128" s="56" t="s">
        <v>165</v>
      </c>
      <c r="J128" s="113">
        <f>BK128</f>
        <v>0</v>
      </c>
      <c r="L128" s="25"/>
      <c r="M128" s="54"/>
      <c r="N128" s="46"/>
      <c r="O128" s="46"/>
      <c r="P128" s="114">
        <f>P129+P268</f>
        <v>9624.3726909999987</v>
      </c>
      <c r="Q128" s="46"/>
      <c r="R128" s="114">
        <f>R129+R268</f>
        <v>605.17057167999997</v>
      </c>
      <c r="S128" s="46"/>
      <c r="T128" s="115">
        <f>T129+T268</f>
        <v>924.06527000000006</v>
      </c>
      <c r="AT128" s="13" t="s">
        <v>71</v>
      </c>
      <c r="AU128" s="13" t="s">
        <v>150</v>
      </c>
      <c r="BK128" s="116">
        <f>BK129+BK268</f>
        <v>0</v>
      </c>
    </row>
    <row r="129" spans="2:65" s="11" customFormat="1" ht="25.9" customHeight="1">
      <c r="B129" s="117"/>
      <c r="D129" s="118" t="s">
        <v>71</v>
      </c>
      <c r="E129" s="119" t="s">
        <v>166</v>
      </c>
      <c r="F129" s="119" t="s">
        <v>167</v>
      </c>
      <c r="J129" s="120">
        <f>BK129</f>
        <v>0</v>
      </c>
      <c r="L129" s="117"/>
      <c r="M129" s="121"/>
      <c r="P129" s="122">
        <f>P130+P183+P187+P191+P266</f>
        <v>9593.1846909999986</v>
      </c>
      <c r="R129" s="122">
        <f>R130+R183+R187+R191+R266</f>
        <v>595.07119567999996</v>
      </c>
      <c r="T129" s="123">
        <f>T130+T183+T187+T191+T266</f>
        <v>924.06527000000006</v>
      </c>
      <c r="AR129" s="118" t="s">
        <v>79</v>
      </c>
      <c r="AT129" s="124" t="s">
        <v>71</v>
      </c>
      <c r="AU129" s="124" t="s">
        <v>72</v>
      </c>
      <c r="AY129" s="118" t="s">
        <v>168</v>
      </c>
      <c r="BK129" s="125">
        <f>BK130+BK183+BK187+BK191+BK266</f>
        <v>0</v>
      </c>
    </row>
    <row r="130" spans="2:65" s="11" customFormat="1" ht="22.9" customHeight="1">
      <c r="B130" s="117"/>
      <c r="D130" s="118" t="s">
        <v>71</v>
      </c>
      <c r="E130" s="126" t="s">
        <v>79</v>
      </c>
      <c r="F130" s="126" t="s">
        <v>169</v>
      </c>
      <c r="J130" s="127">
        <f>BK130</f>
        <v>0</v>
      </c>
      <c r="L130" s="117"/>
      <c r="M130" s="121"/>
      <c r="P130" s="122">
        <f>SUM(P131:P182)</f>
        <v>8203.6534529999972</v>
      </c>
      <c r="R130" s="122">
        <f>SUM(R131:R182)</f>
        <v>561.71449977999998</v>
      </c>
      <c r="T130" s="123">
        <f>SUM(T131:T182)</f>
        <v>879.53309000000002</v>
      </c>
      <c r="AR130" s="118" t="s">
        <v>79</v>
      </c>
      <c r="AT130" s="124" t="s">
        <v>71</v>
      </c>
      <c r="AU130" s="124" t="s">
        <v>79</v>
      </c>
      <c r="AY130" s="118" t="s">
        <v>168</v>
      </c>
      <c r="BK130" s="125">
        <f>SUM(BK131:BK182)</f>
        <v>0</v>
      </c>
    </row>
    <row r="131" spans="2:65" s="1" customFormat="1" ht="24.2" customHeight="1">
      <c r="B131" s="128"/>
      <c r="C131" s="129" t="s">
        <v>79</v>
      </c>
      <c r="D131" s="129" t="s">
        <v>170</v>
      </c>
      <c r="E131" s="130" t="s">
        <v>1077</v>
      </c>
      <c r="F131" s="131" t="s">
        <v>1078</v>
      </c>
      <c r="G131" s="132" t="s">
        <v>218</v>
      </c>
      <c r="H131" s="133">
        <v>4.12</v>
      </c>
      <c r="I131" s="134">
        <v>0</v>
      </c>
      <c r="J131" s="134">
        <f t="shared" ref="J131:J162" si="0">ROUND(I131*H131,2)</f>
        <v>0</v>
      </c>
      <c r="K131" s="131" t="s">
        <v>2419</v>
      </c>
      <c r="L131" s="25"/>
      <c r="M131" s="135" t="s">
        <v>1</v>
      </c>
      <c r="N131" s="136" t="s">
        <v>37</v>
      </c>
      <c r="O131" s="137">
        <v>0.13100000000000001</v>
      </c>
      <c r="P131" s="137">
        <f t="shared" ref="P131:P162" si="1">O131*H131</f>
        <v>0.53972000000000009</v>
      </c>
      <c r="Q131" s="137">
        <v>0</v>
      </c>
      <c r="R131" s="137">
        <f t="shared" ref="R131:R162" si="2">Q131*H131</f>
        <v>0</v>
      </c>
      <c r="S131" s="137">
        <v>0.19</v>
      </c>
      <c r="T131" s="138">
        <f t="shared" ref="T131:T162" si="3">S131*H131</f>
        <v>0.78280000000000005</v>
      </c>
      <c r="AR131" s="139" t="s">
        <v>174</v>
      </c>
      <c r="AT131" s="139" t="s">
        <v>170</v>
      </c>
      <c r="AU131" s="139" t="s">
        <v>81</v>
      </c>
      <c r="AY131" s="13" t="s">
        <v>168</v>
      </c>
      <c r="BE131" s="140">
        <f t="shared" ref="BE131:BE162" si="4">IF(N131="základní",J131,0)</f>
        <v>0</v>
      </c>
      <c r="BF131" s="140">
        <f t="shared" ref="BF131:BF162" si="5">IF(N131="snížená",J131,0)</f>
        <v>0</v>
      </c>
      <c r="BG131" s="140">
        <f t="shared" ref="BG131:BG162" si="6">IF(N131="zákl. přenesená",J131,0)</f>
        <v>0</v>
      </c>
      <c r="BH131" s="140">
        <f t="shared" ref="BH131:BH162" si="7">IF(N131="sníž. přenesená",J131,0)</f>
        <v>0</v>
      </c>
      <c r="BI131" s="140">
        <f t="shared" ref="BI131:BI162" si="8">IF(N131="nulová",J131,0)</f>
        <v>0</v>
      </c>
      <c r="BJ131" s="13" t="s">
        <v>79</v>
      </c>
      <c r="BK131" s="140">
        <f t="shared" ref="BK131:BK162" si="9">ROUND(I131*H131,2)</f>
        <v>0</v>
      </c>
      <c r="BL131" s="13" t="s">
        <v>174</v>
      </c>
      <c r="BM131" s="139" t="s">
        <v>1659</v>
      </c>
    </row>
    <row r="132" spans="2:65" s="1" customFormat="1" ht="24.2" customHeight="1">
      <c r="B132" s="128"/>
      <c r="C132" s="129" t="s">
        <v>81</v>
      </c>
      <c r="D132" s="129" t="s">
        <v>170</v>
      </c>
      <c r="E132" s="130" t="s">
        <v>1083</v>
      </c>
      <c r="F132" s="131" t="s">
        <v>1084</v>
      </c>
      <c r="G132" s="132" t="s">
        <v>218</v>
      </c>
      <c r="H132" s="133">
        <v>499.76</v>
      </c>
      <c r="I132" s="134">
        <v>0</v>
      </c>
      <c r="J132" s="134">
        <f t="shared" si="0"/>
        <v>0</v>
      </c>
      <c r="K132" s="131" t="s">
        <v>2419</v>
      </c>
      <c r="L132" s="25"/>
      <c r="M132" s="135" t="s">
        <v>1</v>
      </c>
      <c r="N132" s="136" t="s">
        <v>37</v>
      </c>
      <c r="O132" s="137">
        <v>6.2E-2</v>
      </c>
      <c r="P132" s="137">
        <f t="shared" si="1"/>
        <v>30.985119999999998</v>
      </c>
      <c r="Q132" s="137">
        <v>0</v>
      </c>
      <c r="R132" s="137">
        <f t="shared" si="2"/>
        <v>0</v>
      </c>
      <c r="S132" s="137">
        <v>0.18</v>
      </c>
      <c r="T132" s="138">
        <f t="shared" si="3"/>
        <v>89.956800000000001</v>
      </c>
      <c r="AR132" s="139" t="s">
        <v>174</v>
      </c>
      <c r="AT132" s="139" t="s">
        <v>170</v>
      </c>
      <c r="AU132" s="139" t="s">
        <v>81</v>
      </c>
      <c r="AY132" s="13" t="s">
        <v>168</v>
      </c>
      <c r="BE132" s="140">
        <f t="shared" si="4"/>
        <v>0</v>
      </c>
      <c r="BF132" s="140">
        <f t="shared" si="5"/>
        <v>0</v>
      </c>
      <c r="BG132" s="140">
        <f t="shared" si="6"/>
        <v>0</v>
      </c>
      <c r="BH132" s="140">
        <f t="shared" si="7"/>
        <v>0</v>
      </c>
      <c r="BI132" s="140">
        <f t="shared" si="8"/>
        <v>0</v>
      </c>
      <c r="BJ132" s="13" t="s">
        <v>79</v>
      </c>
      <c r="BK132" s="140">
        <f t="shared" si="9"/>
        <v>0</v>
      </c>
      <c r="BL132" s="13" t="s">
        <v>174</v>
      </c>
      <c r="BM132" s="139" t="s">
        <v>1660</v>
      </c>
    </row>
    <row r="133" spans="2:65" s="1" customFormat="1" ht="33" customHeight="1">
      <c r="B133" s="128"/>
      <c r="C133" s="129" t="s">
        <v>104</v>
      </c>
      <c r="D133" s="129" t="s">
        <v>170</v>
      </c>
      <c r="E133" s="130" t="s">
        <v>1086</v>
      </c>
      <c r="F133" s="131" t="s">
        <v>1087</v>
      </c>
      <c r="G133" s="132" t="s">
        <v>218</v>
      </c>
      <c r="H133" s="133">
        <v>66.61</v>
      </c>
      <c r="I133" s="134">
        <v>0</v>
      </c>
      <c r="J133" s="134">
        <f t="shared" si="0"/>
        <v>0</v>
      </c>
      <c r="K133" s="131" t="s">
        <v>2419</v>
      </c>
      <c r="L133" s="25"/>
      <c r="M133" s="135" t="s">
        <v>1</v>
      </c>
      <c r="N133" s="136" t="s">
        <v>37</v>
      </c>
      <c r="O133" s="137">
        <v>0.24099999999999999</v>
      </c>
      <c r="P133" s="137">
        <f t="shared" si="1"/>
        <v>16.05301</v>
      </c>
      <c r="Q133" s="137">
        <v>0</v>
      </c>
      <c r="R133" s="137">
        <f t="shared" si="2"/>
        <v>0</v>
      </c>
      <c r="S133" s="137">
        <v>0.44</v>
      </c>
      <c r="T133" s="138">
        <f t="shared" si="3"/>
        <v>29.308399999999999</v>
      </c>
      <c r="AR133" s="139" t="s">
        <v>174</v>
      </c>
      <c r="AT133" s="139" t="s">
        <v>170</v>
      </c>
      <c r="AU133" s="139" t="s">
        <v>81</v>
      </c>
      <c r="AY133" s="13" t="s">
        <v>168</v>
      </c>
      <c r="BE133" s="140">
        <f t="shared" si="4"/>
        <v>0</v>
      </c>
      <c r="BF133" s="140">
        <f t="shared" si="5"/>
        <v>0</v>
      </c>
      <c r="BG133" s="140">
        <f t="shared" si="6"/>
        <v>0</v>
      </c>
      <c r="BH133" s="140">
        <f t="shared" si="7"/>
        <v>0</v>
      </c>
      <c r="BI133" s="140">
        <f t="shared" si="8"/>
        <v>0</v>
      </c>
      <c r="BJ133" s="13" t="s">
        <v>79</v>
      </c>
      <c r="BK133" s="140">
        <f t="shared" si="9"/>
        <v>0</v>
      </c>
      <c r="BL133" s="13" t="s">
        <v>174</v>
      </c>
      <c r="BM133" s="139" t="s">
        <v>1661</v>
      </c>
    </row>
    <row r="134" spans="2:65" s="1" customFormat="1" ht="21.75" customHeight="1">
      <c r="B134" s="128"/>
      <c r="C134" s="129" t="s">
        <v>174</v>
      </c>
      <c r="D134" s="129" t="s">
        <v>170</v>
      </c>
      <c r="E134" s="130" t="s">
        <v>294</v>
      </c>
      <c r="F134" s="131" t="s">
        <v>295</v>
      </c>
      <c r="G134" s="132" t="s">
        <v>239</v>
      </c>
      <c r="H134" s="133">
        <v>120.048</v>
      </c>
      <c r="I134" s="134">
        <v>0</v>
      </c>
      <c r="J134" s="134">
        <f t="shared" si="0"/>
        <v>0</v>
      </c>
      <c r="K134" s="131" t="s">
        <v>2419</v>
      </c>
      <c r="L134" s="25"/>
      <c r="M134" s="135" t="s">
        <v>1</v>
      </c>
      <c r="N134" s="136" t="s">
        <v>37</v>
      </c>
      <c r="O134" s="137">
        <v>0.03</v>
      </c>
      <c r="P134" s="137">
        <f t="shared" si="1"/>
        <v>3.6014399999999998</v>
      </c>
      <c r="Q134" s="137">
        <v>0</v>
      </c>
      <c r="R134" s="137">
        <f t="shared" si="2"/>
        <v>0</v>
      </c>
      <c r="S134" s="137">
        <v>0</v>
      </c>
      <c r="T134" s="138">
        <f t="shared" si="3"/>
        <v>0</v>
      </c>
      <c r="AR134" s="139" t="s">
        <v>174</v>
      </c>
      <c r="AT134" s="139" t="s">
        <v>170</v>
      </c>
      <c r="AU134" s="139" t="s">
        <v>81</v>
      </c>
      <c r="AY134" s="13" t="s">
        <v>168</v>
      </c>
      <c r="BE134" s="140">
        <f t="shared" si="4"/>
        <v>0</v>
      </c>
      <c r="BF134" s="140">
        <f t="shared" si="5"/>
        <v>0</v>
      </c>
      <c r="BG134" s="140">
        <f t="shared" si="6"/>
        <v>0</v>
      </c>
      <c r="BH134" s="140">
        <f t="shared" si="7"/>
        <v>0</v>
      </c>
      <c r="BI134" s="140">
        <f t="shared" si="8"/>
        <v>0</v>
      </c>
      <c r="BJ134" s="13" t="s">
        <v>79</v>
      </c>
      <c r="BK134" s="140">
        <f t="shared" si="9"/>
        <v>0</v>
      </c>
      <c r="BL134" s="13" t="s">
        <v>174</v>
      </c>
      <c r="BM134" s="139" t="s">
        <v>1662</v>
      </c>
    </row>
    <row r="135" spans="2:65" s="1" customFormat="1" ht="24.2" customHeight="1">
      <c r="B135" s="128"/>
      <c r="C135" s="129" t="s">
        <v>185</v>
      </c>
      <c r="D135" s="129" t="s">
        <v>170</v>
      </c>
      <c r="E135" s="130" t="s">
        <v>298</v>
      </c>
      <c r="F135" s="131" t="s">
        <v>299</v>
      </c>
      <c r="G135" s="132" t="s">
        <v>239</v>
      </c>
      <c r="H135" s="133">
        <v>720.28800000000001</v>
      </c>
      <c r="I135" s="134">
        <v>0</v>
      </c>
      <c r="J135" s="134">
        <f t="shared" si="0"/>
        <v>0</v>
      </c>
      <c r="K135" s="131" t="s">
        <v>2419</v>
      </c>
      <c r="L135" s="25"/>
      <c r="M135" s="135" t="s">
        <v>1</v>
      </c>
      <c r="N135" s="136" t="s">
        <v>37</v>
      </c>
      <c r="O135" s="137">
        <v>2E-3</v>
      </c>
      <c r="P135" s="137">
        <f t="shared" si="1"/>
        <v>1.4405760000000001</v>
      </c>
      <c r="Q135" s="137">
        <v>0</v>
      </c>
      <c r="R135" s="137">
        <f t="shared" si="2"/>
        <v>0</v>
      </c>
      <c r="S135" s="137">
        <v>0</v>
      </c>
      <c r="T135" s="138">
        <f t="shared" si="3"/>
        <v>0</v>
      </c>
      <c r="AR135" s="139" t="s">
        <v>174</v>
      </c>
      <c r="AT135" s="139" t="s">
        <v>170</v>
      </c>
      <c r="AU135" s="139" t="s">
        <v>81</v>
      </c>
      <c r="AY135" s="13" t="s">
        <v>168</v>
      </c>
      <c r="BE135" s="140">
        <f t="shared" si="4"/>
        <v>0</v>
      </c>
      <c r="BF135" s="140">
        <f t="shared" si="5"/>
        <v>0</v>
      </c>
      <c r="BG135" s="140">
        <f t="shared" si="6"/>
        <v>0</v>
      </c>
      <c r="BH135" s="140">
        <f t="shared" si="7"/>
        <v>0</v>
      </c>
      <c r="BI135" s="140">
        <f t="shared" si="8"/>
        <v>0</v>
      </c>
      <c r="BJ135" s="13" t="s">
        <v>79</v>
      </c>
      <c r="BK135" s="140">
        <f t="shared" si="9"/>
        <v>0</v>
      </c>
      <c r="BL135" s="13" t="s">
        <v>174</v>
      </c>
      <c r="BM135" s="139" t="s">
        <v>1663</v>
      </c>
    </row>
    <row r="136" spans="2:65" s="1" customFormat="1" ht="24.2" customHeight="1">
      <c r="B136" s="128"/>
      <c r="C136" s="129" t="s">
        <v>189</v>
      </c>
      <c r="D136" s="129" t="s">
        <v>170</v>
      </c>
      <c r="E136" s="130" t="s">
        <v>272</v>
      </c>
      <c r="F136" s="131" t="s">
        <v>273</v>
      </c>
      <c r="G136" s="132" t="s">
        <v>239</v>
      </c>
      <c r="H136" s="133">
        <v>120.048</v>
      </c>
      <c r="I136" s="134">
        <v>0</v>
      </c>
      <c r="J136" s="134">
        <f t="shared" si="0"/>
        <v>0</v>
      </c>
      <c r="K136" s="131" t="s">
        <v>2419</v>
      </c>
      <c r="L136" s="25"/>
      <c r="M136" s="135" t="s">
        <v>1</v>
      </c>
      <c r="N136" s="136" t="s">
        <v>37</v>
      </c>
      <c r="O136" s="137">
        <v>0</v>
      </c>
      <c r="P136" s="137">
        <f t="shared" si="1"/>
        <v>0</v>
      </c>
      <c r="Q136" s="137">
        <v>0</v>
      </c>
      <c r="R136" s="137">
        <f t="shared" si="2"/>
        <v>0</v>
      </c>
      <c r="S136" s="137">
        <v>0</v>
      </c>
      <c r="T136" s="138">
        <f t="shared" si="3"/>
        <v>0</v>
      </c>
      <c r="AR136" s="139" t="s">
        <v>174</v>
      </c>
      <c r="AT136" s="139" t="s">
        <v>170</v>
      </c>
      <c r="AU136" s="139" t="s">
        <v>81</v>
      </c>
      <c r="AY136" s="13" t="s">
        <v>168</v>
      </c>
      <c r="BE136" s="140">
        <f t="shared" si="4"/>
        <v>0</v>
      </c>
      <c r="BF136" s="140">
        <f t="shared" si="5"/>
        <v>0</v>
      </c>
      <c r="BG136" s="140">
        <f t="shared" si="6"/>
        <v>0</v>
      </c>
      <c r="BH136" s="140">
        <f t="shared" si="7"/>
        <v>0</v>
      </c>
      <c r="BI136" s="140">
        <f t="shared" si="8"/>
        <v>0</v>
      </c>
      <c r="BJ136" s="13" t="s">
        <v>79</v>
      </c>
      <c r="BK136" s="140">
        <f t="shared" si="9"/>
        <v>0</v>
      </c>
      <c r="BL136" s="13" t="s">
        <v>174</v>
      </c>
      <c r="BM136" s="139" t="s">
        <v>1664</v>
      </c>
    </row>
    <row r="137" spans="2:65" s="1" customFormat="1" ht="21.75" customHeight="1">
      <c r="B137" s="128"/>
      <c r="C137" s="129" t="s">
        <v>194</v>
      </c>
      <c r="D137" s="129" t="s">
        <v>170</v>
      </c>
      <c r="E137" s="130" t="s">
        <v>304</v>
      </c>
      <c r="F137" s="131" t="s">
        <v>305</v>
      </c>
      <c r="G137" s="132" t="s">
        <v>207</v>
      </c>
      <c r="H137" s="133">
        <v>2</v>
      </c>
      <c r="I137" s="134">
        <v>0</v>
      </c>
      <c r="J137" s="134">
        <f t="shared" si="0"/>
        <v>0</v>
      </c>
      <c r="K137" s="131" t="s">
        <v>192</v>
      </c>
      <c r="L137" s="25"/>
      <c r="M137" s="135" t="s">
        <v>1</v>
      </c>
      <c r="N137" s="136" t="s">
        <v>37</v>
      </c>
      <c r="O137" s="137">
        <v>0.14699999999999999</v>
      </c>
      <c r="P137" s="137">
        <f t="shared" si="1"/>
        <v>0.29399999999999998</v>
      </c>
      <c r="Q137" s="137">
        <v>0</v>
      </c>
      <c r="R137" s="137">
        <f t="shared" si="2"/>
        <v>0</v>
      </c>
      <c r="S137" s="137">
        <v>9.2999999999999999E-2</v>
      </c>
      <c r="T137" s="138">
        <f t="shared" si="3"/>
        <v>0.186</v>
      </c>
      <c r="AR137" s="139" t="s">
        <v>174</v>
      </c>
      <c r="AT137" s="139" t="s">
        <v>170</v>
      </c>
      <c r="AU137" s="139" t="s">
        <v>81</v>
      </c>
      <c r="AY137" s="13" t="s">
        <v>168</v>
      </c>
      <c r="BE137" s="140">
        <f t="shared" si="4"/>
        <v>0</v>
      </c>
      <c r="BF137" s="140">
        <f t="shared" si="5"/>
        <v>0</v>
      </c>
      <c r="BG137" s="140">
        <f t="shared" si="6"/>
        <v>0</v>
      </c>
      <c r="BH137" s="140">
        <f t="shared" si="7"/>
        <v>0</v>
      </c>
      <c r="BI137" s="140">
        <f t="shared" si="8"/>
        <v>0</v>
      </c>
      <c r="BJ137" s="13" t="s">
        <v>79</v>
      </c>
      <c r="BK137" s="140">
        <f t="shared" si="9"/>
        <v>0</v>
      </c>
      <c r="BL137" s="13" t="s">
        <v>174</v>
      </c>
      <c r="BM137" s="139" t="s">
        <v>1665</v>
      </c>
    </row>
    <row r="138" spans="2:65" s="1" customFormat="1" ht="33" customHeight="1">
      <c r="B138" s="128"/>
      <c r="C138" s="129" t="s">
        <v>232</v>
      </c>
      <c r="D138" s="129" t="s">
        <v>170</v>
      </c>
      <c r="E138" s="130" t="s">
        <v>307</v>
      </c>
      <c r="F138" s="131" t="s">
        <v>308</v>
      </c>
      <c r="G138" s="132" t="s">
        <v>218</v>
      </c>
      <c r="H138" s="133">
        <v>0.22</v>
      </c>
      <c r="I138" s="134">
        <v>0</v>
      </c>
      <c r="J138" s="134">
        <f t="shared" si="0"/>
        <v>0</v>
      </c>
      <c r="K138" s="131" t="s">
        <v>2419</v>
      </c>
      <c r="L138" s="25"/>
      <c r="M138" s="135" t="s">
        <v>1</v>
      </c>
      <c r="N138" s="136" t="s">
        <v>37</v>
      </c>
      <c r="O138" s="137">
        <v>0.374</v>
      </c>
      <c r="P138" s="137">
        <f t="shared" si="1"/>
        <v>8.2280000000000006E-2</v>
      </c>
      <c r="Q138" s="137">
        <v>0</v>
      </c>
      <c r="R138" s="137">
        <f t="shared" si="2"/>
        <v>0</v>
      </c>
      <c r="S138" s="137">
        <v>0</v>
      </c>
      <c r="T138" s="138">
        <f t="shared" si="3"/>
        <v>0</v>
      </c>
      <c r="AR138" s="139" t="s">
        <v>174</v>
      </c>
      <c r="AT138" s="139" t="s">
        <v>170</v>
      </c>
      <c r="AU138" s="139" t="s">
        <v>81</v>
      </c>
      <c r="AY138" s="13" t="s">
        <v>168</v>
      </c>
      <c r="BE138" s="140">
        <f t="shared" si="4"/>
        <v>0</v>
      </c>
      <c r="BF138" s="140">
        <f t="shared" si="5"/>
        <v>0</v>
      </c>
      <c r="BG138" s="140">
        <f t="shared" si="6"/>
        <v>0</v>
      </c>
      <c r="BH138" s="140">
        <f t="shared" si="7"/>
        <v>0</v>
      </c>
      <c r="BI138" s="140">
        <f t="shared" si="8"/>
        <v>0</v>
      </c>
      <c r="BJ138" s="13" t="s">
        <v>79</v>
      </c>
      <c r="BK138" s="140">
        <f t="shared" si="9"/>
        <v>0</v>
      </c>
      <c r="BL138" s="13" t="s">
        <v>174</v>
      </c>
      <c r="BM138" s="139" t="s">
        <v>1666</v>
      </c>
    </row>
    <row r="139" spans="2:65" s="1" customFormat="1" ht="24.2" customHeight="1">
      <c r="B139" s="128"/>
      <c r="C139" s="129" t="s">
        <v>236</v>
      </c>
      <c r="D139" s="129" t="s">
        <v>170</v>
      </c>
      <c r="E139" s="130" t="s">
        <v>311</v>
      </c>
      <c r="F139" s="131" t="s">
        <v>312</v>
      </c>
      <c r="G139" s="132" t="s">
        <v>239</v>
      </c>
      <c r="H139" s="133">
        <v>4.9000000000000002E-2</v>
      </c>
      <c r="I139" s="134">
        <v>0</v>
      </c>
      <c r="J139" s="134">
        <f t="shared" si="0"/>
        <v>0</v>
      </c>
      <c r="K139" s="131" t="s">
        <v>192</v>
      </c>
      <c r="L139" s="25"/>
      <c r="M139" s="135" t="s">
        <v>1</v>
      </c>
      <c r="N139" s="136" t="s">
        <v>37</v>
      </c>
      <c r="O139" s="137">
        <v>0.03</v>
      </c>
      <c r="P139" s="137">
        <f t="shared" si="1"/>
        <v>1.47E-3</v>
      </c>
      <c r="Q139" s="137">
        <v>0</v>
      </c>
      <c r="R139" s="137">
        <f t="shared" si="2"/>
        <v>0</v>
      </c>
      <c r="S139" s="137">
        <v>0</v>
      </c>
      <c r="T139" s="138">
        <f t="shared" si="3"/>
        <v>0</v>
      </c>
      <c r="AR139" s="139" t="s">
        <v>174</v>
      </c>
      <c r="AT139" s="139" t="s">
        <v>170</v>
      </c>
      <c r="AU139" s="139" t="s">
        <v>81</v>
      </c>
      <c r="AY139" s="13" t="s">
        <v>168</v>
      </c>
      <c r="BE139" s="140">
        <f t="shared" si="4"/>
        <v>0</v>
      </c>
      <c r="BF139" s="140">
        <f t="shared" si="5"/>
        <v>0</v>
      </c>
      <c r="BG139" s="140">
        <f t="shared" si="6"/>
        <v>0</v>
      </c>
      <c r="BH139" s="140">
        <f t="shared" si="7"/>
        <v>0</v>
      </c>
      <c r="BI139" s="140">
        <f t="shared" si="8"/>
        <v>0</v>
      </c>
      <c r="BJ139" s="13" t="s">
        <v>79</v>
      </c>
      <c r="BK139" s="140">
        <f t="shared" si="9"/>
        <v>0</v>
      </c>
      <c r="BL139" s="13" t="s">
        <v>174</v>
      </c>
      <c r="BM139" s="139" t="s">
        <v>1667</v>
      </c>
    </row>
    <row r="140" spans="2:65" s="1" customFormat="1" ht="16.5" customHeight="1">
      <c r="B140" s="128"/>
      <c r="C140" s="129" t="s">
        <v>241</v>
      </c>
      <c r="D140" s="129" t="s">
        <v>170</v>
      </c>
      <c r="E140" s="130" t="s">
        <v>315</v>
      </c>
      <c r="F140" s="131" t="s">
        <v>316</v>
      </c>
      <c r="G140" s="132" t="s">
        <v>207</v>
      </c>
      <c r="H140" s="133">
        <v>2</v>
      </c>
      <c r="I140" s="134">
        <v>0</v>
      </c>
      <c r="J140" s="134">
        <f t="shared" si="0"/>
        <v>0</v>
      </c>
      <c r="K140" s="131" t="s">
        <v>2419</v>
      </c>
      <c r="L140" s="25"/>
      <c r="M140" s="135" t="s">
        <v>1</v>
      </c>
      <c r="N140" s="136" t="s">
        <v>37</v>
      </c>
      <c r="O140" s="137">
        <v>0.13300000000000001</v>
      </c>
      <c r="P140" s="137">
        <f t="shared" si="1"/>
        <v>0.26600000000000001</v>
      </c>
      <c r="Q140" s="137">
        <v>0</v>
      </c>
      <c r="R140" s="137">
        <f t="shared" si="2"/>
        <v>0</v>
      </c>
      <c r="S140" s="137">
        <v>0.20499999999999999</v>
      </c>
      <c r="T140" s="138">
        <f t="shared" si="3"/>
        <v>0.41</v>
      </c>
      <c r="AR140" s="139" t="s">
        <v>174</v>
      </c>
      <c r="AT140" s="139" t="s">
        <v>170</v>
      </c>
      <c r="AU140" s="139" t="s">
        <v>81</v>
      </c>
      <c r="AY140" s="13" t="s">
        <v>168</v>
      </c>
      <c r="BE140" s="140">
        <f t="shared" si="4"/>
        <v>0</v>
      </c>
      <c r="BF140" s="140">
        <f t="shared" si="5"/>
        <v>0</v>
      </c>
      <c r="BG140" s="140">
        <f t="shared" si="6"/>
        <v>0</v>
      </c>
      <c r="BH140" s="140">
        <f t="shared" si="7"/>
        <v>0</v>
      </c>
      <c r="BI140" s="140">
        <f t="shared" si="8"/>
        <v>0</v>
      </c>
      <c r="BJ140" s="13" t="s">
        <v>79</v>
      </c>
      <c r="BK140" s="140">
        <f t="shared" si="9"/>
        <v>0</v>
      </c>
      <c r="BL140" s="13" t="s">
        <v>174</v>
      </c>
      <c r="BM140" s="139" t="s">
        <v>1668</v>
      </c>
    </row>
    <row r="141" spans="2:65" s="1" customFormat="1" ht="33" customHeight="1">
      <c r="B141" s="128"/>
      <c r="C141" s="129" t="s">
        <v>245</v>
      </c>
      <c r="D141" s="129" t="s">
        <v>170</v>
      </c>
      <c r="E141" s="130" t="s">
        <v>1096</v>
      </c>
      <c r="F141" s="131" t="s">
        <v>1097</v>
      </c>
      <c r="G141" s="132" t="s">
        <v>218</v>
      </c>
      <c r="H141" s="133">
        <v>4.12</v>
      </c>
      <c r="I141" s="134">
        <v>0</v>
      </c>
      <c r="J141" s="134">
        <f t="shared" si="0"/>
        <v>0</v>
      </c>
      <c r="K141" s="131" t="s">
        <v>2419</v>
      </c>
      <c r="L141" s="25"/>
      <c r="M141" s="135" t="s">
        <v>1</v>
      </c>
      <c r="N141" s="136" t="s">
        <v>37</v>
      </c>
      <c r="O141" s="137">
        <v>0.50600000000000001</v>
      </c>
      <c r="P141" s="137">
        <f t="shared" si="1"/>
        <v>2.0847199999999999</v>
      </c>
      <c r="Q141" s="137">
        <v>0</v>
      </c>
      <c r="R141" s="137">
        <f t="shared" si="2"/>
        <v>0</v>
      </c>
      <c r="S141" s="137">
        <v>0.32500000000000001</v>
      </c>
      <c r="T141" s="138">
        <f t="shared" si="3"/>
        <v>1.3390000000000002</v>
      </c>
      <c r="AR141" s="139" t="s">
        <v>174</v>
      </c>
      <c r="AT141" s="139" t="s">
        <v>170</v>
      </c>
      <c r="AU141" s="139" t="s">
        <v>81</v>
      </c>
      <c r="AY141" s="13" t="s">
        <v>168</v>
      </c>
      <c r="BE141" s="140">
        <f t="shared" si="4"/>
        <v>0</v>
      </c>
      <c r="BF141" s="140">
        <f t="shared" si="5"/>
        <v>0</v>
      </c>
      <c r="BG141" s="140">
        <f t="shared" si="6"/>
        <v>0</v>
      </c>
      <c r="BH141" s="140">
        <f t="shared" si="7"/>
        <v>0</v>
      </c>
      <c r="BI141" s="140">
        <f t="shared" si="8"/>
        <v>0</v>
      </c>
      <c r="BJ141" s="13" t="s">
        <v>79</v>
      </c>
      <c r="BK141" s="140">
        <f t="shared" si="9"/>
        <v>0</v>
      </c>
      <c r="BL141" s="13" t="s">
        <v>174</v>
      </c>
      <c r="BM141" s="139" t="s">
        <v>1669</v>
      </c>
    </row>
    <row r="142" spans="2:65" s="1" customFormat="1" ht="24.2" customHeight="1">
      <c r="B142" s="128"/>
      <c r="C142" s="129" t="s">
        <v>8</v>
      </c>
      <c r="D142" s="129" t="s">
        <v>170</v>
      </c>
      <c r="E142" s="130" t="s">
        <v>692</v>
      </c>
      <c r="F142" s="131" t="s">
        <v>693</v>
      </c>
      <c r="G142" s="132" t="s">
        <v>207</v>
      </c>
      <c r="H142" s="133">
        <v>4.12</v>
      </c>
      <c r="I142" s="134">
        <v>0</v>
      </c>
      <c r="J142" s="134">
        <f t="shared" si="0"/>
        <v>0</v>
      </c>
      <c r="K142" s="131" t="s">
        <v>2419</v>
      </c>
      <c r="L142" s="25"/>
      <c r="M142" s="135" t="s">
        <v>1</v>
      </c>
      <c r="N142" s="136" t="s">
        <v>37</v>
      </c>
      <c r="O142" s="137">
        <v>0.45100000000000001</v>
      </c>
      <c r="P142" s="137">
        <f t="shared" si="1"/>
        <v>1.85812</v>
      </c>
      <c r="Q142" s="137">
        <v>3.0000000000000001E-5</v>
      </c>
      <c r="R142" s="137">
        <f t="shared" si="2"/>
        <v>1.236E-4</v>
      </c>
      <c r="S142" s="137">
        <v>0</v>
      </c>
      <c r="T142" s="138">
        <f t="shared" si="3"/>
        <v>0</v>
      </c>
      <c r="AR142" s="139" t="s">
        <v>174</v>
      </c>
      <c r="AT142" s="139" t="s">
        <v>170</v>
      </c>
      <c r="AU142" s="139" t="s">
        <v>81</v>
      </c>
      <c r="AY142" s="13" t="s">
        <v>168</v>
      </c>
      <c r="BE142" s="140">
        <f t="shared" si="4"/>
        <v>0</v>
      </c>
      <c r="BF142" s="140">
        <f t="shared" si="5"/>
        <v>0</v>
      </c>
      <c r="BG142" s="140">
        <f t="shared" si="6"/>
        <v>0</v>
      </c>
      <c r="BH142" s="140">
        <f t="shared" si="7"/>
        <v>0</v>
      </c>
      <c r="BI142" s="140">
        <f t="shared" si="8"/>
        <v>0</v>
      </c>
      <c r="BJ142" s="13" t="s">
        <v>79</v>
      </c>
      <c r="BK142" s="140">
        <f t="shared" si="9"/>
        <v>0</v>
      </c>
      <c r="BL142" s="13" t="s">
        <v>174</v>
      </c>
      <c r="BM142" s="139" t="s">
        <v>1670</v>
      </c>
    </row>
    <row r="143" spans="2:65" s="1" customFormat="1" ht="24.2" customHeight="1">
      <c r="B143" s="128"/>
      <c r="C143" s="129" t="s">
        <v>297</v>
      </c>
      <c r="D143" s="129" t="s">
        <v>170</v>
      </c>
      <c r="E143" s="130" t="s">
        <v>1106</v>
      </c>
      <c r="F143" s="131" t="s">
        <v>1107</v>
      </c>
      <c r="G143" s="132" t="s">
        <v>218</v>
      </c>
      <c r="H143" s="133">
        <v>35.64</v>
      </c>
      <c r="I143" s="134">
        <v>0</v>
      </c>
      <c r="J143" s="134">
        <f t="shared" si="0"/>
        <v>0</v>
      </c>
      <c r="K143" s="131" t="s">
        <v>2419</v>
      </c>
      <c r="L143" s="25"/>
      <c r="M143" s="135" t="s">
        <v>1</v>
      </c>
      <c r="N143" s="136" t="s">
        <v>37</v>
      </c>
      <c r="O143" s="137">
        <v>0.32300000000000001</v>
      </c>
      <c r="P143" s="137">
        <f t="shared" si="1"/>
        <v>11.51172</v>
      </c>
      <c r="Q143" s="137">
        <v>0</v>
      </c>
      <c r="R143" s="137">
        <f t="shared" si="2"/>
        <v>0</v>
      </c>
      <c r="S143" s="137">
        <v>0.24</v>
      </c>
      <c r="T143" s="138">
        <f t="shared" si="3"/>
        <v>8.5535999999999994</v>
      </c>
      <c r="AR143" s="139" t="s">
        <v>174</v>
      </c>
      <c r="AT143" s="139" t="s">
        <v>170</v>
      </c>
      <c r="AU143" s="139" t="s">
        <v>81</v>
      </c>
      <c r="AY143" s="13" t="s">
        <v>168</v>
      </c>
      <c r="BE143" s="140">
        <f t="shared" si="4"/>
        <v>0</v>
      </c>
      <c r="BF143" s="140">
        <f t="shared" si="5"/>
        <v>0</v>
      </c>
      <c r="BG143" s="140">
        <f t="shared" si="6"/>
        <v>0</v>
      </c>
      <c r="BH143" s="140">
        <f t="shared" si="7"/>
        <v>0</v>
      </c>
      <c r="BI143" s="140">
        <f t="shared" si="8"/>
        <v>0</v>
      </c>
      <c r="BJ143" s="13" t="s">
        <v>79</v>
      </c>
      <c r="BK143" s="140">
        <f t="shared" si="9"/>
        <v>0</v>
      </c>
      <c r="BL143" s="13" t="s">
        <v>174</v>
      </c>
      <c r="BM143" s="139" t="s">
        <v>1671</v>
      </c>
    </row>
    <row r="144" spans="2:65" s="1" customFormat="1" ht="24.2" customHeight="1">
      <c r="B144" s="128"/>
      <c r="C144" s="129" t="s">
        <v>301</v>
      </c>
      <c r="D144" s="129" t="s">
        <v>170</v>
      </c>
      <c r="E144" s="130" t="s">
        <v>1109</v>
      </c>
      <c r="F144" s="131" t="s">
        <v>1110</v>
      </c>
      <c r="G144" s="132" t="s">
        <v>207</v>
      </c>
      <c r="H144" s="133">
        <v>64.8</v>
      </c>
      <c r="I144" s="134">
        <v>0</v>
      </c>
      <c r="J144" s="134">
        <f t="shared" si="0"/>
        <v>0</v>
      </c>
      <c r="K144" s="131" t="s">
        <v>2419</v>
      </c>
      <c r="L144" s="25"/>
      <c r="M144" s="135" t="s">
        <v>1</v>
      </c>
      <c r="N144" s="136" t="s">
        <v>37</v>
      </c>
      <c r="O144" s="137">
        <v>0.30299999999999999</v>
      </c>
      <c r="P144" s="137">
        <f t="shared" si="1"/>
        <v>19.634399999999999</v>
      </c>
      <c r="Q144" s="137">
        <v>2.0000000000000002E-5</v>
      </c>
      <c r="R144" s="137">
        <f t="shared" si="2"/>
        <v>1.2960000000000001E-3</v>
      </c>
      <c r="S144" s="137">
        <v>0</v>
      </c>
      <c r="T144" s="138">
        <f t="shared" si="3"/>
        <v>0</v>
      </c>
      <c r="AR144" s="139" t="s">
        <v>174</v>
      </c>
      <c r="AT144" s="139" t="s">
        <v>170</v>
      </c>
      <c r="AU144" s="139" t="s">
        <v>81</v>
      </c>
      <c r="AY144" s="13" t="s">
        <v>168</v>
      </c>
      <c r="BE144" s="140">
        <f t="shared" si="4"/>
        <v>0</v>
      </c>
      <c r="BF144" s="140">
        <f t="shared" si="5"/>
        <v>0</v>
      </c>
      <c r="BG144" s="140">
        <f t="shared" si="6"/>
        <v>0</v>
      </c>
      <c r="BH144" s="140">
        <f t="shared" si="7"/>
        <v>0</v>
      </c>
      <c r="BI144" s="140">
        <f t="shared" si="8"/>
        <v>0</v>
      </c>
      <c r="BJ144" s="13" t="s">
        <v>79</v>
      </c>
      <c r="BK144" s="140">
        <f t="shared" si="9"/>
        <v>0</v>
      </c>
      <c r="BL144" s="13" t="s">
        <v>174</v>
      </c>
      <c r="BM144" s="139" t="s">
        <v>1672</v>
      </c>
    </row>
    <row r="145" spans="2:65" s="1" customFormat="1" ht="33" customHeight="1">
      <c r="B145" s="128"/>
      <c r="C145" s="129" t="s">
        <v>303</v>
      </c>
      <c r="D145" s="129" t="s">
        <v>170</v>
      </c>
      <c r="E145" s="130" t="s">
        <v>1112</v>
      </c>
      <c r="F145" s="131" t="s">
        <v>1113</v>
      </c>
      <c r="G145" s="132" t="s">
        <v>218</v>
      </c>
      <c r="H145" s="133">
        <v>499.76</v>
      </c>
      <c r="I145" s="134">
        <v>0</v>
      </c>
      <c r="J145" s="134">
        <f t="shared" si="0"/>
        <v>0</v>
      </c>
      <c r="K145" s="131" t="s">
        <v>2419</v>
      </c>
      <c r="L145" s="25"/>
      <c r="M145" s="135" t="s">
        <v>1</v>
      </c>
      <c r="N145" s="136" t="s">
        <v>37</v>
      </c>
      <c r="O145" s="137">
        <v>0.77400000000000002</v>
      </c>
      <c r="P145" s="137">
        <f t="shared" si="1"/>
        <v>386.81423999999998</v>
      </c>
      <c r="Q145" s="137">
        <v>0</v>
      </c>
      <c r="R145" s="137">
        <f t="shared" si="2"/>
        <v>0</v>
      </c>
      <c r="S145" s="137">
        <v>0.625</v>
      </c>
      <c r="T145" s="138">
        <f t="shared" si="3"/>
        <v>312.35000000000002</v>
      </c>
      <c r="AR145" s="139" t="s">
        <v>174</v>
      </c>
      <c r="AT145" s="139" t="s">
        <v>170</v>
      </c>
      <c r="AU145" s="139" t="s">
        <v>81</v>
      </c>
      <c r="AY145" s="13" t="s">
        <v>168</v>
      </c>
      <c r="BE145" s="140">
        <f t="shared" si="4"/>
        <v>0</v>
      </c>
      <c r="BF145" s="140">
        <f t="shared" si="5"/>
        <v>0</v>
      </c>
      <c r="BG145" s="140">
        <f t="shared" si="6"/>
        <v>0</v>
      </c>
      <c r="BH145" s="140">
        <f t="shared" si="7"/>
        <v>0</v>
      </c>
      <c r="BI145" s="140">
        <f t="shared" si="8"/>
        <v>0</v>
      </c>
      <c r="BJ145" s="13" t="s">
        <v>79</v>
      </c>
      <c r="BK145" s="140">
        <f t="shared" si="9"/>
        <v>0</v>
      </c>
      <c r="BL145" s="13" t="s">
        <v>174</v>
      </c>
      <c r="BM145" s="139" t="s">
        <v>1673</v>
      </c>
    </row>
    <row r="146" spans="2:65" s="1" customFormat="1" ht="24.2" customHeight="1">
      <c r="B146" s="128"/>
      <c r="C146" s="129" t="s">
        <v>208</v>
      </c>
      <c r="D146" s="129" t="s">
        <v>170</v>
      </c>
      <c r="E146" s="130" t="s">
        <v>1103</v>
      </c>
      <c r="F146" s="131" t="s">
        <v>1104</v>
      </c>
      <c r="G146" s="132" t="s">
        <v>207</v>
      </c>
      <c r="H146" s="133">
        <v>914.68</v>
      </c>
      <c r="I146" s="134">
        <v>0</v>
      </c>
      <c r="J146" s="134">
        <f t="shared" si="0"/>
        <v>0</v>
      </c>
      <c r="K146" s="131" t="s">
        <v>2419</v>
      </c>
      <c r="L146" s="25"/>
      <c r="M146" s="135" t="s">
        <v>1</v>
      </c>
      <c r="N146" s="136" t="s">
        <v>37</v>
      </c>
      <c r="O146" s="137">
        <v>0.65900000000000003</v>
      </c>
      <c r="P146" s="137">
        <f t="shared" si="1"/>
        <v>602.77412000000004</v>
      </c>
      <c r="Q146" s="137">
        <v>1.1E-4</v>
      </c>
      <c r="R146" s="137">
        <f t="shared" si="2"/>
        <v>0.1006148</v>
      </c>
      <c r="S146" s="137">
        <v>0</v>
      </c>
      <c r="T146" s="138">
        <f t="shared" si="3"/>
        <v>0</v>
      </c>
      <c r="AR146" s="139" t="s">
        <v>174</v>
      </c>
      <c r="AT146" s="139" t="s">
        <v>170</v>
      </c>
      <c r="AU146" s="139" t="s">
        <v>81</v>
      </c>
      <c r="AY146" s="13" t="s">
        <v>168</v>
      </c>
      <c r="BE146" s="140">
        <f t="shared" si="4"/>
        <v>0</v>
      </c>
      <c r="BF146" s="140">
        <f t="shared" si="5"/>
        <v>0</v>
      </c>
      <c r="BG146" s="140">
        <f t="shared" si="6"/>
        <v>0</v>
      </c>
      <c r="BH146" s="140">
        <f t="shared" si="7"/>
        <v>0</v>
      </c>
      <c r="BI146" s="140">
        <f t="shared" si="8"/>
        <v>0</v>
      </c>
      <c r="BJ146" s="13" t="s">
        <v>79</v>
      </c>
      <c r="BK146" s="140">
        <f t="shared" si="9"/>
        <v>0</v>
      </c>
      <c r="BL146" s="13" t="s">
        <v>174</v>
      </c>
      <c r="BM146" s="139" t="s">
        <v>1674</v>
      </c>
    </row>
    <row r="147" spans="2:65" s="1" customFormat="1" ht="33" customHeight="1">
      <c r="B147" s="128"/>
      <c r="C147" s="129" t="s">
        <v>310</v>
      </c>
      <c r="D147" s="129" t="s">
        <v>170</v>
      </c>
      <c r="E147" s="130" t="s">
        <v>1116</v>
      </c>
      <c r="F147" s="131" t="s">
        <v>1117</v>
      </c>
      <c r="G147" s="132" t="s">
        <v>218</v>
      </c>
      <c r="H147" s="133">
        <v>30.97</v>
      </c>
      <c r="I147" s="134">
        <v>0</v>
      </c>
      <c r="J147" s="134">
        <f t="shared" si="0"/>
        <v>0</v>
      </c>
      <c r="K147" s="131" t="s">
        <v>2419</v>
      </c>
      <c r="L147" s="25"/>
      <c r="M147" s="135" t="s">
        <v>1</v>
      </c>
      <c r="N147" s="136" t="s">
        <v>37</v>
      </c>
      <c r="O147" s="137">
        <v>1.198</v>
      </c>
      <c r="P147" s="137">
        <f t="shared" si="1"/>
        <v>37.102059999999994</v>
      </c>
      <c r="Q147" s="137">
        <v>0</v>
      </c>
      <c r="R147" s="137">
        <f t="shared" si="2"/>
        <v>0</v>
      </c>
      <c r="S147" s="137">
        <v>1.1200000000000001</v>
      </c>
      <c r="T147" s="138">
        <f t="shared" si="3"/>
        <v>34.686399999999999</v>
      </c>
      <c r="AR147" s="139" t="s">
        <v>174</v>
      </c>
      <c r="AT147" s="139" t="s">
        <v>170</v>
      </c>
      <c r="AU147" s="139" t="s">
        <v>81</v>
      </c>
      <c r="AY147" s="13" t="s">
        <v>168</v>
      </c>
      <c r="BE147" s="140">
        <f t="shared" si="4"/>
        <v>0</v>
      </c>
      <c r="BF147" s="140">
        <f t="shared" si="5"/>
        <v>0</v>
      </c>
      <c r="BG147" s="140">
        <f t="shared" si="6"/>
        <v>0</v>
      </c>
      <c r="BH147" s="140">
        <f t="shared" si="7"/>
        <v>0</v>
      </c>
      <c r="BI147" s="140">
        <f t="shared" si="8"/>
        <v>0</v>
      </c>
      <c r="BJ147" s="13" t="s">
        <v>79</v>
      </c>
      <c r="BK147" s="140">
        <f t="shared" si="9"/>
        <v>0</v>
      </c>
      <c r="BL147" s="13" t="s">
        <v>174</v>
      </c>
      <c r="BM147" s="139" t="s">
        <v>1675</v>
      </c>
    </row>
    <row r="148" spans="2:65" s="1" customFormat="1" ht="24.2" customHeight="1">
      <c r="B148" s="128"/>
      <c r="C148" s="129" t="s">
        <v>314</v>
      </c>
      <c r="D148" s="129" t="s">
        <v>170</v>
      </c>
      <c r="E148" s="130" t="s">
        <v>1119</v>
      </c>
      <c r="F148" s="131" t="s">
        <v>1120</v>
      </c>
      <c r="G148" s="132" t="s">
        <v>207</v>
      </c>
      <c r="H148" s="133">
        <v>55.04</v>
      </c>
      <c r="I148" s="134">
        <v>0</v>
      </c>
      <c r="J148" s="134">
        <f t="shared" si="0"/>
        <v>0</v>
      </c>
      <c r="K148" s="131" t="s">
        <v>2419</v>
      </c>
      <c r="L148" s="25"/>
      <c r="M148" s="135" t="s">
        <v>1</v>
      </c>
      <c r="N148" s="136" t="s">
        <v>37</v>
      </c>
      <c r="O148" s="137">
        <v>0.85699999999999998</v>
      </c>
      <c r="P148" s="137">
        <f t="shared" si="1"/>
        <v>47.169280000000001</v>
      </c>
      <c r="Q148" s="137">
        <v>1.3999999999999999E-4</v>
      </c>
      <c r="R148" s="137">
        <f t="shared" si="2"/>
        <v>7.7055999999999991E-3</v>
      </c>
      <c r="S148" s="137">
        <v>0</v>
      </c>
      <c r="T148" s="138">
        <f t="shared" si="3"/>
        <v>0</v>
      </c>
      <c r="AR148" s="139" t="s">
        <v>174</v>
      </c>
      <c r="AT148" s="139" t="s">
        <v>170</v>
      </c>
      <c r="AU148" s="139" t="s">
        <v>81</v>
      </c>
      <c r="AY148" s="13" t="s">
        <v>168</v>
      </c>
      <c r="BE148" s="140">
        <f t="shared" si="4"/>
        <v>0</v>
      </c>
      <c r="BF148" s="140">
        <f t="shared" si="5"/>
        <v>0</v>
      </c>
      <c r="BG148" s="140">
        <f t="shared" si="6"/>
        <v>0</v>
      </c>
      <c r="BH148" s="140">
        <f t="shared" si="7"/>
        <v>0</v>
      </c>
      <c r="BI148" s="140">
        <f t="shared" si="8"/>
        <v>0</v>
      </c>
      <c r="BJ148" s="13" t="s">
        <v>79</v>
      </c>
      <c r="BK148" s="140">
        <f t="shared" si="9"/>
        <v>0</v>
      </c>
      <c r="BL148" s="13" t="s">
        <v>174</v>
      </c>
      <c r="BM148" s="139" t="s">
        <v>1676</v>
      </c>
    </row>
    <row r="149" spans="2:65" s="1" customFormat="1" ht="16.5" customHeight="1">
      <c r="B149" s="128"/>
      <c r="C149" s="129" t="s">
        <v>318</v>
      </c>
      <c r="D149" s="129" t="s">
        <v>170</v>
      </c>
      <c r="E149" s="130" t="s">
        <v>334</v>
      </c>
      <c r="F149" s="131" t="s">
        <v>335</v>
      </c>
      <c r="G149" s="132" t="s">
        <v>239</v>
      </c>
      <c r="H149" s="133">
        <v>357.52499999999998</v>
      </c>
      <c r="I149" s="134">
        <v>0</v>
      </c>
      <c r="J149" s="134">
        <f t="shared" si="0"/>
        <v>0</v>
      </c>
      <c r="K149" s="131" t="s">
        <v>2419</v>
      </c>
      <c r="L149" s="25"/>
      <c r="M149" s="135" t="s">
        <v>1</v>
      </c>
      <c r="N149" s="136" t="s">
        <v>37</v>
      </c>
      <c r="O149" s="137">
        <v>0.83499999999999996</v>
      </c>
      <c r="P149" s="137">
        <f t="shared" si="1"/>
        <v>298.53337499999998</v>
      </c>
      <c r="Q149" s="137">
        <v>0</v>
      </c>
      <c r="R149" s="137">
        <f t="shared" si="2"/>
        <v>0</v>
      </c>
      <c r="S149" s="137">
        <v>0</v>
      </c>
      <c r="T149" s="138">
        <f t="shared" si="3"/>
        <v>0</v>
      </c>
      <c r="AR149" s="139" t="s">
        <v>174</v>
      </c>
      <c r="AT149" s="139" t="s">
        <v>170</v>
      </c>
      <c r="AU149" s="139" t="s">
        <v>81</v>
      </c>
      <c r="AY149" s="13" t="s">
        <v>168</v>
      </c>
      <c r="BE149" s="140">
        <f t="shared" si="4"/>
        <v>0</v>
      </c>
      <c r="BF149" s="140">
        <f t="shared" si="5"/>
        <v>0</v>
      </c>
      <c r="BG149" s="140">
        <f t="shared" si="6"/>
        <v>0</v>
      </c>
      <c r="BH149" s="140">
        <f t="shared" si="7"/>
        <v>0</v>
      </c>
      <c r="BI149" s="140">
        <f t="shared" si="8"/>
        <v>0</v>
      </c>
      <c r="BJ149" s="13" t="s">
        <v>79</v>
      </c>
      <c r="BK149" s="140">
        <f t="shared" si="9"/>
        <v>0</v>
      </c>
      <c r="BL149" s="13" t="s">
        <v>174</v>
      </c>
      <c r="BM149" s="139" t="s">
        <v>1677</v>
      </c>
    </row>
    <row r="150" spans="2:65" s="1" customFormat="1" ht="24.2" customHeight="1">
      <c r="B150" s="128"/>
      <c r="C150" s="129" t="s">
        <v>322</v>
      </c>
      <c r="D150" s="129" t="s">
        <v>170</v>
      </c>
      <c r="E150" s="130" t="s">
        <v>338</v>
      </c>
      <c r="F150" s="131" t="s">
        <v>339</v>
      </c>
      <c r="G150" s="132" t="s">
        <v>239</v>
      </c>
      <c r="H150" s="133">
        <v>2145.15</v>
      </c>
      <c r="I150" s="134">
        <v>0</v>
      </c>
      <c r="J150" s="134">
        <f t="shared" si="0"/>
        <v>0</v>
      </c>
      <c r="K150" s="131" t="s">
        <v>2419</v>
      </c>
      <c r="L150" s="25"/>
      <c r="M150" s="135" t="s">
        <v>1</v>
      </c>
      <c r="N150" s="136" t="s">
        <v>37</v>
      </c>
      <c r="O150" s="137">
        <v>4.0000000000000001E-3</v>
      </c>
      <c r="P150" s="137">
        <f t="shared" si="1"/>
        <v>8.5806000000000004</v>
      </c>
      <c r="Q150" s="137">
        <v>0</v>
      </c>
      <c r="R150" s="137">
        <f t="shared" si="2"/>
        <v>0</v>
      </c>
      <c r="S150" s="137">
        <v>0</v>
      </c>
      <c r="T150" s="138">
        <f t="shared" si="3"/>
        <v>0</v>
      </c>
      <c r="AR150" s="139" t="s">
        <v>174</v>
      </c>
      <c r="AT150" s="139" t="s">
        <v>170</v>
      </c>
      <c r="AU150" s="139" t="s">
        <v>81</v>
      </c>
      <c r="AY150" s="13" t="s">
        <v>168</v>
      </c>
      <c r="BE150" s="140">
        <f t="shared" si="4"/>
        <v>0</v>
      </c>
      <c r="BF150" s="140">
        <f t="shared" si="5"/>
        <v>0</v>
      </c>
      <c r="BG150" s="140">
        <f t="shared" si="6"/>
        <v>0</v>
      </c>
      <c r="BH150" s="140">
        <f t="shared" si="7"/>
        <v>0</v>
      </c>
      <c r="BI150" s="140">
        <f t="shared" si="8"/>
        <v>0</v>
      </c>
      <c r="BJ150" s="13" t="s">
        <v>79</v>
      </c>
      <c r="BK150" s="140">
        <f t="shared" si="9"/>
        <v>0</v>
      </c>
      <c r="BL150" s="13" t="s">
        <v>174</v>
      </c>
      <c r="BM150" s="139" t="s">
        <v>1678</v>
      </c>
    </row>
    <row r="151" spans="2:65" s="1" customFormat="1" ht="33" customHeight="1">
      <c r="B151" s="128"/>
      <c r="C151" s="129" t="s">
        <v>7</v>
      </c>
      <c r="D151" s="129" t="s">
        <v>170</v>
      </c>
      <c r="E151" s="130" t="s">
        <v>342</v>
      </c>
      <c r="F151" s="131" t="s">
        <v>343</v>
      </c>
      <c r="G151" s="132" t="s">
        <v>239</v>
      </c>
      <c r="H151" s="133">
        <v>357.52499999999998</v>
      </c>
      <c r="I151" s="134">
        <v>0</v>
      </c>
      <c r="J151" s="134">
        <f t="shared" si="0"/>
        <v>0</v>
      </c>
      <c r="K151" s="131" t="s">
        <v>2419</v>
      </c>
      <c r="L151" s="25"/>
      <c r="M151" s="135" t="s">
        <v>1</v>
      </c>
      <c r="N151" s="136" t="s">
        <v>37</v>
      </c>
      <c r="O151" s="137">
        <v>0</v>
      </c>
      <c r="P151" s="137">
        <f t="shared" si="1"/>
        <v>0</v>
      </c>
      <c r="Q151" s="137">
        <v>0</v>
      </c>
      <c r="R151" s="137">
        <f t="shared" si="2"/>
        <v>0</v>
      </c>
      <c r="S151" s="137">
        <v>0</v>
      </c>
      <c r="T151" s="138">
        <f t="shared" si="3"/>
        <v>0</v>
      </c>
      <c r="AR151" s="139" t="s">
        <v>174</v>
      </c>
      <c r="AT151" s="139" t="s">
        <v>170</v>
      </c>
      <c r="AU151" s="139" t="s">
        <v>81</v>
      </c>
      <c r="AY151" s="13" t="s">
        <v>168</v>
      </c>
      <c r="BE151" s="140">
        <f t="shared" si="4"/>
        <v>0</v>
      </c>
      <c r="BF151" s="140">
        <f t="shared" si="5"/>
        <v>0</v>
      </c>
      <c r="BG151" s="140">
        <f t="shared" si="6"/>
        <v>0</v>
      </c>
      <c r="BH151" s="140">
        <f t="shared" si="7"/>
        <v>0</v>
      </c>
      <c r="BI151" s="140">
        <f t="shared" si="8"/>
        <v>0</v>
      </c>
      <c r="BJ151" s="13" t="s">
        <v>79</v>
      </c>
      <c r="BK151" s="140">
        <f t="shared" si="9"/>
        <v>0</v>
      </c>
      <c r="BL151" s="13" t="s">
        <v>174</v>
      </c>
      <c r="BM151" s="139" t="s">
        <v>1679</v>
      </c>
    </row>
    <row r="152" spans="2:65" s="1" customFormat="1" ht="24.2" customHeight="1">
      <c r="B152" s="128"/>
      <c r="C152" s="129" t="s">
        <v>329</v>
      </c>
      <c r="D152" s="129" t="s">
        <v>170</v>
      </c>
      <c r="E152" s="130" t="s">
        <v>1125</v>
      </c>
      <c r="F152" s="131" t="s">
        <v>1126</v>
      </c>
      <c r="G152" s="132" t="s">
        <v>218</v>
      </c>
      <c r="H152" s="133">
        <v>4.12</v>
      </c>
      <c r="I152" s="134">
        <v>0</v>
      </c>
      <c r="J152" s="134">
        <f t="shared" si="0"/>
        <v>0</v>
      </c>
      <c r="K152" s="131" t="s">
        <v>2419</v>
      </c>
      <c r="L152" s="25"/>
      <c r="M152" s="135" t="s">
        <v>1</v>
      </c>
      <c r="N152" s="136" t="s">
        <v>37</v>
      </c>
      <c r="O152" s="137">
        <v>0.158</v>
      </c>
      <c r="P152" s="137">
        <f t="shared" si="1"/>
        <v>0.65095999999999998</v>
      </c>
      <c r="Q152" s="137">
        <v>0</v>
      </c>
      <c r="R152" s="137">
        <f t="shared" si="2"/>
        <v>0</v>
      </c>
      <c r="S152" s="137">
        <v>9.8000000000000004E-2</v>
      </c>
      <c r="T152" s="138">
        <f t="shared" si="3"/>
        <v>0.40376000000000001</v>
      </c>
      <c r="AR152" s="139" t="s">
        <v>174</v>
      </c>
      <c r="AT152" s="139" t="s">
        <v>170</v>
      </c>
      <c r="AU152" s="139" t="s">
        <v>81</v>
      </c>
      <c r="AY152" s="13" t="s">
        <v>168</v>
      </c>
      <c r="BE152" s="140">
        <f t="shared" si="4"/>
        <v>0</v>
      </c>
      <c r="BF152" s="140">
        <f t="shared" si="5"/>
        <v>0</v>
      </c>
      <c r="BG152" s="140">
        <f t="shared" si="6"/>
        <v>0</v>
      </c>
      <c r="BH152" s="140">
        <f t="shared" si="7"/>
        <v>0</v>
      </c>
      <c r="BI152" s="140">
        <f t="shared" si="8"/>
        <v>0</v>
      </c>
      <c r="BJ152" s="13" t="s">
        <v>79</v>
      </c>
      <c r="BK152" s="140">
        <f t="shared" si="9"/>
        <v>0</v>
      </c>
      <c r="BL152" s="13" t="s">
        <v>174</v>
      </c>
      <c r="BM152" s="139" t="s">
        <v>1680</v>
      </c>
    </row>
    <row r="153" spans="2:65" s="1" customFormat="1" ht="16.5" customHeight="1">
      <c r="B153" s="128"/>
      <c r="C153" s="129" t="s">
        <v>333</v>
      </c>
      <c r="D153" s="129" t="s">
        <v>170</v>
      </c>
      <c r="E153" s="130" t="s">
        <v>565</v>
      </c>
      <c r="F153" s="131" t="s">
        <v>566</v>
      </c>
      <c r="G153" s="132" t="s">
        <v>207</v>
      </c>
      <c r="H153" s="133">
        <v>4.12</v>
      </c>
      <c r="I153" s="134">
        <v>0</v>
      </c>
      <c r="J153" s="134">
        <f t="shared" si="0"/>
        <v>0</v>
      </c>
      <c r="K153" s="131" t="s">
        <v>2419</v>
      </c>
      <c r="L153" s="25"/>
      <c r="M153" s="135" t="s">
        <v>1</v>
      </c>
      <c r="N153" s="136" t="s">
        <v>37</v>
      </c>
      <c r="O153" s="137">
        <v>0.155</v>
      </c>
      <c r="P153" s="137">
        <f t="shared" si="1"/>
        <v>0.63860000000000006</v>
      </c>
      <c r="Q153" s="137">
        <v>0</v>
      </c>
      <c r="R153" s="137">
        <f t="shared" si="2"/>
        <v>0</v>
      </c>
      <c r="S153" s="137">
        <v>0</v>
      </c>
      <c r="T153" s="138">
        <f t="shared" si="3"/>
        <v>0</v>
      </c>
      <c r="AR153" s="139" t="s">
        <v>174</v>
      </c>
      <c r="AT153" s="139" t="s">
        <v>170</v>
      </c>
      <c r="AU153" s="139" t="s">
        <v>81</v>
      </c>
      <c r="AY153" s="13" t="s">
        <v>168</v>
      </c>
      <c r="BE153" s="140">
        <f t="shared" si="4"/>
        <v>0</v>
      </c>
      <c r="BF153" s="140">
        <f t="shared" si="5"/>
        <v>0</v>
      </c>
      <c r="BG153" s="140">
        <f t="shared" si="6"/>
        <v>0</v>
      </c>
      <c r="BH153" s="140">
        <f t="shared" si="7"/>
        <v>0</v>
      </c>
      <c r="BI153" s="140">
        <f t="shared" si="8"/>
        <v>0</v>
      </c>
      <c r="BJ153" s="13" t="s">
        <v>79</v>
      </c>
      <c r="BK153" s="140">
        <f t="shared" si="9"/>
        <v>0</v>
      </c>
      <c r="BL153" s="13" t="s">
        <v>174</v>
      </c>
      <c r="BM153" s="139" t="s">
        <v>1681</v>
      </c>
    </row>
    <row r="154" spans="2:65" s="1" customFormat="1" ht="24.2" customHeight="1">
      <c r="B154" s="128"/>
      <c r="C154" s="129" t="s">
        <v>337</v>
      </c>
      <c r="D154" s="129" t="s">
        <v>170</v>
      </c>
      <c r="E154" s="130" t="s">
        <v>1129</v>
      </c>
      <c r="F154" s="131" t="s">
        <v>1130</v>
      </c>
      <c r="G154" s="132" t="s">
        <v>218</v>
      </c>
      <c r="H154" s="133">
        <v>566.37</v>
      </c>
      <c r="I154" s="134">
        <v>0</v>
      </c>
      <c r="J154" s="134">
        <f t="shared" si="0"/>
        <v>0</v>
      </c>
      <c r="K154" s="131" t="s">
        <v>2419</v>
      </c>
      <c r="L154" s="25"/>
      <c r="M154" s="135" t="s">
        <v>1</v>
      </c>
      <c r="N154" s="136" t="s">
        <v>37</v>
      </c>
      <c r="O154" s="137">
        <v>0.63200000000000001</v>
      </c>
      <c r="P154" s="137">
        <f t="shared" si="1"/>
        <v>357.94584000000003</v>
      </c>
      <c r="Q154" s="137">
        <v>0</v>
      </c>
      <c r="R154" s="137">
        <f t="shared" si="2"/>
        <v>0</v>
      </c>
      <c r="S154" s="137">
        <v>0.70899999999999996</v>
      </c>
      <c r="T154" s="138">
        <f t="shared" si="3"/>
        <v>401.55633</v>
      </c>
      <c r="AR154" s="139" t="s">
        <v>174</v>
      </c>
      <c r="AT154" s="139" t="s">
        <v>170</v>
      </c>
      <c r="AU154" s="139" t="s">
        <v>81</v>
      </c>
      <c r="AY154" s="13" t="s">
        <v>168</v>
      </c>
      <c r="BE154" s="140">
        <f t="shared" si="4"/>
        <v>0</v>
      </c>
      <c r="BF154" s="140">
        <f t="shared" si="5"/>
        <v>0</v>
      </c>
      <c r="BG154" s="140">
        <f t="shared" si="6"/>
        <v>0</v>
      </c>
      <c r="BH154" s="140">
        <f t="shared" si="7"/>
        <v>0</v>
      </c>
      <c r="BI154" s="140">
        <f t="shared" si="8"/>
        <v>0</v>
      </c>
      <c r="BJ154" s="13" t="s">
        <v>79</v>
      </c>
      <c r="BK154" s="140">
        <f t="shared" si="9"/>
        <v>0</v>
      </c>
      <c r="BL154" s="13" t="s">
        <v>174</v>
      </c>
      <c r="BM154" s="139" t="s">
        <v>1682</v>
      </c>
    </row>
    <row r="155" spans="2:65" s="1" customFormat="1" ht="24.2" customHeight="1">
      <c r="B155" s="128"/>
      <c r="C155" s="129" t="s">
        <v>341</v>
      </c>
      <c r="D155" s="129" t="s">
        <v>170</v>
      </c>
      <c r="E155" s="130" t="s">
        <v>354</v>
      </c>
      <c r="F155" s="131" t="s">
        <v>355</v>
      </c>
      <c r="G155" s="132" t="s">
        <v>207</v>
      </c>
      <c r="H155" s="133">
        <v>1034.52</v>
      </c>
      <c r="I155" s="134">
        <v>0</v>
      </c>
      <c r="J155" s="134">
        <f t="shared" si="0"/>
        <v>0</v>
      </c>
      <c r="K155" s="131" t="s">
        <v>2419</v>
      </c>
      <c r="L155" s="25"/>
      <c r="M155" s="135" t="s">
        <v>1</v>
      </c>
      <c r="N155" s="136" t="s">
        <v>37</v>
      </c>
      <c r="O155" s="137">
        <v>0.58299999999999996</v>
      </c>
      <c r="P155" s="137">
        <f t="shared" si="1"/>
        <v>603.12515999999994</v>
      </c>
      <c r="Q155" s="137">
        <v>2.0000000000000002E-5</v>
      </c>
      <c r="R155" s="137">
        <f t="shared" si="2"/>
        <v>2.0690400000000001E-2</v>
      </c>
      <c r="S155" s="137">
        <v>0</v>
      </c>
      <c r="T155" s="138">
        <f t="shared" si="3"/>
        <v>0</v>
      </c>
      <c r="AR155" s="139" t="s">
        <v>174</v>
      </c>
      <c r="AT155" s="139" t="s">
        <v>170</v>
      </c>
      <c r="AU155" s="139" t="s">
        <v>81</v>
      </c>
      <c r="AY155" s="13" t="s">
        <v>168</v>
      </c>
      <c r="BE155" s="140">
        <f t="shared" si="4"/>
        <v>0</v>
      </c>
      <c r="BF155" s="140">
        <f t="shared" si="5"/>
        <v>0</v>
      </c>
      <c r="BG155" s="140">
        <f t="shared" si="6"/>
        <v>0</v>
      </c>
      <c r="BH155" s="140">
        <f t="shared" si="7"/>
        <v>0</v>
      </c>
      <c r="BI155" s="140">
        <f t="shared" si="8"/>
        <v>0</v>
      </c>
      <c r="BJ155" s="13" t="s">
        <v>79</v>
      </c>
      <c r="BK155" s="140">
        <f t="shared" si="9"/>
        <v>0</v>
      </c>
      <c r="BL155" s="13" t="s">
        <v>174</v>
      </c>
      <c r="BM155" s="139" t="s">
        <v>1683</v>
      </c>
    </row>
    <row r="156" spans="2:65" s="1" customFormat="1" ht="21.75" customHeight="1">
      <c r="B156" s="128"/>
      <c r="C156" s="129" t="s">
        <v>345</v>
      </c>
      <c r="D156" s="129" t="s">
        <v>170</v>
      </c>
      <c r="E156" s="130" t="s">
        <v>294</v>
      </c>
      <c r="F156" s="131" t="s">
        <v>295</v>
      </c>
      <c r="G156" s="132" t="s">
        <v>239</v>
      </c>
      <c r="H156" s="133">
        <v>401.96</v>
      </c>
      <c r="I156" s="134">
        <v>0</v>
      </c>
      <c r="J156" s="134">
        <f t="shared" si="0"/>
        <v>0</v>
      </c>
      <c r="K156" s="131" t="s">
        <v>2419</v>
      </c>
      <c r="L156" s="25"/>
      <c r="M156" s="135" t="s">
        <v>1</v>
      </c>
      <c r="N156" s="136" t="s">
        <v>37</v>
      </c>
      <c r="O156" s="137">
        <v>0.03</v>
      </c>
      <c r="P156" s="137">
        <f t="shared" si="1"/>
        <v>12.0588</v>
      </c>
      <c r="Q156" s="137">
        <v>0</v>
      </c>
      <c r="R156" s="137">
        <f t="shared" si="2"/>
        <v>0</v>
      </c>
      <c r="S156" s="137">
        <v>0</v>
      </c>
      <c r="T156" s="138">
        <f t="shared" si="3"/>
        <v>0</v>
      </c>
      <c r="AR156" s="139" t="s">
        <v>174</v>
      </c>
      <c r="AT156" s="139" t="s">
        <v>170</v>
      </c>
      <c r="AU156" s="139" t="s">
        <v>81</v>
      </c>
      <c r="AY156" s="13" t="s">
        <v>168</v>
      </c>
      <c r="BE156" s="140">
        <f t="shared" si="4"/>
        <v>0</v>
      </c>
      <c r="BF156" s="140">
        <f t="shared" si="5"/>
        <v>0</v>
      </c>
      <c r="BG156" s="140">
        <f t="shared" si="6"/>
        <v>0</v>
      </c>
      <c r="BH156" s="140">
        <f t="shared" si="7"/>
        <v>0</v>
      </c>
      <c r="BI156" s="140">
        <f t="shared" si="8"/>
        <v>0</v>
      </c>
      <c r="BJ156" s="13" t="s">
        <v>79</v>
      </c>
      <c r="BK156" s="140">
        <f t="shared" si="9"/>
        <v>0</v>
      </c>
      <c r="BL156" s="13" t="s">
        <v>174</v>
      </c>
      <c r="BM156" s="139" t="s">
        <v>1684</v>
      </c>
    </row>
    <row r="157" spans="2:65" s="1" customFormat="1" ht="24.2" customHeight="1">
      <c r="B157" s="128"/>
      <c r="C157" s="129" t="s">
        <v>349</v>
      </c>
      <c r="D157" s="129" t="s">
        <v>170</v>
      </c>
      <c r="E157" s="130" t="s">
        <v>298</v>
      </c>
      <c r="F157" s="131" t="s">
        <v>299</v>
      </c>
      <c r="G157" s="132" t="s">
        <v>239</v>
      </c>
      <c r="H157" s="133">
        <v>2411.7600000000002</v>
      </c>
      <c r="I157" s="134">
        <v>0</v>
      </c>
      <c r="J157" s="134">
        <f t="shared" si="0"/>
        <v>0</v>
      </c>
      <c r="K157" s="131" t="s">
        <v>2419</v>
      </c>
      <c r="L157" s="25"/>
      <c r="M157" s="135" t="s">
        <v>1</v>
      </c>
      <c r="N157" s="136" t="s">
        <v>37</v>
      </c>
      <c r="O157" s="137">
        <v>2E-3</v>
      </c>
      <c r="P157" s="137">
        <f t="shared" si="1"/>
        <v>4.8235200000000003</v>
      </c>
      <c r="Q157" s="137">
        <v>0</v>
      </c>
      <c r="R157" s="137">
        <f t="shared" si="2"/>
        <v>0</v>
      </c>
      <c r="S157" s="137">
        <v>0</v>
      </c>
      <c r="T157" s="138">
        <f t="shared" si="3"/>
        <v>0</v>
      </c>
      <c r="AR157" s="139" t="s">
        <v>174</v>
      </c>
      <c r="AT157" s="139" t="s">
        <v>170</v>
      </c>
      <c r="AU157" s="139" t="s">
        <v>81</v>
      </c>
      <c r="AY157" s="13" t="s">
        <v>168</v>
      </c>
      <c r="BE157" s="140">
        <f t="shared" si="4"/>
        <v>0</v>
      </c>
      <c r="BF157" s="140">
        <f t="shared" si="5"/>
        <v>0</v>
      </c>
      <c r="BG157" s="140">
        <f t="shared" si="6"/>
        <v>0</v>
      </c>
      <c r="BH157" s="140">
        <f t="shared" si="7"/>
        <v>0</v>
      </c>
      <c r="BI157" s="140">
        <f t="shared" si="8"/>
        <v>0</v>
      </c>
      <c r="BJ157" s="13" t="s">
        <v>79</v>
      </c>
      <c r="BK157" s="140">
        <f t="shared" si="9"/>
        <v>0</v>
      </c>
      <c r="BL157" s="13" t="s">
        <v>174</v>
      </c>
      <c r="BM157" s="139" t="s">
        <v>1685</v>
      </c>
    </row>
    <row r="158" spans="2:65" s="1" customFormat="1" ht="33" customHeight="1">
      <c r="B158" s="128"/>
      <c r="C158" s="129" t="s">
        <v>353</v>
      </c>
      <c r="D158" s="129" t="s">
        <v>170</v>
      </c>
      <c r="E158" s="130" t="s">
        <v>365</v>
      </c>
      <c r="F158" s="131" t="s">
        <v>366</v>
      </c>
      <c r="G158" s="132" t="s">
        <v>239</v>
      </c>
      <c r="H158" s="133">
        <v>401.96</v>
      </c>
      <c r="I158" s="134">
        <v>0</v>
      </c>
      <c r="J158" s="134">
        <f t="shared" si="0"/>
        <v>0</v>
      </c>
      <c r="K158" s="131" t="s">
        <v>2419</v>
      </c>
      <c r="L158" s="25"/>
      <c r="M158" s="135" t="s">
        <v>1</v>
      </c>
      <c r="N158" s="136" t="s">
        <v>37</v>
      </c>
      <c r="O158" s="137">
        <v>0</v>
      </c>
      <c r="P158" s="137">
        <f t="shared" si="1"/>
        <v>0</v>
      </c>
      <c r="Q158" s="137">
        <v>0</v>
      </c>
      <c r="R158" s="137">
        <f t="shared" si="2"/>
        <v>0</v>
      </c>
      <c r="S158" s="137">
        <v>0</v>
      </c>
      <c r="T158" s="138">
        <f t="shared" si="3"/>
        <v>0</v>
      </c>
      <c r="AR158" s="139" t="s">
        <v>174</v>
      </c>
      <c r="AT158" s="139" t="s">
        <v>170</v>
      </c>
      <c r="AU158" s="139" t="s">
        <v>81</v>
      </c>
      <c r="AY158" s="13" t="s">
        <v>168</v>
      </c>
      <c r="BE158" s="140">
        <f t="shared" si="4"/>
        <v>0</v>
      </c>
      <c r="BF158" s="140">
        <f t="shared" si="5"/>
        <v>0</v>
      </c>
      <c r="BG158" s="140">
        <f t="shared" si="6"/>
        <v>0</v>
      </c>
      <c r="BH158" s="140">
        <f t="shared" si="7"/>
        <v>0</v>
      </c>
      <c r="BI158" s="140">
        <f t="shared" si="8"/>
        <v>0</v>
      </c>
      <c r="BJ158" s="13" t="s">
        <v>79</v>
      </c>
      <c r="BK158" s="140">
        <f t="shared" si="9"/>
        <v>0</v>
      </c>
      <c r="BL158" s="13" t="s">
        <v>174</v>
      </c>
      <c r="BM158" s="139" t="s">
        <v>1686</v>
      </c>
    </row>
    <row r="159" spans="2:65" s="1" customFormat="1" ht="24.2" customHeight="1">
      <c r="B159" s="128"/>
      <c r="C159" s="129" t="s">
        <v>357</v>
      </c>
      <c r="D159" s="129" t="s">
        <v>170</v>
      </c>
      <c r="E159" s="130" t="s">
        <v>911</v>
      </c>
      <c r="F159" s="131" t="s">
        <v>912</v>
      </c>
      <c r="G159" s="132" t="s">
        <v>207</v>
      </c>
      <c r="H159" s="133">
        <v>62</v>
      </c>
      <c r="I159" s="134">
        <v>0</v>
      </c>
      <c r="J159" s="134">
        <f t="shared" si="0"/>
        <v>0</v>
      </c>
      <c r="K159" s="131" t="s">
        <v>2419</v>
      </c>
      <c r="L159" s="25"/>
      <c r="M159" s="135" t="s">
        <v>1</v>
      </c>
      <c r="N159" s="136" t="s">
        <v>37</v>
      </c>
      <c r="O159" s="137">
        <v>0.70299999999999996</v>
      </c>
      <c r="P159" s="137">
        <f t="shared" si="1"/>
        <v>43.585999999999999</v>
      </c>
      <c r="Q159" s="137">
        <v>8.6800000000000002E-3</v>
      </c>
      <c r="R159" s="137">
        <f t="shared" si="2"/>
        <v>0.53815999999999997</v>
      </c>
      <c r="S159" s="137">
        <v>0</v>
      </c>
      <c r="T159" s="138">
        <f t="shared" si="3"/>
        <v>0</v>
      </c>
      <c r="AR159" s="139" t="s">
        <v>174</v>
      </c>
      <c r="AT159" s="139" t="s">
        <v>170</v>
      </c>
      <c r="AU159" s="139" t="s">
        <v>81</v>
      </c>
      <c r="AY159" s="13" t="s">
        <v>168</v>
      </c>
      <c r="BE159" s="140">
        <f t="shared" si="4"/>
        <v>0</v>
      </c>
      <c r="BF159" s="140">
        <f t="shared" si="5"/>
        <v>0</v>
      </c>
      <c r="BG159" s="140">
        <f t="shared" si="6"/>
        <v>0</v>
      </c>
      <c r="BH159" s="140">
        <f t="shared" si="7"/>
        <v>0</v>
      </c>
      <c r="BI159" s="140">
        <f t="shared" si="8"/>
        <v>0</v>
      </c>
      <c r="BJ159" s="13" t="s">
        <v>79</v>
      </c>
      <c r="BK159" s="140">
        <f t="shared" si="9"/>
        <v>0</v>
      </c>
      <c r="BL159" s="13" t="s">
        <v>174</v>
      </c>
      <c r="BM159" s="139" t="s">
        <v>1687</v>
      </c>
    </row>
    <row r="160" spans="2:65" s="1" customFormat="1" ht="24.2" customHeight="1">
      <c r="B160" s="128"/>
      <c r="C160" s="129" t="s">
        <v>361</v>
      </c>
      <c r="D160" s="129" t="s">
        <v>170</v>
      </c>
      <c r="E160" s="130" t="s">
        <v>1157</v>
      </c>
      <c r="F160" s="131" t="s">
        <v>1158</v>
      </c>
      <c r="G160" s="132" t="s">
        <v>207</v>
      </c>
      <c r="H160" s="133">
        <v>64.400000000000006</v>
      </c>
      <c r="I160" s="134">
        <v>0</v>
      </c>
      <c r="J160" s="134">
        <f t="shared" si="0"/>
        <v>0</v>
      </c>
      <c r="K160" s="131" t="s">
        <v>2419</v>
      </c>
      <c r="L160" s="25"/>
      <c r="M160" s="135" t="s">
        <v>1</v>
      </c>
      <c r="N160" s="136" t="s">
        <v>37</v>
      </c>
      <c r="O160" s="137">
        <v>0.54700000000000004</v>
      </c>
      <c r="P160" s="137">
        <f t="shared" si="1"/>
        <v>35.226800000000004</v>
      </c>
      <c r="Q160" s="137">
        <v>3.6900000000000002E-2</v>
      </c>
      <c r="R160" s="137">
        <f t="shared" si="2"/>
        <v>2.3763600000000005</v>
      </c>
      <c r="S160" s="137">
        <v>0</v>
      </c>
      <c r="T160" s="138">
        <f t="shared" si="3"/>
        <v>0</v>
      </c>
      <c r="AR160" s="139" t="s">
        <v>174</v>
      </c>
      <c r="AT160" s="139" t="s">
        <v>170</v>
      </c>
      <c r="AU160" s="139" t="s">
        <v>81</v>
      </c>
      <c r="AY160" s="13" t="s">
        <v>168</v>
      </c>
      <c r="BE160" s="140">
        <f t="shared" si="4"/>
        <v>0</v>
      </c>
      <c r="BF160" s="140">
        <f t="shared" si="5"/>
        <v>0</v>
      </c>
      <c r="BG160" s="140">
        <f t="shared" si="6"/>
        <v>0</v>
      </c>
      <c r="BH160" s="140">
        <f t="shared" si="7"/>
        <v>0</v>
      </c>
      <c r="BI160" s="140">
        <f t="shared" si="8"/>
        <v>0</v>
      </c>
      <c r="BJ160" s="13" t="s">
        <v>79</v>
      </c>
      <c r="BK160" s="140">
        <f t="shared" si="9"/>
        <v>0</v>
      </c>
      <c r="BL160" s="13" t="s">
        <v>174</v>
      </c>
      <c r="BM160" s="139" t="s">
        <v>1688</v>
      </c>
    </row>
    <row r="161" spans="2:65" s="1" customFormat="1" ht="24.2" customHeight="1">
      <c r="B161" s="128"/>
      <c r="C161" s="129" t="s">
        <v>363</v>
      </c>
      <c r="D161" s="129" t="s">
        <v>170</v>
      </c>
      <c r="E161" s="130" t="s">
        <v>914</v>
      </c>
      <c r="F161" s="131" t="s">
        <v>915</v>
      </c>
      <c r="G161" s="132" t="s">
        <v>213</v>
      </c>
      <c r="H161" s="133">
        <v>214.245</v>
      </c>
      <c r="I161" s="134">
        <v>0</v>
      </c>
      <c r="J161" s="134">
        <f t="shared" si="0"/>
        <v>0</v>
      </c>
      <c r="K161" s="131" t="s">
        <v>2419</v>
      </c>
      <c r="L161" s="25"/>
      <c r="M161" s="135" t="s">
        <v>1</v>
      </c>
      <c r="N161" s="136" t="s">
        <v>37</v>
      </c>
      <c r="O161" s="137">
        <v>1.7629999999999999</v>
      </c>
      <c r="P161" s="137">
        <f t="shared" si="1"/>
        <v>377.71393499999999</v>
      </c>
      <c r="Q161" s="137">
        <v>0</v>
      </c>
      <c r="R161" s="137">
        <f t="shared" si="2"/>
        <v>0</v>
      </c>
      <c r="S161" s="137">
        <v>0</v>
      </c>
      <c r="T161" s="138">
        <f t="shared" si="3"/>
        <v>0</v>
      </c>
      <c r="AR161" s="139" t="s">
        <v>174</v>
      </c>
      <c r="AT161" s="139" t="s">
        <v>170</v>
      </c>
      <c r="AU161" s="139" t="s">
        <v>81</v>
      </c>
      <c r="AY161" s="13" t="s">
        <v>168</v>
      </c>
      <c r="BE161" s="140">
        <f t="shared" si="4"/>
        <v>0</v>
      </c>
      <c r="BF161" s="140">
        <f t="shared" si="5"/>
        <v>0</v>
      </c>
      <c r="BG161" s="140">
        <f t="shared" si="6"/>
        <v>0</v>
      </c>
      <c r="BH161" s="140">
        <f t="shared" si="7"/>
        <v>0</v>
      </c>
      <c r="BI161" s="140">
        <f t="shared" si="8"/>
        <v>0</v>
      </c>
      <c r="BJ161" s="13" t="s">
        <v>79</v>
      </c>
      <c r="BK161" s="140">
        <f t="shared" si="9"/>
        <v>0</v>
      </c>
      <c r="BL161" s="13" t="s">
        <v>174</v>
      </c>
      <c r="BM161" s="139" t="s">
        <v>1689</v>
      </c>
    </row>
    <row r="162" spans="2:65" s="1" customFormat="1" ht="66.75" customHeight="1">
      <c r="B162" s="128"/>
      <c r="C162" s="129" t="s">
        <v>214</v>
      </c>
      <c r="D162" s="129" t="s">
        <v>170</v>
      </c>
      <c r="E162" s="130" t="s">
        <v>1161</v>
      </c>
      <c r="F162" s="131" t="s">
        <v>1162</v>
      </c>
      <c r="G162" s="132" t="s">
        <v>213</v>
      </c>
      <c r="H162" s="133">
        <v>245.87200000000001</v>
      </c>
      <c r="I162" s="134">
        <v>0</v>
      </c>
      <c r="J162" s="134">
        <f t="shared" si="0"/>
        <v>0</v>
      </c>
      <c r="K162" s="131" t="s">
        <v>192</v>
      </c>
      <c r="L162" s="25"/>
      <c r="M162" s="135" t="s">
        <v>1</v>
      </c>
      <c r="N162" s="136" t="s">
        <v>37</v>
      </c>
      <c r="O162" s="137">
        <v>1.7629999999999999</v>
      </c>
      <c r="P162" s="137">
        <f t="shared" si="1"/>
        <v>433.47233599999998</v>
      </c>
      <c r="Q162" s="137">
        <v>0</v>
      </c>
      <c r="R162" s="137">
        <f t="shared" si="2"/>
        <v>0</v>
      </c>
      <c r="S162" s="137">
        <v>0</v>
      </c>
      <c r="T162" s="138">
        <f t="shared" si="3"/>
        <v>0</v>
      </c>
      <c r="AR162" s="139" t="s">
        <v>174</v>
      </c>
      <c r="AT162" s="139" t="s">
        <v>170</v>
      </c>
      <c r="AU162" s="139" t="s">
        <v>81</v>
      </c>
      <c r="AY162" s="13" t="s">
        <v>168</v>
      </c>
      <c r="BE162" s="140">
        <f t="shared" si="4"/>
        <v>0</v>
      </c>
      <c r="BF162" s="140">
        <f t="shared" si="5"/>
        <v>0</v>
      </c>
      <c r="BG162" s="140">
        <f t="shared" si="6"/>
        <v>0</v>
      </c>
      <c r="BH162" s="140">
        <f t="shared" si="7"/>
        <v>0</v>
      </c>
      <c r="BI162" s="140">
        <f t="shared" si="8"/>
        <v>0</v>
      </c>
      <c r="BJ162" s="13" t="s">
        <v>79</v>
      </c>
      <c r="BK162" s="140">
        <f t="shared" si="9"/>
        <v>0</v>
      </c>
      <c r="BL162" s="13" t="s">
        <v>174</v>
      </c>
      <c r="BM162" s="139" t="s">
        <v>1690</v>
      </c>
    </row>
    <row r="163" spans="2:65" s="1" customFormat="1" ht="37.9" customHeight="1">
      <c r="B163" s="128"/>
      <c r="C163" s="129" t="s">
        <v>368</v>
      </c>
      <c r="D163" s="129" t="s">
        <v>170</v>
      </c>
      <c r="E163" s="130" t="s">
        <v>917</v>
      </c>
      <c r="F163" s="131" t="s">
        <v>918</v>
      </c>
      <c r="G163" s="132" t="s">
        <v>213</v>
      </c>
      <c r="H163" s="133">
        <v>368.09399999999999</v>
      </c>
      <c r="I163" s="134">
        <v>0</v>
      </c>
      <c r="J163" s="134">
        <f t="shared" ref="J163:J182" si="10">ROUND(I163*H163,2)</f>
        <v>0</v>
      </c>
      <c r="K163" s="131" t="s">
        <v>2419</v>
      </c>
      <c r="L163" s="25"/>
      <c r="M163" s="135" t="s">
        <v>1</v>
      </c>
      <c r="N163" s="136" t="s">
        <v>37</v>
      </c>
      <c r="O163" s="137">
        <v>5.0579999999999998</v>
      </c>
      <c r="P163" s="137">
        <f t="shared" ref="P163:P182" si="11">O163*H163</f>
        <v>1861.819452</v>
      </c>
      <c r="Q163" s="137">
        <v>0</v>
      </c>
      <c r="R163" s="137">
        <f t="shared" ref="R163:R182" si="12">Q163*H163</f>
        <v>0</v>
      </c>
      <c r="S163" s="137">
        <v>0</v>
      </c>
      <c r="T163" s="138">
        <f t="shared" ref="T163:T182" si="13">S163*H163</f>
        <v>0</v>
      </c>
      <c r="AR163" s="139" t="s">
        <v>174</v>
      </c>
      <c r="AT163" s="139" t="s">
        <v>170</v>
      </c>
      <c r="AU163" s="139" t="s">
        <v>81</v>
      </c>
      <c r="AY163" s="13" t="s">
        <v>168</v>
      </c>
      <c r="BE163" s="140">
        <f t="shared" ref="BE163:BE182" si="14">IF(N163="základní",J163,0)</f>
        <v>0</v>
      </c>
      <c r="BF163" s="140">
        <f t="shared" ref="BF163:BF182" si="15">IF(N163="snížená",J163,0)</f>
        <v>0</v>
      </c>
      <c r="BG163" s="140">
        <f t="shared" ref="BG163:BG182" si="16">IF(N163="zákl. přenesená",J163,0)</f>
        <v>0</v>
      </c>
      <c r="BH163" s="140">
        <f t="shared" ref="BH163:BH182" si="17">IF(N163="sníž. přenesená",J163,0)</f>
        <v>0</v>
      </c>
      <c r="BI163" s="140">
        <f t="shared" ref="BI163:BI182" si="18">IF(N163="nulová",J163,0)</f>
        <v>0</v>
      </c>
      <c r="BJ163" s="13" t="s">
        <v>79</v>
      </c>
      <c r="BK163" s="140">
        <f t="shared" ref="BK163:BK182" si="19">ROUND(I163*H163,2)</f>
        <v>0</v>
      </c>
      <c r="BL163" s="13" t="s">
        <v>174</v>
      </c>
      <c r="BM163" s="139" t="s">
        <v>1691</v>
      </c>
    </row>
    <row r="164" spans="2:65" s="1" customFormat="1" ht="37.9" customHeight="1">
      <c r="B164" s="128"/>
      <c r="C164" s="129" t="s">
        <v>372</v>
      </c>
      <c r="D164" s="129" t="s">
        <v>170</v>
      </c>
      <c r="E164" s="130" t="s">
        <v>920</v>
      </c>
      <c r="F164" s="131" t="s">
        <v>921</v>
      </c>
      <c r="G164" s="132" t="s">
        <v>213</v>
      </c>
      <c r="H164" s="133">
        <v>92.022999999999996</v>
      </c>
      <c r="I164" s="134">
        <v>0</v>
      </c>
      <c r="J164" s="134">
        <f t="shared" si="10"/>
        <v>0</v>
      </c>
      <c r="K164" s="131" t="s">
        <v>2419</v>
      </c>
      <c r="L164" s="25"/>
      <c r="M164" s="135" t="s">
        <v>1</v>
      </c>
      <c r="N164" s="136" t="s">
        <v>37</v>
      </c>
      <c r="O164" s="137">
        <v>7.4850000000000003</v>
      </c>
      <c r="P164" s="137">
        <f t="shared" si="11"/>
        <v>688.79215499999998</v>
      </c>
      <c r="Q164" s="137">
        <v>0</v>
      </c>
      <c r="R164" s="137">
        <f t="shared" si="12"/>
        <v>0</v>
      </c>
      <c r="S164" s="137">
        <v>0</v>
      </c>
      <c r="T164" s="138">
        <f t="shared" si="13"/>
        <v>0</v>
      </c>
      <c r="AR164" s="139" t="s">
        <v>174</v>
      </c>
      <c r="AT164" s="139" t="s">
        <v>170</v>
      </c>
      <c r="AU164" s="139" t="s">
        <v>81</v>
      </c>
      <c r="AY164" s="13" t="s">
        <v>168</v>
      </c>
      <c r="BE164" s="140">
        <f t="shared" si="14"/>
        <v>0</v>
      </c>
      <c r="BF164" s="140">
        <f t="shared" si="15"/>
        <v>0</v>
      </c>
      <c r="BG164" s="140">
        <f t="shared" si="16"/>
        <v>0</v>
      </c>
      <c r="BH164" s="140">
        <f t="shared" si="17"/>
        <v>0</v>
      </c>
      <c r="BI164" s="140">
        <f t="shared" si="18"/>
        <v>0</v>
      </c>
      <c r="BJ164" s="13" t="s">
        <v>79</v>
      </c>
      <c r="BK164" s="140">
        <f t="shared" si="19"/>
        <v>0</v>
      </c>
      <c r="BL164" s="13" t="s">
        <v>174</v>
      </c>
      <c r="BM164" s="139" t="s">
        <v>1692</v>
      </c>
    </row>
    <row r="165" spans="2:65" s="1" customFormat="1" ht="33" customHeight="1">
      <c r="B165" s="128"/>
      <c r="C165" s="129" t="s">
        <v>377</v>
      </c>
      <c r="D165" s="129" t="s">
        <v>170</v>
      </c>
      <c r="E165" s="130" t="s">
        <v>1693</v>
      </c>
      <c r="F165" s="131" t="s">
        <v>1694</v>
      </c>
      <c r="G165" s="132" t="s">
        <v>213</v>
      </c>
      <c r="H165" s="133">
        <v>300.23399999999998</v>
      </c>
      <c r="I165" s="134">
        <v>0</v>
      </c>
      <c r="J165" s="134">
        <f t="shared" si="10"/>
        <v>0</v>
      </c>
      <c r="K165" s="131" t="s">
        <v>2419</v>
      </c>
      <c r="L165" s="25"/>
      <c r="M165" s="135" t="s">
        <v>1</v>
      </c>
      <c r="N165" s="136" t="s">
        <v>37</v>
      </c>
      <c r="O165" s="137">
        <v>0.53800000000000003</v>
      </c>
      <c r="P165" s="137">
        <f t="shared" si="11"/>
        <v>161.525892</v>
      </c>
      <c r="Q165" s="137">
        <v>0</v>
      </c>
      <c r="R165" s="137">
        <f t="shared" si="12"/>
        <v>0</v>
      </c>
      <c r="S165" s="137">
        <v>0</v>
      </c>
      <c r="T165" s="138">
        <f t="shared" si="13"/>
        <v>0</v>
      </c>
      <c r="AR165" s="139" t="s">
        <v>174</v>
      </c>
      <c r="AT165" s="139" t="s">
        <v>170</v>
      </c>
      <c r="AU165" s="139" t="s">
        <v>81</v>
      </c>
      <c r="AY165" s="13" t="s">
        <v>168</v>
      </c>
      <c r="BE165" s="140">
        <f t="shared" si="14"/>
        <v>0</v>
      </c>
      <c r="BF165" s="140">
        <f t="shared" si="15"/>
        <v>0</v>
      </c>
      <c r="BG165" s="140">
        <f t="shared" si="16"/>
        <v>0</v>
      </c>
      <c r="BH165" s="140">
        <f t="shared" si="17"/>
        <v>0</v>
      </c>
      <c r="BI165" s="140">
        <f t="shared" si="18"/>
        <v>0</v>
      </c>
      <c r="BJ165" s="13" t="s">
        <v>79</v>
      </c>
      <c r="BK165" s="140">
        <f t="shared" si="19"/>
        <v>0</v>
      </c>
      <c r="BL165" s="13" t="s">
        <v>174</v>
      </c>
      <c r="BM165" s="139" t="s">
        <v>1695</v>
      </c>
    </row>
    <row r="166" spans="2:65" s="1" customFormat="1" ht="33" customHeight="1">
      <c r="B166" s="128"/>
      <c r="C166" s="129" t="s">
        <v>381</v>
      </c>
      <c r="D166" s="129" t="s">
        <v>170</v>
      </c>
      <c r="E166" s="130" t="s">
        <v>1696</v>
      </c>
      <c r="F166" s="131" t="s">
        <v>1697</v>
      </c>
      <c r="G166" s="132" t="s">
        <v>213</v>
      </c>
      <c r="H166" s="133">
        <v>75.058999999999997</v>
      </c>
      <c r="I166" s="134">
        <v>0</v>
      </c>
      <c r="J166" s="134">
        <f t="shared" si="10"/>
        <v>0</v>
      </c>
      <c r="K166" s="131" t="s">
        <v>2419</v>
      </c>
      <c r="L166" s="25"/>
      <c r="M166" s="135" t="s">
        <v>1</v>
      </c>
      <c r="N166" s="136" t="s">
        <v>37</v>
      </c>
      <c r="O166" s="137">
        <v>0.71599999999999997</v>
      </c>
      <c r="P166" s="137">
        <f t="shared" si="11"/>
        <v>53.742243999999999</v>
      </c>
      <c r="Q166" s="137">
        <v>0</v>
      </c>
      <c r="R166" s="137">
        <f t="shared" si="12"/>
        <v>0</v>
      </c>
      <c r="S166" s="137">
        <v>0</v>
      </c>
      <c r="T166" s="138">
        <f t="shared" si="13"/>
        <v>0</v>
      </c>
      <c r="AR166" s="139" t="s">
        <v>174</v>
      </c>
      <c r="AT166" s="139" t="s">
        <v>170</v>
      </c>
      <c r="AU166" s="139" t="s">
        <v>81</v>
      </c>
      <c r="AY166" s="13" t="s">
        <v>168</v>
      </c>
      <c r="BE166" s="140">
        <f t="shared" si="14"/>
        <v>0</v>
      </c>
      <c r="BF166" s="140">
        <f t="shared" si="15"/>
        <v>0</v>
      </c>
      <c r="BG166" s="140">
        <f t="shared" si="16"/>
        <v>0</v>
      </c>
      <c r="BH166" s="140">
        <f t="shared" si="17"/>
        <v>0</v>
      </c>
      <c r="BI166" s="140">
        <f t="shared" si="18"/>
        <v>0</v>
      </c>
      <c r="BJ166" s="13" t="s">
        <v>79</v>
      </c>
      <c r="BK166" s="140">
        <f t="shared" si="19"/>
        <v>0</v>
      </c>
      <c r="BL166" s="13" t="s">
        <v>174</v>
      </c>
      <c r="BM166" s="139" t="s">
        <v>1698</v>
      </c>
    </row>
    <row r="167" spans="2:65" s="1" customFormat="1" ht="21.75" customHeight="1">
      <c r="B167" s="128"/>
      <c r="C167" s="129" t="s">
        <v>385</v>
      </c>
      <c r="D167" s="129" t="s">
        <v>170</v>
      </c>
      <c r="E167" s="130" t="s">
        <v>1699</v>
      </c>
      <c r="F167" s="131" t="s">
        <v>1700</v>
      </c>
      <c r="G167" s="132" t="s">
        <v>218</v>
      </c>
      <c r="H167" s="133">
        <v>151.36699999999999</v>
      </c>
      <c r="I167" s="134">
        <v>0</v>
      </c>
      <c r="J167" s="134">
        <f t="shared" si="10"/>
        <v>0</v>
      </c>
      <c r="K167" s="131" t="s">
        <v>2419</v>
      </c>
      <c r="L167" s="25"/>
      <c r="M167" s="135" t="s">
        <v>1</v>
      </c>
      <c r="N167" s="136" t="s">
        <v>37</v>
      </c>
      <c r="O167" s="137">
        <v>0.23599999999999999</v>
      </c>
      <c r="P167" s="137">
        <f t="shared" si="11"/>
        <v>35.722611999999998</v>
      </c>
      <c r="Q167" s="137">
        <v>8.4000000000000003E-4</v>
      </c>
      <c r="R167" s="137">
        <f t="shared" si="12"/>
        <v>0.12714828</v>
      </c>
      <c r="S167" s="137">
        <v>0</v>
      </c>
      <c r="T167" s="138">
        <f t="shared" si="13"/>
        <v>0</v>
      </c>
      <c r="AR167" s="139" t="s">
        <v>174</v>
      </c>
      <c r="AT167" s="139" t="s">
        <v>170</v>
      </c>
      <c r="AU167" s="139" t="s">
        <v>81</v>
      </c>
      <c r="AY167" s="13" t="s">
        <v>168</v>
      </c>
      <c r="BE167" s="140">
        <f t="shared" si="14"/>
        <v>0</v>
      </c>
      <c r="BF167" s="140">
        <f t="shared" si="15"/>
        <v>0</v>
      </c>
      <c r="BG167" s="140">
        <f t="shared" si="16"/>
        <v>0</v>
      </c>
      <c r="BH167" s="140">
        <f t="shared" si="17"/>
        <v>0</v>
      </c>
      <c r="BI167" s="140">
        <f t="shared" si="18"/>
        <v>0</v>
      </c>
      <c r="BJ167" s="13" t="s">
        <v>79</v>
      </c>
      <c r="BK167" s="140">
        <f t="shared" si="19"/>
        <v>0</v>
      </c>
      <c r="BL167" s="13" t="s">
        <v>174</v>
      </c>
      <c r="BM167" s="139" t="s">
        <v>1701</v>
      </c>
    </row>
    <row r="168" spans="2:65" s="1" customFormat="1" ht="24.2" customHeight="1">
      <c r="B168" s="128"/>
      <c r="C168" s="129" t="s">
        <v>389</v>
      </c>
      <c r="D168" s="129" t="s">
        <v>170</v>
      </c>
      <c r="E168" s="130" t="s">
        <v>1702</v>
      </c>
      <c r="F168" s="131" t="s">
        <v>1703</v>
      </c>
      <c r="G168" s="132" t="s">
        <v>218</v>
      </c>
      <c r="H168" s="133">
        <v>151.36699999999999</v>
      </c>
      <c r="I168" s="134">
        <v>0</v>
      </c>
      <c r="J168" s="134">
        <f t="shared" si="10"/>
        <v>0</v>
      </c>
      <c r="K168" s="131" t="s">
        <v>2419</v>
      </c>
      <c r="L168" s="25"/>
      <c r="M168" s="135" t="s">
        <v>1</v>
      </c>
      <c r="N168" s="136" t="s">
        <v>37</v>
      </c>
      <c r="O168" s="137">
        <v>0.216</v>
      </c>
      <c r="P168" s="137">
        <f t="shared" si="11"/>
        <v>32.695271999999996</v>
      </c>
      <c r="Q168" s="137">
        <v>0</v>
      </c>
      <c r="R168" s="137">
        <f t="shared" si="12"/>
        <v>0</v>
      </c>
      <c r="S168" s="137">
        <v>0</v>
      </c>
      <c r="T168" s="138">
        <f t="shared" si="13"/>
        <v>0</v>
      </c>
      <c r="AR168" s="139" t="s">
        <v>174</v>
      </c>
      <c r="AT168" s="139" t="s">
        <v>170</v>
      </c>
      <c r="AU168" s="139" t="s">
        <v>81</v>
      </c>
      <c r="AY168" s="13" t="s">
        <v>168</v>
      </c>
      <c r="BE168" s="140">
        <f t="shared" si="14"/>
        <v>0</v>
      </c>
      <c r="BF168" s="140">
        <f t="shared" si="15"/>
        <v>0</v>
      </c>
      <c r="BG168" s="140">
        <f t="shared" si="16"/>
        <v>0</v>
      </c>
      <c r="BH168" s="140">
        <f t="shared" si="17"/>
        <v>0</v>
      </c>
      <c r="BI168" s="140">
        <f t="shared" si="18"/>
        <v>0</v>
      </c>
      <c r="BJ168" s="13" t="s">
        <v>79</v>
      </c>
      <c r="BK168" s="140">
        <f t="shared" si="19"/>
        <v>0</v>
      </c>
      <c r="BL168" s="13" t="s">
        <v>174</v>
      </c>
      <c r="BM168" s="139" t="s">
        <v>1704</v>
      </c>
    </row>
    <row r="169" spans="2:65" s="1" customFormat="1" ht="24.2" customHeight="1">
      <c r="B169" s="128"/>
      <c r="C169" s="129" t="s">
        <v>393</v>
      </c>
      <c r="D169" s="129" t="s">
        <v>170</v>
      </c>
      <c r="E169" s="130" t="s">
        <v>929</v>
      </c>
      <c r="F169" s="131" t="s">
        <v>930</v>
      </c>
      <c r="G169" s="132" t="s">
        <v>218</v>
      </c>
      <c r="H169" s="133">
        <v>1875.7660000000001</v>
      </c>
      <c r="I169" s="134">
        <v>0</v>
      </c>
      <c r="J169" s="134">
        <f t="shared" si="10"/>
        <v>0</v>
      </c>
      <c r="K169" s="131" t="s">
        <v>2419</v>
      </c>
      <c r="L169" s="25"/>
      <c r="M169" s="135" t="s">
        <v>1</v>
      </c>
      <c r="N169" s="136" t="s">
        <v>37</v>
      </c>
      <c r="O169" s="137">
        <v>0.47899999999999998</v>
      </c>
      <c r="P169" s="137">
        <f t="shared" si="11"/>
        <v>898.49191399999995</v>
      </c>
      <c r="Q169" s="137">
        <v>8.4999999999999995E-4</v>
      </c>
      <c r="R169" s="137">
        <f t="shared" si="12"/>
        <v>1.5944011</v>
      </c>
      <c r="S169" s="137">
        <v>0</v>
      </c>
      <c r="T169" s="138">
        <f t="shared" si="13"/>
        <v>0</v>
      </c>
      <c r="AR169" s="139" t="s">
        <v>174</v>
      </c>
      <c r="AT169" s="139" t="s">
        <v>170</v>
      </c>
      <c r="AU169" s="139" t="s">
        <v>81</v>
      </c>
      <c r="AY169" s="13" t="s">
        <v>168</v>
      </c>
      <c r="BE169" s="140">
        <f t="shared" si="14"/>
        <v>0</v>
      </c>
      <c r="BF169" s="140">
        <f t="shared" si="15"/>
        <v>0</v>
      </c>
      <c r="BG169" s="140">
        <f t="shared" si="16"/>
        <v>0</v>
      </c>
      <c r="BH169" s="140">
        <f t="shared" si="17"/>
        <v>0</v>
      </c>
      <c r="BI169" s="140">
        <f t="shared" si="18"/>
        <v>0</v>
      </c>
      <c r="BJ169" s="13" t="s">
        <v>79</v>
      </c>
      <c r="BK169" s="140">
        <f t="shared" si="19"/>
        <v>0</v>
      </c>
      <c r="BL169" s="13" t="s">
        <v>174</v>
      </c>
      <c r="BM169" s="139" t="s">
        <v>1705</v>
      </c>
    </row>
    <row r="170" spans="2:65" s="1" customFormat="1" ht="24.2" customHeight="1">
      <c r="B170" s="128"/>
      <c r="C170" s="129" t="s">
        <v>397</v>
      </c>
      <c r="D170" s="129" t="s">
        <v>170</v>
      </c>
      <c r="E170" s="130" t="s">
        <v>932</v>
      </c>
      <c r="F170" s="131" t="s">
        <v>933</v>
      </c>
      <c r="G170" s="132" t="s">
        <v>218</v>
      </c>
      <c r="H170" s="133">
        <v>1875.7660000000001</v>
      </c>
      <c r="I170" s="134">
        <v>0</v>
      </c>
      <c r="J170" s="134">
        <f t="shared" si="10"/>
        <v>0</v>
      </c>
      <c r="K170" s="131" t="s">
        <v>2419</v>
      </c>
      <c r="L170" s="25"/>
      <c r="M170" s="135" t="s">
        <v>1</v>
      </c>
      <c r="N170" s="136" t="s">
        <v>37</v>
      </c>
      <c r="O170" s="137">
        <v>0.32700000000000001</v>
      </c>
      <c r="P170" s="137">
        <f t="shared" si="11"/>
        <v>613.37548200000003</v>
      </c>
      <c r="Q170" s="137">
        <v>0</v>
      </c>
      <c r="R170" s="137">
        <f t="shared" si="12"/>
        <v>0</v>
      </c>
      <c r="S170" s="137">
        <v>0</v>
      </c>
      <c r="T170" s="138">
        <f t="shared" si="13"/>
        <v>0</v>
      </c>
      <c r="AR170" s="139" t="s">
        <v>174</v>
      </c>
      <c r="AT170" s="139" t="s">
        <v>170</v>
      </c>
      <c r="AU170" s="139" t="s">
        <v>81</v>
      </c>
      <c r="AY170" s="13" t="s">
        <v>168</v>
      </c>
      <c r="BE170" s="140">
        <f t="shared" si="14"/>
        <v>0</v>
      </c>
      <c r="BF170" s="140">
        <f t="shared" si="15"/>
        <v>0</v>
      </c>
      <c r="BG170" s="140">
        <f t="shared" si="16"/>
        <v>0</v>
      </c>
      <c r="BH170" s="140">
        <f t="shared" si="17"/>
        <v>0</v>
      </c>
      <c r="BI170" s="140">
        <f t="shared" si="18"/>
        <v>0</v>
      </c>
      <c r="BJ170" s="13" t="s">
        <v>79</v>
      </c>
      <c r="BK170" s="140">
        <f t="shared" si="19"/>
        <v>0</v>
      </c>
      <c r="BL170" s="13" t="s">
        <v>174</v>
      </c>
      <c r="BM170" s="139" t="s">
        <v>1706</v>
      </c>
    </row>
    <row r="171" spans="2:65" s="1" customFormat="1" ht="37.9" customHeight="1">
      <c r="B171" s="128"/>
      <c r="C171" s="129" t="s">
        <v>401</v>
      </c>
      <c r="D171" s="129" t="s">
        <v>170</v>
      </c>
      <c r="E171" s="130" t="s">
        <v>266</v>
      </c>
      <c r="F171" s="131" t="s">
        <v>267</v>
      </c>
      <c r="G171" s="132" t="s">
        <v>213</v>
      </c>
      <c r="H171" s="133">
        <v>668.32799999999997</v>
      </c>
      <c r="I171" s="134">
        <v>0</v>
      </c>
      <c r="J171" s="134">
        <f t="shared" si="10"/>
        <v>0</v>
      </c>
      <c r="K171" s="131" t="s">
        <v>2419</v>
      </c>
      <c r="L171" s="25"/>
      <c r="M171" s="135" t="s">
        <v>1</v>
      </c>
      <c r="N171" s="136" t="s">
        <v>37</v>
      </c>
      <c r="O171" s="137">
        <v>7.2999999999999995E-2</v>
      </c>
      <c r="P171" s="137">
        <f t="shared" si="11"/>
        <v>48.787943999999996</v>
      </c>
      <c r="Q171" s="137">
        <v>0</v>
      </c>
      <c r="R171" s="137">
        <f t="shared" si="12"/>
        <v>0</v>
      </c>
      <c r="S171" s="137">
        <v>0</v>
      </c>
      <c r="T171" s="138">
        <f t="shared" si="13"/>
        <v>0</v>
      </c>
      <c r="AR171" s="139" t="s">
        <v>174</v>
      </c>
      <c r="AT171" s="139" t="s">
        <v>170</v>
      </c>
      <c r="AU171" s="139" t="s">
        <v>81</v>
      </c>
      <c r="AY171" s="13" t="s">
        <v>168</v>
      </c>
      <c r="BE171" s="140">
        <f t="shared" si="14"/>
        <v>0</v>
      </c>
      <c r="BF171" s="140">
        <f t="shared" si="15"/>
        <v>0</v>
      </c>
      <c r="BG171" s="140">
        <f t="shared" si="16"/>
        <v>0</v>
      </c>
      <c r="BH171" s="140">
        <f t="shared" si="17"/>
        <v>0</v>
      </c>
      <c r="BI171" s="140">
        <f t="shared" si="18"/>
        <v>0</v>
      </c>
      <c r="BJ171" s="13" t="s">
        <v>79</v>
      </c>
      <c r="BK171" s="140">
        <f t="shared" si="19"/>
        <v>0</v>
      </c>
      <c r="BL171" s="13" t="s">
        <v>174</v>
      </c>
      <c r="BM171" s="139" t="s">
        <v>1707</v>
      </c>
    </row>
    <row r="172" spans="2:65" s="1" customFormat="1" ht="37.9" customHeight="1">
      <c r="B172" s="128"/>
      <c r="C172" s="129" t="s">
        <v>405</v>
      </c>
      <c r="D172" s="129" t="s">
        <v>170</v>
      </c>
      <c r="E172" s="130" t="s">
        <v>269</v>
      </c>
      <c r="F172" s="131" t="s">
        <v>270</v>
      </c>
      <c r="G172" s="132" t="s">
        <v>213</v>
      </c>
      <c r="H172" s="133">
        <v>167.08199999999999</v>
      </c>
      <c r="I172" s="134">
        <v>0</v>
      </c>
      <c r="J172" s="134">
        <f t="shared" si="10"/>
        <v>0</v>
      </c>
      <c r="K172" s="131" t="s">
        <v>2419</v>
      </c>
      <c r="L172" s="25"/>
      <c r="M172" s="135" t="s">
        <v>1</v>
      </c>
      <c r="N172" s="136" t="s">
        <v>37</v>
      </c>
      <c r="O172" s="137">
        <v>8.3000000000000004E-2</v>
      </c>
      <c r="P172" s="137">
        <f t="shared" si="11"/>
        <v>13.867806</v>
      </c>
      <c r="Q172" s="137">
        <v>0</v>
      </c>
      <c r="R172" s="137">
        <f t="shared" si="12"/>
        <v>0</v>
      </c>
      <c r="S172" s="137">
        <v>0</v>
      </c>
      <c r="T172" s="138">
        <f t="shared" si="13"/>
        <v>0</v>
      </c>
      <c r="AR172" s="139" t="s">
        <v>174</v>
      </c>
      <c r="AT172" s="139" t="s">
        <v>170</v>
      </c>
      <c r="AU172" s="139" t="s">
        <v>81</v>
      </c>
      <c r="AY172" s="13" t="s">
        <v>168</v>
      </c>
      <c r="BE172" s="140">
        <f t="shared" si="14"/>
        <v>0</v>
      </c>
      <c r="BF172" s="140">
        <f t="shared" si="15"/>
        <v>0</v>
      </c>
      <c r="BG172" s="140">
        <f t="shared" si="16"/>
        <v>0</v>
      </c>
      <c r="BH172" s="140">
        <f t="shared" si="17"/>
        <v>0</v>
      </c>
      <c r="BI172" s="140">
        <f t="shared" si="18"/>
        <v>0</v>
      </c>
      <c r="BJ172" s="13" t="s">
        <v>79</v>
      </c>
      <c r="BK172" s="140">
        <f t="shared" si="19"/>
        <v>0</v>
      </c>
      <c r="BL172" s="13" t="s">
        <v>174</v>
      </c>
      <c r="BM172" s="139" t="s">
        <v>1708</v>
      </c>
    </row>
    <row r="173" spans="2:65" s="1" customFormat="1" ht="24.2" customHeight="1">
      <c r="B173" s="128"/>
      <c r="C173" s="129" t="s">
        <v>407</v>
      </c>
      <c r="D173" s="129" t="s">
        <v>170</v>
      </c>
      <c r="E173" s="130" t="s">
        <v>272</v>
      </c>
      <c r="F173" s="131" t="s">
        <v>273</v>
      </c>
      <c r="G173" s="132" t="s">
        <v>239</v>
      </c>
      <c r="H173" s="133">
        <v>1127.8040000000001</v>
      </c>
      <c r="I173" s="134">
        <v>0</v>
      </c>
      <c r="J173" s="134">
        <f t="shared" si="10"/>
        <v>0</v>
      </c>
      <c r="K173" s="131" t="s">
        <v>2419</v>
      </c>
      <c r="L173" s="25"/>
      <c r="M173" s="135" t="s">
        <v>1</v>
      </c>
      <c r="N173" s="136" t="s">
        <v>37</v>
      </c>
      <c r="O173" s="137">
        <v>0</v>
      </c>
      <c r="P173" s="137">
        <f t="shared" si="11"/>
        <v>0</v>
      </c>
      <c r="Q173" s="137">
        <v>0</v>
      </c>
      <c r="R173" s="137">
        <f t="shared" si="12"/>
        <v>0</v>
      </c>
      <c r="S173" s="137">
        <v>0</v>
      </c>
      <c r="T173" s="138">
        <f t="shared" si="13"/>
        <v>0</v>
      </c>
      <c r="AR173" s="139" t="s">
        <v>174</v>
      </c>
      <c r="AT173" s="139" t="s">
        <v>170</v>
      </c>
      <c r="AU173" s="139" t="s">
        <v>81</v>
      </c>
      <c r="AY173" s="13" t="s">
        <v>168</v>
      </c>
      <c r="BE173" s="140">
        <f t="shared" si="14"/>
        <v>0</v>
      </c>
      <c r="BF173" s="140">
        <f t="shared" si="15"/>
        <v>0</v>
      </c>
      <c r="BG173" s="140">
        <f t="shared" si="16"/>
        <v>0</v>
      </c>
      <c r="BH173" s="140">
        <f t="shared" si="17"/>
        <v>0</v>
      </c>
      <c r="BI173" s="140">
        <f t="shared" si="18"/>
        <v>0</v>
      </c>
      <c r="BJ173" s="13" t="s">
        <v>79</v>
      </c>
      <c r="BK173" s="140">
        <f t="shared" si="19"/>
        <v>0</v>
      </c>
      <c r="BL173" s="13" t="s">
        <v>174</v>
      </c>
      <c r="BM173" s="139" t="s">
        <v>1709</v>
      </c>
    </row>
    <row r="174" spans="2:65" s="1" customFormat="1" ht="37.9" customHeight="1">
      <c r="B174" s="128"/>
      <c r="C174" s="129" t="s">
        <v>409</v>
      </c>
      <c r="D174" s="129" t="s">
        <v>170</v>
      </c>
      <c r="E174" s="130" t="s">
        <v>275</v>
      </c>
      <c r="F174" s="131" t="s">
        <v>276</v>
      </c>
      <c r="G174" s="132" t="s">
        <v>239</v>
      </c>
      <c r="H174" s="133">
        <v>417.70499999999998</v>
      </c>
      <c r="I174" s="134">
        <v>0</v>
      </c>
      <c r="J174" s="134">
        <f t="shared" si="10"/>
        <v>0</v>
      </c>
      <c r="K174" s="131" t="s">
        <v>192</v>
      </c>
      <c r="L174" s="25"/>
      <c r="M174" s="135" t="s">
        <v>1</v>
      </c>
      <c r="N174" s="136" t="s">
        <v>37</v>
      </c>
      <c r="O174" s="137">
        <v>0</v>
      </c>
      <c r="P174" s="137">
        <f t="shared" si="11"/>
        <v>0</v>
      </c>
      <c r="Q174" s="137">
        <v>0</v>
      </c>
      <c r="R174" s="137">
        <f t="shared" si="12"/>
        <v>0</v>
      </c>
      <c r="S174" s="137">
        <v>0</v>
      </c>
      <c r="T174" s="138">
        <f t="shared" si="13"/>
        <v>0</v>
      </c>
      <c r="AR174" s="139" t="s">
        <v>174</v>
      </c>
      <c r="AT174" s="139" t="s">
        <v>170</v>
      </c>
      <c r="AU174" s="139" t="s">
        <v>81</v>
      </c>
      <c r="AY174" s="13" t="s">
        <v>168</v>
      </c>
      <c r="BE174" s="140">
        <f t="shared" si="14"/>
        <v>0</v>
      </c>
      <c r="BF174" s="140">
        <f t="shared" si="15"/>
        <v>0</v>
      </c>
      <c r="BG174" s="140">
        <f t="shared" si="16"/>
        <v>0</v>
      </c>
      <c r="BH174" s="140">
        <f t="shared" si="17"/>
        <v>0</v>
      </c>
      <c r="BI174" s="140">
        <f t="shared" si="18"/>
        <v>0</v>
      </c>
      <c r="BJ174" s="13" t="s">
        <v>79</v>
      </c>
      <c r="BK174" s="140">
        <f t="shared" si="19"/>
        <v>0</v>
      </c>
      <c r="BL174" s="13" t="s">
        <v>174</v>
      </c>
      <c r="BM174" s="139" t="s">
        <v>1710</v>
      </c>
    </row>
    <row r="175" spans="2:65" s="1" customFormat="1" ht="24.2" customHeight="1">
      <c r="B175" s="128"/>
      <c r="C175" s="129" t="s">
        <v>411</v>
      </c>
      <c r="D175" s="129" t="s">
        <v>170</v>
      </c>
      <c r="E175" s="130" t="s">
        <v>278</v>
      </c>
      <c r="F175" s="131" t="s">
        <v>279</v>
      </c>
      <c r="G175" s="132" t="s">
        <v>213</v>
      </c>
      <c r="H175" s="133">
        <v>610.34199999999998</v>
      </c>
      <c r="I175" s="134">
        <v>0</v>
      </c>
      <c r="J175" s="134">
        <f t="shared" si="10"/>
        <v>0</v>
      </c>
      <c r="K175" s="131" t="s">
        <v>2419</v>
      </c>
      <c r="L175" s="25"/>
      <c r="M175" s="135" t="s">
        <v>1</v>
      </c>
      <c r="N175" s="136" t="s">
        <v>37</v>
      </c>
      <c r="O175" s="137">
        <v>0.32800000000000001</v>
      </c>
      <c r="P175" s="137">
        <f t="shared" si="11"/>
        <v>200.19217599999999</v>
      </c>
      <c r="Q175" s="137">
        <v>0</v>
      </c>
      <c r="R175" s="137">
        <f t="shared" si="12"/>
        <v>0</v>
      </c>
      <c r="S175" s="137">
        <v>0</v>
      </c>
      <c r="T175" s="138">
        <f t="shared" si="13"/>
        <v>0</v>
      </c>
      <c r="AR175" s="139" t="s">
        <v>174</v>
      </c>
      <c r="AT175" s="139" t="s">
        <v>170</v>
      </c>
      <c r="AU175" s="139" t="s">
        <v>81</v>
      </c>
      <c r="AY175" s="13" t="s">
        <v>168</v>
      </c>
      <c r="BE175" s="140">
        <f t="shared" si="14"/>
        <v>0</v>
      </c>
      <c r="BF175" s="140">
        <f t="shared" si="15"/>
        <v>0</v>
      </c>
      <c r="BG175" s="140">
        <f t="shared" si="16"/>
        <v>0</v>
      </c>
      <c r="BH175" s="140">
        <f t="shared" si="17"/>
        <v>0</v>
      </c>
      <c r="BI175" s="140">
        <f t="shared" si="18"/>
        <v>0</v>
      </c>
      <c r="BJ175" s="13" t="s">
        <v>79</v>
      </c>
      <c r="BK175" s="140">
        <f t="shared" si="19"/>
        <v>0</v>
      </c>
      <c r="BL175" s="13" t="s">
        <v>174</v>
      </c>
      <c r="BM175" s="139" t="s">
        <v>1711</v>
      </c>
    </row>
    <row r="176" spans="2:65" s="1" customFormat="1" ht="24.2" customHeight="1">
      <c r="B176" s="128"/>
      <c r="C176" s="145" t="s">
        <v>413</v>
      </c>
      <c r="D176" s="145" t="s">
        <v>210</v>
      </c>
      <c r="E176" s="146" t="s">
        <v>940</v>
      </c>
      <c r="F176" s="147" t="s">
        <v>941</v>
      </c>
      <c r="G176" s="148" t="s">
        <v>239</v>
      </c>
      <c r="H176" s="149">
        <v>1220.684</v>
      </c>
      <c r="I176" s="134">
        <v>0</v>
      </c>
      <c r="J176" s="150">
        <f t="shared" si="10"/>
        <v>0</v>
      </c>
      <c r="K176" s="147" t="s">
        <v>192</v>
      </c>
      <c r="L176" s="151"/>
      <c r="M176" s="152" t="s">
        <v>1</v>
      </c>
      <c r="N176" s="153" t="s">
        <v>37</v>
      </c>
      <c r="O176" s="137">
        <v>0</v>
      </c>
      <c r="P176" s="137">
        <f t="shared" si="11"/>
        <v>0</v>
      </c>
      <c r="Q176" s="137">
        <v>0</v>
      </c>
      <c r="R176" s="137">
        <f t="shared" si="12"/>
        <v>0</v>
      </c>
      <c r="S176" s="137">
        <v>0</v>
      </c>
      <c r="T176" s="138">
        <f t="shared" si="13"/>
        <v>0</v>
      </c>
      <c r="AR176" s="139" t="s">
        <v>232</v>
      </c>
      <c r="AT176" s="139" t="s">
        <v>210</v>
      </c>
      <c r="AU176" s="139" t="s">
        <v>81</v>
      </c>
      <c r="AY176" s="13" t="s">
        <v>168</v>
      </c>
      <c r="BE176" s="140">
        <f t="shared" si="14"/>
        <v>0</v>
      </c>
      <c r="BF176" s="140">
        <f t="shared" si="15"/>
        <v>0</v>
      </c>
      <c r="BG176" s="140">
        <f t="shared" si="16"/>
        <v>0</v>
      </c>
      <c r="BH176" s="140">
        <f t="shared" si="17"/>
        <v>0</v>
      </c>
      <c r="BI176" s="140">
        <f t="shared" si="18"/>
        <v>0</v>
      </c>
      <c r="BJ176" s="13" t="s">
        <v>79</v>
      </c>
      <c r="BK176" s="140">
        <f t="shared" si="19"/>
        <v>0</v>
      </c>
      <c r="BL176" s="13" t="s">
        <v>174</v>
      </c>
      <c r="BM176" s="139" t="s">
        <v>1712</v>
      </c>
    </row>
    <row r="177" spans="2:65" s="1" customFormat="1" ht="24.2" customHeight="1">
      <c r="B177" s="128"/>
      <c r="C177" s="129" t="s">
        <v>417</v>
      </c>
      <c r="D177" s="129" t="s">
        <v>170</v>
      </c>
      <c r="E177" s="130" t="s">
        <v>943</v>
      </c>
      <c r="F177" s="131" t="s">
        <v>944</v>
      </c>
      <c r="G177" s="132" t="s">
        <v>213</v>
      </c>
      <c r="H177" s="133">
        <v>610.34199999999998</v>
      </c>
      <c r="I177" s="134">
        <v>0</v>
      </c>
      <c r="J177" s="134">
        <f t="shared" si="10"/>
        <v>0</v>
      </c>
      <c r="K177" s="131" t="s">
        <v>2419</v>
      </c>
      <c r="L177" s="25"/>
      <c r="M177" s="135" t="s">
        <v>1</v>
      </c>
      <c r="N177" s="136" t="s">
        <v>37</v>
      </c>
      <c r="O177" s="137">
        <v>7.1999999999999995E-2</v>
      </c>
      <c r="P177" s="137">
        <f t="shared" si="11"/>
        <v>43.944623999999997</v>
      </c>
      <c r="Q177" s="137">
        <v>0</v>
      </c>
      <c r="R177" s="137">
        <f t="shared" si="12"/>
        <v>0</v>
      </c>
      <c r="S177" s="137">
        <v>0</v>
      </c>
      <c r="T177" s="138">
        <f t="shared" si="13"/>
        <v>0</v>
      </c>
      <c r="AR177" s="139" t="s">
        <v>174</v>
      </c>
      <c r="AT177" s="139" t="s">
        <v>170</v>
      </c>
      <c r="AU177" s="139" t="s">
        <v>81</v>
      </c>
      <c r="AY177" s="13" t="s">
        <v>168</v>
      </c>
      <c r="BE177" s="140">
        <f t="shared" si="14"/>
        <v>0</v>
      </c>
      <c r="BF177" s="140">
        <f t="shared" si="15"/>
        <v>0</v>
      </c>
      <c r="BG177" s="140">
        <f t="shared" si="16"/>
        <v>0</v>
      </c>
      <c r="BH177" s="140">
        <f t="shared" si="17"/>
        <v>0</v>
      </c>
      <c r="BI177" s="140">
        <f t="shared" si="18"/>
        <v>0</v>
      </c>
      <c r="BJ177" s="13" t="s">
        <v>79</v>
      </c>
      <c r="BK177" s="140">
        <f t="shared" si="19"/>
        <v>0</v>
      </c>
      <c r="BL177" s="13" t="s">
        <v>174</v>
      </c>
      <c r="BM177" s="139" t="s">
        <v>1713</v>
      </c>
    </row>
    <row r="178" spans="2:65" s="1" customFormat="1" ht="37.9" customHeight="1">
      <c r="B178" s="128"/>
      <c r="C178" s="129" t="s">
        <v>421</v>
      </c>
      <c r="D178" s="129" t="s">
        <v>170</v>
      </c>
      <c r="E178" s="130" t="s">
        <v>768</v>
      </c>
      <c r="F178" s="131" t="s">
        <v>769</v>
      </c>
      <c r="G178" s="132" t="s">
        <v>213</v>
      </c>
      <c r="H178" s="133">
        <v>610.34199999999998</v>
      </c>
      <c r="I178" s="134">
        <v>0</v>
      </c>
      <c r="J178" s="134">
        <f t="shared" si="10"/>
        <v>0</v>
      </c>
      <c r="K178" s="131" t="s">
        <v>2419</v>
      </c>
      <c r="L178" s="25"/>
      <c r="M178" s="135" t="s">
        <v>1</v>
      </c>
      <c r="N178" s="136" t="s">
        <v>37</v>
      </c>
      <c r="O178" s="137">
        <v>7.0000000000000007E-2</v>
      </c>
      <c r="P178" s="137">
        <f t="shared" si="11"/>
        <v>42.723940000000006</v>
      </c>
      <c r="Q178" s="137">
        <v>0</v>
      </c>
      <c r="R178" s="137">
        <f t="shared" si="12"/>
        <v>0</v>
      </c>
      <c r="S178" s="137">
        <v>0</v>
      </c>
      <c r="T178" s="138">
        <f t="shared" si="13"/>
        <v>0</v>
      </c>
      <c r="AR178" s="139" t="s">
        <v>174</v>
      </c>
      <c r="AT178" s="139" t="s">
        <v>170</v>
      </c>
      <c r="AU178" s="139" t="s">
        <v>81</v>
      </c>
      <c r="AY178" s="13" t="s">
        <v>168</v>
      </c>
      <c r="BE178" s="140">
        <f t="shared" si="14"/>
        <v>0</v>
      </c>
      <c r="BF178" s="140">
        <f t="shared" si="15"/>
        <v>0</v>
      </c>
      <c r="BG178" s="140">
        <f t="shared" si="16"/>
        <v>0</v>
      </c>
      <c r="BH178" s="140">
        <f t="shared" si="17"/>
        <v>0</v>
      </c>
      <c r="BI178" s="140">
        <f t="shared" si="18"/>
        <v>0</v>
      </c>
      <c r="BJ178" s="13" t="s">
        <v>79</v>
      </c>
      <c r="BK178" s="140">
        <f t="shared" si="19"/>
        <v>0</v>
      </c>
      <c r="BL178" s="13" t="s">
        <v>174</v>
      </c>
      <c r="BM178" s="139" t="s">
        <v>1714</v>
      </c>
    </row>
    <row r="179" spans="2:65" s="1" customFormat="1" ht="24.2" customHeight="1">
      <c r="B179" s="128"/>
      <c r="C179" s="129" t="s">
        <v>425</v>
      </c>
      <c r="D179" s="129" t="s">
        <v>170</v>
      </c>
      <c r="E179" s="130" t="s">
        <v>1715</v>
      </c>
      <c r="F179" s="131" t="s">
        <v>1716</v>
      </c>
      <c r="G179" s="132" t="s">
        <v>213</v>
      </c>
      <c r="H179" s="133">
        <v>293.59399999999999</v>
      </c>
      <c r="I179" s="134">
        <v>0</v>
      </c>
      <c r="J179" s="134">
        <f t="shared" si="10"/>
        <v>0</v>
      </c>
      <c r="K179" s="131" t="s">
        <v>2419</v>
      </c>
      <c r="L179" s="25"/>
      <c r="M179" s="135" t="s">
        <v>1</v>
      </c>
      <c r="N179" s="136" t="s">
        <v>37</v>
      </c>
      <c r="O179" s="137">
        <v>0.435</v>
      </c>
      <c r="P179" s="137">
        <f t="shared" si="11"/>
        <v>127.71338999999999</v>
      </c>
      <c r="Q179" s="137">
        <v>0</v>
      </c>
      <c r="R179" s="137">
        <f t="shared" si="12"/>
        <v>0</v>
      </c>
      <c r="S179" s="137">
        <v>0</v>
      </c>
      <c r="T179" s="138">
        <f t="shared" si="13"/>
        <v>0</v>
      </c>
      <c r="AR179" s="139" t="s">
        <v>174</v>
      </c>
      <c r="AT179" s="139" t="s">
        <v>170</v>
      </c>
      <c r="AU179" s="139" t="s">
        <v>81</v>
      </c>
      <c r="AY179" s="13" t="s">
        <v>168</v>
      </c>
      <c r="BE179" s="140">
        <f t="shared" si="14"/>
        <v>0</v>
      </c>
      <c r="BF179" s="140">
        <f t="shared" si="15"/>
        <v>0</v>
      </c>
      <c r="BG179" s="140">
        <f t="shared" si="16"/>
        <v>0</v>
      </c>
      <c r="BH179" s="140">
        <f t="shared" si="17"/>
        <v>0</v>
      </c>
      <c r="BI179" s="140">
        <f t="shared" si="18"/>
        <v>0</v>
      </c>
      <c r="BJ179" s="13" t="s">
        <v>79</v>
      </c>
      <c r="BK179" s="140">
        <f t="shared" si="19"/>
        <v>0</v>
      </c>
      <c r="BL179" s="13" t="s">
        <v>174</v>
      </c>
      <c r="BM179" s="139" t="s">
        <v>1717</v>
      </c>
    </row>
    <row r="180" spans="2:65" s="1" customFormat="1" ht="16.5" customHeight="1">
      <c r="B180" s="128"/>
      <c r="C180" s="145" t="s">
        <v>431</v>
      </c>
      <c r="D180" s="145" t="s">
        <v>210</v>
      </c>
      <c r="E180" s="146" t="s">
        <v>1718</v>
      </c>
      <c r="F180" s="147" t="s">
        <v>1719</v>
      </c>
      <c r="G180" s="148" t="s">
        <v>239</v>
      </c>
      <c r="H180" s="149">
        <v>556.94799999999998</v>
      </c>
      <c r="I180" s="134">
        <v>0</v>
      </c>
      <c r="J180" s="150">
        <f t="shared" si="10"/>
        <v>0</v>
      </c>
      <c r="K180" s="147" t="s">
        <v>2419</v>
      </c>
      <c r="L180" s="151"/>
      <c r="M180" s="152" t="s">
        <v>1</v>
      </c>
      <c r="N180" s="153" t="s">
        <v>37</v>
      </c>
      <c r="O180" s="137">
        <v>0</v>
      </c>
      <c r="P180" s="137">
        <f t="shared" si="11"/>
        <v>0</v>
      </c>
      <c r="Q180" s="137">
        <v>1</v>
      </c>
      <c r="R180" s="137">
        <f t="shared" si="12"/>
        <v>556.94799999999998</v>
      </c>
      <c r="S180" s="137">
        <v>0</v>
      </c>
      <c r="T180" s="138">
        <f t="shared" si="13"/>
        <v>0</v>
      </c>
      <c r="AR180" s="139" t="s">
        <v>232</v>
      </c>
      <c r="AT180" s="139" t="s">
        <v>210</v>
      </c>
      <c r="AU180" s="139" t="s">
        <v>81</v>
      </c>
      <c r="AY180" s="13" t="s">
        <v>168</v>
      </c>
      <c r="BE180" s="140">
        <f t="shared" si="14"/>
        <v>0</v>
      </c>
      <c r="BF180" s="140">
        <f t="shared" si="15"/>
        <v>0</v>
      </c>
      <c r="BG180" s="140">
        <f t="shared" si="16"/>
        <v>0</v>
      </c>
      <c r="BH180" s="140">
        <f t="shared" si="17"/>
        <v>0</v>
      </c>
      <c r="BI180" s="140">
        <f t="shared" si="18"/>
        <v>0</v>
      </c>
      <c r="BJ180" s="13" t="s">
        <v>79</v>
      </c>
      <c r="BK180" s="140">
        <f t="shared" si="19"/>
        <v>0</v>
      </c>
      <c r="BL180" s="13" t="s">
        <v>174</v>
      </c>
      <c r="BM180" s="139" t="s">
        <v>1720</v>
      </c>
    </row>
    <row r="181" spans="2:65" s="1" customFormat="1" ht="24.2" customHeight="1">
      <c r="B181" s="128"/>
      <c r="C181" s="129" t="s">
        <v>435</v>
      </c>
      <c r="D181" s="129" t="s">
        <v>170</v>
      </c>
      <c r="E181" s="130" t="s">
        <v>943</v>
      </c>
      <c r="F181" s="131" t="s">
        <v>944</v>
      </c>
      <c r="G181" s="132" t="s">
        <v>213</v>
      </c>
      <c r="H181" s="133">
        <v>293.59399999999999</v>
      </c>
      <c r="I181" s="134">
        <v>0</v>
      </c>
      <c r="J181" s="134">
        <f t="shared" si="10"/>
        <v>0</v>
      </c>
      <c r="K181" s="131" t="s">
        <v>2419</v>
      </c>
      <c r="L181" s="25"/>
      <c r="M181" s="135" t="s">
        <v>1</v>
      </c>
      <c r="N181" s="136" t="s">
        <v>37</v>
      </c>
      <c r="O181" s="137">
        <v>7.1999999999999995E-2</v>
      </c>
      <c r="P181" s="137">
        <f t="shared" si="11"/>
        <v>21.138767999999999</v>
      </c>
      <c r="Q181" s="137">
        <v>0</v>
      </c>
      <c r="R181" s="137">
        <f t="shared" si="12"/>
        <v>0</v>
      </c>
      <c r="S181" s="137">
        <v>0</v>
      </c>
      <c r="T181" s="138">
        <f t="shared" si="13"/>
        <v>0</v>
      </c>
      <c r="AR181" s="139" t="s">
        <v>174</v>
      </c>
      <c r="AT181" s="139" t="s">
        <v>170</v>
      </c>
      <c r="AU181" s="139" t="s">
        <v>81</v>
      </c>
      <c r="AY181" s="13" t="s">
        <v>168</v>
      </c>
      <c r="BE181" s="140">
        <f t="shared" si="14"/>
        <v>0</v>
      </c>
      <c r="BF181" s="140">
        <f t="shared" si="15"/>
        <v>0</v>
      </c>
      <c r="BG181" s="140">
        <f t="shared" si="16"/>
        <v>0</v>
      </c>
      <c r="BH181" s="140">
        <f t="shared" si="17"/>
        <v>0</v>
      </c>
      <c r="BI181" s="140">
        <f t="shared" si="18"/>
        <v>0</v>
      </c>
      <c r="BJ181" s="13" t="s">
        <v>79</v>
      </c>
      <c r="BK181" s="140">
        <f t="shared" si="19"/>
        <v>0</v>
      </c>
      <c r="BL181" s="13" t="s">
        <v>174</v>
      </c>
      <c r="BM181" s="139" t="s">
        <v>1721</v>
      </c>
    </row>
    <row r="182" spans="2:65" s="1" customFormat="1" ht="37.9" customHeight="1">
      <c r="B182" s="128"/>
      <c r="C182" s="129" t="s">
        <v>439</v>
      </c>
      <c r="D182" s="129" t="s">
        <v>170</v>
      </c>
      <c r="E182" s="130" t="s">
        <v>768</v>
      </c>
      <c r="F182" s="131" t="s">
        <v>769</v>
      </c>
      <c r="G182" s="132" t="s">
        <v>213</v>
      </c>
      <c r="H182" s="133">
        <v>293.59399999999999</v>
      </c>
      <c r="I182" s="134">
        <v>0</v>
      </c>
      <c r="J182" s="134">
        <f t="shared" si="10"/>
        <v>0</v>
      </c>
      <c r="K182" s="131" t="s">
        <v>2419</v>
      </c>
      <c r="L182" s="25"/>
      <c r="M182" s="135" t="s">
        <v>1</v>
      </c>
      <c r="N182" s="136" t="s">
        <v>37</v>
      </c>
      <c r="O182" s="137">
        <v>7.0000000000000007E-2</v>
      </c>
      <c r="P182" s="137">
        <f t="shared" si="11"/>
        <v>20.551580000000001</v>
      </c>
      <c r="Q182" s="137">
        <v>0</v>
      </c>
      <c r="R182" s="137">
        <f t="shared" si="12"/>
        <v>0</v>
      </c>
      <c r="S182" s="137">
        <v>0</v>
      </c>
      <c r="T182" s="138">
        <f t="shared" si="13"/>
        <v>0</v>
      </c>
      <c r="AR182" s="139" t="s">
        <v>174</v>
      </c>
      <c r="AT182" s="139" t="s">
        <v>170</v>
      </c>
      <c r="AU182" s="139" t="s">
        <v>81</v>
      </c>
      <c r="AY182" s="13" t="s">
        <v>168</v>
      </c>
      <c r="BE182" s="140">
        <f t="shared" si="14"/>
        <v>0</v>
      </c>
      <c r="BF182" s="140">
        <f t="shared" si="15"/>
        <v>0</v>
      </c>
      <c r="BG182" s="140">
        <f t="shared" si="16"/>
        <v>0</v>
      </c>
      <c r="BH182" s="140">
        <f t="shared" si="17"/>
        <v>0</v>
      </c>
      <c r="BI182" s="140">
        <f t="shared" si="18"/>
        <v>0</v>
      </c>
      <c r="BJ182" s="13" t="s">
        <v>79</v>
      </c>
      <c r="BK182" s="140">
        <f t="shared" si="19"/>
        <v>0</v>
      </c>
      <c r="BL182" s="13" t="s">
        <v>174</v>
      </c>
      <c r="BM182" s="139" t="s">
        <v>1722</v>
      </c>
    </row>
    <row r="183" spans="2:65" s="11" customFormat="1" ht="22.9" customHeight="1">
      <c r="B183" s="117"/>
      <c r="D183" s="118" t="s">
        <v>71</v>
      </c>
      <c r="E183" s="126" t="s">
        <v>174</v>
      </c>
      <c r="F183" s="126" t="s">
        <v>947</v>
      </c>
      <c r="J183" s="127">
        <f>BK183</f>
        <v>0</v>
      </c>
      <c r="L183" s="117"/>
      <c r="M183" s="121"/>
      <c r="P183" s="122">
        <f>SUM(P184:P186)</f>
        <v>110.49913599999999</v>
      </c>
      <c r="R183" s="122">
        <f>SUM(R184:R186)</f>
        <v>0</v>
      </c>
      <c r="T183" s="123">
        <f>SUM(T184:T186)</f>
        <v>0</v>
      </c>
      <c r="AR183" s="118" t="s">
        <v>79</v>
      </c>
      <c r="AT183" s="124" t="s">
        <v>71</v>
      </c>
      <c r="AU183" s="124" t="s">
        <v>79</v>
      </c>
      <c r="AY183" s="118" t="s">
        <v>168</v>
      </c>
      <c r="BK183" s="125">
        <f>SUM(BK184:BK186)</f>
        <v>0</v>
      </c>
    </row>
    <row r="184" spans="2:65" s="1" customFormat="1" ht="24.2" customHeight="1">
      <c r="B184" s="128"/>
      <c r="C184" s="129" t="s">
        <v>443</v>
      </c>
      <c r="D184" s="129" t="s">
        <v>170</v>
      </c>
      <c r="E184" s="130" t="s">
        <v>1723</v>
      </c>
      <c r="F184" s="131" t="s">
        <v>1724</v>
      </c>
      <c r="G184" s="132" t="s">
        <v>213</v>
      </c>
      <c r="H184" s="133">
        <v>57.076000000000001</v>
      </c>
      <c r="I184" s="134">
        <v>0</v>
      </c>
      <c r="J184" s="134">
        <f>ROUND(I184*H184,2)</f>
        <v>0</v>
      </c>
      <c r="K184" s="131" t="s">
        <v>2419</v>
      </c>
      <c r="L184" s="25"/>
      <c r="M184" s="135" t="s">
        <v>1</v>
      </c>
      <c r="N184" s="136" t="s">
        <v>37</v>
      </c>
      <c r="O184" s="137">
        <v>1.6950000000000001</v>
      </c>
      <c r="P184" s="137">
        <f>O184*H184</f>
        <v>96.743819999999999</v>
      </c>
      <c r="Q184" s="137">
        <v>0</v>
      </c>
      <c r="R184" s="137">
        <f>Q184*H184</f>
        <v>0</v>
      </c>
      <c r="S184" s="137">
        <v>0</v>
      </c>
      <c r="T184" s="138">
        <f>S184*H184</f>
        <v>0</v>
      </c>
      <c r="AR184" s="139" t="s">
        <v>174</v>
      </c>
      <c r="AT184" s="139" t="s">
        <v>170</v>
      </c>
      <c r="AU184" s="139" t="s">
        <v>81</v>
      </c>
      <c r="AY184" s="13" t="s">
        <v>168</v>
      </c>
      <c r="BE184" s="140">
        <f>IF(N184="základní",J184,0)</f>
        <v>0</v>
      </c>
      <c r="BF184" s="140">
        <f>IF(N184="snížená",J184,0)</f>
        <v>0</v>
      </c>
      <c r="BG184" s="140">
        <f>IF(N184="zákl. přenesená",J184,0)</f>
        <v>0</v>
      </c>
      <c r="BH184" s="140">
        <f>IF(N184="sníž. přenesená",J184,0)</f>
        <v>0</v>
      </c>
      <c r="BI184" s="140">
        <f>IF(N184="nulová",J184,0)</f>
        <v>0</v>
      </c>
      <c r="BJ184" s="13" t="s">
        <v>79</v>
      </c>
      <c r="BK184" s="140">
        <f>ROUND(I184*H184,2)</f>
        <v>0</v>
      </c>
      <c r="BL184" s="13" t="s">
        <v>174</v>
      </c>
      <c r="BM184" s="139" t="s">
        <v>1725</v>
      </c>
    </row>
    <row r="185" spans="2:65" s="1" customFormat="1" ht="24.2" customHeight="1">
      <c r="B185" s="128"/>
      <c r="C185" s="129" t="s">
        <v>448</v>
      </c>
      <c r="D185" s="129" t="s">
        <v>170</v>
      </c>
      <c r="E185" s="130" t="s">
        <v>398</v>
      </c>
      <c r="F185" s="131" t="s">
        <v>399</v>
      </c>
      <c r="G185" s="132" t="s">
        <v>213</v>
      </c>
      <c r="H185" s="133">
        <v>57.076000000000001</v>
      </c>
      <c r="I185" s="134">
        <v>0</v>
      </c>
      <c r="J185" s="134">
        <f>ROUND(I185*H185,2)</f>
        <v>0</v>
      </c>
      <c r="K185" s="131" t="s">
        <v>2419</v>
      </c>
      <c r="L185" s="25"/>
      <c r="M185" s="135" t="s">
        <v>1</v>
      </c>
      <c r="N185" s="136" t="s">
        <v>37</v>
      </c>
      <c r="O185" s="137">
        <v>0.19700000000000001</v>
      </c>
      <c r="P185" s="137">
        <f>O185*H185</f>
        <v>11.243972000000001</v>
      </c>
      <c r="Q185" s="137">
        <v>0</v>
      </c>
      <c r="R185" s="137">
        <f>Q185*H185</f>
        <v>0</v>
      </c>
      <c r="S185" s="137">
        <v>0</v>
      </c>
      <c r="T185" s="138">
        <f>S185*H185</f>
        <v>0</v>
      </c>
      <c r="AR185" s="139" t="s">
        <v>174</v>
      </c>
      <c r="AT185" s="139" t="s">
        <v>170</v>
      </c>
      <c r="AU185" s="139" t="s">
        <v>81</v>
      </c>
      <c r="AY185" s="13" t="s">
        <v>168</v>
      </c>
      <c r="BE185" s="140">
        <f>IF(N185="základní",J185,0)</f>
        <v>0</v>
      </c>
      <c r="BF185" s="140">
        <f>IF(N185="snížená",J185,0)</f>
        <v>0</v>
      </c>
      <c r="BG185" s="140">
        <f>IF(N185="zákl. přenesená",J185,0)</f>
        <v>0</v>
      </c>
      <c r="BH185" s="140">
        <f>IF(N185="sníž. přenesená",J185,0)</f>
        <v>0</v>
      </c>
      <c r="BI185" s="140">
        <f>IF(N185="nulová",J185,0)</f>
        <v>0</v>
      </c>
      <c r="BJ185" s="13" t="s">
        <v>79</v>
      </c>
      <c r="BK185" s="140">
        <f>ROUND(I185*H185,2)</f>
        <v>0</v>
      </c>
      <c r="BL185" s="13" t="s">
        <v>174</v>
      </c>
      <c r="BM185" s="139" t="s">
        <v>1726</v>
      </c>
    </row>
    <row r="186" spans="2:65" s="1" customFormat="1" ht="37.9" customHeight="1">
      <c r="B186" s="128"/>
      <c r="C186" s="129" t="s">
        <v>452</v>
      </c>
      <c r="D186" s="129" t="s">
        <v>170</v>
      </c>
      <c r="E186" s="130" t="s">
        <v>952</v>
      </c>
      <c r="F186" s="131" t="s">
        <v>953</v>
      </c>
      <c r="G186" s="132" t="s">
        <v>213</v>
      </c>
      <c r="H186" s="133">
        <v>57.076000000000001</v>
      </c>
      <c r="I186" s="134">
        <v>0</v>
      </c>
      <c r="J186" s="134">
        <f>ROUND(I186*H186,2)</f>
        <v>0</v>
      </c>
      <c r="K186" s="131" t="s">
        <v>2419</v>
      </c>
      <c r="L186" s="25"/>
      <c r="M186" s="135" t="s">
        <v>1</v>
      </c>
      <c r="N186" s="136" t="s">
        <v>37</v>
      </c>
      <c r="O186" s="137">
        <v>4.3999999999999997E-2</v>
      </c>
      <c r="P186" s="137">
        <f>O186*H186</f>
        <v>2.5113439999999998</v>
      </c>
      <c r="Q186" s="137">
        <v>0</v>
      </c>
      <c r="R186" s="137">
        <f>Q186*H186</f>
        <v>0</v>
      </c>
      <c r="S186" s="137">
        <v>0</v>
      </c>
      <c r="T186" s="138">
        <f>S186*H186</f>
        <v>0</v>
      </c>
      <c r="AR186" s="139" t="s">
        <v>174</v>
      </c>
      <c r="AT186" s="139" t="s">
        <v>170</v>
      </c>
      <c r="AU186" s="139" t="s">
        <v>81</v>
      </c>
      <c r="AY186" s="13" t="s">
        <v>168</v>
      </c>
      <c r="BE186" s="140">
        <f>IF(N186="základní",J186,0)</f>
        <v>0</v>
      </c>
      <c r="BF186" s="140">
        <f>IF(N186="snížená",J186,0)</f>
        <v>0</v>
      </c>
      <c r="BG186" s="140">
        <f>IF(N186="zákl. přenesená",J186,0)</f>
        <v>0</v>
      </c>
      <c r="BH186" s="140">
        <f>IF(N186="sníž. přenesená",J186,0)</f>
        <v>0</v>
      </c>
      <c r="BI186" s="140">
        <f>IF(N186="nulová",J186,0)</f>
        <v>0</v>
      </c>
      <c r="BJ186" s="13" t="s">
        <v>79</v>
      </c>
      <c r="BK186" s="140">
        <f>ROUND(I186*H186,2)</f>
        <v>0</v>
      </c>
      <c r="BL186" s="13" t="s">
        <v>174</v>
      </c>
      <c r="BM186" s="139" t="s">
        <v>1727</v>
      </c>
    </row>
    <row r="187" spans="2:65" s="11" customFormat="1" ht="22.9" customHeight="1">
      <c r="B187" s="117"/>
      <c r="D187" s="118" t="s">
        <v>71</v>
      </c>
      <c r="E187" s="126" t="s">
        <v>185</v>
      </c>
      <c r="F187" s="126" t="s">
        <v>774</v>
      </c>
      <c r="J187" s="127">
        <f>BK187</f>
        <v>0</v>
      </c>
      <c r="L187" s="117"/>
      <c r="M187" s="121"/>
      <c r="P187" s="122">
        <f>SUM(P188:P190)</f>
        <v>82.264658000000011</v>
      </c>
      <c r="R187" s="122">
        <f>SUM(R188:R190)</f>
        <v>0</v>
      </c>
      <c r="T187" s="123">
        <f>SUM(T188:T190)</f>
        <v>0</v>
      </c>
      <c r="AR187" s="118" t="s">
        <v>79</v>
      </c>
      <c r="AT187" s="124" t="s">
        <v>71</v>
      </c>
      <c r="AU187" s="124" t="s">
        <v>79</v>
      </c>
      <c r="AY187" s="118" t="s">
        <v>168</v>
      </c>
      <c r="BK187" s="125">
        <f>SUM(BK188:BK190)</f>
        <v>0</v>
      </c>
    </row>
    <row r="188" spans="2:65" s="1" customFormat="1" ht="16.5" customHeight="1">
      <c r="B188" s="128"/>
      <c r="C188" s="129" t="s">
        <v>456</v>
      </c>
      <c r="D188" s="129" t="s">
        <v>170</v>
      </c>
      <c r="E188" s="130" t="s">
        <v>1224</v>
      </c>
      <c r="F188" s="131" t="s">
        <v>1225</v>
      </c>
      <c r="G188" s="132" t="s">
        <v>218</v>
      </c>
      <c r="H188" s="133">
        <v>570.49</v>
      </c>
      <c r="I188" s="134">
        <v>0</v>
      </c>
      <c r="J188" s="134">
        <f>ROUND(I188*H188,2)</f>
        <v>0</v>
      </c>
      <c r="K188" s="131" t="s">
        <v>192</v>
      </c>
      <c r="L188" s="25"/>
      <c r="M188" s="135" t="s">
        <v>1</v>
      </c>
      <c r="N188" s="136" t="s">
        <v>37</v>
      </c>
      <c r="O188" s="137">
        <v>9.6000000000000002E-2</v>
      </c>
      <c r="P188" s="137">
        <f>O188*H188</f>
        <v>54.767040000000001</v>
      </c>
      <c r="Q188" s="137">
        <v>0</v>
      </c>
      <c r="R188" s="137">
        <f>Q188*H188</f>
        <v>0</v>
      </c>
      <c r="S188" s="137">
        <v>0</v>
      </c>
      <c r="T188" s="138">
        <f>S188*H188</f>
        <v>0</v>
      </c>
      <c r="AR188" s="139" t="s">
        <v>174</v>
      </c>
      <c r="AT188" s="139" t="s">
        <v>170</v>
      </c>
      <c r="AU188" s="139" t="s">
        <v>81</v>
      </c>
      <c r="AY188" s="13" t="s">
        <v>168</v>
      </c>
      <c r="BE188" s="140">
        <f>IF(N188="základní",J188,0)</f>
        <v>0</v>
      </c>
      <c r="BF188" s="140">
        <f>IF(N188="snížená",J188,0)</f>
        <v>0</v>
      </c>
      <c r="BG188" s="140">
        <f>IF(N188="zákl. přenesená",J188,0)</f>
        <v>0</v>
      </c>
      <c r="BH188" s="140">
        <f>IF(N188="sníž. přenesená",J188,0)</f>
        <v>0</v>
      </c>
      <c r="BI188" s="140">
        <f>IF(N188="nulová",J188,0)</f>
        <v>0</v>
      </c>
      <c r="BJ188" s="13" t="s">
        <v>79</v>
      </c>
      <c r="BK188" s="140">
        <f>ROUND(I188*H188,2)</f>
        <v>0</v>
      </c>
      <c r="BL188" s="13" t="s">
        <v>174</v>
      </c>
      <c r="BM188" s="139" t="s">
        <v>1728</v>
      </c>
    </row>
    <row r="189" spans="2:65" s="1" customFormat="1" ht="24.2" customHeight="1">
      <c r="B189" s="128"/>
      <c r="C189" s="129" t="s">
        <v>460</v>
      </c>
      <c r="D189" s="129" t="s">
        <v>170</v>
      </c>
      <c r="E189" s="130" t="s">
        <v>398</v>
      </c>
      <c r="F189" s="131" t="s">
        <v>399</v>
      </c>
      <c r="G189" s="132" t="s">
        <v>213</v>
      </c>
      <c r="H189" s="133">
        <v>114.098</v>
      </c>
      <c r="I189" s="134">
        <v>0</v>
      </c>
      <c r="J189" s="134">
        <f>ROUND(I189*H189,2)</f>
        <v>0</v>
      </c>
      <c r="K189" s="131" t="s">
        <v>2419</v>
      </c>
      <c r="L189" s="25"/>
      <c r="M189" s="135" t="s">
        <v>1</v>
      </c>
      <c r="N189" s="136" t="s">
        <v>37</v>
      </c>
      <c r="O189" s="137">
        <v>0.19700000000000001</v>
      </c>
      <c r="P189" s="137">
        <f>O189*H189</f>
        <v>22.477306000000002</v>
      </c>
      <c r="Q189" s="137">
        <v>0</v>
      </c>
      <c r="R189" s="137">
        <f>Q189*H189</f>
        <v>0</v>
      </c>
      <c r="S189" s="137">
        <v>0</v>
      </c>
      <c r="T189" s="138">
        <f>S189*H189</f>
        <v>0</v>
      </c>
      <c r="AR189" s="139" t="s">
        <v>174</v>
      </c>
      <c r="AT189" s="139" t="s">
        <v>170</v>
      </c>
      <c r="AU189" s="139" t="s">
        <v>81</v>
      </c>
      <c r="AY189" s="13" t="s">
        <v>168</v>
      </c>
      <c r="BE189" s="140">
        <f>IF(N189="základní",J189,0)</f>
        <v>0</v>
      </c>
      <c r="BF189" s="140">
        <f>IF(N189="snížená",J189,0)</f>
        <v>0</v>
      </c>
      <c r="BG189" s="140">
        <f>IF(N189="zákl. přenesená",J189,0)</f>
        <v>0</v>
      </c>
      <c r="BH189" s="140">
        <f>IF(N189="sníž. přenesená",J189,0)</f>
        <v>0</v>
      </c>
      <c r="BI189" s="140">
        <f>IF(N189="nulová",J189,0)</f>
        <v>0</v>
      </c>
      <c r="BJ189" s="13" t="s">
        <v>79</v>
      </c>
      <c r="BK189" s="140">
        <f>ROUND(I189*H189,2)</f>
        <v>0</v>
      </c>
      <c r="BL189" s="13" t="s">
        <v>174</v>
      </c>
      <c r="BM189" s="139" t="s">
        <v>1729</v>
      </c>
    </row>
    <row r="190" spans="2:65" s="1" customFormat="1" ht="37.9" customHeight="1">
      <c r="B190" s="128"/>
      <c r="C190" s="129" t="s">
        <v>464</v>
      </c>
      <c r="D190" s="129" t="s">
        <v>170</v>
      </c>
      <c r="E190" s="130" t="s">
        <v>952</v>
      </c>
      <c r="F190" s="131" t="s">
        <v>953</v>
      </c>
      <c r="G190" s="132" t="s">
        <v>213</v>
      </c>
      <c r="H190" s="133">
        <v>114.098</v>
      </c>
      <c r="I190" s="134">
        <v>0</v>
      </c>
      <c r="J190" s="134">
        <f>ROUND(I190*H190,2)</f>
        <v>0</v>
      </c>
      <c r="K190" s="131" t="s">
        <v>2419</v>
      </c>
      <c r="L190" s="25"/>
      <c r="M190" s="135" t="s">
        <v>1</v>
      </c>
      <c r="N190" s="136" t="s">
        <v>37</v>
      </c>
      <c r="O190" s="137">
        <v>4.3999999999999997E-2</v>
      </c>
      <c r="P190" s="137">
        <f>O190*H190</f>
        <v>5.0203119999999997</v>
      </c>
      <c r="Q190" s="137">
        <v>0</v>
      </c>
      <c r="R190" s="137">
        <f>Q190*H190</f>
        <v>0</v>
      </c>
      <c r="S190" s="137">
        <v>0</v>
      </c>
      <c r="T190" s="138">
        <f>S190*H190</f>
        <v>0</v>
      </c>
      <c r="AR190" s="139" t="s">
        <v>174</v>
      </c>
      <c r="AT190" s="139" t="s">
        <v>170</v>
      </c>
      <c r="AU190" s="139" t="s">
        <v>81</v>
      </c>
      <c r="AY190" s="13" t="s">
        <v>168</v>
      </c>
      <c r="BE190" s="140">
        <f>IF(N190="základní",J190,0)</f>
        <v>0</v>
      </c>
      <c r="BF190" s="140">
        <f>IF(N190="snížená",J190,0)</f>
        <v>0</v>
      </c>
      <c r="BG190" s="140">
        <f>IF(N190="zákl. přenesená",J190,0)</f>
        <v>0</v>
      </c>
      <c r="BH190" s="140">
        <f>IF(N190="sníž. přenesená",J190,0)</f>
        <v>0</v>
      </c>
      <c r="BI190" s="140">
        <f>IF(N190="nulová",J190,0)</f>
        <v>0</v>
      </c>
      <c r="BJ190" s="13" t="s">
        <v>79</v>
      </c>
      <c r="BK190" s="140">
        <f>ROUND(I190*H190,2)</f>
        <v>0</v>
      </c>
      <c r="BL190" s="13" t="s">
        <v>174</v>
      </c>
      <c r="BM190" s="139" t="s">
        <v>1730</v>
      </c>
    </row>
    <row r="191" spans="2:65" s="11" customFormat="1" ht="22.9" customHeight="1">
      <c r="B191" s="117"/>
      <c r="D191" s="118" t="s">
        <v>71</v>
      </c>
      <c r="E191" s="126" t="s">
        <v>232</v>
      </c>
      <c r="F191" s="126" t="s">
        <v>514</v>
      </c>
      <c r="J191" s="127">
        <f>BK191</f>
        <v>0</v>
      </c>
      <c r="L191" s="117"/>
      <c r="M191" s="121"/>
      <c r="P191" s="122">
        <f>SUM(P192:P265)</f>
        <v>704.04865600000005</v>
      </c>
      <c r="R191" s="122">
        <f>SUM(R192:R265)</f>
        <v>33.356695900000005</v>
      </c>
      <c r="T191" s="123">
        <f>SUM(T192:T265)</f>
        <v>44.532180000000004</v>
      </c>
      <c r="AR191" s="118" t="s">
        <v>79</v>
      </c>
      <c r="AT191" s="124" t="s">
        <v>71</v>
      </c>
      <c r="AU191" s="124" t="s">
        <v>79</v>
      </c>
      <c r="AY191" s="118" t="s">
        <v>168</v>
      </c>
      <c r="BK191" s="125">
        <f>SUM(BK192:BK265)</f>
        <v>0</v>
      </c>
    </row>
    <row r="192" spans="2:65" s="1" customFormat="1" ht="24.2" customHeight="1">
      <c r="B192" s="128"/>
      <c r="C192" s="129" t="s">
        <v>468</v>
      </c>
      <c r="D192" s="129" t="s">
        <v>170</v>
      </c>
      <c r="E192" s="130" t="s">
        <v>1731</v>
      </c>
      <c r="F192" s="131" t="s">
        <v>1732</v>
      </c>
      <c r="G192" s="132" t="s">
        <v>207</v>
      </c>
      <c r="H192" s="133">
        <v>27.86</v>
      </c>
      <c r="I192" s="134">
        <v>0</v>
      </c>
      <c r="J192" s="134">
        <f t="shared" ref="J192:J223" si="20">ROUND(I192*H192,2)</f>
        <v>0</v>
      </c>
      <c r="K192" s="131" t="s">
        <v>2419</v>
      </c>
      <c r="L192" s="25"/>
      <c r="M192" s="135" t="s">
        <v>1</v>
      </c>
      <c r="N192" s="136" t="s">
        <v>37</v>
      </c>
      <c r="O192" s="137">
        <v>0.44600000000000001</v>
      </c>
      <c r="P192" s="137">
        <f t="shared" ref="P192:P223" si="21">O192*H192</f>
        <v>12.425560000000001</v>
      </c>
      <c r="Q192" s="137">
        <v>0</v>
      </c>
      <c r="R192" s="137">
        <f t="shared" ref="R192:R223" si="22">Q192*H192</f>
        <v>0</v>
      </c>
      <c r="S192" s="137">
        <v>0</v>
      </c>
      <c r="T192" s="138">
        <f t="shared" ref="T192:T223" si="23">S192*H192</f>
        <v>0</v>
      </c>
      <c r="AR192" s="139" t="s">
        <v>174</v>
      </c>
      <c r="AT192" s="139" t="s">
        <v>170</v>
      </c>
      <c r="AU192" s="139" t="s">
        <v>81</v>
      </c>
      <c r="AY192" s="13" t="s">
        <v>168</v>
      </c>
      <c r="BE192" s="140">
        <f t="shared" ref="BE192:BE223" si="24">IF(N192="základní",J192,0)</f>
        <v>0</v>
      </c>
      <c r="BF192" s="140">
        <f t="shared" ref="BF192:BF223" si="25">IF(N192="snížená",J192,0)</f>
        <v>0</v>
      </c>
      <c r="BG192" s="140">
        <f t="shared" ref="BG192:BG223" si="26">IF(N192="zákl. přenesená",J192,0)</f>
        <v>0</v>
      </c>
      <c r="BH192" s="140">
        <f t="shared" ref="BH192:BH223" si="27">IF(N192="sníž. přenesená",J192,0)</f>
        <v>0</v>
      </c>
      <c r="BI192" s="140">
        <f t="shared" ref="BI192:BI223" si="28">IF(N192="nulová",J192,0)</f>
        <v>0</v>
      </c>
      <c r="BJ192" s="13" t="s">
        <v>79</v>
      </c>
      <c r="BK192" s="140">
        <f t="shared" ref="BK192:BK223" si="29">ROUND(I192*H192,2)</f>
        <v>0</v>
      </c>
      <c r="BL192" s="13" t="s">
        <v>174</v>
      </c>
      <c r="BM192" s="139" t="s">
        <v>1733</v>
      </c>
    </row>
    <row r="193" spans="2:65" s="1" customFormat="1" ht="37.9" customHeight="1">
      <c r="B193" s="128"/>
      <c r="C193" s="145" t="s">
        <v>472</v>
      </c>
      <c r="D193" s="145" t="s">
        <v>210</v>
      </c>
      <c r="E193" s="146" t="s">
        <v>1734</v>
      </c>
      <c r="F193" s="147" t="s">
        <v>1735</v>
      </c>
      <c r="G193" s="148" t="s">
        <v>207</v>
      </c>
      <c r="H193" s="149">
        <v>28.138999999999999</v>
      </c>
      <c r="I193" s="134">
        <v>0</v>
      </c>
      <c r="J193" s="150">
        <f t="shared" si="20"/>
        <v>0</v>
      </c>
      <c r="K193" s="147" t="s">
        <v>192</v>
      </c>
      <c r="L193" s="151"/>
      <c r="M193" s="152" t="s">
        <v>1</v>
      </c>
      <c r="N193" s="153" t="s">
        <v>37</v>
      </c>
      <c r="O193" s="137">
        <v>0</v>
      </c>
      <c r="P193" s="137">
        <f t="shared" si="21"/>
        <v>0</v>
      </c>
      <c r="Q193" s="137">
        <v>1.306E-2</v>
      </c>
      <c r="R193" s="137">
        <f t="shared" si="22"/>
        <v>0.36749534</v>
      </c>
      <c r="S193" s="137">
        <v>0</v>
      </c>
      <c r="T193" s="138">
        <f t="shared" si="23"/>
        <v>0</v>
      </c>
      <c r="AR193" s="139" t="s">
        <v>232</v>
      </c>
      <c r="AT193" s="139" t="s">
        <v>210</v>
      </c>
      <c r="AU193" s="139" t="s">
        <v>81</v>
      </c>
      <c r="AY193" s="13" t="s">
        <v>168</v>
      </c>
      <c r="BE193" s="140">
        <f t="shared" si="24"/>
        <v>0</v>
      </c>
      <c r="BF193" s="140">
        <f t="shared" si="25"/>
        <v>0</v>
      </c>
      <c r="BG193" s="140">
        <f t="shared" si="26"/>
        <v>0</v>
      </c>
      <c r="BH193" s="140">
        <f t="shared" si="27"/>
        <v>0</v>
      </c>
      <c r="BI193" s="140">
        <f t="shared" si="28"/>
        <v>0</v>
      </c>
      <c r="BJ193" s="13" t="s">
        <v>79</v>
      </c>
      <c r="BK193" s="140">
        <f t="shared" si="29"/>
        <v>0</v>
      </c>
      <c r="BL193" s="13" t="s">
        <v>174</v>
      </c>
      <c r="BM193" s="139" t="s">
        <v>1736</v>
      </c>
    </row>
    <row r="194" spans="2:65" s="1" customFormat="1" ht="16.5" customHeight="1">
      <c r="B194" s="128"/>
      <c r="C194" s="145" t="s">
        <v>476</v>
      </c>
      <c r="D194" s="145" t="s">
        <v>210</v>
      </c>
      <c r="E194" s="146" t="s">
        <v>1737</v>
      </c>
      <c r="F194" s="147" t="s">
        <v>1738</v>
      </c>
      <c r="G194" s="148" t="s">
        <v>173</v>
      </c>
      <c r="H194" s="149">
        <v>31.62</v>
      </c>
      <c r="I194" s="134">
        <v>0</v>
      </c>
      <c r="J194" s="150">
        <f t="shared" si="20"/>
        <v>0</v>
      </c>
      <c r="K194" s="147" t="s">
        <v>192</v>
      </c>
      <c r="L194" s="151"/>
      <c r="M194" s="152" t="s">
        <v>1</v>
      </c>
      <c r="N194" s="153" t="s">
        <v>37</v>
      </c>
      <c r="O194" s="137">
        <v>0</v>
      </c>
      <c r="P194" s="137">
        <f t="shared" si="21"/>
        <v>0</v>
      </c>
      <c r="Q194" s="137">
        <v>8.0000000000000007E-5</v>
      </c>
      <c r="R194" s="137">
        <f t="shared" si="22"/>
        <v>2.5296000000000003E-3</v>
      </c>
      <c r="S194" s="137">
        <v>0</v>
      </c>
      <c r="T194" s="138">
        <f t="shared" si="23"/>
        <v>0</v>
      </c>
      <c r="AR194" s="139" t="s">
        <v>232</v>
      </c>
      <c r="AT194" s="139" t="s">
        <v>210</v>
      </c>
      <c r="AU194" s="139" t="s">
        <v>81</v>
      </c>
      <c r="AY194" s="13" t="s">
        <v>168</v>
      </c>
      <c r="BE194" s="140">
        <f t="shared" si="24"/>
        <v>0</v>
      </c>
      <c r="BF194" s="140">
        <f t="shared" si="25"/>
        <v>0</v>
      </c>
      <c r="BG194" s="140">
        <f t="shared" si="26"/>
        <v>0</v>
      </c>
      <c r="BH194" s="140">
        <f t="shared" si="27"/>
        <v>0</v>
      </c>
      <c r="BI194" s="140">
        <f t="shared" si="28"/>
        <v>0</v>
      </c>
      <c r="BJ194" s="13" t="s">
        <v>79</v>
      </c>
      <c r="BK194" s="140">
        <f t="shared" si="29"/>
        <v>0</v>
      </c>
      <c r="BL194" s="13" t="s">
        <v>174</v>
      </c>
      <c r="BM194" s="139" t="s">
        <v>1739</v>
      </c>
    </row>
    <row r="195" spans="2:65" s="1" customFormat="1" ht="24.2" customHeight="1">
      <c r="B195" s="128"/>
      <c r="C195" s="145" t="s">
        <v>480</v>
      </c>
      <c r="D195" s="145" t="s">
        <v>210</v>
      </c>
      <c r="E195" s="146" t="s">
        <v>1740</v>
      </c>
      <c r="F195" s="147" t="s">
        <v>1741</v>
      </c>
      <c r="G195" s="148" t="s">
        <v>173</v>
      </c>
      <c r="H195" s="149">
        <v>17.34</v>
      </c>
      <c r="I195" s="134">
        <v>0</v>
      </c>
      <c r="J195" s="150">
        <f t="shared" si="20"/>
        <v>0</v>
      </c>
      <c r="K195" s="147" t="s">
        <v>192</v>
      </c>
      <c r="L195" s="151"/>
      <c r="M195" s="152" t="s">
        <v>1</v>
      </c>
      <c r="N195" s="153" t="s">
        <v>37</v>
      </c>
      <c r="O195" s="137">
        <v>0</v>
      </c>
      <c r="P195" s="137">
        <f t="shared" si="21"/>
        <v>0</v>
      </c>
      <c r="Q195" s="137">
        <v>8.0000000000000007E-5</v>
      </c>
      <c r="R195" s="137">
        <f t="shared" si="22"/>
        <v>1.3872000000000001E-3</v>
      </c>
      <c r="S195" s="137">
        <v>0</v>
      </c>
      <c r="T195" s="138">
        <f t="shared" si="23"/>
        <v>0</v>
      </c>
      <c r="AR195" s="139" t="s">
        <v>232</v>
      </c>
      <c r="AT195" s="139" t="s">
        <v>210</v>
      </c>
      <c r="AU195" s="139" t="s">
        <v>81</v>
      </c>
      <c r="AY195" s="13" t="s">
        <v>168</v>
      </c>
      <c r="BE195" s="140">
        <f t="shared" si="24"/>
        <v>0</v>
      </c>
      <c r="BF195" s="140">
        <f t="shared" si="25"/>
        <v>0</v>
      </c>
      <c r="BG195" s="140">
        <f t="shared" si="26"/>
        <v>0</v>
      </c>
      <c r="BH195" s="140">
        <f t="shared" si="27"/>
        <v>0</v>
      </c>
      <c r="BI195" s="140">
        <f t="shared" si="28"/>
        <v>0</v>
      </c>
      <c r="BJ195" s="13" t="s">
        <v>79</v>
      </c>
      <c r="BK195" s="140">
        <f t="shared" si="29"/>
        <v>0</v>
      </c>
      <c r="BL195" s="13" t="s">
        <v>174</v>
      </c>
      <c r="BM195" s="139" t="s">
        <v>1742</v>
      </c>
    </row>
    <row r="196" spans="2:65" s="1" customFormat="1" ht="24.2" customHeight="1">
      <c r="B196" s="128"/>
      <c r="C196" s="145" t="s">
        <v>484</v>
      </c>
      <c r="D196" s="145" t="s">
        <v>210</v>
      </c>
      <c r="E196" s="146" t="s">
        <v>1743</v>
      </c>
      <c r="F196" s="147" t="s">
        <v>1744</v>
      </c>
      <c r="G196" s="148" t="s">
        <v>173</v>
      </c>
      <c r="H196" s="149">
        <v>31.62</v>
      </c>
      <c r="I196" s="134">
        <v>0</v>
      </c>
      <c r="J196" s="150">
        <f t="shared" si="20"/>
        <v>0</v>
      </c>
      <c r="K196" s="147" t="s">
        <v>192</v>
      </c>
      <c r="L196" s="151"/>
      <c r="M196" s="152" t="s">
        <v>1</v>
      </c>
      <c r="N196" s="153" t="s">
        <v>37</v>
      </c>
      <c r="O196" s="137">
        <v>0</v>
      </c>
      <c r="P196" s="137">
        <f t="shared" si="21"/>
        <v>0</v>
      </c>
      <c r="Q196" s="137">
        <v>2.5999999999999998E-4</v>
      </c>
      <c r="R196" s="137">
        <f t="shared" si="22"/>
        <v>8.2211999999999997E-3</v>
      </c>
      <c r="S196" s="137">
        <v>0</v>
      </c>
      <c r="T196" s="138">
        <f t="shared" si="23"/>
        <v>0</v>
      </c>
      <c r="AR196" s="139" t="s">
        <v>232</v>
      </c>
      <c r="AT196" s="139" t="s">
        <v>210</v>
      </c>
      <c r="AU196" s="139" t="s">
        <v>81</v>
      </c>
      <c r="AY196" s="13" t="s">
        <v>168</v>
      </c>
      <c r="BE196" s="140">
        <f t="shared" si="24"/>
        <v>0</v>
      </c>
      <c r="BF196" s="140">
        <f t="shared" si="25"/>
        <v>0</v>
      </c>
      <c r="BG196" s="140">
        <f t="shared" si="26"/>
        <v>0</v>
      </c>
      <c r="BH196" s="140">
        <f t="shared" si="27"/>
        <v>0</v>
      </c>
      <c r="BI196" s="140">
        <f t="shared" si="28"/>
        <v>0</v>
      </c>
      <c r="BJ196" s="13" t="s">
        <v>79</v>
      </c>
      <c r="BK196" s="140">
        <f t="shared" si="29"/>
        <v>0</v>
      </c>
      <c r="BL196" s="13" t="s">
        <v>174</v>
      </c>
      <c r="BM196" s="139" t="s">
        <v>1745</v>
      </c>
    </row>
    <row r="197" spans="2:65" s="1" customFormat="1" ht="16.5" customHeight="1">
      <c r="B197" s="128"/>
      <c r="C197" s="129" t="s">
        <v>488</v>
      </c>
      <c r="D197" s="129" t="s">
        <v>170</v>
      </c>
      <c r="E197" s="130" t="s">
        <v>1746</v>
      </c>
      <c r="F197" s="131" t="s">
        <v>1747</v>
      </c>
      <c r="G197" s="132" t="s">
        <v>173</v>
      </c>
      <c r="H197" s="133">
        <v>10</v>
      </c>
      <c r="I197" s="134">
        <v>0</v>
      </c>
      <c r="J197" s="134">
        <f t="shared" si="20"/>
        <v>0</v>
      </c>
      <c r="K197" s="131" t="s">
        <v>2419</v>
      </c>
      <c r="L197" s="25"/>
      <c r="M197" s="135" t="s">
        <v>1</v>
      </c>
      <c r="N197" s="136" t="s">
        <v>37</v>
      </c>
      <c r="O197" s="137">
        <v>0.06</v>
      </c>
      <c r="P197" s="137">
        <f t="shared" si="21"/>
        <v>0.6</v>
      </c>
      <c r="Q197" s="137">
        <v>1.0000000000000001E-5</v>
      </c>
      <c r="R197" s="137">
        <f t="shared" si="22"/>
        <v>1E-4</v>
      </c>
      <c r="S197" s="137">
        <v>0</v>
      </c>
      <c r="T197" s="138">
        <f t="shared" si="23"/>
        <v>0</v>
      </c>
      <c r="AR197" s="139" t="s">
        <v>174</v>
      </c>
      <c r="AT197" s="139" t="s">
        <v>170</v>
      </c>
      <c r="AU197" s="139" t="s">
        <v>81</v>
      </c>
      <c r="AY197" s="13" t="s">
        <v>168</v>
      </c>
      <c r="BE197" s="140">
        <f t="shared" si="24"/>
        <v>0</v>
      </c>
      <c r="BF197" s="140">
        <f t="shared" si="25"/>
        <v>0</v>
      </c>
      <c r="BG197" s="140">
        <f t="shared" si="26"/>
        <v>0</v>
      </c>
      <c r="BH197" s="140">
        <f t="shared" si="27"/>
        <v>0</v>
      </c>
      <c r="BI197" s="140">
        <f t="shared" si="28"/>
        <v>0</v>
      </c>
      <c r="BJ197" s="13" t="s">
        <v>79</v>
      </c>
      <c r="BK197" s="140">
        <f t="shared" si="29"/>
        <v>0</v>
      </c>
      <c r="BL197" s="13" t="s">
        <v>174</v>
      </c>
      <c r="BM197" s="139" t="s">
        <v>1748</v>
      </c>
    </row>
    <row r="198" spans="2:65" s="1" customFormat="1" ht="24.2" customHeight="1">
      <c r="B198" s="128"/>
      <c r="C198" s="129" t="s">
        <v>492</v>
      </c>
      <c r="D198" s="129" t="s">
        <v>170</v>
      </c>
      <c r="E198" s="130" t="s">
        <v>1749</v>
      </c>
      <c r="F198" s="131" t="s">
        <v>1750</v>
      </c>
      <c r="G198" s="132" t="s">
        <v>207</v>
      </c>
      <c r="H198" s="133">
        <v>248.24</v>
      </c>
      <c r="I198" s="134">
        <v>0</v>
      </c>
      <c r="J198" s="134">
        <f t="shared" si="20"/>
        <v>0</v>
      </c>
      <c r="K198" s="131" t="s">
        <v>2419</v>
      </c>
      <c r="L198" s="25"/>
      <c r="M198" s="135" t="s">
        <v>1</v>
      </c>
      <c r="N198" s="136" t="s">
        <v>37</v>
      </c>
      <c r="O198" s="137">
        <v>0.44800000000000001</v>
      </c>
      <c r="P198" s="137">
        <f t="shared" si="21"/>
        <v>111.21152000000001</v>
      </c>
      <c r="Q198" s="137">
        <v>0</v>
      </c>
      <c r="R198" s="137">
        <f t="shared" si="22"/>
        <v>0</v>
      </c>
      <c r="S198" s="137">
        <v>0</v>
      </c>
      <c r="T198" s="138">
        <f t="shared" si="23"/>
        <v>0</v>
      </c>
      <c r="AR198" s="139" t="s">
        <v>174</v>
      </c>
      <c r="AT198" s="139" t="s">
        <v>170</v>
      </c>
      <c r="AU198" s="139" t="s">
        <v>81</v>
      </c>
      <c r="AY198" s="13" t="s">
        <v>168</v>
      </c>
      <c r="BE198" s="140">
        <f t="shared" si="24"/>
        <v>0</v>
      </c>
      <c r="BF198" s="140">
        <f t="shared" si="25"/>
        <v>0</v>
      </c>
      <c r="BG198" s="140">
        <f t="shared" si="26"/>
        <v>0</v>
      </c>
      <c r="BH198" s="140">
        <f t="shared" si="27"/>
        <v>0</v>
      </c>
      <c r="BI198" s="140">
        <f t="shared" si="28"/>
        <v>0</v>
      </c>
      <c r="BJ198" s="13" t="s">
        <v>79</v>
      </c>
      <c r="BK198" s="140">
        <f t="shared" si="29"/>
        <v>0</v>
      </c>
      <c r="BL198" s="13" t="s">
        <v>174</v>
      </c>
      <c r="BM198" s="139" t="s">
        <v>1751</v>
      </c>
    </row>
    <row r="199" spans="2:65" s="1" customFormat="1" ht="37.9" customHeight="1">
      <c r="B199" s="128"/>
      <c r="C199" s="145" t="s">
        <v>496</v>
      </c>
      <c r="D199" s="145" t="s">
        <v>210</v>
      </c>
      <c r="E199" s="146" t="s">
        <v>1752</v>
      </c>
      <c r="F199" s="147" t="s">
        <v>1753</v>
      </c>
      <c r="G199" s="148" t="s">
        <v>207</v>
      </c>
      <c r="H199" s="149">
        <v>250.72200000000001</v>
      </c>
      <c r="I199" s="134">
        <v>0</v>
      </c>
      <c r="J199" s="150">
        <f t="shared" si="20"/>
        <v>0</v>
      </c>
      <c r="K199" s="147" t="s">
        <v>192</v>
      </c>
      <c r="L199" s="151"/>
      <c r="M199" s="152" t="s">
        <v>1</v>
      </c>
      <c r="N199" s="153" t="s">
        <v>37</v>
      </c>
      <c r="O199" s="137">
        <v>0</v>
      </c>
      <c r="P199" s="137">
        <f t="shared" si="21"/>
        <v>0</v>
      </c>
      <c r="Q199" s="137">
        <v>1.593E-2</v>
      </c>
      <c r="R199" s="137">
        <f t="shared" si="22"/>
        <v>3.9940014600000002</v>
      </c>
      <c r="S199" s="137">
        <v>0</v>
      </c>
      <c r="T199" s="138">
        <f t="shared" si="23"/>
        <v>0</v>
      </c>
      <c r="AR199" s="139" t="s">
        <v>232</v>
      </c>
      <c r="AT199" s="139" t="s">
        <v>210</v>
      </c>
      <c r="AU199" s="139" t="s">
        <v>81</v>
      </c>
      <c r="AY199" s="13" t="s">
        <v>168</v>
      </c>
      <c r="BE199" s="140">
        <f t="shared" si="24"/>
        <v>0</v>
      </c>
      <c r="BF199" s="140">
        <f t="shared" si="25"/>
        <v>0</v>
      </c>
      <c r="BG199" s="140">
        <f t="shared" si="26"/>
        <v>0</v>
      </c>
      <c r="BH199" s="140">
        <f t="shared" si="27"/>
        <v>0</v>
      </c>
      <c r="BI199" s="140">
        <f t="shared" si="28"/>
        <v>0</v>
      </c>
      <c r="BJ199" s="13" t="s">
        <v>79</v>
      </c>
      <c r="BK199" s="140">
        <f t="shared" si="29"/>
        <v>0</v>
      </c>
      <c r="BL199" s="13" t="s">
        <v>174</v>
      </c>
      <c r="BM199" s="139" t="s">
        <v>1754</v>
      </c>
    </row>
    <row r="200" spans="2:65" s="1" customFormat="1" ht="16.5" customHeight="1">
      <c r="B200" s="128"/>
      <c r="C200" s="145" t="s">
        <v>498</v>
      </c>
      <c r="D200" s="145" t="s">
        <v>210</v>
      </c>
      <c r="E200" s="146" t="s">
        <v>1755</v>
      </c>
      <c r="F200" s="147" t="s">
        <v>1756</v>
      </c>
      <c r="G200" s="148" t="s">
        <v>173</v>
      </c>
      <c r="H200" s="149">
        <v>84.66</v>
      </c>
      <c r="I200" s="134">
        <v>0</v>
      </c>
      <c r="J200" s="150">
        <f t="shared" si="20"/>
        <v>0</v>
      </c>
      <c r="K200" s="147" t="s">
        <v>192</v>
      </c>
      <c r="L200" s="151"/>
      <c r="M200" s="152" t="s">
        <v>1</v>
      </c>
      <c r="N200" s="153" t="s">
        <v>37</v>
      </c>
      <c r="O200" s="137">
        <v>0</v>
      </c>
      <c r="P200" s="137">
        <f t="shared" si="21"/>
        <v>0</v>
      </c>
      <c r="Q200" s="137">
        <v>1E-4</v>
      </c>
      <c r="R200" s="137">
        <f t="shared" si="22"/>
        <v>8.4659999999999996E-3</v>
      </c>
      <c r="S200" s="137">
        <v>0</v>
      </c>
      <c r="T200" s="138">
        <f t="shared" si="23"/>
        <v>0</v>
      </c>
      <c r="AR200" s="139" t="s">
        <v>232</v>
      </c>
      <c r="AT200" s="139" t="s">
        <v>210</v>
      </c>
      <c r="AU200" s="139" t="s">
        <v>81</v>
      </c>
      <c r="AY200" s="13" t="s">
        <v>168</v>
      </c>
      <c r="BE200" s="140">
        <f t="shared" si="24"/>
        <v>0</v>
      </c>
      <c r="BF200" s="140">
        <f t="shared" si="25"/>
        <v>0</v>
      </c>
      <c r="BG200" s="140">
        <f t="shared" si="26"/>
        <v>0</v>
      </c>
      <c r="BH200" s="140">
        <f t="shared" si="27"/>
        <v>0</v>
      </c>
      <c r="BI200" s="140">
        <f t="shared" si="28"/>
        <v>0</v>
      </c>
      <c r="BJ200" s="13" t="s">
        <v>79</v>
      </c>
      <c r="BK200" s="140">
        <f t="shared" si="29"/>
        <v>0</v>
      </c>
      <c r="BL200" s="13" t="s">
        <v>174</v>
      </c>
      <c r="BM200" s="139" t="s">
        <v>1757</v>
      </c>
    </row>
    <row r="201" spans="2:65" s="1" customFormat="1" ht="24.2" customHeight="1">
      <c r="B201" s="128"/>
      <c r="C201" s="145" t="s">
        <v>502</v>
      </c>
      <c r="D201" s="145" t="s">
        <v>210</v>
      </c>
      <c r="E201" s="146" t="s">
        <v>1758</v>
      </c>
      <c r="F201" s="147" t="s">
        <v>1759</v>
      </c>
      <c r="G201" s="148" t="s">
        <v>173</v>
      </c>
      <c r="H201" s="149">
        <v>37.74</v>
      </c>
      <c r="I201" s="134">
        <v>0</v>
      </c>
      <c r="J201" s="150">
        <f t="shared" si="20"/>
        <v>0</v>
      </c>
      <c r="K201" s="147" t="s">
        <v>192</v>
      </c>
      <c r="L201" s="151"/>
      <c r="M201" s="152" t="s">
        <v>1</v>
      </c>
      <c r="N201" s="153" t="s">
        <v>37</v>
      </c>
      <c r="O201" s="137">
        <v>0</v>
      </c>
      <c r="P201" s="137">
        <f t="shared" si="21"/>
        <v>0</v>
      </c>
      <c r="Q201" s="137">
        <v>1E-4</v>
      </c>
      <c r="R201" s="137">
        <f t="shared" si="22"/>
        <v>3.7740000000000004E-3</v>
      </c>
      <c r="S201" s="137">
        <v>0</v>
      </c>
      <c r="T201" s="138">
        <f t="shared" si="23"/>
        <v>0</v>
      </c>
      <c r="AR201" s="139" t="s">
        <v>232</v>
      </c>
      <c r="AT201" s="139" t="s">
        <v>210</v>
      </c>
      <c r="AU201" s="139" t="s">
        <v>81</v>
      </c>
      <c r="AY201" s="13" t="s">
        <v>168</v>
      </c>
      <c r="BE201" s="140">
        <f t="shared" si="24"/>
        <v>0</v>
      </c>
      <c r="BF201" s="140">
        <f t="shared" si="25"/>
        <v>0</v>
      </c>
      <c r="BG201" s="140">
        <f t="shared" si="26"/>
        <v>0</v>
      </c>
      <c r="BH201" s="140">
        <f t="shared" si="27"/>
        <v>0</v>
      </c>
      <c r="BI201" s="140">
        <f t="shared" si="28"/>
        <v>0</v>
      </c>
      <c r="BJ201" s="13" t="s">
        <v>79</v>
      </c>
      <c r="BK201" s="140">
        <f t="shared" si="29"/>
        <v>0</v>
      </c>
      <c r="BL201" s="13" t="s">
        <v>174</v>
      </c>
      <c r="BM201" s="139" t="s">
        <v>1760</v>
      </c>
    </row>
    <row r="202" spans="2:65" s="1" customFormat="1" ht="24.2" customHeight="1">
      <c r="B202" s="128"/>
      <c r="C202" s="145" t="s">
        <v>506</v>
      </c>
      <c r="D202" s="145" t="s">
        <v>210</v>
      </c>
      <c r="E202" s="146" t="s">
        <v>1761</v>
      </c>
      <c r="F202" s="147" t="s">
        <v>1762</v>
      </c>
      <c r="G202" s="148" t="s">
        <v>173</v>
      </c>
      <c r="H202" s="149">
        <v>84.66</v>
      </c>
      <c r="I202" s="134">
        <v>0</v>
      </c>
      <c r="J202" s="150">
        <f t="shared" si="20"/>
        <v>0</v>
      </c>
      <c r="K202" s="147" t="s">
        <v>192</v>
      </c>
      <c r="L202" s="151"/>
      <c r="M202" s="152" t="s">
        <v>1</v>
      </c>
      <c r="N202" s="153" t="s">
        <v>37</v>
      </c>
      <c r="O202" s="137">
        <v>0</v>
      </c>
      <c r="P202" s="137">
        <f t="shared" si="21"/>
        <v>0</v>
      </c>
      <c r="Q202" s="137">
        <v>3.5E-4</v>
      </c>
      <c r="R202" s="137">
        <f t="shared" si="22"/>
        <v>2.9630999999999998E-2</v>
      </c>
      <c r="S202" s="137">
        <v>0</v>
      </c>
      <c r="T202" s="138">
        <f t="shared" si="23"/>
        <v>0</v>
      </c>
      <c r="AR202" s="139" t="s">
        <v>232</v>
      </c>
      <c r="AT202" s="139" t="s">
        <v>210</v>
      </c>
      <c r="AU202" s="139" t="s">
        <v>81</v>
      </c>
      <c r="AY202" s="13" t="s">
        <v>168</v>
      </c>
      <c r="BE202" s="140">
        <f t="shared" si="24"/>
        <v>0</v>
      </c>
      <c r="BF202" s="140">
        <f t="shared" si="25"/>
        <v>0</v>
      </c>
      <c r="BG202" s="140">
        <f t="shared" si="26"/>
        <v>0</v>
      </c>
      <c r="BH202" s="140">
        <f t="shared" si="27"/>
        <v>0</v>
      </c>
      <c r="BI202" s="140">
        <f t="shared" si="28"/>
        <v>0</v>
      </c>
      <c r="BJ202" s="13" t="s">
        <v>79</v>
      </c>
      <c r="BK202" s="140">
        <f t="shared" si="29"/>
        <v>0</v>
      </c>
      <c r="BL202" s="13" t="s">
        <v>174</v>
      </c>
      <c r="BM202" s="139" t="s">
        <v>1763</v>
      </c>
    </row>
    <row r="203" spans="2:65" s="1" customFormat="1" ht="16.5" customHeight="1">
      <c r="B203" s="128"/>
      <c r="C203" s="129" t="s">
        <v>510</v>
      </c>
      <c r="D203" s="129" t="s">
        <v>170</v>
      </c>
      <c r="E203" s="130" t="s">
        <v>1764</v>
      </c>
      <c r="F203" s="131" t="s">
        <v>1765</v>
      </c>
      <c r="G203" s="132" t="s">
        <v>173</v>
      </c>
      <c r="H203" s="133">
        <v>22</v>
      </c>
      <c r="I203" s="134">
        <v>0</v>
      </c>
      <c r="J203" s="134">
        <f t="shared" si="20"/>
        <v>0</v>
      </c>
      <c r="K203" s="131" t="s">
        <v>2419</v>
      </c>
      <c r="L203" s="25"/>
      <c r="M203" s="135" t="s">
        <v>1</v>
      </c>
      <c r="N203" s="136" t="s">
        <v>37</v>
      </c>
      <c r="O203" s="137">
        <v>6.7000000000000004E-2</v>
      </c>
      <c r="P203" s="137">
        <f t="shared" si="21"/>
        <v>1.4740000000000002</v>
      </c>
      <c r="Q203" s="137">
        <v>2.0000000000000002E-5</v>
      </c>
      <c r="R203" s="137">
        <f t="shared" si="22"/>
        <v>4.4000000000000002E-4</v>
      </c>
      <c r="S203" s="137">
        <v>0</v>
      </c>
      <c r="T203" s="138">
        <f t="shared" si="23"/>
        <v>0</v>
      </c>
      <c r="AR203" s="139" t="s">
        <v>174</v>
      </c>
      <c r="AT203" s="139" t="s">
        <v>170</v>
      </c>
      <c r="AU203" s="139" t="s">
        <v>81</v>
      </c>
      <c r="AY203" s="13" t="s">
        <v>168</v>
      </c>
      <c r="BE203" s="140">
        <f t="shared" si="24"/>
        <v>0</v>
      </c>
      <c r="BF203" s="140">
        <f t="shared" si="25"/>
        <v>0</v>
      </c>
      <c r="BG203" s="140">
        <f t="shared" si="26"/>
        <v>0</v>
      </c>
      <c r="BH203" s="140">
        <f t="shared" si="27"/>
        <v>0</v>
      </c>
      <c r="BI203" s="140">
        <f t="shared" si="28"/>
        <v>0</v>
      </c>
      <c r="BJ203" s="13" t="s">
        <v>79</v>
      </c>
      <c r="BK203" s="140">
        <f t="shared" si="29"/>
        <v>0</v>
      </c>
      <c r="BL203" s="13" t="s">
        <v>174</v>
      </c>
      <c r="BM203" s="139" t="s">
        <v>1766</v>
      </c>
    </row>
    <row r="204" spans="2:65" s="1" customFormat="1" ht="24.2" customHeight="1">
      <c r="B204" s="128"/>
      <c r="C204" s="129" t="s">
        <v>515</v>
      </c>
      <c r="D204" s="129" t="s">
        <v>170</v>
      </c>
      <c r="E204" s="130" t="s">
        <v>1767</v>
      </c>
      <c r="F204" s="131" t="s">
        <v>1768</v>
      </c>
      <c r="G204" s="132" t="s">
        <v>207</v>
      </c>
      <c r="H204" s="133">
        <v>245.55</v>
      </c>
      <c r="I204" s="134">
        <v>0</v>
      </c>
      <c r="J204" s="134">
        <f t="shared" si="20"/>
        <v>0</v>
      </c>
      <c r="K204" s="131" t="s">
        <v>2419</v>
      </c>
      <c r="L204" s="25"/>
      <c r="M204" s="135" t="s">
        <v>1</v>
      </c>
      <c r="N204" s="136" t="s">
        <v>37</v>
      </c>
      <c r="O204" s="137">
        <v>1.0580000000000001</v>
      </c>
      <c r="P204" s="137">
        <f t="shared" si="21"/>
        <v>259.7919</v>
      </c>
      <c r="Q204" s="137">
        <v>0</v>
      </c>
      <c r="R204" s="137">
        <f t="shared" si="22"/>
        <v>0</v>
      </c>
      <c r="S204" s="137">
        <v>0</v>
      </c>
      <c r="T204" s="138">
        <f t="shared" si="23"/>
        <v>0</v>
      </c>
      <c r="AR204" s="139" t="s">
        <v>174</v>
      </c>
      <c r="AT204" s="139" t="s">
        <v>170</v>
      </c>
      <c r="AU204" s="139" t="s">
        <v>81</v>
      </c>
      <c r="AY204" s="13" t="s">
        <v>168</v>
      </c>
      <c r="BE204" s="140">
        <f t="shared" si="24"/>
        <v>0</v>
      </c>
      <c r="BF204" s="140">
        <f t="shared" si="25"/>
        <v>0</v>
      </c>
      <c r="BG204" s="140">
        <f t="shared" si="26"/>
        <v>0</v>
      </c>
      <c r="BH204" s="140">
        <f t="shared" si="27"/>
        <v>0</v>
      </c>
      <c r="BI204" s="140">
        <f t="shared" si="28"/>
        <v>0</v>
      </c>
      <c r="BJ204" s="13" t="s">
        <v>79</v>
      </c>
      <c r="BK204" s="140">
        <f t="shared" si="29"/>
        <v>0</v>
      </c>
      <c r="BL204" s="13" t="s">
        <v>174</v>
      </c>
      <c r="BM204" s="139" t="s">
        <v>1769</v>
      </c>
    </row>
    <row r="205" spans="2:65" s="1" customFormat="1" ht="37.9" customHeight="1">
      <c r="B205" s="128"/>
      <c r="C205" s="145" t="s">
        <v>520</v>
      </c>
      <c r="D205" s="145" t="s">
        <v>210</v>
      </c>
      <c r="E205" s="146" t="s">
        <v>1770</v>
      </c>
      <c r="F205" s="147" t="s">
        <v>1771</v>
      </c>
      <c r="G205" s="148" t="s">
        <v>207</v>
      </c>
      <c r="H205" s="149">
        <v>248.006</v>
      </c>
      <c r="I205" s="134">
        <v>0</v>
      </c>
      <c r="J205" s="150">
        <f t="shared" si="20"/>
        <v>0</v>
      </c>
      <c r="K205" s="147" t="s">
        <v>192</v>
      </c>
      <c r="L205" s="151"/>
      <c r="M205" s="152" t="s">
        <v>1</v>
      </c>
      <c r="N205" s="153" t="s">
        <v>37</v>
      </c>
      <c r="O205" s="137">
        <v>0</v>
      </c>
      <c r="P205" s="137">
        <f t="shared" si="21"/>
        <v>0</v>
      </c>
      <c r="Q205" s="137">
        <v>9.4500000000000001E-2</v>
      </c>
      <c r="R205" s="137">
        <f t="shared" si="22"/>
        <v>23.436567</v>
      </c>
      <c r="S205" s="137">
        <v>0</v>
      </c>
      <c r="T205" s="138">
        <f t="shared" si="23"/>
        <v>0</v>
      </c>
      <c r="AR205" s="139" t="s">
        <v>232</v>
      </c>
      <c r="AT205" s="139" t="s">
        <v>210</v>
      </c>
      <c r="AU205" s="139" t="s">
        <v>81</v>
      </c>
      <c r="AY205" s="13" t="s">
        <v>168</v>
      </c>
      <c r="BE205" s="140">
        <f t="shared" si="24"/>
        <v>0</v>
      </c>
      <c r="BF205" s="140">
        <f t="shared" si="25"/>
        <v>0</v>
      </c>
      <c r="BG205" s="140">
        <f t="shared" si="26"/>
        <v>0</v>
      </c>
      <c r="BH205" s="140">
        <f t="shared" si="27"/>
        <v>0</v>
      </c>
      <c r="BI205" s="140">
        <f t="shared" si="28"/>
        <v>0</v>
      </c>
      <c r="BJ205" s="13" t="s">
        <v>79</v>
      </c>
      <c r="BK205" s="140">
        <f t="shared" si="29"/>
        <v>0</v>
      </c>
      <c r="BL205" s="13" t="s">
        <v>174</v>
      </c>
      <c r="BM205" s="139" t="s">
        <v>1772</v>
      </c>
    </row>
    <row r="206" spans="2:65" s="1" customFormat="1" ht="16.5" customHeight="1">
      <c r="B206" s="128"/>
      <c r="C206" s="145" t="s">
        <v>524</v>
      </c>
      <c r="D206" s="145" t="s">
        <v>210</v>
      </c>
      <c r="E206" s="146" t="s">
        <v>1773</v>
      </c>
      <c r="F206" s="147" t="s">
        <v>1774</v>
      </c>
      <c r="G206" s="148" t="s">
        <v>173</v>
      </c>
      <c r="H206" s="149">
        <v>45.9</v>
      </c>
      <c r="I206" s="134">
        <v>0</v>
      </c>
      <c r="J206" s="150">
        <f t="shared" si="20"/>
        <v>0</v>
      </c>
      <c r="K206" s="147" t="s">
        <v>192</v>
      </c>
      <c r="L206" s="151"/>
      <c r="M206" s="152" t="s">
        <v>1</v>
      </c>
      <c r="N206" s="153" t="s">
        <v>37</v>
      </c>
      <c r="O206" s="137">
        <v>0</v>
      </c>
      <c r="P206" s="137">
        <f t="shared" si="21"/>
        <v>0</v>
      </c>
      <c r="Q206" s="137">
        <v>1.2999999999999999E-3</v>
      </c>
      <c r="R206" s="137">
        <f t="shared" si="22"/>
        <v>5.9669999999999994E-2</v>
      </c>
      <c r="S206" s="137">
        <v>0</v>
      </c>
      <c r="T206" s="138">
        <f t="shared" si="23"/>
        <v>0</v>
      </c>
      <c r="AR206" s="139" t="s">
        <v>232</v>
      </c>
      <c r="AT206" s="139" t="s">
        <v>210</v>
      </c>
      <c r="AU206" s="139" t="s">
        <v>81</v>
      </c>
      <c r="AY206" s="13" t="s">
        <v>168</v>
      </c>
      <c r="BE206" s="140">
        <f t="shared" si="24"/>
        <v>0</v>
      </c>
      <c r="BF206" s="140">
        <f t="shared" si="25"/>
        <v>0</v>
      </c>
      <c r="BG206" s="140">
        <f t="shared" si="26"/>
        <v>0</v>
      </c>
      <c r="BH206" s="140">
        <f t="shared" si="27"/>
        <v>0</v>
      </c>
      <c r="BI206" s="140">
        <f t="shared" si="28"/>
        <v>0</v>
      </c>
      <c r="BJ206" s="13" t="s">
        <v>79</v>
      </c>
      <c r="BK206" s="140">
        <f t="shared" si="29"/>
        <v>0</v>
      </c>
      <c r="BL206" s="13" t="s">
        <v>174</v>
      </c>
      <c r="BM206" s="139" t="s">
        <v>1775</v>
      </c>
    </row>
    <row r="207" spans="2:65" s="1" customFormat="1" ht="24.2" customHeight="1">
      <c r="B207" s="128"/>
      <c r="C207" s="145" t="s">
        <v>528</v>
      </c>
      <c r="D207" s="145" t="s">
        <v>210</v>
      </c>
      <c r="E207" s="146" t="s">
        <v>1776</v>
      </c>
      <c r="F207" s="147" t="s">
        <v>1777</v>
      </c>
      <c r="G207" s="148" t="s">
        <v>173</v>
      </c>
      <c r="H207" s="149">
        <v>3.06</v>
      </c>
      <c r="I207" s="134">
        <v>0</v>
      </c>
      <c r="J207" s="150">
        <f t="shared" si="20"/>
        <v>0</v>
      </c>
      <c r="K207" s="147" t="s">
        <v>192</v>
      </c>
      <c r="L207" s="151"/>
      <c r="M207" s="152" t="s">
        <v>1</v>
      </c>
      <c r="N207" s="153" t="s">
        <v>37</v>
      </c>
      <c r="O207" s="137">
        <v>0</v>
      </c>
      <c r="P207" s="137">
        <f t="shared" si="21"/>
        <v>0</v>
      </c>
      <c r="Q207" s="137">
        <v>1.2999999999999999E-3</v>
      </c>
      <c r="R207" s="137">
        <f t="shared" si="22"/>
        <v>3.9779999999999998E-3</v>
      </c>
      <c r="S207" s="137">
        <v>0</v>
      </c>
      <c r="T207" s="138">
        <f t="shared" si="23"/>
        <v>0</v>
      </c>
      <c r="AR207" s="139" t="s">
        <v>232</v>
      </c>
      <c r="AT207" s="139" t="s">
        <v>210</v>
      </c>
      <c r="AU207" s="139" t="s">
        <v>81</v>
      </c>
      <c r="AY207" s="13" t="s">
        <v>168</v>
      </c>
      <c r="BE207" s="140">
        <f t="shared" si="24"/>
        <v>0</v>
      </c>
      <c r="BF207" s="140">
        <f t="shared" si="25"/>
        <v>0</v>
      </c>
      <c r="BG207" s="140">
        <f t="shared" si="26"/>
        <v>0</v>
      </c>
      <c r="BH207" s="140">
        <f t="shared" si="27"/>
        <v>0</v>
      </c>
      <c r="BI207" s="140">
        <f t="shared" si="28"/>
        <v>0</v>
      </c>
      <c r="BJ207" s="13" t="s">
        <v>79</v>
      </c>
      <c r="BK207" s="140">
        <f t="shared" si="29"/>
        <v>0</v>
      </c>
      <c r="BL207" s="13" t="s">
        <v>174</v>
      </c>
      <c r="BM207" s="139" t="s">
        <v>1778</v>
      </c>
    </row>
    <row r="208" spans="2:65" s="1" customFormat="1" ht="24.2" customHeight="1">
      <c r="B208" s="128"/>
      <c r="C208" s="145" t="s">
        <v>532</v>
      </c>
      <c r="D208" s="145" t="s">
        <v>210</v>
      </c>
      <c r="E208" s="146" t="s">
        <v>1779</v>
      </c>
      <c r="F208" s="147" t="s">
        <v>1780</v>
      </c>
      <c r="G208" s="148" t="s">
        <v>173</v>
      </c>
      <c r="H208" s="149">
        <v>45.9</v>
      </c>
      <c r="I208" s="134">
        <v>0</v>
      </c>
      <c r="J208" s="150">
        <f t="shared" si="20"/>
        <v>0</v>
      </c>
      <c r="K208" s="147" t="s">
        <v>192</v>
      </c>
      <c r="L208" s="151"/>
      <c r="M208" s="152" t="s">
        <v>1</v>
      </c>
      <c r="N208" s="153" t="s">
        <v>37</v>
      </c>
      <c r="O208" s="137">
        <v>0</v>
      </c>
      <c r="P208" s="137">
        <f t="shared" si="21"/>
        <v>0</v>
      </c>
      <c r="Q208" s="137">
        <v>3.5E-4</v>
      </c>
      <c r="R208" s="137">
        <f t="shared" si="22"/>
        <v>1.6064999999999999E-2</v>
      </c>
      <c r="S208" s="137">
        <v>0</v>
      </c>
      <c r="T208" s="138">
        <f t="shared" si="23"/>
        <v>0</v>
      </c>
      <c r="AR208" s="139" t="s">
        <v>232</v>
      </c>
      <c r="AT208" s="139" t="s">
        <v>210</v>
      </c>
      <c r="AU208" s="139" t="s">
        <v>81</v>
      </c>
      <c r="AY208" s="13" t="s">
        <v>168</v>
      </c>
      <c r="BE208" s="140">
        <f t="shared" si="24"/>
        <v>0</v>
      </c>
      <c r="BF208" s="140">
        <f t="shared" si="25"/>
        <v>0</v>
      </c>
      <c r="BG208" s="140">
        <f t="shared" si="26"/>
        <v>0</v>
      </c>
      <c r="BH208" s="140">
        <f t="shared" si="27"/>
        <v>0</v>
      </c>
      <c r="BI208" s="140">
        <f t="shared" si="28"/>
        <v>0</v>
      </c>
      <c r="BJ208" s="13" t="s">
        <v>79</v>
      </c>
      <c r="BK208" s="140">
        <f t="shared" si="29"/>
        <v>0</v>
      </c>
      <c r="BL208" s="13" t="s">
        <v>174</v>
      </c>
      <c r="BM208" s="139" t="s">
        <v>1781</v>
      </c>
    </row>
    <row r="209" spans="2:65" s="1" customFormat="1" ht="16.5" customHeight="1">
      <c r="B209" s="128"/>
      <c r="C209" s="129" t="s">
        <v>536</v>
      </c>
      <c r="D209" s="129" t="s">
        <v>170</v>
      </c>
      <c r="E209" s="130" t="s">
        <v>1782</v>
      </c>
      <c r="F209" s="131" t="s">
        <v>1783</v>
      </c>
      <c r="G209" s="132" t="s">
        <v>173</v>
      </c>
      <c r="H209" s="133">
        <v>2</v>
      </c>
      <c r="I209" s="134">
        <v>0</v>
      </c>
      <c r="J209" s="134">
        <f t="shared" si="20"/>
        <v>0</v>
      </c>
      <c r="K209" s="131" t="s">
        <v>192</v>
      </c>
      <c r="L209" s="25"/>
      <c r="M209" s="135" t="s">
        <v>1</v>
      </c>
      <c r="N209" s="136" t="s">
        <v>37</v>
      </c>
      <c r="O209" s="137">
        <v>6.7000000000000004E-2</v>
      </c>
      <c r="P209" s="137">
        <f t="shared" si="21"/>
        <v>0.13400000000000001</v>
      </c>
      <c r="Q209" s="137">
        <v>2.0000000000000002E-5</v>
      </c>
      <c r="R209" s="137">
        <f t="shared" si="22"/>
        <v>4.0000000000000003E-5</v>
      </c>
      <c r="S209" s="137">
        <v>0</v>
      </c>
      <c r="T209" s="138">
        <f t="shared" si="23"/>
        <v>0</v>
      </c>
      <c r="AR209" s="139" t="s">
        <v>174</v>
      </c>
      <c r="AT209" s="139" t="s">
        <v>170</v>
      </c>
      <c r="AU209" s="139" t="s">
        <v>81</v>
      </c>
      <c r="AY209" s="13" t="s">
        <v>168</v>
      </c>
      <c r="BE209" s="140">
        <f t="shared" si="24"/>
        <v>0</v>
      </c>
      <c r="BF209" s="140">
        <f t="shared" si="25"/>
        <v>0</v>
      </c>
      <c r="BG209" s="140">
        <f t="shared" si="26"/>
        <v>0</v>
      </c>
      <c r="BH209" s="140">
        <f t="shared" si="27"/>
        <v>0</v>
      </c>
      <c r="BI209" s="140">
        <f t="shared" si="28"/>
        <v>0</v>
      </c>
      <c r="BJ209" s="13" t="s">
        <v>79</v>
      </c>
      <c r="BK209" s="140">
        <f t="shared" si="29"/>
        <v>0</v>
      </c>
      <c r="BL209" s="13" t="s">
        <v>174</v>
      </c>
      <c r="BM209" s="139" t="s">
        <v>1784</v>
      </c>
    </row>
    <row r="210" spans="2:65" s="1" customFormat="1" ht="33" customHeight="1">
      <c r="B210" s="128"/>
      <c r="C210" s="129" t="s">
        <v>540</v>
      </c>
      <c r="D210" s="129" t="s">
        <v>170</v>
      </c>
      <c r="E210" s="130" t="s">
        <v>1785</v>
      </c>
      <c r="F210" s="131" t="s">
        <v>1786</v>
      </c>
      <c r="G210" s="132" t="s">
        <v>173</v>
      </c>
      <c r="H210" s="133">
        <v>6</v>
      </c>
      <c r="I210" s="134">
        <v>0</v>
      </c>
      <c r="J210" s="134">
        <f t="shared" si="20"/>
        <v>0</v>
      </c>
      <c r="K210" s="131" t="s">
        <v>2419</v>
      </c>
      <c r="L210" s="25"/>
      <c r="M210" s="135" t="s">
        <v>1</v>
      </c>
      <c r="N210" s="136" t="s">
        <v>37</v>
      </c>
      <c r="O210" s="137">
        <v>1.2210000000000001</v>
      </c>
      <c r="P210" s="137">
        <f t="shared" si="21"/>
        <v>7.3260000000000005</v>
      </c>
      <c r="Q210" s="137">
        <v>1.67E-3</v>
      </c>
      <c r="R210" s="137">
        <f t="shared" si="22"/>
        <v>1.0020000000000001E-2</v>
      </c>
      <c r="S210" s="137">
        <v>0</v>
      </c>
      <c r="T210" s="138">
        <f t="shared" si="23"/>
        <v>0</v>
      </c>
      <c r="AR210" s="139" t="s">
        <v>174</v>
      </c>
      <c r="AT210" s="139" t="s">
        <v>170</v>
      </c>
      <c r="AU210" s="139" t="s">
        <v>81</v>
      </c>
      <c r="AY210" s="13" t="s">
        <v>168</v>
      </c>
      <c r="BE210" s="140">
        <f t="shared" si="24"/>
        <v>0</v>
      </c>
      <c r="BF210" s="140">
        <f t="shared" si="25"/>
        <v>0</v>
      </c>
      <c r="BG210" s="140">
        <f t="shared" si="26"/>
        <v>0</v>
      </c>
      <c r="BH210" s="140">
        <f t="shared" si="27"/>
        <v>0</v>
      </c>
      <c r="BI210" s="140">
        <f t="shared" si="28"/>
        <v>0</v>
      </c>
      <c r="BJ210" s="13" t="s">
        <v>79</v>
      </c>
      <c r="BK210" s="140">
        <f t="shared" si="29"/>
        <v>0</v>
      </c>
      <c r="BL210" s="13" t="s">
        <v>174</v>
      </c>
      <c r="BM210" s="139" t="s">
        <v>1787</v>
      </c>
    </row>
    <row r="211" spans="2:65" s="1" customFormat="1" ht="24.2" customHeight="1">
      <c r="B211" s="128"/>
      <c r="C211" s="145" t="s">
        <v>544</v>
      </c>
      <c r="D211" s="145" t="s">
        <v>210</v>
      </c>
      <c r="E211" s="146" t="s">
        <v>1788</v>
      </c>
      <c r="F211" s="147" t="s">
        <v>1789</v>
      </c>
      <c r="G211" s="148" t="s">
        <v>173</v>
      </c>
      <c r="H211" s="149">
        <v>1.01</v>
      </c>
      <c r="I211" s="134">
        <v>0</v>
      </c>
      <c r="J211" s="150">
        <f t="shared" si="20"/>
        <v>0</v>
      </c>
      <c r="K211" s="147" t="s">
        <v>2419</v>
      </c>
      <c r="L211" s="151"/>
      <c r="M211" s="152" t="s">
        <v>1</v>
      </c>
      <c r="N211" s="153" t="s">
        <v>37</v>
      </c>
      <c r="O211" s="137">
        <v>0</v>
      </c>
      <c r="P211" s="137">
        <f t="shared" si="21"/>
        <v>0</v>
      </c>
      <c r="Q211" s="137">
        <v>8.3999999999999995E-3</v>
      </c>
      <c r="R211" s="137">
        <f t="shared" si="22"/>
        <v>8.4840000000000002E-3</v>
      </c>
      <c r="S211" s="137">
        <v>0</v>
      </c>
      <c r="T211" s="138">
        <f t="shared" si="23"/>
        <v>0</v>
      </c>
      <c r="AR211" s="139" t="s">
        <v>232</v>
      </c>
      <c r="AT211" s="139" t="s">
        <v>210</v>
      </c>
      <c r="AU211" s="139" t="s">
        <v>81</v>
      </c>
      <c r="AY211" s="13" t="s">
        <v>168</v>
      </c>
      <c r="BE211" s="140">
        <f t="shared" si="24"/>
        <v>0</v>
      </c>
      <c r="BF211" s="140">
        <f t="shared" si="25"/>
        <v>0</v>
      </c>
      <c r="BG211" s="140">
        <f t="shared" si="26"/>
        <v>0</v>
      </c>
      <c r="BH211" s="140">
        <f t="shared" si="27"/>
        <v>0</v>
      </c>
      <c r="BI211" s="140">
        <f t="shared" si="28"/>
        <v>0</v>
      </c>
      <c r="BJ211" s="13" t="s">
        <v>79</v>
      </c>
      <c r="BK211" s="140">
        <f t="shared" si="29"/>
        <v>0</v>
      </c>
      <c r="BL211" s="13" t="s">
        <v>174</v>
      </c>
      <c r="BM211" s="139" t="s">
        <v>1790</v>
      </c>
    </row>
    <row r="212" spans="2:65" s="1" customFormat="1" ht="24.2" customHeight="1">
      <c r="B212" s="128"/>
      <c r="C212" s="145" t="s">
        <v>548</v>
      </c>
      <c r="D212" s="145" t="s">
        <v>210</v>
      </c>
      <c r="E212" s="146" t="s">
        <v>1791</v>
      </c>
      <c r="F212" s="147" t="s">
        <v>1792</v>
      </c>
      <c r="G212" s="148" t="s">
        <v>173</v>
      </c>
      <c r="H212" s="149">
        <v>2.02</v>
      </c>
      <c r="I212" s="134">
        <v>0</v>
      </c>
      <c r="J212" s="150">
        <f t="shared" si="20"/>
        <v>0</v>
      </c>
      <c r="K212" s="147" t="s">
        <v>2419</v>
      </c>
      <c r="L212" s="151"/>
      <c r="M212" s="152" t="s">
        <v>1</v>
      </c>
      <c r="N212" s="153" t="s">
        <v>37</v>
      </c>
      <c r="O212" s="137">
        <v>0</v>
      </c>
      <c r="P212" s="137">
        <f t="shared" si="21"/>
        <v>0</v>
      </c>
      <c r="Q212" s="137">
        <v>8.6999999999999994E-3</v>
      </c>
      <c r="R212" s="137">
        <f t="shared" si="22"/>
        <v>1.7573999999999999E-2</v>
      </c>
      <c r="S212" s="137">
        <v>0</v>
      </c>
      <c r="T212" s="138">
        <f t="shared" si="23"/>
        <v>0</v>
      </c>
      <c r="AR212" s="139" t="s">
        <v>232</v>
      </c>
      <c r="AT212" s="139" t="s">
        <v>210</v>
      </c>
      <c r="AU212" s="139" t="s">
        <v>81</v>
      </c>
      <c r="AY212" s="13" t="s">
        <v>168</v>
      </c>
      <c r="BE212" s="140">
        <f t="shared" si="24"/>
        <v>0</v>
      </c>
      <c r="BF212" s="140">
        <f t="shared" si="25"/>
        <v>0</v>
      </c>
      <c r="BG212" s="140">
        <f t="shared" si="26"/>
        <v>0</v>
      </c>
      <c r="BH212" s="140">
        <f t="shared" si="27"/>
        <v>0</v>
      </c>
      <c r="BI212" s="140">
        <f t="shared" si="28"/>
        <v>0</v>
      </c>
      <c r="BJ212" s="13" t="s">
        <v>79</v>
      </c>
      <c r="BK212" s="140">
        <f t="shared" si="29"/>
        <v>0</v>
      </c>
      <c r="BL212" s="13" t="s">
        <v>174</v>
      </c>
      <c r="BM212" s="139" t="s">
        <v>1793</v>
      </c>
    </row>
    <row r="213" spans="2:65" s="1" customFormat="1" ht="24.2" customHeight="1">
      <c r="B213" s="128"/>
      <c r="C213" s="145" t="s">
        <v>552</v>
      </c>
      <c r="D213" s="145" t="s">
        <v>210</v>
      </c>
      <c r="E213" s="146" t="s">
        <v>1794</v>
      </c>
      <c r="F213" s="147" t="s">
        <v>1795</v>
      </c>
      <c r="G213" s="148" t="s">
        <v>173</v>
      </c>
      <c r="H213" s="149">
        <v>1.01</v>
      </c>
      <c r="I213" s="134">
        <v>0</v>
      </c>
      <c r="J213" s="150">
        <f t="shared" si="20"/>
        <v>0</v>
      </c>
      <c r="K213" s="147" t="s">
        <v>2419</v>
      </c>
      <c r="L213" s="151"/>
      <c r="M213" s="152" t="s">
        <v>1</v>
      </c>
      <c r="N213" s="153" t="s">
        <v>37</v>
      </c>
      <c r="O213" s="137">
        <v>0</v>
      </c>
      <c r="P213" s="137">
        <f t="shared" si="21"/>
        <v>0</v>
      </c>
      <c r="Q213" s="137">
        <v>9.5999999999999992E-3</v>
      </c>
      <c r="R213" s="137">
        <f t="shared" si="22"/>
        <v>9.6959999999999998E-3</v>
      </c>
      <c r="S213" s="137">
        <v>0</v>
      </c>
      <c r="T213" s="138">
        <f t="shared" si="23"/>
        <v>0</v>
      </c>
      <c r="AR213" s="139" t="s">
        <v>232</v>
      </c>
      <c r="AT213" s="139" t="s">
        <v>210</v>
      </c>
      <c r="AU213" s="139" t="s">
        <v>81</v>
      </c>
      <c r="AY213" s="13" t="s">
        <v>168</v>
      </c>
      <c r="BE213" s="140">
        <f t="shared" si="24"/>
        <v>0</v>
      </c>
      <c r="BF213" s="140">
        <f t="shared" si="25"/>
        <v>0</v>
      </c>
      <c r="BG213" s="140">
        <f t="shared" si="26"/>
        <v>0</v>
      </c>
      <c r="BH213" s="140">
        <f t="shared" si="27"/>
        <v>0</v>
      </c>
      <c r="BI213" s="140">
        <f t="shared" si="28"/>
        <v>0</v>
      </c>
      <c r="BJ213" s="13" t="s">
        <v>79</v>
      </c>
      <c r="BK213" s="140">
        <f t="shared" si="29"/>
        <v>0</v>
      </c>
      <c r="BL213" s="13" t="s">
        <v>174</v>
      </c>
      <c r="BM213" s="139" t="s">
        <v>1796</v>
      </c>
    </row>
    <row r="214" spans="2:65" s="1" customFormat="1" ht="24.2" customHeight="1">
      <c r="B214" s="128"/>
      <c r="C214" s="145" t="s">
        <v>556</v>
      </c>
      <c r="D214" s="145" t="s">
        <v>210</v>
      </c>
      <c r="E214" s="146" t="s">
        <v>1797</v>
      </c>
      <c r="F214" s="147" t="s">
        <v>1798</v>
      </c>
      <c r="G214" s="148" t="s">
        <v>173</v>
      </c>
      <c r="H214" s="149">
        <v>1.01</v>
      </c>
      <c r="I214" s="134">
        <v>0</v>
      </c>
      <c r="J214" s="150">
        <f t="shared" si="20"/>
        <v>0</v>
      </c>
      <c r="K214" s="147" t="s">
        <v>2419</v>
      </c>
      <c r="L214" s="151"/>
      <c r="M214" s="152" t="s">
        <v>1</v>
      </c>
      <c r="N214" s="153" t="s">
        <v>37</v>
      </c>
      <c r="O214" s="137">
        <v>0</v>
      </c>
      <c r="P214" s="137">
        <f t="shared" si="21"/>
        <v>0</v>
      </c>
      <c r="Q214" s="137">
        <v>1.09E-2</v>
      </c>
      <c r="R214" s="137">
        <f t="shared" si="22"/>
        <v>1.1009E-2</v>
      </c>
      <c r="S214" s="137">
        <v>0</v>
      </c>
      <c r="T214" s="138">
        <f t="shared" si="23"/>
        <v>0</v>
      </c>
      <c r="AR214" s="139" t="s">
        <v>232</v>
      </c>
      <c r="AT214" s="139" t="s">
        <v>210</v>
      </c>
      <c r="AU214" s="139" t="s">
        <v>81</v>
      </c>
      <c r="AY214" s="13" t="s">
        <v>168</v>
      </c>
      <c r="BE214" s="140">
        <f t="shared" si="24"/>
        <v>0</v>
      </c>
      <c r="BF214" s="140">
        <f t="shared" si="25"/>
        <v>0</v>
      </c>
      <c r="BG214" s="140">
        <f t="shared" si="26"/>
        <v>0</v>
      </c>
      <c r="BH214" s="140">
        <f t="shared" si="27"/>
        <v>0</v>
      </c>
      <c r="BI214" s="140">
        <f t="shared" si="28"/>
        <v>0</v>
      </c>
      <c r="BJ214" s="13" t="s">
        <v>79</v>
      </c>
      <c r="BK214" s="140">
        <f t="shared" si="29"/>
        <v>0</v>
      </c>
      <c r="BL214" s="13" t="s">
        <v>174</v>
      </c>
      <c r="BM214" s="139" t="s">
        <v>1799</v>
      </c>
    </row>
    <row r="215" spans="2:65" s="1" customFormat="1" ht="24.2" customHeight="1">
      <c r="B215" s="128"/>
      <c r="C215" s="145" t="s">
        <v>560</v>
      </c>
      <c r="D215" s="145" t="s">
        <v>210</v>
      </c>
      <c r="E215" s="146" t="s">
        <v>1800</v>
      </c>
      <c r="F215" s="147" t="s">
        <v>1801</v>
      </c>
      <c r="G215" s="148" t="s">
        <v>173</v>
      </c>
      <c r="H215" s="149">
        <v>1.01</v>
      </c>
      <c r="I215" s="134">
        <v>0</v>
      </c>
      <c r="J215" s="150">
        <f t="shared" si="20"/>
        <v>0</v>
      </c>
      <c r="K215" s="147" t="s">
        <v>2419</v>
      </c>
      <c r="L215" s="151"/>
      <c r="M215" s="152" t="s">
        <v>1</v>
      </c>
      <c r="N215" s="153" t="s">
        <v>37</v>
      </c>
      <c r="O215" s="137">
        <v>0</v>
      </c>
      <c r="P215" s="137">
        <f t="shared" si="21"/>
        <v>0</v>
      </c>
      <c r="Q215" s="137">
        <v>1.4200000000000001E-2</v>
      </c>
      <c r="R215" s="137">
        <f t="shared" si="22"/>
        <v>1.4342000000000001E-2</v>
      </c>
      <c r="S215" s="137">
        <v>0</v>
      </c>
      <c r="T215" s="138">
        <f t="shared" si="23"/>
        <v>0</v>
      </c>
      <c r="AR215" s="139" t="s">
        <v>232</v>
      </c>
      <c r="AT215" s="139" t="s">
        <v>210</v>
      </c>
      <c r="AU215" s="139" t="s">
        <v>81</v>
      </c>
      <c r="AY215" s="13" t="s">
        <v>168</v>
      </c>
      <c r="BE215" s="140">
        <f t="shared" si="24"/>
        <v>0</v>
      </c>
      <c r="BF215" s="140">
        <f t="shared" si="25"/>
        <v>0</v>
      </c>
      <c r="BG215" s="140">
        <f t="shared" si="26"/>
        <v>0</v>
      </c>
      <c r="BH215" s="140">
        <f t="shared" si="27"/>
        <v>0</v>
      </c>
      <c r="BI215" s="140">
        <f t="shared" si="28"/>
        <v>0</v>
      </c>
      <c r="BJ215" s="13" t="s">
        <v>79</v>
      </c>
      <c r="BK215" s="140">
        <f t="shared" si="29"/>
        <v>0</v>
      </c>
      <c r="BL215" s="13" t="s">
        <v>174</v>
      </c>
      <c r="BM215" s="139" t="s">
        <v>1802</v>
      </c>
    </row>
    <row r="216" spans="2:65" s="1" customFormat="1" ht="24.2" customHeight="1">
      <c r="B216" s="128"/>
      <c r="C216" s="129" t="s">
        <v>564</v>
      </c>
      <c r="D216" s="129" t="s">
        <v>170</v>
      </c>
      <c r="E216" s="130" t="s">
        <v>1803</v>
      </c>
      <c r="F216" s="131" t="s">
        <v>1804</v>
      </c>
      <c r="G216" s="132" t="s">
        <v>173</v>
      </c>
      <c r="H216" s="133">
        <v>9</v>
      </c>
      <c r="I216" s="134">
        <v>0</v>
      </c>
      <c r="J216" s="134">
        <f t="shared" si="20"/>
        <v>0</v>
      </c>
      <c r="K216" s="131" t="s">
        <v>2419</v>
      </c>
      <c r="L216" s="25"/>
      <c r="M216" s="135" t="s">
        <v>1</v>
      </c>
      <c r="N216" s="136" t="s">
        <v>37</v>
      </c>
      <c r="O216" s="137">
        <v>1.5269999999999999</v>
      </c>
      <c r="P216" s="137">
        <f t="shared" si="21"/>
        <v>13.742999999999999</v>
      </c>
      <c r="Q216" s="137">
        <v>0</v>
      </c>
      <c r="R216" s="137">
        <f t="shared" si="22"/>
        <v>0</v>
      </c>
      <c r="S216" s="137">
        <v>0</v>
      </c>
      <c r="T216" s="138">
        <f t="shared" si="23"/>
        <v>0</v>
      </c>
      <c r="AR216" s="139" t="s">
        <v>174</v>
      </c>
      <c r="AT216" s="139" t="s">
        <v>170</v>
      </c>
      <c r="AU216" s="139" t="s">
        <v>81</v>
      </c>
      <c r="AY216" s="13" t="s">
        <v>168</v>
      </c>
      <c r="BE216" s="140">
        <f t="shared" si="24"/>
        <v>0</v>
      </c>
      <c r="BF216" s="140">
        <f t="shared" si="25"/>
        <v>0</v>
      </c>
      <c r="BG216" s="140">
        <f t="shared" si="26"/>
        <v>0</v>
      </c>
      <c r="BH216" s="140">
        <f t="shared" si="27"/>
        <v>0</v>
      </c>
      <c r="BI216" s="140">
        <f t="shared" si="28"/>
        <v>0</v>
      </c>
      <c r="BJ216" s="13" t="s">
        <v>79</v>
      </c>
      <c r="BK216" s="140">
        <f t="shared" si="29"/>
        <v>0</v>
      </c>
      <c r="BL216" s="13" t="s">
        <v>174</v>
      </c>
      <c r="BM216" s="139" t="s">
        <v>1805</v>
      </c>
    </row>
    <row r="217" spans="2:65" s="1" customFormat="1" ht="21.75" customHeight="1">
      <c r="B217" s="128"/>
      <c r="C217" s="145" t="s">
        <v>568</v>
      </c>
      <c r="D217" s="145" t="s">
        <v>210</v>
      </c>
      <c r="E217" s="146" t="s">
        <v>1806</v>
      </c>
      <c r="F217" s="147" t="s">
        <v>1807</v>
      </c>
      <c r="G217" s="148" t="s">
        <v>173</v>
      </c>
      <c r="H217" s="149">
        <v>4</v>
      </c>
      <c r="I217" s="134">
        <v>0</v>
      </c>
      <c r="J217" s="150">
        <f t="shared" si="20"/>
        <v>0</v>
      </c>
      <c r="K217" s="147" t="s">
        <v>2419</v>
      </c>
      <c r="L217" s="151"/>
      <c r="M217" s="152" t="s">
        <v>1</v>
      </c>
      <c r="N217" s="153" t="s">
        <v>37</v>
      </c>
      <c r="O217" s="137">
        <v>0</v>
      </c>
      <c r="P217" s="137">
        <f t="shared" si="21"/>
        <v>0</v>
      </c>
      <c r="Q217" s="137">
        <v>7.0000000000000001E-3</v>
      </c>
      <c r="R217" s="137">
        <f t="shared" si="22"/>
        <v>2.8000000000000001E-2</v>
      </c>
      <c r="S217" s="137">
        <v>0</v>
      </c>
      <c r="T217" s="138">
        <f t="shared" si="23"/>
        <v>0</v>
      </c>
      <c r="AR217" s="139" t="s">
        <v>232</v>
      </c>
      <c r="AT217" s="139" t="s">
        <v>210</v>
      </c>
      <c r="AU217" s="139" t="s">
        <v>81</v>
      </c>
      <c r="AY217" s="13" t="s">
        <v>168</v>
      </c>
      <c r="BE217" s="140">
        <f t="shared" si="24"/>
        <v>0</v>
      </c>
      <c r="BF217" s="140">
        <f t="shared" si="25"/>
        <v>0</v>
      </c>
      <c r="BG217" s="140">
        <f t="shared" si="26"/>
        <v>0</v>
      </c>
      <c r="BH217" s="140">
        <f t="shared" si="27"/>
        <v>0</v>
      </c>
      <c r="BI217" s="140">
        <f t="shared" si="28"/>
        <v>0</v>
      </c>
      <c r="BJ217" s="13" t="s">
        <v>79</v>
      </c>
      <c r="BK217" s="140">
        <f t="shared" si="29"/>
        <v>0</v>
      </c>
      <c r="BL217" s="13" t="s">
        <v>174</v>
      </c>
      <c r="BM217" s="139" t="s">
        <v>1808</v>
      </c>
    </row>
    <row r="218" spans="2:65" s="1" customFormat="1" ht="21.75" customHeight="1">
      <c r="B218" s="128"/>
      <c r="C218" s="145" t="s">
        <v>572</v>
      </c>
      <c r="D218" s="145" t="s">
        <v>210</v>
      </c>
      <c r="E218" s="146" t="s">
        <v>1809</v>
      </c>
      <c r="F218" s="147" t="s">
        <v>1810</v>
      </c>
      <c r="G218" s="148" t="s">
        <v>173</v>
      </c>
      <c r="H218" s="149">
        <v>2</v>
      </c>
      <c r="I218" s="134">
        <v>0</v>
      </c>
      <c r="J218" s="150">
        <f t="shared" si="20"/>
        <v>0</v>
      </c>
      <c r="K218" s="147" t="s">
        <v>2419</v>
      </c>
      <c r="L218" s="151"/>
      <c r="M218" s="152" t="s">
        <v>1</v>
      </c>
      <c r="N218" s="153" t="s">
        <v>37</v>
      </c>
      <c r="O218" s="137">
        <v>0</v>
      </c>
      <c r="P218" s="137">
        <f t="shared" si="21"/>
        <v>0</v>
      </c>
      <c r="Q218" s="137">
        <v>7.6E-3</v>
      </c>
      <c r="R218" s="137">
        <f t="shared" si="22"/>
        <v>1.52E-2</v>
      </c>
      <c r="S218" s="137">
        <v>0</v>
      </c>
      <c r="T218" s="138">
        <f t="shared" si="23"/>
        <v>0</v>
      </c>
      <c r="AR218" s="139" t="s">
        <v>232</v>
      </c>
      <c r="AT218" s="139" t="s">
        <v>210</v>
      </c>
      <c r="AU218" s="139" t="s">
        <v>81</v>
      </c>
      <c r="AY218" s="13" t="s">
        <v>168</v>
      </c>
      <c r="BE218" s="140">
        <f t="shared" si="24"/>
        <v>0</v>
      </c>
      <c r="BF218" s="140">
        <f t="shared" si="25"/>
        <v>0</v>
      </c>
      <c r="BG218" s="140">
        <f t="shared" si="26"/>
        <v>0</v>
      </c>
      <c r="BH218" s="140">
        <f t="shared" si="27"/>
        <v>0</v>
      </c>
      <c r="BI218" s="140">
        <f t="shared" si="28"/>
        <v>0</v>
      </c>
      <c r="BJ218" s="13" t="s">
        <v>79</v>
      </c>
      <c r="BK218" s="140">
        <f t="shared" si="29"/>
        <v>0</v>
      </c>
      <c r="BL218" s="13" t="s">
        <v>174</v>
      </c>
      <c r="BM218" s="139" t="s">
        <v>1811</v>
      </c>
    </row>
    <row r="219" spans="2:65" s="1" customFormat="1" ht="21.75" customHeight="1">
      <c r="B219" s="128"/>
      <c r="C219" s="145" t="s">
        <v>576</v>
      </c>
      <c r="D219" s="145" t="s">
        <v>210</v>
      </c>
      <c r="E219" s="146" t="s">
        <v>1812</v>
      </c>
      <c r="F219" s="147" t="s">
        <v>1813</v>
      </c>
      <c r="G219" s="148" t="s">
        <v>173</v>
      </c>
      <c r="H219" s="149">
        <v>3</v>
      </c>
      <c r="I219" s="134">
        <v>0</v>
      </c>
      <c r="J219" s="150">
        <f t="shared" si="20"/>
        <v>0</v>
      </c>
      <c r="K219" s="147" t="s">
        <v>192</v>
      </c>
      <c r="L219" s="151"/>
      <c r="M219" s="152" t="s">
        <v>1</v>
      </c>
      <c r="N219" s="153" t="s">
        <v>37</v>
      </c>
      <c r="O219" s="137">
        <v>0</v>
      </c>
      <c r="P219" s="137">
        <f t="shared" si="21"/>
        <v>0</v>
      </c>
      <c r="Q219" s="137">
        <v>8.8000000000000005E-3</v>
      </c>
      <c r="R219" s="137">
        <f t="shared" si="22"/>
        <v>2.64E-2</v>
      </c>
      <c r="S219" s="137">
        <v>0</v>
      </c>
      <c r="T219" s="138">
        <f t="shared" si="23"/>
        <v>0</v>
      </c>
      <c r="AR219" s="139" t="s">
        <v>232</v>
      </c>
      <c r="AT219" s="139" t="s">
        <v>210</v>
      </c>
      <c r="AU219" s="139" t="s">
        <v>81</v>
      </c>
      <c r="AY219" s="13" t="s">
        <v>168</v>
      </c>
      <c r="BE219" s="140">
        <f t="shared" si="24"/>
        <v>0</v>
      </c>
      <c r="BF219" s="140">
        <f t="shared" si="25"/>
        <v>0</v>
      </c>
      <c r="BG219" s="140">
        <f t="shared" si="26"/>
        <v>0</v>
      </c>
      <c r="BH219" s="140">
        <f t="shared" si="27"/>
        <v>0</v>
      </c>
      <c r="BI219" s="140">
        <f t="shared" si="28"/>
        <v>0</v>
      </c>
      <c r="BJ219" s="13" t="s">
        <v>79</v>
      </c>
      <c r="BK219" s="140">
        <f t="shared" si="29"/>
        <v>0</v>
      </c>
      <c r="BL219" s="13" t="s">
        <v>174</v>
      </c>
      <c r="BM219" s="139" t="s">
        <v>1814</v>
      </c>
    </row>
    <row r="220" spans="2:65" s="1" customFormat="1" ht="24.2" customHeight="1">
      <c r="B220" s="128"/>
      <c r="C220" s="129" t="s">
        <v>582</v>
      </c>
      <c r="D220" s="129" t="s">
        <v>170</v>
      </c>
      <c r="E220" s="130" t="s">
        <v>1815</v>
      </c>
      <c r="F220" s="131" t="s">
        <v>1816</v>
      </c>
      <c r="G220" s="132" t="s">
        <v>173</v>
      </c>
      <c r="H220" s="133">
        <v>2</v>
      </c>
      <c r="I220" s="134">
        <v>0</v>
      </c>
      <c r="J220" s="134">
        <f t="shared" si="20"/>
        <v>0</v>
      </c>
      <c r="K220" s="131" t="s">
        <v>2419</v>
      </c>
      <c r="L220" s="25"/>
      <c r="M220" s="135" t="s">
        <v>1</v>
      </c>
      <c r="N220" s="136" t="s">
        <v>37</v>
      </c>
      <c r="O220" s="137">
        <v>1.95</v>
      </c>
      <c r="P220" s="137">
        <f t="shared" si="21"/>
        <v>3.9</v>
      </c>
      <c r="Q220" s="137">
        <v>0</v>
      </c>
      <c r="R220" s="137">
        <f t="shared" si="22"/>
        <v>0</v>
      </c>
      <c r="S220" s="137">
        <v>0</v>
      </c>
      <c r="T220" s="138">
        <f t="shared" si="23"/>
        <v>0</v>
      </c>
      <c r="AR220" s="139" t="s">
        <v>174</v>
      </c>
      <c r="AT220" s="139" t="s">
        <v>170</v>
      </c>
      <c r="AU220" s="139" t="s">
        <v>81</v>
      </c>
      <c r="AY220" s="13" t="s">
        <v>168</v>
      </c>
      <c r="BE220" s="140">
        <f t="shared" si="24"/>
        <v>0</v>
      </c>
      <c r="BF220" s="140">
        <f t="shared" si="25"/>
        <v>0</v>
      </c>
      <c r="BG220" s="140">
        <f t="shared" si="26"/>
        <v>0</v>
      </c>
      <c r="BH220" s="140">
        <f t="shared" si="27"/>
        <v>0</v>
      </c>
      <c r="BI220" s="140">
        <f t="shared" si="28"/>
        <v>0</v>
      </c>
      <c r="BJ220" s="13" t="s">
        <v>79</v>
      </c>
      <c r="BK220" s="140">
        <f t="shared" si="29"/>
        <v>0</v>
      </c>
      <c r="BL220" s="13" t="s">
        <v>174</v>
      </c>
      <c r="BM220" s="139" t="s">
        <v>1817</v>
      </c>
    </row>
    <row r="221" spans="2:65" s="1" customFormat="1" ht="24.2" customHeight="1">
      <c r="B221" s="128"/>
      <c r="C221" s="145" t="s">
        <v>589</v>
      </c>
      <c r="D221" s="145" t="s">
        <v>210</v>
      </c>
      <c r="E221" s="146" t="s">
        <v>1818</v>
      </c>
      <c r="F221" s="147" t="s">
        <v>1819</v>
      </c>
      <c r="G221" s="148" t="s">
        <v>173</v>
      </c>
      <c r="H221" s="149">
        <v>2</v>
      </c>
      <c r="I221" s="134">
        <v>0</v>
      </c>
      <c r="J221" s="150">
        <f t="shared" si="20"/>
        <v>0</v>
      </c>
      <c r="K221" s="147" t="s">
        <v>192</v>
      </c>
      <c r="L221" s="151"/>
      <c r="M221" s="152" t="s">
        <v>1</v>
      </c>
      <c r="N221" s="153" t="s">
        <v>37</v>
      </c>
      <c r="O221" s="137">
        <v>0</v>
      </c>
      <c r="P221" s="137">
        <f t="shared" si="21"/>
        <v>0</v>
      </c>
      <c r="Q221" s="137">
        <v>1.2999999999999999E-2</v>
      </c>
      <c r="R221" s="137">
        <f t="shared" si="22"/>
        <v>2.5999999999999999E-2</v>
      </c>
      <c r="S221" s="137">
        <v>0</v>
      </c>
      <c r="T221" s="138">
        <f t="shared" si="23"/>
        <v>0</v>
      </c>
      <c r="AR221" s="139" t="s">
        <v>232</v>
      </c>
      <c r="AT221" s="139" t="s">
        <v>210</v>
      </c>
      <c r="AU221" s="139" t="s">
        <v>81</v>
      </c>
      <c r="AY221" s="13" t="s">
        <v>168</v>
      </c>
      <c r="BE221" s="140">
        <f t="shared" si="24"/>
        <v>0</v>
      </c>
      <c r="BF221" s="140">
        <f t="shared" si="25"/>
        <v>0</v>
      </c>
      <c r="BG221" s="140">
        <f t="shared" si="26"/>
        <v>0</v>
      </c>
      <c r="BH221" s="140">
        <f t="shared" si="27"/>
        <v>0</v>
      </c>
      <c r="BI221" s="140">
        <f t="shared" si="28"/>
        <v>0</v>
      </c>
      <c r="BJ221" s="13" t="s">
        <v>79</v>
      </c>
      <c r="BK221" s="140">
        <f t="shared" si="29"/>
        <v>0</v>
      </c>
      <c r="BL221" s="13" t="s">
        <v>174</v>
      </c>
      <c r="BM221" s="139" t="s">
        <v>1820</v>
      </c>
    </row>
    <row r="222" spans="2:65" s="1" customFormat="1" ht="24.2" customHeight="1">
      <c r="B222" s="128"/>
      <c r="C222" s="129" t="s">
        <v>594</v>
      </c>
      <c r="D222" s="129" t="s">
        <v>170</v>
      </c>
      <c r="E222" s="130" t="s">
        <v>1821</v>
      </c>
      <c r="F222" s="131" t="s">
        <v>1822</v>
      </c>
      <c r="G222" s="132" t="s">
        <v>173</v>
      </c>
      <c r="H222" s="133">
        <v>1</v>
      </c>
      <c r="I222" s="134">
        <v>0</v>
      </c>
      <c r="J222" s="134">
        <f t="shared" si="20"/>
        <v>0</v>
      </c>
      <c r="K222" s="131" t="s">
        <v>192</v>
      </c>
      <c r="L222" s="25"/>
      <c r="M222" s="135" t="s">
        <v>1</v>
      </c>
      <c r="N222" s="136" t="s">
        <v>37</v>
      </c>
      <c r="O222" s="137">
        <v>0.75900000000000001</v>
      </c>
      <c r="P222" s="137">
        <f t="shared" si="21"/>
        <v>0.75900000000000001</v>
      </c>
      <c r="Q222" s="137">
        <v>1.67E-3</v>
      </c>
      <c r="R222" s="137">
        <f t="shared" si="22"/>
        <v>1.67E-3</v>
      </c>
      <c r="S222" s="137">
        <v>0</v>
      </c>
      <c r="T222" s="138">
        <f t="shared" si="23"/>
        <v>0</v>
      </c>
      <c r="AR222" s="139" t="s">
        <v>174</v>
      </c>
      <c r="AT222" s="139" t="s">
        <v>170</v>
      </c>
      <c r="AU222" s="139" t="s">
        <v>81</v>
      </c>
      <c r="AY222" s="13" t="s">
        <v>168</v>
      </c>
      <c r="BE222" s="140">
        <f t="shared" si="24"/>
        <v>0</v>
      </c>
      <c r="BF222" s="140">
        <f t="shared" si="25"/>
        <v>0</v>
      </c>
      <c r="BG222" s="140">
        <f t="shared" si="26"/>
        <v>0</v>
      </c>
      <c r="BH222" s="140">
        <f t="shared" si="27"/>
        <v>0</v>
      </c>
      <c r="BI222" s="140">
        <f t="shared" si="28"/>
        <v>0</v>
      </c>
      <c r="BJ222" s="13" t="s">
        <v>79</v>
      </c>
      <c r="BK222" s="140">
        <f t="shared" si="29"/>
        <v>0</v>
      </c>
      <c r="BL222" s="13" t="s">
        <v>174</v>
      </c>
      <c r="BM222" s="139" t="s">
        <v>1823</v>
      </c>
    </row>
    <row r="223" spans="2:65" s="1" customFormat="1" ht="24.2" customHeight="1">
      <c r="B223" s="128"/>
      <c r="C223" s="145" t="s">
        <v>137</v>
      </c>
      <c r="D223" s="145" t="s">
        <v>210</v>
      </c>
      <c r="E223" s="146" t="s">
        <v>1824</v>
      </c>
      <c r="F223" s="147" t="s">
        <v>1825</v>
      </c>
      <c r="G223" s="148" t="s">
        <v>173</v>
      </c>
      <c r="H223" s="149">
        <v>1</v>
      </c>
      <c r="I223" s="134">
        <v>0</v>
      </c>
      <c r="J223" s="150">
        <f t="shared" si="20"/>
        <v>0</v>
      </c>
      <c r="K223" s="147" t="s">
        <v>192</v>
      </c>
      <c r="L223" s="151"/>
      <c r="M223" s="152" t="s">
        <v>1</v>
      </c>
      <c r="N223" s="153" t="s">
        <v>37</v>
      </c>
      <c r="O223" s="137">
        <v>0</v>
      </c>
      <c r="P223" s="137">
        <f t="shared" si="21"/>
        <v>0</v>
      </c>
      <c r="Q223" s="137">
        <v>6.8999999999999999E-3</v>
      </c>
      <c r="R223" s="137">
        <f t="shared" si="22"/>
        <v>6.8999999999999999E-3</v>
      </c>
      <c r="S223" s="137">
        <v>0</v>
      </c>
      <c r="T223" s="138">
        <f t="shared" si="23"/>
        <v>0</v>
      </c>
      <c r="AR223" s="139" t="s">
        <v>232</v>
      </c>
      <c r="AT223" s="139" t="s">
        <v>210</v>
      </c>
      <c r="AU223" s="139" t="s">
        <v>81</v>
      </c>
      <c r="AY223" s="13" t="s">
        <v>168</v>
      </c>
      <c r="BE223" s="140">
        <f t="shared" si="24"/>
        <v>0</v>
      </c>
      <c r="BF223" s="140">
        <f t="shared" si="25"/>
        <v>0</v>
      </c>
      <c r="BG223" s="140">
        <f t="shared" si="26"/>
        <v>0</v>
      </c>
      <c r="BH223" s="140">
        <f t="shared" si="27"/>
        <v>0</v>
      </c>
      <c r="BI223" s="140">
        <f t="shared" si="28"/>
        <v>0</v>
      </c>
      <c r="BJ223" s="13" t="s">
        <v>79</v>
      </c>
      <c r="BK223" s="140">
        <f t="shared" si="29"/>
        <v>0</v>
      </c>
      <c r="BL223" s="13" t="s">
        <v>174</v>
      </c>
      <c r="BM223" s="139" t="s">
        <v>1826</v>
      </c>
    </row>
    <row r="224" spans="2:65" s="1" customFormat="1" ht="16.5" customHeight="1">
      <c r="B224" s="128"/>
      <c r="C224" s="145" t="s">
        <v>601</v>
      </c>
      <c r="D224" s="145" t="s">
        <v>210</v>
      </c>
      <c r="E224" s="146" t="s">
        <v>1827</v>
      </c>
      <c r="F224" s="147" t="s">
        <v>1828</v>
      </c>
      <c r="G224" s="148" t="s">
        <v>173</v>
      </c>
      <c r="H224" s="149">
        <v>1</v>
      </c>
      <c r="I224" s="134">
        <v>0</v>
      </c>
      <c r="J224" s="150">
        <f t="shared" ref="J224:J255" si="30">ROUND(I224*H224,2)</f>
        <v>0</v>
      </c>
      <c r="K224" s="147" t="s">
        <v>192</v>
      </c>
      <c r="L224" s="151"/>
      <c r="M224" s="152" t="s">
        <v>1</v>
      </c>
      <c r="N224" s="153" t="s">
        <v>37</v>
      </c>
      <c r="O224" s="137">
        <v>0</v>
      </c>
      <c r="P224" s="137">
        <f t="shared" ref="P224:P255" si="31">O224*H224</f>
        <v>0</v>
      </c>
      <c r="Q224" s="137">
        <v>7.7999999999999996E-3</v>
      </c>
      <c r="R224" s="137">
        <f t="shared" ref="R224:R255" si="32">Q224*H224</f>
        <v>7.7999999999999996E-3</v>
      </c>
      <c r="S224" s="137">
        <v>0</v>
      </c>
      <c r="T224" s="138">
        <f t="shared" ref="T224:T255" si="33">S224*H224</f>
        <v>0</v>
      </c>
      <c r="AR224" s="139" t="s">
        <v>232</v>
      </c>
      <c r="AT224" s="139" t="s">
        <v>210</v>
      </c>
      <c r="AU224" s="139" t="s">
        <v>81</v>
      </c>
      <c r="AY224" s="13" t="s">
        <v>168</v>
      </c>
      <c r="BE224" s="140">
        <f t="shared" ref="BE224:BE255" si="34">IF(N224="základní",J224,0)</f>
        <v>0</v>
      </c>
      <c r="BF224" s="140">
        <f t="shared" ref="BF224:BF255" si="35">IF(N224="snížená",J224,0)</f>
        <v>0</v>
      </c>
      <c r="BG224" s="140">
        <f t="shared" ref="BG224:BG255" si="36">IF(N224="zákl. přenesená",J224,0)</f>
        <v>0</v>
      </c>
      <c r="BH224" s="140">
        <f t="shared" ref="BH224:BH255" si="37">IF(N224="sníž. přenesená",J224,0)</f>
        <v>0</v>
      </c>
      <c r="BI224" s="140">
        <f t="shared" ref="BI224:BI255" si="38">IF(N224="nulová",J224,0)</f>
        <v>0</v>
      </c>
      <c r="BJ224" s="13" t="s">
        <v>79</v>
      </c>
      <c r="BK224" s="140">
        <f t="shared" ref="BK224:BK255" si="39">ROUND(I224*H224,2)</f>
        <v>0</v>
      </c>
      <c r="BL224" s="13" t="s">
        <v>174</v>
      </c>
      <c r="BM224" s="139" t="s">
        <v>1829</v>
      </c>
    </row>
    <row r="225" spans="2:65" s="1" customFormat="1" ht="24.2" customHeight="1">
      <c r="B225" s="128"/>
      <c r="C225" s="129" t="s">
        <v>605</v>
      </c>
      <c r="D225" s="129" t="s">
        <v>170</v>
      </c>
      <c r="E225" s="130" t="s">
        <v>1830</v>
      </c>
      <c r="F225" s="131" t="s">
        <v>1831</v>
      </c>
      <c r="G225" s="132" t="s">
        <v>173</v>
      </c>
      <c r="H225" s="133">
        <v>5</v>
      </c>
      <c r="I225" s="134">
        <v>0</v>
      </c>
      <c r="J225" s="134">
        <f t="shared" si="30"/>
        <v>0</v>
      </c>
      <c r="K225" s="131" t="s">
        <v>2419</v>
      </c>
      <c r="L225" s="25"/>
      <c r="M225" s="135" t="s">
        <v>1</v>
      </c>
      <c r="N225" s="136" t="s">
        <v>37</v>
      </c>
      <c r="O225" s="137">
        <v>1.5920000000000001</v>
      </c>
      <c r="P225" s="137">
        <f t="shared" si="31"/>
        <v>7.9600000000000009</v>
      </c>
      <c r="Q225" s="137">
        <v>0</v>
      </c>
      <c r="R225" s="137">
        <f t="shared" si="32"/>
        <v>0</v>
      </c>
      <c r="S225" s="137">
        <v>0</v>
      </c>
      <c r="T225" s="138">
        <f t="shared" si="33"/>
        <v>0</v>
      </c>
      <c r="AR225" s="139" t="s">
        <v>174</v>
      </c>
      <c r="AT225" s="139" t="s">
        <v>170</v>
      </c>
      <c r="AU225" s="139" t="s">
        <v>81</v>
      </c>
      <c r="AY225" s="13" t="s">
        <v>168</v>
      </c>
      <c r="BE225" s="140">
        <f t="shared" si="34"/>
        <v>0</v>
      </c>
      <c r="BF225" s="140">
        <f t="shared" si="35"/>
        <v>0</v>
      </c>
      <c r="BG225" s="140">
        <f t="shared" si="36"/>
        <v>0</v>
      </c>
      <c r="BH225" s="140">
        <f t="shared" si="37"/>
        <v>0</v>
      </c>
      <c r="BI225" s="140">
        <f t="shared" si="38"/>
        <v>0</v>
      </c>
      <c r="BJ225" s="13" t="s">
        <v>79</v>
      </c>
      <c r="BK225" s="140">
        <f t="shared" si="39"/>
        <v>0</v>
      </c>
      <c r="BL225" s="13" t="s">
        <v>174</v>
      </c>
      <c r="BM225" s="139" t="s">
        <v>1832</v>
      </c>
    </row>
    <row r="226" spans="2:65" s="1" customFormat="1" ht="21.75" customHeight="1">
      <c r="B226" s="128"/>
      <c r="C226" s="145" t="s">
        <v>609</v>
      </c>
      <c r="D226" s="145" t="s">
        <v>210</v>
      </c>
      <c r="E226" s="146" t="s">
        <v>1833</v>
      </c>
      <c r="F226" s="147" t="s">
        <v>1834</v>
      </c>
      <c r="G226" s="148" t="s">
        <v>173</v>
      </c>
      <c r="H226" s="149">
        <v>1</v>
      </c>
      <c r="I226" s="134">
        <v>0</v>
      </c>
      <c r="J226" s="150">
        <f t="shared" si="30"/>
        <v>0</v>
      </c>
      <c r="K226" s="147" t="s">
        <v>2419</v>
      </c>
      <c r="L226" s="151"/>
      <c r="M226" s="152" t="s">
        <v>1</v>
      </c>
      <c r="N226" s="153" t="s">
        <v>37</v>
      </c>
      <c r="O226" s="137">
        <v>0</v>
      </c>
      <c r="P226" s="137">
        <f t="shared" si="31"/>
        <v>0</v>
      </c>
      <c r="Q226" s="137">
        <v>7.9000000000000008E-3</v>
      </c>
      <c r="R226" s="137">
        <f t="shared" si="32"/>
        <v>7.9000000000000008E-3</v>
      </c>
      <c r="S226" s="137">
        <v>0</v>
      </c>
      <c r="T226" s="138">
        <f t="shared" si="33"/>
        <v>0</v>
      </c>
      <c r="AR226" s="139" t="s">
        <v>232</v>
      </c>
      <c r="AT226" s="139" t="s">
        <v>210</v>
      </c>
      <c r="AU226" s="139" t="s">
        <v>81</v>
      </c>
      <c r="AY226" s="13" t="s">
        <v>168</v>
      </c>
      <c r="BE226" s="140">
        <f t="shared" si="34"/>
        <v>0</v>
      </c>
      <c r="BF226" s="140">
        <f t="shared" si="35"/>
        <v>0</v>
      </c>
      <c r="BG226" s="140">
        <f t="shared" si="36"/>
        <v>0</v>
      </c>
      <c r="BH226" s="140">
        <f t="shared" si="37"/>
        <v>0</v>
      </c>
      <c r="BI226" s="140">
        <f t="shared" si="38"/>
        <v>0</v>
      </c>
      <c r="BJ226" s="13" t="s">
        <v>79</v>
      </c>
      <c r="BK226" s="140">
        <f t="shared" si="39"/>
        <v>0</v>
      </c>
      <c r="BL226" s="13" t="s">
        <v>174</v>
      </c>
      <c r="BM226" s="139" t="s">
        <v>1835</v>
      </c>
    </row>
    <row r="227" spans="2:65" s="1" customFormat="1" ht="21.75" customHeight="1">
      <c r="B227" s="128"/>
      <c r="C227" s="145" t="s">
        <v>614</v>
      </c>
      <c r="D227" s="145" t="s">
        <v>210</v>
      </c>
      <c r="E227" s="146" t="s">
        <v>1836</v>
      </c>
      <c r="F227" s="147" t="s">
        <v>1837</v>
      </c>
      <c r="G227" s="148" t="s">
        <v>173</v>
      </c>
      <c r="H227" s="149">
        <v>2</v>
      </c>
      <c r="I227" s="134">
        <v>0</v>
      </c>
      <c r="J227" s="150">
        <f t="shared" si="30"/>
        <v>0</v>
      </c>
      <c r="K227" s="147" t="s">
        <v>2419</v>
      </c>
      <c r="L227" s="151"/>
      <c r="M227" s="152" t="s">
        <v>1</v>
      </c>
      <c r="N227" s="153" t="s">
        <v>37</v>
      </c>
      <c r="O227" s="137">
        <v>0</v>
      </c>
      <c r="P227" s="137">
        <f t="shared" si="31"/>
        <v>0</v>
      </c>
      <c r="Q227" s="137">
        <v>8.8999999999999999E-3</v>
      </c>
      <c r="R227" s="137">
        <f t="shared" si="32"/>
        <v>1.78E-2</v>
      </c>
      <c r="S227" s="137">
        <v>0</v>
      </c>
      <c r="T227" s="138">
        <f t="shared" si="33"/>
        <v>0</v>
      </c>
      <c r="AR227" s="139" t="s">
        <v>232</v>
      </c>
      <c r="AT227" s="139" t="s">
        <v>210</v>
      </c>
      <c r="AU227" s="139" t="s">
        <v>81</v>
      </c>
      <c r="AY227" s="13" t="s">
        <v>168</v>
      </c>
      <c r="BE227" s="140">
        <f t="shared" si="34"/>
        <v>0</v>
      </c>
      <c r="BF227" s="140">
        <f t="shared" si="35"/>
        <v>0</v>
      </c>
      <c r="BG227" s="140">
        <f t="shared" si="36"/>
        <v>0</v>
      </c>
      <c r="BH227" s="140">
        <f t="shared" si="37"/>
        <v>0</v>
      </c>
      <c r="BI227" s="140">
        <f t="shared" si="38"/>
        <v>0</v>
      </c>
      <c r="BJ227" s="13" t="s">
        <v>79</v>
      </c>
      <c r="BK227" s="140">
        <f t="shared" si="39"/>
        <v>0</v>
      </c>
      <c r="BL227" s="13" t="s">
        <v>174</v>
      </c>
      <c r="BM227" s="139" t="s">
        <v>1838</v>
      </c>
    </row>
    <row r="228" spans="2:65" s="1" customFormat="1" ht="21.75" customHeight="1">
      <c r="B228" s="128"/>
      <c r="C228" s="145" t="s">
        <v>618</v>
      </c>
      <c r="D228" s="145" t="s">
        <v>210</v>
      </c>
      <c r="E228" s="146" t="s">
        <v>1839</v>
      </c>
      <c r="F228" s="147" t="s">
        <v>1840</v>
      </c>
      <c r="G228" s="148" t="s">
        <v>173</v>
      </c>
      <c r="H228" s="149">
        <v>2</v>
      </c>
      <c r="I228" s="134">
        <v>0</v>
      </c>
      <c r="J228" s="150">
        <f t="shared" si="30"/>
        <v>0</v>
      </c>
      <c r="K228" s="147" t="s">
        <v>192</v>
      </c>
      <c r="L228" s="151"/>
      <c r="M228" s="152" t="s">
        <v>1</v>
      </c>
      <c r="N228" s="153" t="s">
        <v>37</v>
      </c>
      <c r="O228" s="137">
        <v>0</v>
      </c>
      <c r="P228" s="137">
        <f t="shared" si="31"/>
        <v>0</v>
      </c>
      <c r="Q228" s="137">
        <v>7.9000000000000008E-3</v>
      </c>
      <c r="R228" s="137">
        <f t="shared" si="32"/>
        <v>1.5800000000000002E-2</v>
      </c>
      <c r="S228" s="137">
        <v>0</v>
      </c>
      <c r="T228" s="138">
        <f t="shared" si="33"/>
        <v>0</v>
      </c>
      <c r="AR228" s="139" t="s">
        <v>232</v>
      </c>
      <c r="AT228" s="139" t="s">
        <v>210</v>
      </c>
      <c r="AU228" s="139" t="s">
        <v>81</v>
      </c>
      <c r="AY228" s="13" t="s">
        <v>168</v>
      </c>
      <c r="BE228" s="140">
        <f t="shared" si="34"/>
        <v>0</v>
      </c>
      <c r="BF228" s="140">
        <f t="shared" si="35"/>
        <v>0</v>
      </c>
      <c r="BG228" s="140">
        <f t="shared" si="36"/>
        <v>0</v>
      </c>
      <c r="BH228" s="140">
        <f t="shared" si="37"/>
        <v>0</v>
      </c>
      <c r="BI228" s="140">
        <f t="shared" si="38"/>
        <v>0</v>
      </c>
      <c r="BJ228" s="13" t="s">
        <v>79</v>
      </c>
      <c r="BK228" s="140">
        <f t="shared" si="39"/>
        <v>0</v>
      </c>
      <c r="BL228" s="13" t="s">
        <v>174</v>
      </c>
      <c r="BM228" s="139" t="s">
        <v>1841</v>
      </c>
    </row>
    <row r="229" spans="2:65" s="1" customFormat="1" ht="24.2" customHeight="1">
      <c r="B229" s="128"/>
      <c r="C229" s="129" t="s">
        <v>622</v>
      </c>
      <c r="D229" s="129" t="s">
        <v>170</v>
      </c>
      <c r="E229" s="130" t="s">
        <v>1842</v>
      </c>
      <c r="F229" s="131" t="s">
        <v>1843</v>
      </c>
      <c r="G229" s="132" t="s">
        <v>173</v>
      </c>
      <c r="H229" s="133">
        <v>4</v>
      </c>
      <c r="I229" s="134">
        <v>0</v>
      </c>
      <c r="J229" s="134">
        <f t="shared" si="30"/>
        <v>0</v>
      </c>
      <c r="K229" s="131" t="s">
        <v>2419</v>
      </c>
      <c r="L229" s="25"/>
      <c r="M229" s="135" t="s">
        <v>1</v>
      </c>
      <c r="N229" s="136" t="s">
        <v>37</v>
      </c>
      <c r="O229" s="137">
        <v>2.0630000000000002</v>
      </c>
      <c r="P229" s="137">
        <f t="shared" si="31"/>
        <v>8.2520000000000007</v>
      </c>
      <c r="Q229" s="137">
        <v>0</v>
      </c>
      <c r="R229" s="137">
        <f t="shared" si="32"/>
        <v>0</v>
      </c>
      <c r="S229" s="137">
        <v>0</v>
      </c>
      <c r="T229" s="138">
        <f t="shared" si="33"/>
        <v>0</v>
      </c>
      <c r="AR229" s="139" t="s">
        <v>174</v>
      </c>
      <c r="AT229" s="139" t="s">
        <v>170</v>
      </c>
      <c r="AU229" s="139" t="s">
        <v>81</v>
      </c>
      <c r="AY229" s="13" t="s">
        <v>168</v>
      </c>
      <c r="BE229" s="140">
        <f t="shared" si="34"/>
        <v>0</v>
      </c>
      <c r="BF229" s="140">
        <f t="shared" si="35"/>
        <v>0</v>
      </c>
      <c r="BG229" s="140">
        <f t="shared" si="36"/>
        <v>0</v>
      </c>
      <c r="BH229" s="140">
        <f t="shared" si="37"/>
        <v>0</v>
      </c>
      <c r="BI229" s="140">
        <f t="shared" si="38"/>
        <v>0</v>
      </c>
      <c r="BJ229" s="13" t="s">
        <v>79</v>
      </c>
      <c r="BK229" s="140">
        <f t="shared" si="39"/>
        <v>0</v>
      </c>
      <c r="BL229" s="13" t="s">
        <v>174</v>
      </c>
      <c r="BM229" s="139" t="s">
        <v>1844</v>
      </c>
    </row>
    <row r="230" spans="2:65" s="1" customFormat="1" ht="24.2" customHeight="1">
      <c r="B230" s="128"/>
      <c r="C230" s="145" t="s">
        <v>863</v>
      </c>
      <c r="D230" s="145" t="s">
        <v>210</v>
      </c>
      <c r="E230" s="146" t="s">
        <v>1845</v>
      </c>
      <c r="F230" s="147" t="s">
        <v>1846</v>
      </c>
      <c r="G230" s="148" t="s">
        <v>173</v>
      </c>
      <c r="H230" s="149">
        <v>4</v>
      </c>
      <c r="I230" s="134">
        <v>0</v>
      </c>
      <c r="J230" s="150">
        <f t="shared" si="30"/>
        <v>0</v>
      </c>
      <c r="K230" s="147" t="s">
        <v>192</v>
      </c>
      <c r="L230" s="151"/>
      <c r="M230" s="152" t="s">
        <v>1</v>
      </c>
      <c r="N230" s="153" t="s">
        <v>37</v>
      </c>
      <c r="O230" s="137">
        <v>0</v>
      </c>
      <c r="P230" s="137">
        <f t="shared" si="31"/>
        <v>0</v>
      </c>
      <c r="Q230" s="137">
        <v>1.4999999999999999E-2</v>
      </c>
      <c r="R230" s="137">
        <f t="shared" si="32"/>
        <v>0.06</v>
      </c>
      <c r="S230" s="137">
        <v>0</v>
      </c>
      <c r="T230" s="138">
        <f t="shared" si="33"/>
        <v>0</v>
      </c>
      <c r="AR230" s="139" t="s">
        <v>232</v>
      </c>
      <c r="AT230" s="139" t="s">
        <v>210</v>
      </c>
      <c r="AU230" s="139" t="s">
        <v>81</v>
      </c>
      <c r="AY230" s="13" t="s">
        <v>168</v>
      </c>
      <c r="BE230" s="140">
        <f t="shared" si="34"/>
        <v>0</v>
      </c>
      <c r="BF230" s="140">
        <f t="shared" si="35"/>
        <v>0</v>
      </c>
      <c r="BG230" s="140">
        <f t="shared" si="36"/>
        <v>0</v>
      </c>
      <c r="BH230" s="140">
        <f t="shared" si="37"/>
        <v>0</v>
      </c>
      <c r="BI230" s="140">
        <f t="shared" si="38"/>
        <v>0</v>
      </c>
      <c r="BJ230" s="13" t="s">
        <v>79</v>
      </c>
      <c r="BK230" s="140">
        <f t="shared" si="39"/>
        <v>0</v>
      </c>
      <c r="BL230" s="13" t="s">
        <v>174</v>
      </c>
      <c r="BM230" s="139" t="s">
        <v>1847</v>
      </c>
    </row>
    <row r="231" spans="2:65" s="1" customFormat="1" ht="24.2" customHeight="1">
      <c r="B231" s="128"/>
      <c r="C231" s="129" t="s">
        <v>865</v>
      </c>
      <c r="D231" s="129" t="s">
        <v>170</v>
      </c>
      <c r="E231" s="130" t="s">
        <v>1848</v>
      </c>
      <c r="F231" s="131" t="s">
        <v>1849</v>
      </c>
      <c r="G231" s="132" t="s">
        <v>173</v>
      </c>
      <c r="H231" s="133">
        <v>8</v>
      </c>
      <c r="I231" s="134">
        <v>0</v>
      </c>
      <c r="J231" s="134">
        <f t="shared" si="30"/>
        <v>0</v>
      </c>
      <c r="K231" s="131" t="s">
        <v>192</v>
      </c>
      <c r="L231" s="25"/>
      <c r="M231" s="135" t="s">
        <v>1</v>
      </c>
      <c r="N231" s="136" t="s">
        <v>37</v>
      </c>
      <c r="O231" s="137">
        <v>0.85599999999999998</v>
      </c>
      <c r="P231" s="137">
        <f t="shared" si="31"/>
        <v>6.8479999999999999</v>
      </c>
      <c r="Q231" s="137">
        <v>1.67E-3</v>
      </c>
      <c r="R231" s="137">
        <f t="shared" si="32"/>
        <v>1.336E-2</v>
      </c>
      <c r="S231" s="137">
        <v>0</v>
      </c>
      <c r="T231" s="138">
        <f t="shared" si="33"/>
        <v>0</v>
      </c>
      <c r="AR231" s="139" t="s">
        <v>174</v>
      </c>
      <c r="AT231" s="139" t="s">
        <v>170</v>
      </c>
      <c r="AU231" s="139" t="s">
        <v>81</v>
      </c>
      <c r="AY231" s="13" t="s">
        <v>168</v>
      </c>
      <c r="BE231" s="140">
        <f t="shared" si="34"/>
        <v>0</v>
      </c>
      <c r="BF231" s="140">
        <f t="shared" si="35"/>
        <v>0</v>
      </c>
      <c r="BG231" s="140">
        <f t="shared" si="36"/>
        <v>0</v>
      </c>
      <c r="BH231" s="140">
        <f t="shared" si="37"/>
        <v>0</v>
      </c>
      <c r="BI231" s="140">
        <f t="shared" si="38"/>
        <v>0</v>
      </c>
      <c r="BJ231" s="13" t="s">
        <v>79</v>
      </c>
      <c r="BK231" s="140">
        <f t="shared" si="39"/>
        <v>0</v>
      </c>
      <c r="BL231" s="13" t="s">
        <v>174</v>
      </c>
      <c r="BM231" s="139" t="s">
        <v>1850</v>
      </c>
    </row>
    <row r="232" spans="2:65" s="1" customFormat="1" ht="24.2" customHeight="1">
      <c r="B232" s="128"/>
      <c r="C232" s="145" t="s">
        <v>1296</v>
      </c>
      <c r="D232" s="145" t="s">
        <v>210</v>
      </c>
      <c r="E232" s="146" t="s">
        <v>1851</v>
      </c>
      <c r="F232" s="147" t="s">
        <v>1852</v>
      </c>
      <c r="G232" s="148" t="s">
        <v>173</v>
      </c>
      <c r="H232" s="149">
        <v>6</v>
      </c>
      <c r="I232" s="134">
        <v>0</v>
      </c>
      <c r="J232" s="150">
        <f t="shared" si="30"/>
        <v>0</v>
      </c>
      <c r="K232" s="147" t="s">
        <v>192</v>
      </c>
      <c r="L232" s="151"/>
      <c r="M232" s="152" t="s">
        <v>1</v>
      </c>
      <c r="N232" s="153" t="s">
        <v>37</v>
      </c>
      <c r="O232" s="137">
        <v>0</v>
      </c>
      <c r="P232" s="137">
        <f t="shared" si="31"/>
        <v>0</v>
      </c>
      <c r="Q232" s="137">
        <v>8.8000000000000005E-3</v>
      </c>
      <c r="R232" s="137">
        <f t="shared" si="32"/>
        <v>5.28E-2</v>
      </c>
      <c r="S232" s="137">
        <v>0</v>
      </c>
      <c r="T232" s="138">
        <f t="shared" si="33"/>
        <v>0</v>
      </c>
      <c r="AR232" s="139" t="s">
        <v>232</v>
      </c>
      <c r="AT232" s="139" t="s">
        <v>210</v>
      </c>
      <c r="AU232" s="139" t="s">
        <v>81</v>
      </c>
      <c r="AY232" s="13" t="s">
        <v>168</v>
      </c>
      <c r="BE232" s="140">
        <f t="shared" si="34"/>
        <v>0</v>
      </c>
      <c r="BF232" s="140">
        <f t="shared" si="35"/>
        <v>0</v>
      </c>
      <c r="BG232" s="140">
        <f t="shared" si="36"/>
        <v>0</v>
      </c>
      <c r="BH232" s="140">
        <f t="shared" si="37"/>
        <v>0</v>
      </c>
      <c r="BI232" s="140">
        <f t="shared" si="38"/>
        <v>0</v>
      </c>
      <c r="BJ232" s="13" t="s">
        <v>79</v>
      </c>
      <c r="BK232" s="140">
        <f t="shared" si="39"/>
        <v>0</v>
      </c>
      <c r="BL232" s="13" t="s">
        <v>174</v>
      </c>
      <c r="BM232" s="139" t="s">
        <v>1853</v>
      </c>
    </row>
    <row r="233" spans="2:65" s="1" customFormat="1" ht="16.5" customHeight="1">
      <c r="B233" s="128"/>
      <c r="C233" s="145" t="s">
        <v>1300</v>
      </c>
      <c r="D233" s="145" t="s">
        <v>210</v>
      </c>
      <c r="E233" s="146" t="s">
        <v>1854</v>
      </c>
      <c r="F233" s="147" t="s">
        <v>1855</v>
      </c>
      <c r="G233" s="148" t="s">
        <v>173</v>
      </c>
      <c r="H233" s="149">
        <v>2</v>
      </c>
      <c r="I233" s="134">
        <v>0</v>
      </c>
      <c r="J233" s="150">
        <f t="shared" si="30"/>
        <v>0</v>
      </c>
      <c r="K233" s="147" t="s">
        <v>192</v>
      </c>
      <c r="L233" s="151"/>
      <c r="M233" s="152" t="s">
        <v>1</v>
      </c>
      <c r="N233" s="153" t="s">
        <v>37</v>
      </c>
      <c r="O233" s="137">
        <v>0</v>
      </c>
      <c r="P233" s="137">
        <f t="shared" si="31"/>
        <v>0</v>
      </c>
      <c r="Q233" s="137">
        <v>8.8000000000000005E-3</v>
      </c>
      <c r="R233" s="137">
        <f t="shared" si="32"/>
        <v>1.7600000000000001E-2</v>
      </c>
      <c r="S233" s="137">
        <v>0</v>
      </c>
      <c r="T233" s="138">
        <f t="shared" si="33"/>
        <v>0</v>
      </c>
      <c r="AR233" s="139" t="s">
        <v>232</v>
      </c>
      <c r="AT233" s="139" t="s">
        <v>210</v>
      </c>
      <c r="AU233" s="139" t="s">
        <v>81</v>
      </c>
      <c r="AY233" s="13" t="s">
        <v>168</v>
      </c>
      <c r="BE233" s="140">
        <f t="shared" si="34"/>
        <v>0</v>
      </c>
      <c r="BF233" s="140">
        <f t="shared" si="35"/>
        <v>0</v>
      </c>
      <c r="BG233" s="140">
        <f t="shared" si="36"/>
        <v>0</v>
      </c>
      <c r="BH233" s="140">
        <f t="shared" si="37"/>
        <v>0</v>
      </c>
      <c r="BI233" s="140">
        <f t="shared" si="38"/>
        <v>0</v>
      </c>
      <c r="BJ233" s="13" t="s">
        <v>79</v>
      </c>
      <c r="BK233" s="140">
        <f t="shared" si="39"/>
        <v>0</v>
      </c>
      <c r="BL233" s="13" t="s">
        <v>174</v>
      </c>
      <c r="BM233" s="139" t="s">
        <v>1856</v>
      </c>
    </row>
    <row r="234" spans="2:65" s="1" customFormat="1" ht="24.2" customHeight="1">
      <c r="B234" s="128"/>
      <c r="C234" s="129" t="s">
        <v>1304</v>
      </c>
      <c r="D234" s="129" t="s">
        <v>170</v>
      </c>
      <c r="E234" s="130" t="s">
        <v>1857</v>
      </c>
      <c r="F234" s="131" t="s">
        <v>1858</v>
      </c>
      <c r="G234" s="132" t="s">
        <v>173</v>
      </c>
      <c r="H234" s="133">
        <v>3</v>
      </c>
      <c r="I234" s="134">
        <v>0</v>
      </c>
      <c r="J234" s="134">
        <f t="shared" si="30"/>
        <v>0</v>
      </c>
      <c r="K234" s="131" t="s">
        <v>192</v>
      </c>
      <c r="L234" s="25"/>
      <c r="M234" s="135" t="s">
        <v>1</v>
      </c>
      <c r="N234" s="136" t="s">
        <v>37</v>
      </c>
      <c r="O234" s="137">
        <v>1.24</v>
      </c>
      <c r="P234" s="137">
        <f t="shared" si="31"/>
        <v>3.7199999999999998</v>
      </c>
      <c r="Q234" s="137">
        <v>1.7099999999999999E-3</v>
      </c>
      <c r="R234" s="137">
        <f t="shared" si="32"/>
        <v>5.13E-3</v>
      </c>
      <c r="S234" s="137">
        <v>0</v>
      </c>
      <c r="T234" s="138">
        <f t="shared" si="33"/>
        <v>0</v>
      </c>
      <c r="AR234" s="139" t="s">
        <v>174</v>
      </c>
      <c r="AT234" s="139" t="s">
        <v>170</v>
      </c>
      <c r="AU234" s="139" t="s">
        <v>81</v>
      </c>
      <c r="AY234" s="13" t="s">
        <v>168</v>
      </c>
      <c r="BE234" s="140">
        <f t="shared" si="34"/>
        <v>0</v>
      </c>
      <c r="BF234" s="140">
        <f t="shared" si="35"/>
        <v>0</v>
      </c>
      <c r="BG234" s="140">
        <f t="shared" si="36"/>
        <v>0</v>
      </c>
      <c r="BH234" s="140">
        <f t="shared" si="37"/>
        <v>0</v>
      </c>
      <c r="BI234" s="140">
        <f t="shared" si="38"/>
        <v>0</v>
      </c>
      <c r="BJ234" s="13" t="s">
        <v>79</v>
      </c>
      <c r="BK234" s="140">
        <f t="shared" si="39"/>
        <v>0</v>
      </c>
      <c r="BL234" s="13" t="s">
        <v>174</v>
      </c>
      <c r="BM234" s="139" t="s">
        <v>1859</v>
      </c>
    </row>
    <row r="235" spans="2:65" s="1" customFormat="1" ht="24.2" customHeight="1">
      <c r="B235" s="128"/>
      <c r="C235" s="145" t="s">
        <v>1308</v>
      </c>
      <c r="D235" s="145" t="s">
        <v>210</v>
      </c>
      <c r="E235" s="146" t="s">
        <v>1860</v>
      </c>
      <c r="F235" s="147" t="s">
        <v>1861</v>
      </c>
      <c r="G235" s="148" t="s">
        <v>173</v>
      </c>
      <c r="H235" s="149">
        <v>1</v>
      </c>
      <c r="I235" s="134">
        <v>0</v>
      </c>
      <c r="J235" s="150">
        <f t="shared" si="30"/>
        <v>0</v>
      </c>
      <c r="K235" s="147" t="s">
        <v>192</v>
      </c>
      <c r="L235" s="151"/>
      <c r="M235" s="152" t="s">
        <v>1</v>
      </c>
      <c r="N235" s="153" t="s">
        <v>37</v>
      </c>
      <c r="O235" s="137">
        <v>0</v>
      </c>
      <c r="P235" s="137">
        <f t="shared" si="31"/>
        <v>0</v>
      </c>
      <c r="Q235" s="137">
        <v>1.78E-2</v>
      </c>
      <c r="R235" s="137">
        <f t="shared" si="32"/>
        <v>1.78E-2</v>
      </c>
      <c r="S235" s="137">
        <v>0</v>
      </c>
      <c r="T235" s="138">
        <f t="shared" si="33"/>
        <v>0</v>
      </c>
      <c r="AR235" s="139" t="s">
        <v>232</v>
      </c>
      <c r="AT235" s="139" t="s">
        <v>210</v>
      </c>
      <c r="AU235" s="139" t="s">
        <v>81</v>
      </c>
      <c r="AY235" s="13" t="s">
        <v>168</v>
      </c>
      <c r="BE235" s="140">
        <f t="shared" si="34"/>
        <v>0</v>
      </c>
      <c r="BF235" s="140">
        <f t="shared" si="35"/>
        <v>0</v>
      </c>
      <c r="BG235" s="140">
        <f t="shared" si="36"/>
        <v>0</v>
      </c>
      <c r="BH235" s="140">
        <f t="shared" si="37"/>
        <v>0</v>
      </c>
      <c r="BI235" s="140">
        <f t="shared" si="38"/>
        <v>0</v>
      </c>
      <c r="BJ235" s="13" t="s">
        <v>79</v>
      </c>
      <c r="BK235" s="140">
        <f t="shared" si="39"/>
        <v>0</v>
      </c>
      <c r="BL235" s="13" t="s">
        <v>174</v>
      </c>
      <c r="BM235" s="139" t="s">
        <v>1862</v>
      </c>
    </row>
    <row r="236" spans="2:65" s="1" customFormat="1" ht="24.2" customHeight="1">
      <c r="B236" s="128"/>
      <c r="C236" s="145" t="s">
        <v>1312</v>
      </c>
      <c r="D236" s="145" t="s">
        <v>210</v>
      </c>
      <c r="E236" s="146" t="s">
        <v>1863</v>
      </c>
      <c r="F236" s="147" t="s">
        <v>1864</v>
      </c>
      <c r="G236" s="148" t="s">
        <v>173</v>
      </c>
      <c r="H236" s="149">
        <v>2</v>
      </c>
      <c r="I236" s="134">
        <v>0</v>
      </c>
      <c r="J236" s="150">
        <f t="shared" si="30"/>
        <v>0</v>
      </c>
      <c r="K236" s="147" t="s">
        <v>192</v>
      </c>
      <c r="L236" s="151"/>
      <c r="M236" s="152" t="s">
        <v>1</v>
      </c>
      <c r="N236" s="153" t="s">
        <v>37</v>
      </c>
      <c r="O236" s="137">
        <v>0</v>
      </c>
      <c r="P236" s="137">
        <f t="shared" si="31"/>
        <v>0</v>
      </c>
      <c r="Q236" s="137">
        <v>1.9400000000000001E-2</v>
      </c>
      <c r="R236" s="137">
        <f t="shared" si="32"/>
        <v>3.8800000000000001E-2</v>
      </c>
      <c r="S236" s="137">
        <v>0</v>
      </c>
      <c r="T236" s="138">
        <f t="shared" si="33"/>
        <v>0</v>
      </c>
      <c r="AR236" s="139" t="s">
        <v>232</v>
      </c>
      <c r="AT236" s="139" t="s">
        <v>210</v>
      </c>
      <c r="AU236" s="139" t="s">
        <v>81</v>
      </c>
      <c r="AY236" s="13" t="s">
        <v>168</v>
      </c>
      <c r="BE236" s="140">
        <f t="shared" si="34"/>
        <v>0</v>
      </c>
      <c r="BF236" s="140">
        <f t="shared" si="35"/>
        <v>0</v>
      </c>
      <c r="BG236" s="140">
        <f t="shared" si="36"/>
        <v>0</v>
      </c>
      <c r="BH236" s="140">
        <f t="shared" si="37"/>
        <v>0</v>
      </c>
      <c r="BI236" s="140">
        <f t="shared" si="38"/>
        <v>0</v>
      </c>
      <c r="BJ236" s="13" t="s">
        <v>79</v>
      </c>
      <c r="BK236" s="140">
        <f t="shared" si="39"/>
        <v>0</v>
      </c>
      <c r="BL236" s="13" t="s">
        <v>174</v>
      </c>
      <c r="BM236" s="139" t="s">
        <v>1865</v>
      </c>
    </row>
    <row r="237" spans="2:65" s="1" customFormat="1" ht="24.2" customHeight="1">
      <c r="B237" s="128"/>
      <c r="C237" s="129" t="s">
        <v>1316</v>
      </c>
      <c r="D237" s="129" t="s">
        <v>170</v>
      </c>
      <c r="E237" s="130" t="s">
        <v>1866</v>
      </c>
      <c r="F237" s="131" t="s">
        <v>1867</v>
      </c>
      <c r="G237" s="132" t="s">
        <v>173</v>
      </c>
      <c r="H237" s="133">
        <v>2</v>
      </c>
      <c r="I237" s="134">
        <v>0</v>
      </c>
      <c r="J237" s="134">
        <f t="shared" si="30"/>
        <v>0</v>
      </c>
      <c r="K237" s="131" t="s">
        <v>2419</v>
      </c>
      <c r="L237" s="25"/>
      <c r="M237" s="135" t="s">
        <v>1</v>
      </c>
      <c r="N237" s="136" t="s">
        <v>37</v>
      </c>
      <c r="O237" s="137">
        <v>5.1639999999999997</v>
      </c>
      <c r="P237" s="137">
        <f t="shared" si="31"/>
        <v>10.327999999999999</v>
      </c>
      <c r="Q237" s="137">
        <v>0</v>
      </c>
      <c r="R237" s="137">
        <f t="shared" si="32"/>
        <v>0</v>
      </c>
      <c r="S237" s="137">
        <v>0</v>
      </c>
      <c r="T237" s="138">
        <f t="shared" si="33"/>
        <v>0</v>
      </c>
      <c r="AR237" s="139" t="s">
        <v>174</v>
      </c>
      <c r="AT237" s="139" t="s">
        <v>170</v>
      </c>
      <c r="AU237" s="139" t="s">
        <v>81</v>
      </c>
      <c r="AY237" s="13" t="s">
        <v>168</v>
      </c>
      <c r="BE237" s="140">
        <f t="shared" si="34"/>
        <v>0</v>
      </c>
      <c r="BF237" s="140">
        <f t="shared" si="35"/>
        <v>0</v>
      </c>
      <c r="BG237" s="140">
        <f t="shared" si="36"/>
        <v>0</v>
      </c>
      <c r="BH237" s="140">
        <f t="shared" si="37"/>
        <v>0</v>
      </c>
      <c r="BI237" s="140">
        <f t="shared" si="38"/>
        <v>0</v>
      </c>
      <c r="BJ237" s="13" t="s">
        <v>79</v>
      </c>
      <c r="BK237" s="140">
        <f t="shared" si="39"/>
        <v>0</v>
      </c>
      <c r="BL237" s="13" t="s">
        <v>174</v>
      </c>
      <c r="BM237" s="139" t="s">
        <v>1868</v>
      </c>
    </row>
    <row r="238" spans="2:65" s="1" customFormat="1" ht="21.75" customHeight="1">
      <c r="B238" s="128"/>
      <c r="C238" s="145" t="s">
        <v>1320</v>
      </c>
      <c r="D238" s="145" t="s">
        <v>210</v>
      </c>
      <c r="E238" s="146" t="s">
        <v>1869</v>
      </c>
      <c r="F238" s="147" t="s">
        <v>1870</v>
      </c>
      <c r="G238" s="148" t="s">
        <v>173</v>
      </c>
      <c r="H238" s="149">
        <v>2</v>
      </c>
      <c r="I238" s="134">
        <v>0</v>
      </c>
      <c r="J238" s="150">
        <f t="shared" si="30"/>
        <v>0</v>
      </c>
      <c r="K238" s="147" t="s">
        <v>192</v>
      </c>
      <c r="L238" s="151"/>
      <c r="M238" s="152" t="s">
        <v>1</v>
      </c>
      <c r="N238" s="153" t="s">
        <v>37</v>
      </c>
      <c r="O238" s="137">
        <v>0</v>
      </c>
      <c r="P238" s="137">
        <f t="shared" si="31"/>
        <v>0</v>
      </c>
      <c r="Q238" s="137">
        <v>5.6829999999999999E-2</v>
      </c>
      <c r="R238" s="137">
        <f t="shared" si="32"/>
        <v>0.11366</v>
      </c>
      <c r="S238" s="137">
        <v>0</v>
      </c>
      <c r="T238" s="138">
        <f t="shared" si="33"/>
        <v>0</v>
      </c>
      <c r="AR238" s="139" t="s">
        <v>232</v>
      </c>
      <c r="AT238" s="139" t="s">
        <v>210</v>
      </c>
      <c r="AU238" s="139" t="s">
        <v>81</v>
      </c>
      <c r="AY238" s="13" t="s">
        <v>168</v>
      </c>
      <c r="BE238" s="140">
        <f t="shared" si="34"/>
        <v>0</v>
      </c>
      <c r="BF238" s="140">
        <f t="shared" si="35"/>
        <v>0</v>
      </c>
      <c r="BG238" s="140">
        <f t="shared" si="36"/>
        <v>0</v>
      </c>
      <c r="BH238" s="140">
        <f t="shared" si="37"/>
        <v>0</v>
      </c>
      <c r="BI238" s="140">
        <f t="shared" si="38"/>
        <v>0</v>
      </c>
      <c r="BJ238" s="13" t="s">
        <v>79</v>
      </c>
      <c r="BK238" s="140">
        <f t="shared" si="39"/>
        <v>0</v>
      </c>
      <c r="BL238" s="13" t="s">
        <v>174</v>
      </c>
      <c r="BM238" s="139" t="s">
        <v>1871</v>
      </c>
    </row>
    <row r="239" spans="2:65" s="1" customFormat="1" ht="24.2" customHeight="1">
      <c r="B239" s="128"/>
      <c r="C239" s="129" t="s">
        <v>1324</v>
      </c>
      <c r="D239" s="129" t="s">
        <v>170</v>
      </c>
      <c r="E239" s="130" t="s">
        <v>1872</v>
      </c>
      <c r="F239" s="131" t="s">
        <v>1873</v>
      </c>
      <c r="G239" s="132" t="s">
        <v>173</v>
      </c>
      <c r="H239" s="133">
        <v>4</v>
      </c>
      <c r="I239" s="134">
        <v>0</v>
      </c>
      <c r="J239" s="134">
        <f t="shared" si="30"/>
        <v>0</v>
      </c>
      <c r="K239" s="131" t="s">
        <v>192</v>
      </c>
      <c r="L239" s="25"/>
      <c r="M239" s="135" t="s">
        <v>1</v>
      </c>
      <c r="N239" s="136" t="s">
        <v>37</v>
      </c>
      <c r="O239" s="137">
        <v>1.554</v>
      </c>
      <c r="P239" s="137">
        <f t="shared" si="31"/>
        <v>6.2160000000000002</v>
      </c>
      <c r="Q239" s="137">
        <v>1.6199999999999999E-3</v>
      </c>
      <c r="R239" s="137">
        <f t="shared" si="32"/>
        <v>6.4799999999999996E-3</v>
      </c>
      <c r="S239" s="137">
        <v>0</v>
      </c>
      <c r="T239" s="138">
        <f t="shared" si="33"/>
        <v>0</v>
      </c>
      <c r="AR239" s="139" t="s">
        <v>174</v>
      </c>
      <c r="AT239" s="139" t="s">
        <v>170</v>
      </c>
      <c r="AU239" s="139" t="s">
        <v>81</v>
      </c>
      <c r="AY239" s="13" t="s">
        <v>168</v>
      </c>
      <c r="BE239" s="140">
        <f t="shared" si="34"/>
        <v>0</v>
      </c>
      <c r="BF239" s="140">
        <f t="shared" si="35"/>
        <v>0</v>
      </c>
      <c r="BG239" s="140">
        <f t="shared" si="36"/>
        <v>0</v>
      </c>
      <c r="BH239" s="140">
        <f t="shared" si="37"/>
        <v>0</v>
      </c>
      <c r="BI239" s="140">
        <f t="shared" si="38"/>
        <v>0</v>
      </c>
      <c r="BJ239" s="13" t="s">
        <v>79</v>
      </c>
      <c r="BK239" s="140">
        <f t="shared" si="39"/>
        <v>0</v>
      </c>
      <c r="BL239" s="13" t="s">
        <v>174</v>
      </c>
      <c r="BM239" s="139" t="s">
        <v>1874</v>
      </c>
    </row>
    <row r="240" spans="2:65" s="1" customFormat="1" ht="24.2" customHeight="1">
      <c r="B240" s="128"/>
      <c r="C240" s="145" t="s">
        <v>1328</v>
      </c>
      <c r="D240" s="145" t="s">
        <v>210</v>
      </c>
      <c r="E240" s="146" t="s">
        <v>1875</v>
      </c>
      <c r="F240" s="147" t="s">
        <v>1876</v>
      </c>
      <c r="G240" s="148" t="s">
        <v>173</v>
      </c>
      <c r="H240" s="149">
        <v>4</v>
      </c>
      <c r="I240" s="134">
        <v>0</v>
      </c>
      <c r="J240" s="150">
        <f t="shared" si="30"/>
        <v>0</v>
      </c>
      <c r="K240" s="147" t="s">
        <v>2419</v>
      </c>
      <c r="L240" s="151"/>
      <c r="M240" s="152" t="s">
        <v>1</v>
      </c>
      <c r="N240" s="153" t="s">
        <v>37</v>
      </c>
      <c r="O240" s="137">
        <v>0</v>
      </c>
      <c r="P240" s="137">
        <f t="shared" si="31"/>
        <v>0</v>
      </c>
      <c r="Q240" s="137">
        <v>1.7999999999999999E-2</v>
      </c>
      <c r="R240" s="137">
        <f t="shared" si="32"/>
        <v>7.1999999999999995E-2</v>
      </c>
      <c r="S240" s="137">
        <v>0</v>
      </c>
      <c r="T240" s="138">
        <f t="shared" si="33"/>
        <v>0</v>
      </c>
      <c r="AR240" s="139" t="s">
        <v>232</v>
      </c>
      <c r="AT240" s="139" t="s">
        <v>210</v>
      </c>
      <c r="AU240" s="139" t="s">
        <v>81</v>
      </c>
      <c r="AY240" s="13" t="s">
        <v>168</v>
      </c>
      <c r="BE240" s="140">
        <f t="shared" si="34"/>
        <v>0</v>
      </c>
      <c r="BF240" s="140">
        <f t="shared" si="35"/>
        <v>0</v>
      </c>
      <c r="BG240" s="140">
        <f t="shared" si="36"/>
        <v>0</v>
      </c>
      <c r="BH240" s="140">
        <f t="shared" si="37"/>
        <v>0</v>
      </c>
      <c r="BI240" s="140">
        <f t="shared" si="38"/>
        <v>0</v>
      </c>
      <c r="BJ240" s="13" t="s">
        <v>79</v>
      </c>
      <c r="BK240" s="140">
        <f t="shared" si="39"/>
        <v>0</v>
      </c>
      <c r="BL240" s="13" t="s">
        <v>174</v>
      </c>
      <c r="BM240" s="139" t="s">
        <v>1877</v>
      </c>
    </row>
    <row r="241" spans="2:65" s="1" customFormat="1" ht="24.2" customHeight="1">
      <c r="B241" s="128"/>
      <c r="C241" s="129" t="s">
        <v>1332</v>
      </c>
      <c r="D241" s="129" t="s">
        <v>170</v>
      </c>
      <c r="E241" s="130" t="s">
        <v>1878</v>
      </c>
      <c r="F241" s="131" t="s">
        <v>1879</v>
      </c>
      <c r="G241" s="132" t="s">
        <v>173</v>
      </c>
      <c r="H241" s="133">
        <v>5</v>
      </c>
      <c r="I241" s="134">
        <v>0</v>
      </c>
      <c r="J241" s="134">
        <f t="shared" si="30"/>
        <v>0</v>
      </c>
      <c r="K241" s="131" t="s">
        <v>192</v>
      </c>
      <c r="L241" s="25"/>
      <c r="M241" s="135" t="s">
        <v>1</v>
      </c>
      <c r="N241" s="136" t="s">
        <v>37</v>
      </c>
      <c r="O241" s="137">
        <v>1.8660000000000001</v>
      </c>
      <c r="P241" s="137">
        <f t="shared" si="31"/>
        <v>9.33</v>
      </c>
      <c r="Q241" s="137">
        <v>1.65E-3</v>
      </c>
      <c r="R241" s="137">
        <f t="shared" si="32"/>
        <v>8.2500000000000004E-3</v>
      </c>
      <c r="S241" s="137">
        <v>0</v>
      </c>
      <c r="T241" s="138">
        <f t="shared" si="33"/>
        <v>0</v>
      </c>
      <c r="AR241" s="139" t="s">
        <v>174</v>
      </c>
      <c r="AT241" s="139" t="s">
        <v>170</v>
      </c>
      <c r="AU241" s="139" t="s">
        <v>81</v>
      </c>
      <c r="AY241" s="13" t="s">
        <v>168</v>
      </c>
      <c r="BE241" s="140">
        <f t="shared" si="34"/>
        <v>0</v>
      </c>
      <c r="BF241" s="140">
        <f t="shared" si="35"/>
        <v>0</v>
      </c>
      <c r="BG241" s="140">
        <f t="shared" si="36"/>
        <v>0</v>
      </c>
      <c r="BH241" s="140">
        <f t="shared" si="37"/>
        <v>0</v>
      </c>
      <c r="BI241" s="140">
        <f t="shared" si="38"/>
        <v>0</v>
      </c>
      <c r="BJ241" s="13" t="s">
        <v>79</v>
      </c>
      <c r="BK241" s="140">
        <f t="shared" si="39"/>
        <v>0</v>
      </c>
      <c r="BL241" s="13" t="s">
        <v>174</v>
      </c>
      <c r="BM241" s="139" t="s">
        <v>1880</v>
      </c>
    </row>
    <row r="242" spans="2:65" s="1" customFormat="1" ht="24.2" customHeight="1">
      <c r="B242" s="128"/>
      <c r="C242" s="145" t="s">
        <v>1336</v>
      </c>
      <c r="D242" s="145" t="s">
        <v>210</v>
      </c>
      <c r="E242" s="146" t="s">
        <v>1881</v>
      </c>
      <c r="F242" s="147" t="s">
        <v>1882</v>
      </c>
      <c r="G242" s="148" t="s">
        <v>173</v>
      </c>
      <c r="H242" s="149">
        <v>5</v>
      </c>
      <c r="I242" s="134">
        <v>0</v>
      </c>
      <c r="J242" s="150">
        <f t="shared" si="30"/>
        <v>0</v>
      </c>
      <c r="K242" s="147" t="s">
        <v>2419</v>
      </c>
      <c r="L242" s="151"/>
      <c r="M242" s="152" t="s">
        <v>1</v>
      </c>
      <c r="N242" s="153" t="s">
        <v>37</v>
      </c>
      <c r="O242" s="137">
        <v>0</v>
      </c>
      <c r="P242" s="137">
        <f t="shared" si="31"/>
        <v>0</v>
      </c>
      <c r="Q242" s="137">
        <v>2.3E-2</v>
      </c>
      <c r="R242" s="137">
        <f t="shared" si="32"/>
        <v>0.11499999999999999</v>
      </c>
      <c r="S242" s="137">
        <v>0</v>
      </c>
      <c r="T242" s="138">
        <f t="shared" si="33"/>
        <v>0</v>
      </c>
      <c r="AR242" s="139" t="s">
        <v>232</v>
      </c>
      <c r="AT242" s="139" t="s">
        <v>210</v>
      </c>
      <c r="AU242" s="139" t="s">
        <v>81</v>
      </c>
      <c r="AY242" s="13" t="s">
        <v>168</v>
      </c>
      <c r="BE242" s="140">
        <f t="shared" si="34"/>
        <v>0</v>
      </c>
      <c r="BF242" s="140">
        <f t="shared" si="35"/>
        <v>0</v>
      </c>
      <c r="BG242" s="140">
        <f t="shared" si="36"/>
        <v>0</v>
      </c>
      <c r="BH242" s="140">
        <f t="shared" si="37"/>
        <v>0</v>
      </c>
      <c r="BI242" s="140">
        <f t="shared" si="38"/>
        <v>0</v>
      </c>
      <c r="BJ242" s="13" t="s">
        <v>79</v>
      </c>
      <c r="BK242" s="140">
        <f t="shared" si="39"/>
        <v>0</v>
      </c>
      <c r="BL242" s="13" t="s">
        <v>174</v>
      </c>
      <c r="BM242" s="139" t="s">
        <v>1883</v>
      </c>
    </row>
    <row r="243" spans="2:65" s="1" customFormat="1" ht="16.5" customHeight="1">
      <c r="B243" s="128"/>
      <c r="C243" s="129" t="s">
        <v>1340</v>
      </c>
      <c r="D243" s="129" t="s">
        <v>170</v>
      </c>
      <c r="E243" s="130" t="s">
        <v>1884</v>
      </c>
      <c r="F243" s="131" t="s">
        <v>1885</v>
      </c>
      <c r="G243" s="132" t="s">
        <v>173</v>
      </c>
      <c r="H243" s="133">
        <v>9</v>
      </c>
      <c r="I243" s="134">
        <v>0</v>
      </c>
      <c r="J243" s="134">
        <f t="shared" si="30"/>
        <v>0</v>
      </c>
      <c r="K243" s="131" t="s">
        <v>2419</v>
      </c>
      <c r="L243" s="25"/>
      <c r="M243" s="135" t="s">
        <v>1</v>
      </c>
      <c r="N243" s="136" t="s">
        <v>37</v>
      </c>
      <c r="O243" s="137">
        <v>0.86299999999999999</v>
      </c>
      <c r="P243" s="137">
        <f t="shared" si="31"/>
        <v>7.7669999999999995</v>
      </c>
      <c r="Q243" s="137">
        <v>0.04</v>
      </c>
      <c r="R243" s="137">
        <f t="shared" si="32"/>
        <v>0.36</v>
      </c>
      <c r="S243" s="137">
        <v>0</v>
      </c>
      <c r="T243" s="138">
        <f t="shared" si="33"/>
        <v>0</v>
      </c>
      <c r="AR243" s="139" t="s">
        <v>174</v>
      </c>
      <c r="AT243" s="139" t="s">
        <v>170</v>
      </c>
      <c r="AU243" s="139" t="s">
        <v>81</v>
      </c>
      <c r="AY243" s="13" t="s">
        <v>168</v>
      </c>
      <c r="BE243" s="140">
        <f t="shared" si="34"/>
        <v>0</v>
      </c>
      <c r="BF243" s="140">
        <f t="shared" si="35"/>
        <v>0</v>
      </c>
      <c r="BG243" s="140">
        <f t="shared" si="36"/>
        <v>0</v>
      </c>
      <c r="BH243" s="140">
        <f t="shared" si="37"/>
        <v>0</v>
      </c>
      <c r="BI243" s="140">
        <f t="shared" si="38"/>
        <v>0</v>
      </c>
      <c r="BJ243" s="13" t="s">
        <v>79</v>
      </c>
      <c r="BK243" s="140">
        <f t="shared" si="39"/>
        <v>0</v>
      </c>
      <c r="BL243" s="13" t="s">
        <v>174</v>
      </c>
      <c r="BM243" s="139" t="s">
        <v>1886</v>
      </c>
    </row>
    <row r="244" spans="2:65" s="1" customFormat="1" ht="24.2" customHeight="1">
      <c r="B244" s="128"/>
      <c r="C244" s="145" t="s">
        <v>1344</v>
      </c>
      <c r="D244" s="145" t="s">
        <v>210</v>
      </c>
      <c r="E244" s="146" t="s">
        <v>1887</v>
      </c>
      <c r="F244" s="147" t="s">
        <v>1888</v>
      </c>
      <c r="G244" s="148" t="s">
        <v>173</v>
      </c>
      <c r="H244" s="149">
        <v>9</v>
      </c>
      <c r="I244" s="134">
        <v>0</v>
      </c>
      <c r="J244" s="150">
        <f t="shared" si="30"/>
        <v>0</v>
      </c>
      <c r="K244" s="147" t="s">
        <v>2419</v>
      </c>
      <c r="L244" s="151"/>
      <c r="M244" s="152" t="s">
        <v>1</v>
      </c>
      <c r="N244" s="153" t="s">
        <v>37</v>
      </c>
      <c r="O244" s="137">
        <v>0</v>
      </c>
      <c r="P244" s="137">
        <f t="shared" si="31"/>
        <v>0</v>
      </c>
      <c r="Q244" s="137">
        <v>1.3299999999999999E-2</v>
      </c>
      <c r="R244" s="137">
        <f t="shared" si="32"/>
        <v>0.1197</v>
      </c>
      <c r="S244" s="137">
        <v>0</v>
      </c>
      <c r="T244" s="138">
        <f t="shared" si="33"/>
        <v>0</v>
      </c>
      <c r="AR244" s="139" t="s">
        <v>232</v>
      </c>
      <c r="AT244" s="139" t="s">
        <v>210</v>
      </c>
      <c r="AU244" s="139" t="s">
        <v>81</v>
      </c>
      <c r="AY244" s="13" t="s">
        <v>168</v>
      </c>
      <c r="BE244" s="140">
        <f t="shared" si="34"/>
        <v>0</v>
      </c>
      <c r="BF244" s="140">
        <f t="shared" si="35"/>
        <v>0</v>
      </c>
      <c r="BG244" s="140">
        <f t="shared" si="36"/>
        <v>0</v>
      </c>
      <c r="BH244" s="140">
        <f t="shared" si="37"/>
        <v>0</v>
      </c>
      <c r="BI244" s="140">
        <f t="shared" si="38"/>
        <v>0</v>
      </c>
      <c r="BJ244" s="13" t="s">
        <v>79</v>
      </c>
      <c r="BK244" s="140">
        <f t="shared" si="39"/>
        <v>0</v>
      </c>
      <c r="BL244" s="13" t="s">
        <v>174</v>
      </c>
      <c r="BM244" s="139" t="s">
        <v>1889</v>
      </c>
    </row>
    <row r="245" spans="2:65" s="1" customFormat="1" ht="16.5" customHeight="1">
      <c r="B245" s="128"/>
      <c r="C245" s="145" t="s">
        <v>1348</v>
      </c>
      <c r="D245" s="145" t="s">
        <v>210</v>
      </c>
      <c r="E245" s="146" t="s">
        <v>1890</v>
      </c>
      <c r="F245" s="147" t="s">
        <v>1891</v>
      </c>
      <c r="G245" s="148" t="s">
        <v>173</v>
      </c>
      <c r="H245" s="149">
        <v>9</v>
      </c>
      <c r="I245" s="134">
        <v>0</v>
      </c>
      <c r="J245" s="150">
        <f t="shared" si="30"/>
        <v>0</v>
      </c>
      <c r="K245" s="147" t="s">
        <v>192</v>
      </c>
      <c r="L245" s="151"/>
      <c r="M245" s="152" t="s">
        <v>1</v>
      </c>
      <c r="N245" s="153" t="s">
        <v>37</v>
      </c>
      <c r="O245" s="137">
        <v>0</v>
      </c>
      <c r="P245" s="137">
        <f t="shared" si="31"/>
        <v>0</v>
      </c>
      <c r="Q245" s="137">
        <v>5.9999999999999995E-4</v>
      </c>
      <c r="R245" s="137">
        <f t="shared" si="32"/>
        <v>5.3999999999999994E-3</v>
      </c>
      <c r="S245" s="137">
        <v>0</v>
      </c>
      <c r="T245" s="138">
        <f t="shared" si="33"/>
        <v>0</v>
      </c>
      <c r="AR245" s="139" t="s">
        <v>232</v>
      </c>
      <c r="AT245" s="139" t="s">
        <v>210</v>
      </c>
      <c r="AU245" s="139" t="s">
        <v>81</v>
      </c>
      <c r="AY245" s="13" t="s">
        <v>168</v>
      </c>
      <c r="BE245" s="140">
        <f t="shared" si="34"/>
        <v>0</v>
      </c>
      <c r="BF245" s="140">
        <f t="shared" si="35"/>
        <v>0</v>
      </c>
      <c r="BG245" s="140">
        <f t="shared" si="36"/>
        <v>0</v>
      </c>
      <c r="BH245" s="140">
        <f t="shared" si="37"/>
        <v>0</v>
      </c>
      <c r="BI245" s="140">
        <f t="shared" si="38"/>
        <v>0</v>
      </c>
      <c r="BJ245" s="13" t="s">
        <v>79</v>
      </c>
      <c r="BK245" s="140">
        <f t="shared" si="39"/>
        <v>0</v>
      </c>
      <c r="BL245" s="13" t="s">
        <v>174</v>
      </c>
      <c r="BM245" s="139" t="s">
        <v>1892</v>
      </c>
    </row>
    <row r="246" spans="2:65" s="1" customFormat="1" ht="24.2" customHeight="1">
      <c r="B246" s="128"/>
      <c r="C246" s="145" t="s">
        <v>1352</v>
      </c>
      <c r="D246" s="145" t="s">
        <v>210</v>
      </c>
      <c r="E246" s="146" t="s">
        <v>1893</v>
      </c>
      <c r="F246" s="147" t="s">
        <v>1894</v>
      </c>
      <c r="G246" s="148" t="s">
        <v>173</v>
      </c>
      <c r="H246" s="149">
        <v>4</v>
      </c>
      <c r="I246" s="134">
        <v>0</v>
      </c>
      <c r="J246" s="150">
        <f t="shared" si="30"/>
        <v>0</v>
      </c>
      <c r="K246" s="147" t="s">
        <v>192</v>
      </c>
      <c r="L246" s="151"/>
      <c r="M246" s="152" t="s">
        <v>1</v>
      </c>
      <c r="N246" s="153" t="s">
        <v>37</v>
      </c>
      <c r="O246" s="137">
        <v>0</v>
      </c>
      <c r="P246" s="137">
        <f t="shared" si="31"/>
        <v>0</v>
      </c>
      <c r="Q246" s="137">
        <v>3.5000000000000001E-3</v>
      </c>
      <c r="R246" s="137">
        <f t="shared" si="32"/>
        <v>1.4E-2</v>
      </c>
      <c r="S246" s="137">
        <v>0</v>
      </c>
      <c r="T246" s="138">
        <f t="shared" si="33"/>
        <v>0</v>
      </c>
      <c r="AR246" s="139" t="s">
        <v>232</v>
      </c>
      <c r="AT246" s="139" t="s">
        <v>210</v>
      </c>
      <c r="AU246" s="139" t="s">
        <v>81</v>
      </c>
      <c r="AY246" s="13" t="s">
        <v>168</v>
      </c>
      <c r="BE246" s="140">
        <f t="shared" si="34"/>
        <v>0</v>
      </c>
      <c r="BF246" s="140">
        <f t="shared" si="35"/>
        <v>0</v>
      </c>
      <c r="BG246" s="140">
        <f t="shared" si="36"/>
        <v>0</v>
      </c>
      <c r="BH246" s="140">
        <f t="shared" si="37"/>
        <v>0</v>
      </c>
      <c r="BI246" s="140">
        <f t="shared" si="38"/>
        <v>0</v>
      </c>
      <c r="BJ246" s="13" t="s">
        <v>79</v>
      </c>
      <c r="BK246" s="140">
        <f t="shared" si="39"/>
        <v>0</v>
      </c>
      <c r="BL246" s="13" t="s">
        <v>174</v>
      </c>
      <c r="BM246" s="139" t="s">
        <v>1895</v>
      </c>
    </row>
    <row r="247" spans="2:65" s="1" customFormat="1" ht="24.2" customHeight="1">
      <c r="B247" s="128"/>
      <c r="C247" s="145" t="s">
        <v>1356</v>
      </c>
      <c r="D247" s="145" t="s">
        <v>210</v>
      </c>
      <c r="E247" s="146" t="s">
        <v>1896</v>
      </c>
      <c r="F247" s="147" t="s">
        <v>1897</v>
      </c>
      <c r="G247" s="148" t="s">
        <v>173</v>
      </c>
      <c r="H247" s="149">
        <v>5</v>
      </c>
      <c r="I247" s="134">
        <v>0</v>
      </c>
      <c r="J247" s="150">
        <f t="shared" si="30"/>
        <v>0</v>
      </c>
      <c r="K247" s="147" t="s">
        <v>192</v>
      </c>
      <c r="L247" s="151"/>
      <c r="M247" s="152" t="s">
        <v>1</v>
      </c>
      <c r="N247" s="153" t="s">
        <v>37</v>
      </c>
      <c r="O247" s="137">
        <v>0</v>
      </c>
      <c r="P247" s="137">
        <f t="shared" si="31"/>
        <v>0</v>
      </c>
      <c r="Q247" s="137">
        <v>4.0000000000000001E-3</v>
      </c>
      <c r="R247" s="137">
        <f t="shared" si="32"/>
        <v>0.02</v>
      </c>
      <c r="S247" s="137">
        <v>0</v>
      </c>
      <c r="T247" s="138">
        <f t="shared" si="33"/>
        <v>0</v>
      </c>
      <c r="AR247" s="139" t="s">
        <v>232</v>
      </c>
      <c r="AT247" s="139" t="s">
        <v>210</v>
      </c>
      <c r="AU247" s="139" t="s">
        <v>81</v>
      </c>
      <c r="AY247" s="13" t="s">
        <v>168</v>
      </c>
      <c r="BE247" s="140">
        <f t="shared" si="34"/>
        <v>0</v>
      </c>
      <c r="BF247" s="140">
        <f t="shared" si="35"/>
        <v>0</v>
      </c>
      <c r="BG247" s="140">
        <f t="shared" si="36"/>
        <v>0</v>
      </c>
      <c r="BH247" s="140">
        <f t="shared" si="37"/>
        <v>0</v>
      </c>
      <c r="BI247" s="140">
        <f t="shared" si="38"/>
        <v>0</v>
      </c>
      <c r="BJ247" s="13" t="s">
        <v>79</v>
      </c>
      <c r="BK247" s="140">
        <f t="shared" si="39"/>
        <v>0</v>
      </c>
      <c r="BL247" s="13" t="s">
        <v>174</v>
      </c>
      <c r="BM247" s="139" t="s">
        <v>1898</v>
      </c>
    </row>
    <row r="248" spans="2:65" s="1" customFormat="1" ht="24.2" customHeight="1">
      <c r="B248" s="128"/>
      <c r="C248" s="129" t="s">
        <v>1360</v>
      </c>
      <c r="D248" s="129" t="s">
        <v>170</v>
      </c>
      <c r="E248" s="130" t="s">
        <v>1899</v>
      </c>
      <c r="F248" s="131" t="s">
        <v>1900</v>
      </c>
      <c r="G248" s="132" t="s">
        <v>173</v>
      </c>
      <c r="H248" s="133">
        <v>6</v>
      </c>
      <c r="I248" s="134">
        <v>0</v>
      </c>
      <c r="J248" s="134">
        <f t="shared" si="30"/>
        <v>0</v>
      </c>
      <c r="K248" s="131" t="s">
        <v>192</v>
      </c>
      <c r="L248" s="25"/>
      <c r="M248" s="135" t="s">
        <v>1</v>
      </c>
      <c r="N248" s="136" t="s">
        <v>37</v>
      </c>
      <c r="O248" s="137">
        <v>0.70799999999999996</v>
      </c>
      <c r="P248" s="137">
        <f t="shared" si="31"/>
        <v>4.2479999999999993</v>
      </c>
      <c r="Q248" s="137">
        <v>3.4000000000000002E-4</v>
      </c>
      <c r="R248" s="137">
        <f t="shared" si="32"/>
        <v>2.0400000000000001E-3</v>
      </c>
      <c r="S248" s="137">
        <v>0</v>
      </c>
      <c r="T248" s="138">
        <f t="shared" si="33"/>
        <v>0</v>
      </c>
      <c r="AR248" s="139" t="s">
        <v>174</v>
      </c>
      <c r="AT248" s="139" t="s">
        <v>170</v>
      </c>
      <c r="AU248" s="139" t="s">
        <v>81</v>
      </c>
      <c r="AY248" s="13" t="s">
        <v>168</v>
      </c>
      <c r="BE248" s="140">
        <f t="shared" si="34"/>
        <v>0</v>
      </c>
      <c r="BF248" s="140">
        <f t="shared" si="35"/>
        <v>0</v>
      </c>
      <c r="BG248" s="140">
        <f t="shared" si="36"/>
        <v>0</v>
      </c>
      <c r="BH248" s="140">
        <f t="shared" si="37"/>
        <v>0</v>
      </c>
      <c r="BI248" s="140">
        <f t="shared" si="38"/>
        <v>0</v>
      </c>
      <c r="BJ248" s="13" t="s">
        <v>79</v>
      </c>
      <c r="BK248" s="140">
        <f t="shared" si="39"/>
        <v>0</v>
      </c>
      <c r="BL248" s="13" t="s">
        <v>174</v>
      </c>
      <c r="BM248" s="139" t="s">
        <v>1901</v>
      </c>
    </row>
    <row r="249" spans="2:65" s="1" customFormat="1" ht="16.5" customHeight="1">
      <c r="B249" s="128"/>
      <c r="C249" s="145" t="s">
        <v>1364</v>
      </c>
      <c r="D249" s="145" t="s">
        <v>210</v>
      </c>
      <c r="E249" s="146" t="s">
        <v>1902</v>
      </c>
      <c r="F249" s="147" t="s">
        <v>1903</v>
      </c>
      <c r="G249" s="148" t="s">
        <v>173</v>
      </c>
      <c r="H249" s="149">
        <v>5</v>
      </c>
      <c r="I249" s="134">
        <v>0</v>
      </c>
      <c r="J249" s="150">
        <f t="shared" si="30"/>
        <v>0</v>
      </c>
      <c r="K249" s="147" t="s">
        <v>192</v>
      </c>
      <c r="L249" s="151"/>
      <c r="M249" s="152" t="s">
        <v>1</v>
      </c>
      <c r="N249" s="153" t="s">
        <v>37</v>
      </c>
      <c r="O249" s="137">
        <v>0</v>
      </c>
      <c r="P249" s="137">
        <f t="shared" si="31"/>
        <v>0</v>
      </c>
      <c r="Q249" s="137">
        <v>4.8000000000000001E-2</v>
      </c>
      <c r="R249" s="137">
        <f t="shared" si="32"/>
        <v>0.24</v>
      </c>
      <c r="S249" s="137">
        <v>0</v>
      </c>
      <c r="T249" s="138">
        <f t="shared" si="33"/>
        <v>0</v>
      </c>
      <c r="AR249" s="139" t="s">
        <v>232</v>
      </c>
      <c r="AT249" s="139" t="s">
        <v>210</v>
      </c>
      <c r="AU249" s="139" t="s">
        <v>81</v>
      </c>
      <c r="AY249" s="13" t="s">
        <v>168</v>
      </c>
      <c r="BE249" s="140">
        <f t="shared" si="34"/>
        <v>0</v>
      </c>
      <c r="BF249" s="140">
        <f t="shared" si="35"/>
        <v>0</v>
      </c>
      <c r="BG249" s="140">
        <f t="shared" si="36"/>
        <v>0</v>
      </c>
      <c r="BH249" s="140">
        <f t="shared" si="37"/>
        <v>0</v>
      </c>
      <c r="BI249" s="140">
        <f t="shared" si="38"/>
        <v>0</v>
      </c>
      <c r="BJ249" s="13" t="s">
        <v>79</v>
      </c>
      <c r="BK249" s="140">
        <f t="shared" si="39"/>
        <v>0</v>
      </c>
      <c r="BL249" s="13" t="s">
        <v>174</v>
      </c>
      <c r="BM249" s="139" t="s">
        <v>1904</v>
      </c>
    </row>
    <row r="250" spans="2:65" s="1" customFormat="1" ht="16.5" customHeight="1">
      <c r="B250" s="128"/>
      <c r="C250" s="145" t="s">
        <v>1368</v>
      </c>
      <c r="D250" s="145" t="s">
        <v>210</v>
      </c>
      <c r="E250" s="146" t="s">
        <v>1905</v>
      </c>
      <c r="F250" s="147" t="s">
        <v>1906</v>
      </c>
      <c r="G250" s="148" t="s">
        <v>173</v>
      </c>
      <c r="H250" s="149">
        <v>1</v>
      </c>
      <c r="I250" s="134">
        <v>0</v>
      </c>
      <c r="J250" s="150">
        <f t="shared" si="30"/>
        <v>0</v>
      </c>
      <c r="K250" s="147" t="s">
        <v>192</v>
      </c>
      <c r="L250" s="151"/>
      <c r="M250" s="152" t="s">
        <v>1</v>
      </c>
      <c r="N250" s="153" t="s">
        <v>37</v>
      </c>
      <c r="O250" s="137">
        <v>0</v>
      </c>
      <c r="P250" s="137">
        <f t="shared" si="31"/>
        <v>0</v>
      </c>
      <c r="Q250" s="137">
        <v>4.2999999999999997E-2</v>
      </c>
      <c r="R250" s="137">
        <f t="shared" si="32"/>
        <v>4.2999999999999997E-2</v>
      </c>
      <c r="S250" s="137">
        <v>0</v>
      </c>
      <c r="T250" s="138">
        <f t="shared" si="33"/>
        <v>0</v>
      </c>
      <c r="AR250" s="139" t="s">
        <v>232</v>
      </c>
      <c r="AT250" s="139" t="s">
        <v>210</v>
      </c>
      <c r="AU250" s="139" t="s">
        <v>81</v>
      </c>
      <c r="AY250" s="13" t="s">
        <v>168</v>
      </c>
      <c r="BE250" s="140">
        <f t="shared" si="34"/>
        <v>0</v>
      </c>
      <c r="BF250" s="140">
        <f t="shared" si="35"/>
        <v>0</v>
      </c>
      <c r="BG250" s="140">
        <f t="shared" si="36"/>
        <v>0</v>
      </c>
      <c r="BH250" s="140">
        <f t="shared" si="37"/>
        <v>0</v>
      </c>
      <c r="BI250" s="140">
        <f t="shared" si="38"/>
        <v>0</v>
      </c>
      <c r="BJ250" s="13" t="s">
        <v>79</v>
      </c>
      <c r="BK250" s="140">
        <f t="shared" si="39"/>
        <v>0</v>
      </c>
      <c r="BL250" s="13" t="s">
        <v>174</v>
      </c>
      <c r="BM250" s="139" t="s">
        <v>1907</v>
      </c>
    </row>
    <row r="251" spans="2:65" s="1" customFormat="1" ht="16.5" customHeight="1">
      <c r="B251" s="128"/>
      <c r="C251" s="145" t="s">
        <v>1372</v>
      </c>
      <c r="D251" s="145" t="s">
        <v>210</v>
      </c>
      <c r="E251" s="146" t="s">
        <v>1908</v>
      </c>
      <c r="F251" s="147" t="s">
        <v>1909</v>
      </c>
      <c r="G251" s="148" t="s">
        <v>173</v>
      </c>
      <c r="H251" s="149">
        <v>6</v>
      </c>
      <c r="I251" s="134">
        <v>0</v>
      </c>
      <c r="J251" s="150">
        <f t="shared" si="30"/>
        <v>0</v>
      </c>
      <c r="K251" s="147" t="s">
        <v>192</v>
      </c>
      <c r="L251" s="151"/>
      <c r="M251" s="152" t="s">
        <v>1</v>
      </c>
      <c r="N251" s="153" t="s">
        <v>37</v>
      </c>
      <c r="O251" s="137">
        <v>0</v>
      </c>
      <c r="P251" s="137">
        <f t="shared" si="31"/>
        <v>0</v>
      </c>
      <c r="Q251" s="137">
        <v>1.5E-3</v>
      </c>
      <c r="R251" s="137">
        <f t="shared" si="32"/>
        <v>9.0000000000000011E-3</v>
      </c>
      <c r="S251" s="137">
        <v>0</v>
      </c>
      <c r="T251" s="138">
        <f t="shared" si="33"/>
        <v>0</v>
      </c>
      <c r="AR251" s="139" t="s">
        <v>232</v>
      </c>
      <c r="AT251" s="139" t="s">
        <v>210</v>
      </c>
      <c r="AU251" s="139" t="s">
        <v>81</v>
      </c>
      <c r="AY251" s="13" t="s">
        <v>168</v>
      </c>
      <c r="BE251" s="140">
        <f t="shared" si="34"/>
        <v>0</v>
      </c>
      <c r="BF251" s="140">
        <f t="shared" si="35"/>
        <v>0</v>
      </c>
      <c r="BG251" s="140">
        <f t="shared" si="36"/>
        <v>0</v>
      </c>
      <c r="BH251" s="140">
        <f t="shared" si="37"/>
        <v>0</v>
      </c>
      <c r="BI251" s="140">
        <f t="shared" si="38"/>
        <v>0</v>
      </c>
      <c r="BJ251" s="13" t="s">
        <v>79</v>
      </c>
      <c r="BK251" s="140">
        <f t="shared" si="39"/>
        <v>0</v>
      </c>
      <c r="BL251" s="13" t="s">
        <v>174</v>
      </c>
      <c r="BM251" s="139" t="s">
        <v>1910</v>
      </c>
    </row>
    <row r="252" spans="2:65" s="1" customFormat="1" ht="24.2" customHeight="1">
      <c r="B252" s="128"/>
      <c r="C252" s="129" t="s">
        <v>1376</v>
      </c>
      <c r="D252" s="129" t="s">
        <v>170</v>
      </c>
      <c r="E252" s="130" t="s">
        <v>1911</v>
      </c>
      <c r="F252" s="131" t="s">
        <v>1912</v>
      </c>
      <c r="G252" s="132" t="s">
        <v>173</v>
      </c>
      <c r="H252" s="133">
        <v>6</v>
      </c>
      <c r="I252" s="134">
        <v>0</v>
      </c>
      <c r="J252" s="134">
        <f t="shared" si="30"/>
        <v>0</v>
      </c>
      <c r="K252" s="131" t="s">
        <v>192</v>
      </c>
      <c r="L252" s="25"/>
      <c r="M252" s="135" t="s">
        <v>1</v>
      </c>
      <c r="N252" s="136" t="s">
        <v>37</v>
      </c>
      <c r="O252" s="137">
        <v>1.1819999999999999</v>
      </c>
      <c r="P252" s="137">
        <f t="shared" si="31"/>
        <v>7.0919999999999996</v>
      </c>
      <c r="Q252" s="137">
        <v>3.2899999999999999E-2</v>
      </c>
      <c r="R252" s="137">
        <f t="shared" si="32"/>
        <v>0.19739999999999999</v>
      </c>
      <c r="S252" s="137">
        <v>0</v>
      </c>
      <c r="T252" s="138">
        <f t="shared" si="33"/>
        <v>0</v>
      </c>
      <c r="AR252" s="139" t="s">
        <v>174</v>
      </c>
      <c r="AT252" s="139" t="s">
        <v>170</v>
      </c>
      <c r="AU252" s="139" t="s">
        <v>81</v>
      </c>
      <c r="AY252" s="13" t="s">
        <v>168</v>
      </c>
      <c r="BE252" s="140">
        <f t="shared" si="34"/>
        <v>0</v>
      </c>
      <c r="BF252" s="140">
        <f t="shared" si="35"/>
        <v>0</v>
      </c>
      <c r="BG252" s="140">
        <f t="shared" si="36"/>
        <v>0</v>
      </c>
      <c r="BH252" s="140">
        <f t="shared" si="37"/>
        <v>0</v>
      </c>
      <c r="BI252" s="140">
        <f t="shared" si="38"/>
        <v>0</v>
      </c>
      <c r="BJ252" s="13" t="s">
        <v>79</v>
      </c>
      <c r="BK252" s="140">
        <f t="shared" si="39"/>
        <v>0</v>
      </c>
      <c r="BL252" s="13" t="s">
        <v>174</v>
      </c>
      <c r="BM252" s="139" t="s">
        <v>1913</v>
      </c>
    </row>
    <row r="253" spans="2:65" s="1" customFormat="1" ht="16.5" customHeight="1">
      <c r="B253" s="128"/>
      <c r="C253" s="129" t="s">
        <v>1380</v>
      </c>
      <c r="D253" s="129" t="s">
        <v>170</v>
      </c>
      <c r="E253" s="130" t="s">
        <v>1914</v>
      </c>
      <c r="F253" s="131" t="s">
        <v>1915</v>
      </c>
      <c r="G253" s="132" t="s">
        <v>173</v>
      </c>
      <c r="H253" s="133">
        <v>14</v>
      </c>
      <c r="I253" s="134">
        <v>0</v>
      </c>
      <c r="J253" s="134">
        <f t="shared" si="30"/>
        <v>0</v>
      </c>
      <c r="K253" s="131" t="s">
        <v>2419</v>
      </c>
      <c r="L253" s="25"/>
      <c r="M253" s="135" t="s">
        <v>1</v>
      </c>
      <c r="N253" s="136" t="s">
        <v>37</v>
      </c>
      <c r="O253" s="137">
        <v>0.33600000000000002</v>
      </c>
      <c r="P253" s="137">
        <f t="shared" si="31"/>
        <v>4.7040000000000006</v>
      </c>
      <c r="Q253" s="137">
        <v>3.1E-4</v>
      </c>
      <c r="R253" s="137">
        <f t="shared" si="32"/>
        <v>4.3400000000000001E-3</v>
      </c>
      <c r="S253" s="137">
        <v>0</v>
      </c>
      <c r="T253" s="138">
        <f t="shared" si="33"/>
        <v>0</v>
      </c>
      <c r="AR253" s="139" t="s">
        <v>174</v>
      </c>
      <c r="AT253" s="139" t="s">
        <v>170</v>
      </c>
      <c r="AU253" s="139" t="s">
        <v>81</v>
      </c>
      <c r="AY253" s="13" t="s">
        <v>168</v>
      </c>
      <c r="BE253" s="140">
        <f t="shared" si="34"/>
        <v>0</v>
      </c>
      <c r="BF253" s="140">
        <f t="shared" si="35"/>
        <v>0</v>
      </c>
      <c r="BG253" s="140">
        <f t="shared" si="36"/>
        <v>0</v>
      </c>
      <c r="BH253" s="140">
        <f t="shared" si="37"/>
        <v>0</v>
      </c>
      <c r="BI253" s="140">
        <f t="shared" si="38"/>
        <v>0</v>
      </c>
      <c r="BJ253" s="13" t="s">
        <v>79</v>
      </c>
      <c r="BK253" s="140">
        <f t="shared" si="39"/>
        <v>0</v>
      </c>
      <c r="BL253" s="13" t="s">
        <v>174</v>
      </c>
      <c r="BM253" s="139" t="s">
        <v>1916</v>
      </c>
    </row>
    <row r="254" spans="2:65" s="1" customFormat="1" ht="24.2" customHeight="1">
      <c r="B254" s="128"/>
      <c r="C254" s="129" t="s">
        <v>1384</v>
      </c>
      <c r="D254" s="129" t="s">
        <v>170</v>
      </c>
      <c r="E254" s="130" t="s">
        <v>1917</v>
      </c>
      <c r="F254" s="131" t="s">
        <v>1918</v>
      </c>
      <c r="G254" s="132" t="s">
        <v>207</v>
      </c>
      <c r="H254" s="133">
        <v>1136.5</v>
      </c>
      <c r="I254" s="134">
        <v>0</v>
      </c>
      <c r="J254" s="134">
        <f t="shared" si="30"/>
        <v>0</v>
      </c>
      <c r="K254" s="131" t="s">
        <v>192</v>
      </c>
      <c r="L254" s="25"/>
      <c r="M254" s="135" t="s">
        <v>1</v>
      </c>
      <c r="N254" s="136" t="s">
        <v>37</v>
      </c>
      <c r="O254" s="137">
        <v>5.3999999999999999E-2</v>
      </c>
      <c r="P254" s="137">
        <f t="shared" si="31"/>
        <v>61.371000000000002</v>
      </c>
      <c r="Q254" s="137">
        <v>1.9000000000000001E-4</v>
      </c>
      <c r="R254" s="137">
        <f t="shared" si="32"/>
        <v>0.21593500000000002</v>
      </c>
      <c r="S254" s="137">
        <v>0</v>
      </c>
      <c r="T254" s="138">
        <f t="shared" si="33"/>
        <v>0</v>
      </c>
      <c r="AR254" s="139" t="s">
        <v>174</v>
      </c>
      <c r="AT254" s="139" t="s">
        <v>170</v>
      </c>
      <c r="AU254" s="139" t="s">
        <v>81</v>
      </c>
      <c r="AY254" s="13" t="s">
        <v>168</v>
      </c>
      <c r="BE254" s="140">
        <f t="shared" si="34"/>
        <v>0</v>
      </c>
      <c r="BF254" s="140">
        <f t="shared" si="35"/>
        <v>0</v>
      </c>
      <c r="BG254" s="140">
        <f t="shared" si="36"/>
        <v>0</v>
      </c>
      <c r="BH254" s="140">
        <f t="shared" si="37"/>
        <v>0</v>
      </c>
      <c r="BI254" s="140">
        <f t="shared" si="38"/>
        <v>0</v>
      </c>
      <c r="BJ254" s="13" t="s">
        <v>79</v>
      </c>
      <c r="BK254" s="140">
        <f t="shared" si="39"/>
        <v>0</v>
      </c>
      <c r="BL254" s="13" t="s">
        <v>174</v>
      </c>
      <c r="BM254" s="139" t="s">
        <v>1919</v>
      </c>
    </row>
    <row r="255" spans="2:65" s="1" customFormat="1" ht="16.5" customHeight="1">
      <c r="B255" s="128"/>
      <c r="C255" s="129" t="s">
        <v>1388</v>
      </c>
      <c r="D255" s="129" t="s">
        <v>170</v>
      </c>
      <c r="E255" s="130" t="s">
        <v>1920</v>
      </c>
      <c r="F255" s="131" t="s">
        <v>1921</v>
      </c>
      <c r="G255" s="132" t="s">
        <v>173</v>
      </c>
      <c r="H255" s="133">
        <v>27</v>
      </c>
      <c r="I255" s="134">
        <v>0</v>
      </c>
      <c r="J255" s="134">
        <f t="shared" si="30"/>
        <v>0</v>
      </c>
      <c r="K255" s="131" t="s">
        <v>192</v>
      </c>
      <c r="L255" s="25"/>
      <c r="M255" s="135" t="s">
        <v>1</v>
      </c>
      <c r="N255" s="136" t="s">
        <v>37</v>
      </c>
      <c r="O255" s="137">
        <v>6.0999999999999999E-2</v>
      </c>
      <c r="P255" s="137">
        <f t="shared" si="31"/>
        <v>1.647</v>
      </c>
      <c r="Q255" s="137">
        <v>2.0000000000000001E-4</v>
      </c>
      <c r="R255" s="137">
        <f t="shared" si="32"/>
        <v>5.4000000000000003E-3</v>
      </c>
      <c r="S255" s="137">
        <v>0</v>
      </c>
      <c r="T255" s="138">
        <f t="shared" si="33"/>
        <v>0</v>
      </c>
      <c r="AR255" s="139" t="s">
        <v>174</v>
      </c>
      <c r="AT255" s="139" t="s">
        <v>170</v>
      </c>
      <c r="AU255" s="139" t="s">
        <v>81</v>
      </c>
      <c r="AY255" s="13" t="s">
        <v>168</v>
      </c>
      <c r="BE255" s="140">
        <f t="shared" si="34"/>
        <v>0</v>
      </c>
      <c r="BF255" s="140">
        <f t="shared" si="35"/>
        <v>0</v>
      </c>
      <c r="BG255" s="140">
        <f t="shared" si="36"/>
        <v>0</v>
      </c>
      <c r="BH255" s="140">
        <f t="shared" si="37"/>
        <v>0</v>
      </c>
      <c r="BI255" s="140">
        <f t="shared" si="38"/>
        <v>0</v>
      </c>
      <c r="BJ255" s="13" t="s">
        <v>79</v>
      </c>
      <c r="BK255" s="140">
        <f t="shared" si="39"/>
        <v>0</v>
      </c>
      <c r="BL255" s="13" t="s">
        <v>174</v>
      </c>
      <c r="BM255" s="139" t="s">
        <v>1922</v>
      </c>
    </row>
    <row r="256" spans="2:65" s="1" customFormat="1" ht="16.5" customHeight="1">
      <c r="B256" s="128"/>
      <c r="C256" s="129" t="s">
        <v>1392</v>
      </c>
      <c r="D256" s="129" t="s">
        <v>170</v>
      </c>
      <c r="E256" s="130" t="s">
        <v>1923</v>
      </c>
      <c r="F256" s="131" t="s">
        <v>1924</v>
      </c>
      <c r="G256" s="132" t="s">
        <v>173</v>
      </c>
      <c r="H256" s="133">
        <v>27</v>
      </c>
      <c r="I256" s="134">
        <v>0</v>
      </c>
      <c r="J256" s="134">
        <f t="shared" ref="J256:J265" si="40">ROUND(I256*H256,2)</f>
        <v>0</v>
      </c>
      <c r="K256" s="131" t="s">
        <v>192</v>
      </c>
      <c r="L256" s="25"/>
      <c r="M256" s="135" t="s">
        <v>1</v>
      </c>
      <c r="N256" s="136" t="s">
        <v>37</v>
      </c>
      <c r="O256" s="137">
        <v>6.0999999999999999E-2</v>
      </c>
      <c r="P256" s="137">
        <f t="shared" ref="P256:P265" si="41">O256*H256</f>
        <v>1.647</v>
      </c>
      <c r="Q256" s="137">
        <v>2.0000000000000001E-4</v>
      </c>
      <c r="R256" s="137">
        <f t="shared" ref="R256:R265" si="42">Q256*H256</f>
        <v>5.4000000000000003E-3</v>
      </c>
      <c r="S256" s="137">
        <v>0</v>
      </c>
      <c r="T256" s="138">
        <f t="shared" ref="T256:T265" si="43">S256*H256</f>
        <v>0</v>
      </c>
      <c r="AR256" s="139" t="s">
        <v>174</v>
      </c>
      <c r="AT256" s="139" t="s">
        <v>170</v>
      </c>
      <c r="AU256" s="139" t="s">
        <v>81</v>
      </c>
      <c r="AY256" s="13" t="s">
        <v>168</v>
      </c>
      <c r="BE256" s="140">
        <f t="shared" ref="BE256:BE265" si="44">IF(N256="základní",J256,0)</f>
        <v>0</v>
      </c>
      <c r="BF256" s="140">
        <f t="shared" ref="BF256:BF265" si="45">IF(N256="snížená",J256,0)</f>
        <v>0</v>
      </c>
      <c r="BG256" s="140">
        <f t="shared" ref="BG256:BG265" si="46">IF(N256="zákl. přenesená",J256,0)</f>
        <v>0</v>
      </c>
      <c r="BH256" s="140">
        <f t="shared" ref="BH256:BH265" si="47">IF(N256="sníž. přenesená",J256,0)</f>
        <v>0</v>
      </c>
      <c r="BI256" s="140">
        <f t="shared" ref="BI256:BI265" si="48">IF(N256="nulová",J256,0)</f>
        <v>0</v>
      </c>
      <c r="BJ256" s="13" t="s">
        <v>79</v>
      </c>
      <c r="BK256" s="140">
        <f t="shared" ref="BK256:BK265" si="49">ROUND(I256*H256,2)</f>
        <v>0</v>
      </c>
      <c r="BL256" s="13" t="s">
        <v>174</v>
      </c>
      <c r="BM256" s="139" t="s">
        <v>1925</v>
      </c>
    </row>
    <row r="257" spans="2:65" s="1" customFormat="1" ht="24.2" customHeight="1">
      <c r="B257" s="128"/>
      <c r="C257" s="129" t="s">
        <v>1396</v>
      </c>
      <c r="D257" s="129" t="s">
        <v>170</v>
      </c>
      <c r="E257" s="130" t="s">
        <v>1926</v>
      </c>
      <c r="F257" s="131" t="s">
        <v>1927</v>
      </c>
      <c r="G257" s="132" t="s">
        <v>207</v>
      </c>
      <c r="H257" s="133">
        <v>523.25</v>
      </c>
      <c r="I257" s="134">
        <v>0</v>
      </c>
      <c r="J257" s="134">
        <f t="shared" si="40"/>
        <v>0</v>
      </c>
      <c r="K257" s="131" t="s">
        <v>2419</v>
      </c>
      <c r="L257" s="25"/>
      <c r="M257" s="135" t="s">
        <v>1</v>
      </c>
      <c r="N257" s="136" t="s">
        <v>37</v>
      </c>
      <c r="O257" s="137">
        <v>2.5000000000000001E-2</v>
      </c>
      <c r="P257" s="137">
        <f t="shared" si="41"/>
        <v>13.081250000000001</v>
      </c>
      <c r="Q257" s="137">
        <v>9.0000000000000006E-5</v>
      </c>
      <c r="R257" s="137">
        <f t="shared" si="42"/>
        <v>4.7092500000000002E-2</v>
      </c>
      <c r="S257" s="137">
        <v>0</v>
      </c>
      <c r="T257" s="138">
        <f t="shared" si="43"/>
        <v>0</v>
      </c>
      <c r="AR257" s="139" t="s">
        <v>174</v>
      </c>
      <c r="AT257" s="139" t="s">
        <v>170</v>
      </c>
      <c r="AU257" s="139" t="s">
        <v>81</v>
      </c>
      <c r="AY257" s="13" t="s">
        <v>168</v>
      </c>
      <c r="BE257" s="140">
        <f t="shared" si="44"/>
        <v>0</v>
      </c>
      <c r="BF257" s="140">
        <f t="shared" si="45"/>
        <v>0</v>
      </c>
      <c r="BG257" s="140">
        <f t="shared" si="46"/>
        <v>0</v>
      </c>
      <c r="BH257" s="140">
        <f t="shared" si="47"/>
        <v>0</v>
      </c>
      <c r="BI257" s="140">
        <f t="shared" si="48"/>
        <v>0</v>
      </c>
      <c r="BJ257" s="13" t="s">
        <v>79</v>
      </c>
      <c r="BK257" s="140">
        <f t="shared" si="49"/>
        <v>0</v>
      </c>
      <c r="BL257" s="13" t="s">
        <v>174</v>
      </c>
      <c r="BM257" s="139" t="s">
        <v>1928</v>
      </c>
    </row>
    <row r="258" spans="2:65" s="1" customFormat="1" ht="24.2" customHeight="1">
      <c r="B258" s="128"/>
      <c r="C258" s="129" t="s">
        <v>1400</v>
      </c>
      <c r="D258" s="129" t="s">
        <v>170</v>
      </c>
      <c r="E258" s="130" t="s">
        <v>1450</v>
      </c>
      <c r="F258" s="131" t="s">
        <v>1451</v>
      </c>
      <c r="G258" s="132" t="s">
        <v>213</v>
      </c>
      <c r="H258" s="133">
        <v>2.2160000000000002</v>
      </c>
      <c r="I258" s="134">
        <v>0</v>
      </c>
      <c r="J258" s="134">
        <f t="shared" si="40"/>
        <v>0</v>
      </c>
      <c r="K258" s="131" t="s">
        <v>2419</v>
      </c>
      <c r="L258" s="25"/>
      <c r="M258" s="135" t="s">
        <v>1</v>
      </c>
      <c r="N258" s="136" t="s">
        <v>37</v>
      </c>
      <c r="O258" s="137">
        <v>2.9510000000000001</v>
      </c>
      <c r="P258" s="137">
        <f t="shared" si="41"/>
        <v>6.539416000000001</v>
      </c>
      <c r="Q258" s="137">
        <v>1.5298499999999999</v>
      </c>
      <c r="R258" s="137">
        <f t="shared" si="42"/>
        <v>3.3901476000000001</v>
      </c>
      <c r="S258" s="137">
        <v>0</v>
      </c>
      <c r="T258" s="138">
        <f t="shared" si="43"/>
        <v>0</v>
      </c>
      <c r="AR258" s="139" t="s">
        <v>174</v>
      </c>
      <c r="AT258" s="139" t="s">
        <v>170</v>
      </c>
      <c r="AU258" s="139" t="s">
        <v>81</v>
      </c>
      <c r="AY258" s="13" t="s">
        <v>168</v>
      </c>
      <c r="BE258" s="140">
        <f t="shared" si="44"/>
        <v>0</v>
      </c>
      <c r="BF258" s="140">
        <f t="shared" si="45"/>
        <v>0</v>
      </c>
      <c r="BG258" s="140">
        <f t="shared" si="46"/>
        <v>0</v>
      </c>
      <c r="BH258" s="140">
        <f t="shared" si="47"/>
        <v>0</v>
      </c>
      <c r="BI258" s="140">
        <f t="shared" si="48"/>
        <v>0</v>
      </c>
      <c r="BJ258" s="13" t="s">
        <v>79</v>
      </c>
      <c r="BK258" s="140">
        <f t="shared" si="49"/>
        <v>0</v>
      </c>
      <c r="BL258" s="13" t="s">
        <v>174</v>
      </c>
      <c r="BM258" s="139" t="s">
        <v>1929</v>
      </c>
    </row>
    <row r="259" spans="2:65" s="1" customFormat="1" ht="16.5" customHeight="1">
      <c r="B259" s="128"/>
      <c r="C259" s="129" t="s">
        <v>1404</v>
      </c>
      <c r="D259" s="129" t="s">
        <v>170</v>
      </c>
      <c r="E259" s="130" t="s">
        <v>1930</v>
      </c>
      <c r="F259" s="131" t="s">
        <v>1931</v>
      </c>
      <c r="G259" s="132" t="s">
        <v>173</v>
      </c>
      <c r="H259" s="133">
        <v>1</v>
      </c>
      <c r="I259" s="134">
        <v>0</v>
      </c>
      <c r="J259" s="134">
        <f t="shared" si="40"/>
        <v>0</v>
      </c>
      <c r="K259" s="131" t="s">
        <v>192</v>
      </c>
      <c r="L259" s="25"/>
      <c r="M259" s="135" t="s">
        <v>1</v>
      </c>
      <c r="N259" s="136" t="s">
        <v>37</v>
      </c>
      <c r="O259" s="137">
        <v>0</v>
      </c>
      <c r="P259" s="137">
        <f t="shared" si="41"/>
        <v>0</v>
      </c>
      <c r="Q259" s="137">
        <v>0</v>
      </c>
      <c r="R259" s="137">
        <f t="shared" si="42"/>
        <v>0</v>
      </c>
      <c r="S259" s="137">
        <v>0</v>
      </c>
      <c r="T259" s="138">
        <f t="shared" si="43"/>
        <v>0</v>
      </c>
      <c r="AR259" s="139" t="s">
        <v>174</v>
      </c>
      <c r="AT259" s="139" t="s">
        <v>170</v>
      </c>
      <c r="AU259" s="139" t="s">
        <v>81</v>
      </c>
      <c r="AY259" s="13" t="s">
        <v>168</v>
      </c>
      <c r="BE259" s="140">
        <f t="shared" si="44"/>
        <v>0</v>
      </c>
      <c r="BF259" s="140">
        <f t="shared" si="45"/>
        <v>0</v>
      </c>
      <c r="BG259" s="140">
        <f t="shared" si="46"/>
        <v>0</v>
      </c>
      <c r="BH259" s="140">
        <f t="shared" si="47"/>
        <v>0</v>
      </c>
      <c r="BI259" s="140">
        <f t="shared" si="48"/>
        <v>0</v>
      </c>
      <c r="BJ259" s="13" t="s">
        <v>79</v>
      </c>
      <c r="BK259" s="140">
        <f t="shared" si="49"/>
        <v>0</v>
      </c>
      <c r="BL259" s="13" t="s">
        <v>174</v>
      </c>
      <c r="BM259" s="139" t="s">
        <v>1932</v>
      </c>
    </row>
    <row r="260" spans="2:65" s="1" customFormat="1" ht="24.2" customHeight="1">
      <c r="B260" s="128"/>
      <c r="C260" s="129" t="s">
        <v>1408</v>
      </c>
      <c r="D260" s="129" t="s">
        <v>170</v>
      </c>
      <c r="E260" s="130" t="s">
        <v>1933</v>
      </c>
      <c r="F260" s="131" t="s">
        <v>1934</v>
      </c>
      <c r="G260" s="132" t="s">
        <v>207</v>
      </c>
      <c r="H260" s="133">
        <v>245.5</v>
      </c>
      <c r="I260" s="134">
        <v>0</v>
      </c>
      <c r="J260" s="134">
        <f t="shared" si="40"/>
        <v>0</v>
      </c>
      <c r="K260" s="131" t="s">
        <v>2419</v>
      </c>
      <c r="L260" s="25"/>
      <c r="M260" s="135" t="s">
        <v>1</v>
      </c>
      <c r="N260" s="136" t="s">
        <v>37</v>
      </c>
      <c r="O260" s="137">
        <v>0.189</v>
      </c>
      <c r="P260" s="137">
        <f t="shared" si="41"/>
        <v>46.399500000000003</v>
      </c>
      <c r="Q260" s="137">
        <v>0</v>
      </c>
      <c r="R260" s="137">
        <f t="shared" si="42"/>
        <v>0</v>
      </c>
      <c r="S260" s="137">
        <v>0.17699999999999999</v>
      </c>
      <c r="T260" s="138">
        <f t="shared" si="43"/>
        <v>43.453499999999998</v>
      </c>
      <c r="AR260" s="139" t="s">
        <v>174</v>
      </c>
      <c r="AT260" s="139" t="s">
        <v>170</v>
      </c>
      <c r="AU260" s="139" t="s">
        <v>81</v>
      </c>
      <c r="AY260" s="13" t="s">
        <v>168</v>
      </c>
      <c r="BE260" s="140">
        <f t="shared" si="44"/>
        <v>0</v>
      </c>
      <c r="BF260" s="140">
        <f t="shared" si="45"/>
        <v>0</v>
      </c>
      <c r="BG260" s="140">
        <f t="shared" si="46"/>
        <v>0</v>
      </c>
      <c r="BH260" s="140">
        <f t="shared" si="47"/>
        <v>0</v>
      </c>
      <c r="BI260" s="140">
        <f t="shared" si="48"/>
        <v>0</v>
      </c>
      <c r="BJ260" s="13" t="s">
        <v>79</v>
      </c>
      <c r="BK260" s="140">
        <f t="shared" si="49"/>
        <v>0</v>
      </c>
      <c r="BL260" s="13" t="s">
        <v>174</v>
      </c>
      <c r="BM260" s="139" t="s">
        <v>1935</v>
      </c>
    </row>
    <row r="261" spans="2:65" s="1" customFormat="1" ht="21.75" customHeight="1">
      <c r="B261" s="128"/>
      <c r="C261" s="129" t="s">
        <v>612</v>
      </c>
      <c r="D261" s="129" t="s">
        <v>170</v>
      </c>
      <c r="E261" s="130" t="s">
        <v>1936</v>
      </c>
      <c r="F261" s="131" t="s">
        <v>1937</v>
      </c>
      <c r="G261" s="132" t="s">
        <v>239</v>
      </c>
      <c r="H261" s="133">
        <v>43.454000000000001</v>
      </c>
      <c r="I261" s="134">
        <v>0</v>
      </c>
      <c r="J261" s="134">
        <f t="shared" si="40"/>
        <v>0</v>
      </c>
      <c r="K261" s="131" t="s">
        <v>192</v>
      </c>
      <c r="L261" s="25"/>
      <c r="M261" s="135" t="s">
        <v>1</v>
      </c>
      <c r="N261" s="136" t="s">
        <v>37</v>
      </c>
      <c r="O261" s="137">
        <v>1.47</v>
      </c>
      <c r="P261" s="137">
        <f t="shared" si="41"/>
        <v>63.877380000000002</v>
      </c>
      <c r="Q261" s="137">
        <v>0</v>
      </c>
      <c r="R261" s="137">
        <f t="shared" si="42"/>
        <v>0</v>
      </c>
      <c r="S261" s="137">
        <v>0</v>
      </c>
      <c r="T261" s="138">
        <f t="shared" si="43"/>
        <v>0</v>
      </c>
      <c r="AR261" s="139" t="s">
        <v>174</v>
      </c>
      <c r="AT261" s="139" t="s">
        <v>170</v>
      </c>
      <c r="AU261" s="139" t="s">
        <v>81</v>
      </c>
      <c r="AY261" s="13" t="s">
        <v>168</v>
      </c>
      <c r="BE261" s="140">
        <f t="shared" si="44"/>
        <v>0</v>
      </c>
      <c r="BF261" s="140">
        <f t="shared" si="45"/>
        <v>0</v>
      </c>
      <c r="BG261" s="140">
        <f t="shared" si="46"/>
        <v>0</v>
      </c>
      <c r="BH261" s="140">
        <f t="shared" si="47"/>
        <v>0</v>
      </c>
      <c r="BI261" s="140">
        <f t="shared" si="48"/>
        <v>0</v>
      </c>
      <c r="BJ261" s="13" t="s">
        <v>79</v>
      </c>
      <c r="BK261" s="140">
        <f t="shared" si="49"/>
        <v>0</v>
      </c>
      <c r="BL261" s="13" t="s">
        <v>174</v>
      </c>
      <c r="BM261" s="139" t="s">
        <v>1938</v>
      </c>
    </row>
    <row r="262" spans="2:65" s="1" customFormat="1" ht="24.2" customHeight="1">
      <c r="B262" s="128"/>
      <c r="C262" s="129" t="s">
        <v>1415</v>
      </c>
      <c r="D262" s="129" t="s">
        <v>170</v>
      </c>
      <c r="E262" s="130" t="s">
        <v>1939</v>
      </c>
      <c r="F262" s="131" t="s">
        <v>1940</v>
      </c>
      <c r="G262" s="132" t="s">
        <v>173</v>
      </c>
      <c r="H262" s="133">
        <v>4</v>
      </c>
      <c r="I262" s="134">
        <v>0</v>
      </c>
      <c r="J262" s="134">
        <f t="shared" si="40"/>
        <v>0</v>
      </c>
      <c r="K262" s="131" t="s">
        <v>2419</v>
      </c>
      <c r="L262" s="25"/>
      <c r="M262" s="135" t="s">
        <v>1</v>
      </c>
      <c r="N262" s="136" t="s">
        <v>37</v>
      </c>
      <c r="O262" s="137">
        <v>0.54400000000000004</v>
      </c>
      <c r="P262" s="137">
        <f t="shared" si="41"/>
        <v>2.1760000000000002</v>
      </c>
      <c r="Q262" s="137">
        <v>0</v>
      </c>
      <c r="R262" s="137">
        <f t="shared" si="42"/>
        <v>0</v>
      </c>
      <c r="S262" s="137">
        <v>0.05</v>
      </c>
      <c r="T262" s="138">
        <f t="shared" si="43"/>
        <v>0.2</v>
      </c>
      <c r="AR262" s="139" t="s">
        <v>174</v>
      </c>
      <c r="AT262" s="139" t="s">
        <v>170</v>
      </c>
      <c r="AU262" s="139" t="s">
        <v>81</v>
      </c>
      <c r="AY262" s="13" t="s">
        <v>168</v>
      </c>
      <c r="BE262" s="140">
        <f t="shared" si="44"/>
        <v>0</v>
      </c>
      <c r="BF262" s="140">
        <f t="shared" si="45"/>
        <v>0</v>
      </c>
      <c r="BG262" s="140">
        <f t="shared" si="46"/>
        <v>0</v>
      </c>
      <c r="BH262" s="140">
        <f t="shared" si="47"/>
        <v>0</v>
      </c>
      <c r="BI262" s="140">
        <f t="shared" si="48"/>
        <v>0</v>
      </c>
      <c r="BJ262" s="13" t="s">
        <v>79</v>
      </c>
      <c r="BK262" s="140">
        <f t="shared" si="49"/>
        <v>0</v>
      </c>
      <c r="BL262" s="13" t="s">
        <v>174</v>
      </c>
      <c r="BM262" s="139" t="s">
        <v>1941</v>
      </c>
    </row>
    <row r="263" spans="2:65" s="1" customFormat="1" ht="37.9" customHeight="1">
      <c r="B263" s="128"/>
      <c r="C263" s="129" t="s">
        <v>1419</v>
      </c>
      <c r="D263" s="129" t="s">
        <v>170</v>
      </c>
      <c r="E263" s="130" t="s">
        <v>1942</v>
      </c>
      <c r="F263" s="131" t="s">
        <v>1943</v>
      </c>
      <c r="G263" s="132" t="s">
        <v>173</v>
      </c>
      <c r="H263" s="133">
        <v>2</v>
      </c>
      <c r="I263" s="134">
        <v>0</v>
      </c>
      <c r="J263" s="134">
        <f t="shared" si="40"/>
        <v>0</v>
      </c>
      <c r="K263" s="131" t="s">
        <v>192</v>
      </c>
      <c r="L263" s="25"/>
      <c r="M263" s="135" t="s">
        <v>1</v>
      </c>
      <c r="N263" s="136" t="s">
        <v>37</v>
      </c>
      <c r="O263" s="137">
        <v>5.3730000000000002</v>
      </c>
      <c r="P263" s="137">
        <f t="shared" si="41"/>
        <v>10.746</v>
      </c>
      <c r="Q263" s="137">
        <v>0</v>
      </c>
      <c r="R263" s="137">
        <f t="shared" si="42"/>
        <v>0</v>
      </c>
      <c r="S263" s="137">
        <v>0.27933999999999998</v>
      </c>
      <c r="T263" s="138">
        <f t="shared" si="43"/>
        <v>0.55867999999999995</v>
      </c>
      <c r="AR263" s="139" t="s">
        <v>174</v>
      </c>
      <c r="AT263" s="139" t="s">
        <v>170</v>
      </c>
      <c r="AU263" s="139" t="s">
        <v>81</v>
      </c>
      <c r="AY263" s="13" t="s">
        <v>168</v>
      </c>
      <c r="BE263" s="140">
        <f t="shared" si="44"/>
        <v>0</v>
      </c>
      <c r="BF263" s="140">
        <f t="shared" si="45"/>
        <v>0</v>
      </c>
      <c r="BG263" s="140">
        <f t="shared" si="46"/>
        <v>0</v>
      </c>
      <c r="BH263" s="140">
        <f t="shared" si="47"/>
        <v>0</v>
      </c>
      <c r="BI263" s="140">
        <f t="shared" si="48"/>
        <v>0</v>
      </c>
      <c r="BJ263" s="13" t="s">
        <v>79</v>
      </c>
      <c r="BK263" s="140">
        <f t="shared" si="49"/>
        <v>0</v>
      </c>
      <c r="BL263" s="13" t="s">
        <v>174</v>
      </c>
      <c r="BM263" s="139" t="s">
        <v>1944</v>
      </c>
    </row>
    <row r="264" spans="2:65" s="1" customFormat="1" ht="33" customHeight="1">
      <c r="B264" s="128"/>
      <c r="C264" s="129" t="s">
        <v>1421</v>
      </c>
      <c r="D264" s="129" t="s">
        <v>170</v>
      </c>
      <c r="E264" s="130" t="s">
        <v>1945</v>
      </c>
      <c r="F264" s="131" t="s">
        <v>1946</v>
      </c>
      <c r="G264" s="132" t="s">
        <v>173</v>
      </c>
      <c r="H264" s="133">
        <v>4</v>
      </c>
      <c r="I264" s="134">
        <v>0</v>
      </c>
      <c r="J264" s="134">
        <f t="shared" si="40"/>
        <v>0</v>
      </c>
      <c r="K264" s="131" t="s">
        <v>192</v>
      </c>
      <c r="L264" s="25"/>
      <c r="M264" s="135" t="s">
        <v>1</v>
      </c>
      <c r="N264" s="136" t="s">
        <v>37</v>
      </c>
      <c r="O264" s="137">
        <v>1.7869999999999999</v>
      </c>
      <c r="P264" s="137">
        <f t="shared" si="41"/>
        <v>7.1479999999999997</v>
      </c>
      <c r="Q264" s="137">
        <v>0</v>
      </c>
      <c r="R264" s="137">
        <f t="shared" si="42"/>
        <v>0</v>
      </c>
      <c r="S264" s="137">
        <v>0.08</v>
      </c>
      <c r="T264" s="138">
        <f t="shared" si="43"/>
        <v>0.32</v>
      </c>
      <c r="AR264" s="139" t="s">
        <v>174</v>
      </c>
      <c r="AT264" s="139" t="s">
        <v>170</v>
      </c>
      <c r="AU264" s="139" t="s">
        <v>81</v>
      </c>
      <c r="AY264" s="13" t="s">
        <v>168</v>
      </c>
      <c r="BE264" s="140">
        <f t="shared" si="44"/>
        <v>0</v>
      </c>
      <c r="BF264" s="140">
        <f t="shared" si="45"/>
        <v>0</v>
      </c>
      <c r="BG264" s="140">
        <f t="shared" si="46"/>
        <v>0</v>
      </c>
      <c r="BH264" s="140">
        <f t="shared" si="47"/>
        <v>0</v>
      </c>
      <c r="BI264" s="140">
        <f t="shared" si="48"/>
        <v>0</v>
      </c>
      <c r="BJ264" s="13" t="s">
        <v>79</v>
      </c>
      <c r="BK264" s="140">
        <f t="shared" si="49"/>
        <v>0</v>
      </c>
      <c r="BL264" s="13" t="s">
        <v>174</v>
      </c>
      <c r="BM264" s="139" t="s">
        <v>1947</v>
      </c>
    </row>
    <row r="265" spans="2:65" s="1" customFormat="1" ht="24.2" customHeight="1">
      <c r="B265" s="128"/>
      <c r="C265" s="129" t="s">
        <v>1423</v>
      </c>
      <c r="D265" s="129" t="s">
        <v>170</v>
      </c>
      <c r="E265" s="130" t="s">
        <v>1948</v>
      </c>
      <c r="F265" s="131" t="s">
        <v>1949</v>
      </c>
      <c r="G265" s="132" t="s">
        <v>239</v>
      </c>
      <c r="H265" s="133">
        <v>1.079</v>
      </c>
      <c r="I265" s="134">
        <v>0</v>
      </c>
      <c r="J265" s="134">
        <f t="shared" si="40"/>
        <v>0</v>
      </c>
      <c r="K265" s="131" t="s">
        <v>192</v>
      </c>
      <c r="L265" s="25"/>
      <c r="M265" s="135" t="s">
        <v>1</v>
      </c>
      <c r="N265" s="136" t="s">
        <v>37</v>
      </c>
      <c r="O265" s="137">
        <v>1.47</v>
      </c>
      <c r="P265" s="137">
        <f t="shared" si="41"/>
        <v>1.5861299999999998</v>
      </c>
      <c r="Q265" s="137">
        <v>0</v>
      </c>
      <c r="R265" s="137">
        <f t="shared" si="42"/>
        <v>0</v>
      </c>
      <c r="S265" s="137">
        <v>0</v>
      </c>
      <c r="T265" s="138">
        <f t="shared" si="43"/>
        <v>0</v>
      </c>
      <c r="AR265" s="139" t="s">
        <v>174</v>
      </c>
      <c r="AT265" s="139" t="s">
        <v>170</v>
      </c>
      <c r="AU265" s="139" t="s">
        <v>81</v>
      </c>
      <c r="AY265" s="13" t="s">
        <v>168</v>
      </c>
      <c r="BE265" s="140">
        <f t="shared" si="44"/>
        <v>0</v>
      </c>
      <c r="BF265" s="140">
        <f t="shared" si="45"/>
        <v>0</v>
      </c>
      <c r="BG265" s="140">
        <f t="shared" si="46"/>
        <v>0</v>
      </c>
      <c r="BH265" s="140">
        <f t="shared" si="47"/>
        <v>0</v>
      </c>
      <c r="BI265" s="140">
        <f t="shared" si="48"/>
        <v>0</v>
      </c>
      <c r="BJ265" s="13" t="s">
        <v>79</v>
      </c>
      <c r="BK265" s="140">
        <f t="shared" si="49"/>
        <v>0</v>
      </c>
      <c r="BL265" s="13" t="s">
        <v>174</v>
      </c>
      <c r="BM265" s="139" t="s">
        <v>1950</v>
      </c>
    </row>
    <row r="266" spans="2:65" s="11" customFormat="1" ht="22.9" customHeight="1">
      <c r="B266" s="117"/>
      <c r="D266" s="118" t="s">
        <v>71</v>
      </c>
      <c r="E266" s="126" t="s">
        <v>580</v>
      </c>
      <c r="F266" s="126" t="s">
        <v>581</v>
      </c>
      <c r="J266" s="127">
        <f>BK266</f>
        <v>0</v>
      </c>
      <c r="L266" s="117"/>
      <c r="M266" s="121"/>
      <c r="P266" s="122">
        <f>P267</f>
        <v>492.71878800000002</v>
      </c>
      <c r="R266" s="122">
        <f>R267</f>
        <v>0</v>
      </c>
      <c r="T266" s="123">
        <f>T267</f>
        <v>0</v>
      </c>
      <c r="AR266" s="118" t="s">
        <v>79</v>
      </c>
      <c r="AT266" s="124" t="s">
        <v>71</v>
      </c>
      <c r="AU266" s="124" t="s">
        <v>79</v>
      </c>
      <c r="AY266" s="118" t="s">
        <v>168</v>
      </c>
      <c r="BK266" s="125">
        <f>BK267</f>
        <v>0</v>
      </c>
    </row>
    <row r="267" spans="2:65" s="1" customFormat="1" ht="24.2" customHeight="1">
      <c r="B267" s="128"/>
      <c r="C267" s="129" t="s">
        <v>1425</v>
      </c>
      <c r="D267" s="129" t="s">
        <v>170</v>
      </c>
      <c r="E267" s="130" t="s">
        <v>1951</v>
      </c>
      <c r="F267" s="131" t="s">
        <v>1952</v>
      </c>
      <c r="G267" s="132" t="s">
        <v>239</v>
      </c>
      <c r="H267" s="133">
        <v>595.07100000000003</v>
      </c>
      <c r="I267" s="134">
        <v>0</v>
      </c>
      <c r="J267" s="134">
        <f>ROUND(I267*H267,2)</f>
        <v>0</v>
      </c>
      <c r="K267" s="131" t="s">
        <v>2419</v>
      </c>
      <c r="L267" s="25"/>
      <c r="M267" s="135" t="s">
        <v>1</v>
      </c>
      <c r="N267" s="136" t="s">
        <v>37</v>
      </c>
      <c r="O267" s="137">
        <v>0.82799999999999996</v>
      </c>
      <c r="P267" s="137">
        <f>O267*H267</f>
        <v>492.71878800000002</v>
      </c>
      <c r="Q267" s="137">
        <v>0</v>
      </c>
      <c r="R267" s="137">
        <f>Q267*H267</f>
        <v>0</v>
      </c>
      <c r="S267" s="137">
        <v>0</v>
      </c>
      <c r="T267" s="138">
        <f>S267*H267</f>
        <v>0</v>
      </c>
      <c r="AR267" s="139" t="s">
        <v>174</v>
      </c>
      <c r="AT267" s="139" t="s">
        <v>170</v>
      </c>
      <c r="AU267" s="139" t="s">
        <v>81</v>
      </c>
      <c r="AY267" s="13" t="s">
        <v>168</v>
      </c>
      <c r="BE267" s="140">
        <f>IF(N267="základní",J267,0)</f>
        <v>0</v>
      </c>
      <c r="BF267" s="140">
        <f>IF(N267="snížená",J267,0)</f>
        <v>0</v>
      </c>
      <c r="BG267" s="140">
        <f>IF(N267="zákl. přenesená",J267,0)</f>
        <v>0</v>
      </c>
      <c r="BH267" s="140">
        <f>IF(N267="sníž. přenesená",J267,0)</f>
        <v>0</v>
      </c>
      <c r="BI267" s="140">
        <f>IF(N267="nulová",J267,0)</f>
        <v>0</v>
      </c>
      <c r="BJ267" s="13" t="s">
        <v>79</v>
      </c>
      <c r="BK267" s="140">
        <f>ROUND(I267*H267,2)</f>
        <v>0</v>
      </c>
      <c r="BL267" s="13" t="s">
        <v>174</v>
      </c>
      <c r="BM267" s="139" t="s">
        <v>1953</v>
      </c>
    </row>
    <row r="268" spans="2:65" s="11" customFormat="1" ht="25.9" customHeight="1">
      <c r="B268" s="117"/>
      <c r="D268" s="118" t="s">
        <v>71</v>
      </c>
      <c r="E268" s="119" t="s">
        <v>210</v>
      </c>
      <c r="F268" s="119" t="s">
        <v>586</v>
      </c>
      <c r="J268" s="120">
        <f>BK268</f>
        <v>0</v>
      </c>
      <c r="L268" s="117"/>
      <c r="M268" s="121"/>
      <c r="P268" s="122">
        <f>P269</f>
        <v>31.188000000000002</v>
      </c>
      <c r="R268" s="122">
        <f>R269</f>
        <v>10.099376000000001</v>
      </c>
      <c r="T268" s="123">
        <f>T269</f>
        <v>0</v>
      </c>
      <c r="AR268" s="118" t="s">
        <v>104</v>
      </c>
      <c r="AT268" s="124" t="s">
        <v>71</v>
      </c>
      <c r="AU268" s="124" t="s">
        <v>72</v>
      </c>
      <c r="AY268" s="118" t="s">
        <v>168</v>
      </c>
      <c r="BK268" s="125">
        <f>BK269</f>
        <v>0</v>
      </c>
    </row>
    <row r="269" spans="2:65" s="11" customFormat="1" ht="22.9" customHeight="1">
      <c r="B269" s="117"/>
      <c r="D269" s="118" t="s">
        <v>71</v>
      </c>
      <c r="E269" s="126" t="s">
        <v>587</v>
      </c>
      <c r="F269" s="126" t="s">
        <v>588</v>
      </c>
      <c r="J269" s="127">
        <f>BK269</f>
        <v>0</v>
      </c>
      <c r="L269" s="117"/>
      <c r="M269" s="121"/>
      <c r="P269" s="122">
        <f>SUM(P270:P271)</f>
        <v>31.188000000000002</v>
      </c>
      <c r="R269" s="122">
        <f>SUM(R270:R271)</f>
        <v>10.099376000000001</v>
      </c>
      <c r="T269" s="123">
        <f>SUM(T270:T271)</f>
        <v>0</v>
      </c>
      <c r="AR269" s="118" t="s">
        <v>104</v>
      </c>
      <c r="AT269" s="124" t="s">
        <v>71</v>
      </c>
      <c r="AU269" s="124" t="s">
        <v>79</v>
      </c>
      <c r="AY269" s="118" t="s">
        <v>168</v>
      </c>
      <c r="BK269" s="125">
        <f>SUM(BK270:BK271)</f>
        <v>0</v>
      </c>
    </row>
    <row r="270" spans="2:65" s="1" customFormat="1" ht="21.75" customHeight="1">
      <c r="B270" s="128"/>
      <c r="C270" s="129" t="s">
        <v>1429</v>
      </c>
      <c r="D270" s="129" t="s">
        <v>170</v>
      </c>
      <c r="E270" s="130" t="s">
        <v>1071</v>
      </c>
      <c r="F270" s="131" t="s">
        <v>1072</v>
      </c>
      <c r="G270" s="132" t="s">
        <v>207</v>
      </c>
      <c r="H270" s="133">
        <v>126.4</v>
      </c>
      <c r="I270" s="134">
        <v>0</v>
      </c>
      <c r="J270" s="134">
        <f>ROUND(I270*H270,2)</f>
        <v>0</v>
      </c>
      <c r="K270" s="131" t="s">
        <v>2419</v>
      </c>
      <c r="L270" s="25"/>
      <c r="M270" s="135" t="s">
        <v>1</v>
      </c>
      <c r="N270" s="136" t="s">
        <v>37</v>
      </c>
      <c r="O270" s="137">
        <v>2.5000000000000001E-2</v>
      </c>
      <c r="P270" s="137">
        <f>O270*H270</f>
        <v>3.16</v>
      </c>
      <c r="Q270" s="137">
        <v>9.0000000000000006E-5</v>
      </c>
      <c r="R270" s="137">
        <f>Q270*H270</f>
        <v>1.1376000000000001E-2</v>
      </c>
      <c r="S270" s="137">
        <v>0</v>
      </c>
      <c r="T270" s="138">
        <f>S270*H270</f>
        <v>0</v>
      </c>
      <c r="AR270" s="139" t="s">
        <v>488</v>
      </c>
      <c r="AT270" s="139" t="s">
        <v>170</v>
      </c>
      <c r="AU270" s="139" t="s">
        <v>81</v>
      </c>
      <c r="AY270" s="13" t="s">
        <v>168</v>
      </c>
      <c r="BE270" s="140">
        <f>IF(N270="základní",J270,0)</f>
        <v>0</v>
      </c>
      <c r="BF270" s="140">
        <f>IF(N270="snížená",J270,0)</f>
        <v>0</v>
      </c>
      <c r="BG270" s="140">
        <f>IF(N270="zákl. přenesená",J270,0)</f>
        <v>0</v>
      </c>
      <c r="BH270" s="140">
        <f>IF(N270="sníž. přenesená",J270,0)</f>
        <v>0</v>
      </c>
      <c r="BI270" s="140">
        <f>IF(N270="nulová",J270,0)</f>
        <v>0</v>
      </c>
      <c r="BJ270" s="13" t="s">
        <v>79</v>
      </c>
      <c r="BK270" s="140">
        <f>ROUND(I270*H270,2)</f>
        <v>0</v>
      </c>
      <c r="BL270" s="13" t="s">
        <v>488</v>
      </c>
      <c r="BM270" s="139" t="s">
        <v>1954</v>
      </c>
    </row>
    <row r="271" spans="2:65" s="1" customFormat="1" ht="24.2" customHeight="1">
      <c r="B271" s="128"/>
      <c r="C271" s="129" t="s">
        <v>1431</v>
      </c>
      <c r="D271" s="129" t="s">
        <v>170</v>
      </c>
      <c r="E271" s="130" t="s">
        <v>1465</v>
      </c>
      <c r="F271" s="131" t="s">
        <v>1466</v>
      </c>
      <c r="G271" s="132" t="s">
        <v>173</v>
      </c>
      <c r="H271" s="133">
        <v>52</v>
      </c>
      <c r="I271" s="134">
        <v>0</v>
      </c>
      <c r="J271" s="134">
        <f>ROUND(I271*H271,2)</f>
        <v>0</v>
      </c>
      <c r="K271" s="131" t="s">
        <v>2419</v>
      </c>
      <c r="L271" s="25"/>
      <c r="M271" s="141" t="s">
        <v>1</v>
      </c>
      <c r="N271" s="142" t="s">
        <v>37</v>
      </c>
      <c r="O271" s="143">
        <v>0.53900000000000003</v>
      </c>
      <c r="P271" s="143">
        <f>O271*H271</f>
        <v>28.028000000000002</v>
      </c>
      <c r="Q271" s="143">
        <v>0.19400000000000001</v>
      </c>
      <c r="R271" s="143">
        <f>Q271*H271</f>
        <v>10.088000000000001</v>
      </c>
      <c r="S271" s="143">
        <v>0</v>
      </c>
      <c r="T271" s="144">
        <f>S271*H271</f>
        <v>0</v>
      </c>
      <c r="AR271" s="139" t="s">
        <v>488</v>
      </c>
      <c r="AT271" s="139" t="s">
        <v>170</v>
      </c>
      <c r="AU271" s="139" t="s">
        <v>81</v>
      </c>
      <c r="AY271" s="13" t="s">
        <v>168</v>
      </c>
      <c r="BE271" s="140">
        <f>IF(N271="základní",J271,0)</f>
        <v>0</v>
      </c>
      <c r="BF271" s="140">
        <f>IF(N271="snížená",J271,0)</f>
        <v>0</v>
      </c>
      <c r="BG271" s="140">
        <f>IF(N271="zákl. přenesená",J271,0)</f>
        <v>0</v>
      </c>
      <c r="BH271" s="140">
        <f>IF(N271="sníž. přenesená",J271,0)</f>
        <v>0</v>
      </c>
      <c r="BI271" s="140">
        <f>IF(N271="nulová",J271,0)</f>
        <v>0</v>
      </c>
      <c r="BJ271" s="13" t="s">
        <v>79</v>
      </c>
      <c r="BK271" s="140">
        <f>ROUND(I271*H271,2)</f>
        <v>0</v>
      </c>
      <c r="BL271" s="13" t="s">
        <v>488</v>
      </c>
      <c r="BM271" s="139" t="s">
        <v>1955</v>
      </c>
    </row>
    <row r="272" spans="2:65" s="1" customFormat="1" ht="6.95" customHeight="1">
      <c r="B272" s="37"/>
      <c r="C272" s="38"/>
      <c r="D272" s="38"/>
      <c r="E272" s="38"/>
      <c r="F272" s="38"/>
      <c r="G272" s="38"/>
      <c r="H272" s="38"/>
      <c r="I272" s="38"/>
      <c r="J272" s="38"/>
      <c r="K272" s="38"/>
      <c r="L272" s="25"/>
    </row>
  </sheetData>
  <autoFilter ref="C127:K271" xr:uid="{00000000-0009-0000-0000-000009000000}"/>
  <mergeCells count="11">
    <mergeCell ref="L2:V2"/>
    <mergeCell ref="E87:H87"/>
    <mergeCell ref="E89:H89"/>
    <mergeCell ref="E116:H116"/>
    <mergeCell ref="E118:H118"/>
    <mergeCell ref="E120:H120"/>
    <mergeCell ref="E7:H7"/>
    <mergeCell ref="E9:H9"/>
    <mergeCell ref="E11:H11"/>
    <mergeCell ref="E29:H29"/>
    <mergeCell ref="E85:H85"/>
  </mergeCells>
  <pageMargins left="0.39374999999999999" right="0.39374999999999999" top="0.39374999999999999" bottom="0.39374999999999999" header="0" footer="0"/>
  <pageSetup paperSize="9" scale="76" fitToHeight="100" orientation="portrait" blackAndWhite="1" r:id="rId1"/>
  <headerFooter>
    <oddFooter>&amp;CStrana &amp;P z &amp;N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B2:BM287"/>
  <sheetViews>
    <sheetView showGridLines="0" topLeftCell="A252" workbookViewId="0">
      <selection activeCell="I287" sqref="I287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81" t="s">
        <v>5</v>
      </c>
      <c r="M2" s="166"/>
      <c r="N2" s="166"/>
      <c r="O2" s="166"/>
      <c r="P2" s="166"/>
      <c r="Q2" s="166"/>
      <c r="R2" s="166"/>
      <c r="S2" s="166"/>
      <c r="T2" s="166"/>
      <c r="U2" s="166"/>
      <c r="V2" s="166"/>
      <c r="AT2" s="13" t="s">
        <v>129</v>
      </c>
    </row>
    <row r="3" spans="2:46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81</v>
      </c>
    </row>
    <row r="4" spans="2:46" ht="24.95" customHeight="1">
      <c r="B4" s="16"/>
      <c r="D4" s="17" t="s">
        <v>141</v>
      </c>
      <c r="L4" s="16"/>
      <c r="M4" s="85" t="s">
        <v>10</v>
      </c>
      <c r="AT4" s="13" t="s">
        <v>3</v>
      </c>
    </row>
    <row r="5" spans="2:46" ht="6.95" customHeight="1">
      <c r="B5" s="16"/>
      <c r="L5" s="16"/>
    </row>
    <row r="6" spans="2:46" ht="12" customHeight="1">
      <c r="B6" s="16"/>
      <c r="D6" s="22" t="s">
        <v>14</v>
      </c>
      <c r="L6" s="16"/>
    </row>
    <row r="7" spans="2:46" ht="26.25" customHeight="1">
      <c r="B7" s="16"/>
      <c r="E7" s="195" t="str">
        <f>'Rekapitulace stavby'!K6</f>
        <v>BRNO, VINIČNÍ IB - REKONSTRUKCE VODOVODU A KANALIZACE (Balbínova-Hrabalova)</v>
      </c>
      <c r="F7" s="196"/>
      <c r="G7" s="196"/>
      <c r="H7" s="196"/>
      <c r="L7" s="16"/>
    </row>
    <row r="8" spans="2:46" ht="12" customHeight="1">
      <c r="B8" s="16"/>
      <c r="D8" s="22" t="s">
        <v>142</v>
      </c>
      <c r="L8" s="16"/>
    </row>
    <row r="9" spans="2:46" s="1" customFormat="1" ht="16.5" customHeight="1">
      <c r="B9" s="25"/>
      <c r="E9" s="195" t="s">
        <v>1074</v>
      </c>
      <c r="F9" s="194"/>
      <c r="G9" s="194"/>
      <c r="H9" s="194"/>
      <c r="L9" s="25"/>
    </row>
    <row r="10" spans="2:46" s="1" customFormat="1" ht="12" customHeight="1">
      <c r="B10" s="25"/>
      <c r="D10" s="22" t="s">
        <v>144</v>
      </c>
      <c r="L10" s="25"/>
    </row>
    <row r="11" spans="2:46" s="1" customFormat="1" ht="16.5" customHeight="1">
      <c r="B11" s="25"/>
      <c r="E11" s="172" t="s">
        <v>1956</v>
      </c>
      <c r="F11" s="194"/>
      <c r="G11" s="194"/>
      <c r="H11" s="194"/>
      <c r="L11" s="25"/>
    </row>
    <row r="12" spans="2:46" s="1" customFormat="1">
      <c r="B12" s="25"/>
      <c r="L12" s="25"/>
    </row>
    <row r="13" spans="2:46" s="1" customFormat="1" ht="12" customHeight="1">
      <c r="B13" s="25"/>
      <c r="D13" s="22" t="s">
        <v>16</v>
      </c>
      <c r="F13" s="20" t="s">
        <v>130</v>
      </c>
      <c r="I13" s="22" t="s">
        <v>17</v>
      </c>
      <c r="J13" s="20" t="s">
        <v>1</v>
      </c>
      <c r="L13" s="25"/>
    </row>
    <row r="14" spans="2:46" s="1" customFormat="1" ht="12" customHeight="1">
      <c r="B14" s="25"/>
      <c r="D14" s="22" t="s">
        <v>18</v>
      </c>
      <c r="F14" s="20" t="s">
        <v>19</v>
      </c>
      <c r="I14" s="22" t="s">
        <v>20</v>
      </c>
      <c r="J14" s="45">
        <f>'Rekapitulace stavby'!AN8</f>
        <v>45847</v>
      </c>
      <c r="L14" s="25"/>
    </row>
    <row r="15" spans="2:46" s="1" customFormat="1" ht="10.9" customHeight="1">
      <c r="B15" s="25"/>
      <c r="L15" s="25"/>
    </row>
    <row r="16" spans="2:46" s="1" customFormat="1" ht="12" customHeight="1">
      <c r="B16" s="25"/>
      <c r="D16" s="22" t="s">
        <v>21</v>
      </c>
      <c r="I16" s="22" t="s">
        <v>22</v>
      </c>
      <c r="J16" s="20" t="s">
        <v>1</v>
      </c>
      <c r="L16" s="25"/>
    </row>
    <row r="17" spans="2:12" s="1" customFormat="1" ht="18" customHeight="1">
      <c r="B17" s="25"/>
      <c r="E17" s="20" t="s">
        <v>23</v>
      </c>
      <c r="I17" s="22" t="s">
        <v>24</v>
      </c>
      <c r="J17" s="20" t="s">
        <v>1</v>
      </c>
      <c r="L17" s="25"/>
    </row>
    <row r="18" spans="2:12" s="1" customFormat="1" ht="6.95" customHeight="1">
      <c r="B18" s="25"/>
      <c r="L18" s="25"/>
    </row>
    <row r="19" spans="2:12" s="1" customFormat="1" ht="12" customHeight="1">
      <c r="B19" s="25"/>
      <c r="D19" s="22" t="s">
        <v>25</v>
      </c>
      <c r="I19" s="22" t="s">
        <v>22</v>
      </c>
      <c r="J19" s="20" t="s">
        <v>1</v>
      </c>
      <c r="L19" s="25"/>
    </row>
    <row r="20" spans="2:12" s="1" customFormat="1" ht="18" customHeight="1">
      <c r="B20" s="25"/>
      <c r="E20" s="20" t="s">
        <v>26</v>
      </c>
      <c r="I20" s="22" t="s">
        <v>24</v>
      </c>
      <c r="J20" s="20" t="s">
        <v>1</v>
      </c>
      <c r="L20" s="25"/>
    </row>
    <row r="21" spans="2:12" s="1" customFormat="1" ht="6.95" customHeight="1">
      <c r="B21" s="25"/>
      <c r="L21" s="25"/>
    </row>
    <row r="22" spans="2:12" s="1" customFormat="1" ht="12" customHeight="1">
      <c r="B22" s="25"/>
      <c r="D22" s="22" t="s">
        <v>27</v>
      </c>
      <c r="I22" s="22" t="s">
        <v>22</v>
      </c>
      <c r="J22" s="20" t="s">
        <v>1</v>
      </c>
      <c r="L22" s="25"/>
    </row>
    <row r="23" spans="2:12" s="1" customFormat="1" ht="18" customHeight="1">
      <c r="B23" s="25"/>
      <c r="E23" s="20" t="s">
        <v>2420</v>
      </c>
      <c r="I23" s="22" t="s">
        <v>24</v>
      </c>
      <c r="J23" s="20" t="s">
        <v>1</v>
      </c>
      <c r="L23" s="25"/>
    </row>
    <row r="24" spans="2:12" s="1" customFormat="1" ht="6.95" customHeight="1">
      <c r="B24" s="25"/>
      <c r="L24" s="25"/>
    </row>
    <row r="25" spans="2:12" s="1" customFormat="1" ht="12" customHeight="1">
      <c r="B25" s="25"/>
      <c r="D25" s="22" t="s">
        <v>29</v>
      </c>
      <c r="I25" s="22" t="s">
        <v>22</v>
      </c>
      <c r="J25" s="20" t="s">
        <v>1</v>
      </c>
      <c r="L25" s="25"/>
    </row>
    <row r="26" spans="2:12" s="1" customFormat="1" ht="18" customHeight="1">
      <c r="B26" s="25"/>
      <c r="E26" s="20" t="s">
        <v>2420</v>
      </c>
      <c r="I26" s="22" t="s">
        <v>24</v>
      </c>
      <c r="J26" s="20" t="s">
        <v>1</v>
      </c>
      <c r="L26" s="25"/>
    </row>
    <row r="27" spans="2:12" s="1" customFormat="1" ht="6.95" customHeight="1">
      <c r="B27" s="25"/>
      <c r="L27" s="25"/>
    </row>
    <row r="28" spans="2:12" s="1" customFormat="1" ht="12" customHeight="1">
      <c r="B28" s="25"/>
      <c r="D28" s="22" t="s">
        <v>30</v>
      </c>
      <c r="L28" s="25"/>
    </row>
    <row r="29" spans="2:12" s="7" customFormat="1" ht="16.5" customHeight="1">
      <c r="B29" s="86"/>
      <c r="E29" s="168" t="s">
        <v>1</v>
      </c>
      <c r="F29" s="168"/>
      <c r="G29" s="168"/>
      <c r="H29" s="168"/>
      <c r="L29" s="86"/>
    </row>
    <row r="30" spans="2:12" s="1" customFormat="1" ht="6.95" customHeight="1">
      <c r="B30" s="25"/>
      <c r="L30" s="25"/>
    </row>
    <row r="31" spans="2:12" s="1" customFormat="1" ht="6.95" customHeight="1">
      <c r="B31" s="25"/>
      <c r="D31" s="46"/>
      <c r="E31" s="46"/>
      <c r="F31" s="46"/>
      <c r="G31" s="46"/>
      <c r="H31" s="46"/>
      <c r="I31" s="46"/>
      <c r="J31" s="46"/>
      <c r="K31" s="46"/>
      <c r="L31" s="25"/>
    </row>
    <row r="32" spans="2:12" s="1" customFormat="1" ht="25.35" customHeight="1">
      <c r="B32" s="25"/>
      <c r="D32" s="87" t="s">
        <v>32</v>
      </c>
      <c r="J32" s="58">
        <f>ROUND(J131, 2)</f>
        <v>0</v>
      </c>
      <c r="L32" s="25"/>
    </row>
    <row r="33" spans="2:12" s="1" customFormat="1" ht="6.95" customHeight="1">
      <c r="B33" s="25"/>
      <c r="D33" s="46"/>
      <c r="E33" s="46"/>
      <c r="F33" s="46"/>
      <c r="G33" s="46"/>
      <c r="H33" s="46"/>
      <c r="I33" s="46"/>
      <c r="J33" s="46"/>
      <c r="K33" s="46"/>
      <c r="L33" s="25"/>
    </row>
    <row r="34" spans="2:12" s="1" customFormat="1" ht="14.45" customHeight="1">
      <c r="B34" s="25"/>
      <c r="F34" s="28" t="s">
        <v>34</v>
      </c>
      <c r="I34" s="28" t="s">
        <v>33</v>
      </c>
      <c r="J34" s="28" t="s">
        <v>35</v>
      </c>
      <c r="L34" s="25"/>
    </row>
    <row r="35" spans="2:12" s="1" customFormat="1" ht="14.45" customHeight="1">
      <c r="B35" s="25"/>
      <c r="D35" s="88" t="s">
        <v>36</v>
      </c>
      <c r="E35" s="22" t="s">
        <v>37</v>
      </c>
      <c r="F35" s="78">
        <f>ROUND((SUM(BE131:BE286)),  2)</f>
        <v>0</v>
      </c>
      <c r="I35" s="89">
        <v>0.21</v>
      </c>
      <c r="J35" s="78">
        <f>ROUND(((SUM(BE131:BE286))*I35),  2)</f>
        <v>0</v>
      </c>
      <c r="L35" s="25"/>
    </row>
    <row r="36" spans="2:12" s="1" customFormat="1" ht="14.45" customHeight="1">
      <c r="B36" s="25"/>
      <c r="E36" s="22" t="s">
        <v>38</v>
      </c>
      <c r="F36" s="78">
        <f>ROUND((SUM(BF131:BF286)),  2)</f>
        <v>0</v>
      </c>
      <c r="I36" s="89">
        <v>0.12</v>
      </c>
      <c r="J36" s="78">
        <f>ROUND(((SUM(BF131:BF286))*I36),  2)</f>
        <v>0</v>
      </c>
      <c r="L36" s="25"/>
    </row>
    <row r="37" spans="2:12" s="1" customFormat="1" ht="14.45" hidden="1" customHeight="1">
      <c r="B37" s="25"/>
      <c r="E37" s="22" t="s">
        <v>39</v>
      </c>
      <c r="F37" s="78">
        <f>ROUND((SUM(BG131:BG286)),  2)</f>
        <v>0</v>
      </c>
      <c r="I37" s="89">
        <v>0.21</v>
      </c>
      <c r="J37" s="78">
        <f>0</f>
        <v>0</v>
      </c>
      <c r="L37" s="25"/>
    </row>
    <row r="38" spans="2:12" s="1" customFormat="1" ht="14.45" hidden="1" customHeight="1">
      <c r="B38" s="25"/>
      <c r="E38" s="22" t="s">
        <v>40</v>
      </c>
      <c r="F38" s="78">
        <f>ROUND((SUM(BH131:BH286)),  2)</f>
        <v>0</v>
      </c>
      <c r="I38" s="89">
        <v>0.12</v>
      </c>
      <c r="J38" s="78">
        <f>0</f>
        <v>0</v>
      </c>
      <c r="L38" s="25"/>
    </row>
    <row r="39" spans="2:12" s="1" customFormat="1" ht="14.45" hidden="1" customHeight="1">
      <c r="B39" s="25"/>
      <c r="E39" s="22" t="s">
        <v>41</v>
      </c>
      <c r="F39" s="78">
        <f>ROUND((SUM(BI131:BI286)),  2)</f>
        <v>0</v>
      </c>
      <c r="I39" s="89">
        <v>0</v>
      </c>
      <c r="J39" s="78">
        <f>0</f>
        <v>0</v>
      </c>
      <c r="L39" s="25"/>
    </row>
    <row r="40" spans="2:12" s="1" customFormat="1" ht="6.95" customHeight="1">
      <c r="B40" s="25"/>
      <c r="L40" s="25"/>
    </row>
    <row r="41" spans="2:12" s="1" customFormat="1" ht="25.35" customHeight="1">
      <c r="B41" s="25"/>
      <c r="C41" s="90"/>
      <c r="D41" s="91" t="s">
        <v>42</v>
      </c>
      <c r="E41" s="49"/>
      <c r="F41" s="49"/>
      <c r="G41" s="92" t="s">
        <v>43</v>
      </c>
      <c r="H41" s="93" t="s">
        <v>44</v>
      </c>
      <c r="I41" s="49"/>
      <c r="J41" s="94">
        <f>SUM(J32:J39)</f>
        <v>0</v>
      </c>
      <c r="K41" s="95"/>
      <c r="L41" s="25"/>
    </row>
    <row r="42" spans="2:12" s="1" customFormat="1" ht="14.45" customHeight="1">
      <c r="B42" s="25"/>
      <c r="L42" s="25"/>
    </row>
    <row r="43" spans="2:12" ht="14.45" customHeight="1">
      <c r="B43" s="16"/>
      <c r="L43" s="16"/>
    </row>
    <row r="44" spans="2:12" ht="14.45" customHeight="1">
      <c r="B44" s="16"/>
      <c r="L44" s="16"/>
    </row>
    <row r="45" spans="2:12" ht="14.45" customHeight="1">
      <c r="B45" s="16"/>
      <c r="L45" s="16"/>
    </row>
    <row r="46" spans="2:12" ht="14.45" customHeight="1">
      <c r="B46" s="16"/>
      <c r="L46" s="16"/>
    </row>
    <row r="47" spans="2:12" ht="14.45" customHeight="1">
      <c r="B47" s="16"/>
      <c r="L47" s="16"/>
    </row>
    <row r="48" spans="2:12" ht="14.45" customHeight="1">
      <c r="B48" s="16"/>
      <c r="L48" s="16"/>
    </row>
    <row r="49" spans="2:12" ht="14.45" customHeight="1">
      <c r="B49" s="16"/>
      <c r="L49" s="16"/>
    </row>
    <row r="50" spans="2:12" s="1" customFormat="1" ht="14.45" customHeight="1">
      <c r="B50" s="25"/>
      <c r="D50" s="34" t="s">
        <v>45</v>
      </c>
      <c r="E50" s="35"/>
      <c r="F50" s="35"/>
      <c r="G50" s="34" t="s">
        <v>46</v>
      </c>
      <c r="H50" s="35"/>
      <c r="I50" s="35"/>
      <c r="J50" s="35"/>
      <c r="K50" s="35"/>
      <c r="L50" s="25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2.75">
      <c r="B61" s="25"/>
      <c r="D61" s="36" t="s">
        <v>47</v>
      </c>
      <c r="E61" s="27"/>
      <c r="F61" s="96" t="s">
        <v>48</v>
      </c>
      <c r="G61" s="36" t="s">
        <v>47</v>
      </c>
      <c r="H61" s="27"/>
      <c r="I61" s="27"/>
      <c r="J61" s="97" t="s">
        <v>48</v>
      </c>
      <c r="K61" s="27"/>
      <c r="L61" s="25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2.75">
      <c r="B65" s="25"/>
      <c r="D65" s="34" t="s">
        <v>49</v>
      </c>
      <c r="E65" s="35"/>
      <c r="F65" s="35"/>
      <c r="G65" s="34" t="s">
        <v>50</v>
      </c>
      <c r="H65" s="35"/>
      <c r="I65" s="35"/>
      <c r="J65" s="35"/>
      <c r="K65" s="35"/>
      <c r="L65" s="25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2.75">
      <c r="B76" s="25"/>
      <c r="D76" s="36" t="s">
        <v>47</v>
      </c>
      <c r="E76" s="27"/>
      <c r="F76" s="96" t="s">
        <v>48</v>
      </c>
      <c r="G76" s="36" t="s">
        <v>47</v>
      </c>
      <c r="H76" s="27"/>
      <c r="I76" s="27"/>
      <c r="J76" s="97" t="s">
        <v>48</v>
      </c>
      <c r="K76" s="27"/>
      <c r="L76" s="25"/>
    </row>
    <row r="77" spans="2:12" s="1" customFormat="1" ht="14.45" customHeight="1">
      <c r="B77" s="37"/>
      <c r="C77" s="38"/>
      <c r="D77" s="38"/>
      <c r="E77" s="38"/>
      <c r="F77" s="38"/>
      <c r="G77" s="38"/>
      <c r="H77" s="38"/>
      <c r="I77" s="38"/>
      <c r="J77" s="38"/>
      <c r="K77" s="38"/>
      <c r="L77" s="25"/>
    </row>
    <row r="81" spans="2:12" s="1" customFormat="1" ht="6.95" customHeight="1">
      <c r="B81" s="39"/>
      <c r="C81" s="40"/>
      <c r="D81" s="40"/>
      <c r="E81" s="40"/>
      <c r="F81" s="40"/>
      <c r="G81" s="40"/>
      <c r="H81" s="40"/>
      <c r="I81" s="40"/>
      <c r="J81" s="40"/>
      <c r="K81" s="40"/>
      <c r="L81" s="25"/>
    </row>
    <row r="82" spans="2:12" s="1" customFormat="1" ht="24.95" customHeight="1">
      <c r="B82" s="25"/>
      <c r="C82" s="17" t="s">
        <v>146</v>
      </c>
      <c r="L82" s="25"/>
    </row>
    <row r="83" spans="2:12" s="1" customFormat="1" ht="6.95" customHeight="1">
      <c r="B83" s="25"/>
      <c r="L83" s="25"/>
    </row>
    <row r="84" spans="2:12" s="1" customFormat="1" ht="12" customHeight="1">
      <c r="B84" s="25"/>
      <c r="C84" s="22" t="s">
        <v>14</v>
      </c>
      <c r="L84" s="25"/>
    </row>
    <row r="85" spans="2:12" s="1" customFormat="1" ht="26.25" customHeight="1">
      <c r="B85" s="25"/>
      <c r="E85" s="195" t="str">
        <f>E7</f>
        <v>BRNO, VINIČNÍ IB - REKONSTRUKCE VODOVODU A KANALIZACE (Balbínova-Hrabalova)</v>
      </c>
      <c r="F85" s="196"/>
      <c r="G85" s="196"/>
      <c r="H85" s="196"/>
      <c r="L85" s="25"/>
    </row>
    <row r="86" spans="2:12" ht="12" customHeight="1">
      <c r="B86" s="16"/>
      <c r="C86" s="22" t="s">
        <v>142</v>
      </c>
      <c r="L86" s="16"/>
    </row>
    <row r="87" spans="2:12" s="1" customFormat="1" ht="16.5" customHeight="1">
      <c r="B87" s="25"/>
      <c r="E87" s="195" t="s">
        <v>1074</v>
      </c>
      <c r="F87" s="194"/>
      <c r="G87" s="194"/>
      <c r="H87" s="194"/>
      <c r="L87" s="25"/>
    </row>
    <row r="88" spans="2:12" s="1" customFormat="1" ht="12" customHeight="1">
      <c r="B88" s="25"/>
      <c r="C88" s="22" t="s">
        <v>144</v>
      </c>
      <c r="L88" s="25"/>
    </row>
    <row r="89" spans="2:12" s="1" customFormat="1" ht="16.5" customHeight="1">
      <c r="B89" s="25"/>
      <c r="E89" s="172" t="str">
        <f>E11</f>
        <v>SO 340 - vodovodní přípojky</v>
      </c>
      <c r="F89" s="194"/>
      <c r="G89" s="194"/>
      <c r="H89" s="194"/>
      <c r="L89" s="25"/>
    </row>
    <row r="90" spans="2:12" s="1" customFormat="1" ht="6.95" customHeight="1">
      <c r="B90" s="25"/>
      <c r="L90" s="25"/>
    </row>
    <row r="91" spans="2:12" s="1" customFormat="1" ht="12" customHeight="1">
      <c r="B91" s="25"/>
      <c r="C91" s="22" t="s">
        <v>18</v>
      </c>
      <c r="F91" s="20" t="str">
        <f>F14</f>
        <v>Brno</v>
      </c>
      <c r="I91" s="22" t="s">
        <v>20</v>
      </c>
      <c r="J91" s="45">
        <f>IF(J14="","",J14)</f>
        <v>45847</v>
      </c>
      <c r="L91" s="25"/>
    </row>
    <row r="92" spans="2:12" s="1" customFormat="1" ht="6.95" customHeight="1">
      <c r="B92" s="25"/>
      <c r="L92" s="25"/>
    </row>
    <row r="93" spans="2:12" s="1" customFormat="1" ht="25.7" customHeight="1">
      <c r="B93" s="25"/>
      <c r="C93" s="22" t="s">
        <v>21</v>
      </c>
      <c r="F93" s="20" t="str">
        <f>E17</f>
        <v>Statutární město Brno</v>
      </c>
      <c r="I93" s="22" t="s">
        <v>27</v>
      </c>
      <c r="J93" s="23" t="str">
        <f>E23</f>
        <v>Pudis a.s.</v>
      </c>
      <c r="L93" s="25"/>
    </row>
    <row r="94" spans="2:12" s="1" customFormat="1" ht="15.2" customHeight="1">
      <c r="B94" s="25"/>
      <c r="C94" s="22" t="s">
        <v>25</v>
      </c>
      <c r="F94" s="20" t="str">
        <f>IF(E20="","",E20)</f>
        <v xml:space="preserve"> </v>
      </c>
      <c r="I94" s="22" t="s">
        <v>29</v>
      </c>
      <c r="J94" s="23" t="str">
        <f>E26</f>
        <v>Pudis a.s.</v>
      </c>
      <c r="L94" s="25"/>
    </row>
    <row r="95" spans="2:12" s="1" customFormat="1" ht="10.35" customHeight="1">
      <c r="B95" s="25"/>
      <c r="L95" s="25"/>
    </row>
    <row r="96" spans="2:12" s="1" customFormat="1" ht="29.25" customHeight="1">
      <c r="B96" s="25"/>
      <c r="C96" s="98" t="s">
        <v>147</v>
      </c>
      <c r="D96" s="90"/>
      <c r="E96" s="90"/>
      <c r="F96" s="90"/>
      <c r="G96" s="90"/>
      <c r="H96" s="90"/>
      <c r="I96" s="90"/>
      <c r="J96" s="99" t="s">
        <v>148</v>
      </c>
      <c r="K96" s="90"/>
      <c r="L96" s="25"/>
    </row>
    <row r="97" spans="2:47" s="1" customFormat="1" ht="10.35" customHeight="1">
      <c r="B97" s="25"/>
      <c r="L97" s="25"/>
    </row>
    <row r="98" spans="2:47" s="1" customFormat="1" ht="22.9" customHeight="1">
      <c r="B98" s="25"/>
      <c r="C98" s="100" t="s">
        <v>149</v>
      </c>
      <c r="J98" s="58">
        <f>J131</f>
        <v>0</v>
      </c>
      <c r="L98" s="25"/>
      <c r="AU98" s="13" t="s">
        <v>150</v>
      </c>
    </row>
    <row r="99" spans="2:47" s="8" customFormat="1" ht="24.95" customHeight="1">
      <c r="B99" s="101"/>
      <c r="D99" s="102" t="s">
        <v>151</v>
      </c>
      <c r="E99" s="103"/>
      <c r="F99" s="103"/>
      <c r="G99" s="103"/>
      <c r="H99" s="103"/>
      <c r="I99" s="103"/>
      <c r="J99" s="104">
        <f>J132</f>
        <v>0</v>
      </c>
      <c r="L99" s="101"/>
    </row>
    <row r="100" spans="2:47" s="9" customFormat="1" ht="19.899999999999999" customHeight="1">
      <c r="B100" s="105"/>
      <c r="D100" s="106" t="s">
        <v>152</v>
      </c>
      <c r="E100" s="107"/>
      <c r="F100" s="107"/>
      <c r="G100" s="107"/>
      <c r="H100" s="107"/>
      <c r="I100" s="107"/>
      <c r="J100" s="108">
        <f>J133</f>
        <v>0</v>
      </c>
      <c r="L100" s="105"/>
    </row>
    <row r="101" spans="2:47" s="9" customFormat="1" ht="19.899999999999999" customHeight="1">
      <c r="B101" s="105"/>
      <c r="D101" s="106" t="s">
        <v>910</v>
      </c>
      <c r="E101" s="107"/>
      <c r="F101" s="107"/>
      <c r="G101" s="107"/>
      <c r="H101" s="107"/>
      <c r="I101" s="107"/>
      <c r="J101" s="108">
        <f>J204</f>
        <v>0</v>
      </c>
      <c r="L101" s="105"/>
    </row>
    <row r="102" spans="2:47" s="9" customFormat="1" ht="19.899999999999999" customHeight="1">
      <c r="B102" s="105"/>
      <c r="D102" s="106" t="s">
        <v>631</v>
      </c>
      <c r="E102" s="107"/>
      <c r="F102" s="107"/>
      <c r="G102" s="107"/>
      <c r="H102" s="107"/>
      <c r="I102" s="107"/>
      <c r="J102" s="108">
        <f>J208</f>
        <v>0</v>
      </c>
      <c r="L102" s="105"/>
    </row>
    <row r="103" spans="2:47" s="9" customFormat="1" ht="19.899999999999999" customHeight="1">
      <c r="B103" s="105"/>
      <c r="D103" s="106" t="s">
        <v>255</v>
      </c>
      <c r="E103" s="107"/>
      <c r="F103" s="107"/>
      <c r="G103" s="107"/>
      <c r="H103" s="107"/>
      <c r="I103" s="107"/>
      <c r="J103" s="108">
        <f>J212</f>
        <v>0</v>
      </c>
      <c r="L103" s="105"/>
    </row>
    <row r="104" spans="2:47" s="9" customFormat="1" ht="19.899999999999999" customHeight="1">
      <c r="B104" s="105"/>
      <c r="D104" s="106" t="s">
        <v>632</v>
      </c>
      <c r="E104" s="107"/>
      <c r="F104" s="107"/>
      <c r="G104" s="107"/>
      <c r="H104" s="107"/>
      <c r="I104" s="107"/>
      <c r="J104" s="108">
        <f>J247</f>
        <v>0</v>
      </c>
      <c r="L104" s="105"/>
    </row>
    <row r="105" spans="2:47" s="9" customFormat="1" ht="19.899999999999999" customHeight="1">
      <c r="B105" s="105"/>
      <c r="D105" s="106" t="s">
        <v>257</v>
      </c>
      <c r="E105" s="107"/>
      <c r="F105" s="107"/>
      <c r="G105" s="107"/>
      <c r="H105" s="107"/>
      <c r="I105" s="107"/>
      <c r="J105" s="108">
        <f>J256</f>
        <v>0</v>
      </c>
      <c r="L105" s="105"/>
    </row>
    <row r="106" spans="2:47" s="8" customFormat="1" ht="24.95" customHeight="1">
      <c r="B106" s="101"/>
      <c r="D106" s="102" t="s">
        <v>199</v>
      </c>
      <c r="E106" s="103"/>
      <c r="F106" s="103"/>
      <c r="G106" s="103"/>
      <c r="H106" s="103"/>
      <c r="I106" s="103"/>
      <c r="J106" s="104">
        <f>J258</f>
        <v>0</v>
      </c>
      <c r="L106" s="101"/>
    </row>
    <row r="107" spans="2:47" s="9" customFormat="1" ht="19.899999999999999" customHeight="1">
      <c r="B107" s="105"/>
      <c r="D107" s="106" t="s">
        <v>1957</v>
      </c>
      <c r="E107" s="107"/>
      <c r="F107" s="107"/>
      <c r="G107" s="107"/>
      <c r="H107" s="107"/>
      <c r="I107" s="107"/>
      <c r="J107" s="108">
        <f>J259</f>
        <v>0</v>
      </c>
      <c r="L107" s="105"/>
    </row>
    <row r="108" spans="2:47" s="8" customFormat="1" ht="24.95" customHeight="1">
      <c r="B108" s="101"/>
      <c r="D108" s="102" t="s">
        <v>258</v>
      </c>
      <c r="E108" s="103"/>
      <c r="F108" s="103"/>
      <c r="G108" s="103"/>
      <c r="H108" s="103"/>
      <c r="I108" s="103"/>
      <c r="J108" s="104">
        <f>J283</f>
        <v>0</v>
      </c>
      <c r="L108" s="101"/>
    </row>
    <row r="109" spans="2:47" s="9" customFormat="1" ht="19.899999999999999" customHeight="1">
      <c r="B109" s="105"/>
      <c r="D109" s="106" t="s">
        <v>259</v>
      </c>
      <c r="E109" s="107"/>
      <c r="F109" s="107"/>
      <c r="G109" s="107"/>
      <c r="H109" s="107"/>
      <c r="I109" s="107"/>
      <c r="J109" s="108">
        <f>J284</f>
        <v>0</v>
      </c>
      <c r="L109" s="105"/>
    </row>
    <row r="110" spans="2:47" s="1" customFormat="1" ht="21.75" customHeight="1">
      <c r="B110" s="25"/>
      <c r="L110" s="25"/>
    </row>
    <row r="111" spans="2:47" s="1" customFormat="1" ht="6.95" customHeight="1">
      <c r="B111" s="37"/>
      <c r="C111" s="38"/>
      <c r="D111" s="38"/>
      <c r="E111" s="38"/>
      <c r="F111" s="38"/>
      <c r="G111" s="38"/>
      <c r="H111" s="38"/>
      <c r="I111" s="38"/>
      <c r="J111" s="38"/>
      <c r="K111" s="38"/>
      <c r="L111" s="25"/>
    </row>
    <row r="115" spans="2:12" s="1" customFormat="1" ht="6.95" customHeight="1">
      <c r="B115" s="39"/>
      <c r="C115" s="40"/>
      <c r="D115" s="40"/>
      <c r="E115" s="40"/>
      <c r="F115" s="40"/>
      <c r="G115" s="40"/>
      <c r="H115" s="40"/>
      <c r="I115" s="40"/>
      <c r="J115" s="40"/>
      <c r="K115" s="40"/>
      <c r="L115" s="25"/>
    </row>
    <row r="116" spans="2:12" s="1" customFormat="1" ht="24.95" customHeight="1">
      <c r="B116" s="25"/>
      <c r="C116" s="17" t="s">
        <v>153</v>
      </c>
      <c r="L116" s="25"/>
    </row>
    <row r="117" spans="2:12" s="1" customFormat="1" ht="6.95" customHeight="1">
      <c r="B117" s="25"/>
      <c r="L117" s="25"/>
    </row>
    <row r="118" spans="2:12" s="1" customFormat="1" ht="12" customHeight="1">
      <c r="B118" s="25"/>
      <c r="C118" s="22" t="s">
        <v>14</v>
      </c>
      <c r="L118" s="25"/>
    </row>
    <row r="119" spans="2:12" s="1" customFormat="1" ht="26.25" customHeight="1">
      <c r="B119" s="25"/>
      <c r="E119" s="195" t="str">
        <f>E7</f>
        <v>BRNO, VINIČNÍ IB - REKONSTRUKCE VODOVODU A KANALIZACE (Balbínova-Hrabalova)</v>
      </c>
      <c r="F119" s="196"/>
      <c r="G119" s="196"/>
      <c r="H119" s="196"/>
      <c r="L119" s="25"/>
    </row>
    <row r="120" spans="2:12" ht="12" customHeight="1">
      <c r="B120" s="16"/>
      <c r="C120" s="22" t="s">
        <v>142</v>
      </c>
      <c r="L120" s="16"/>
    </row>
    <row r="121" spans="2:12" s="1" customFormat="1" ht="16.5" customHeight="1">
      <c r="B121" s="25"/>
      <c r="E121" s="195" t="s">
        <v>1074</v>
      </c>
      <c r="F121" s="194"/>
      <c r="G121" s="194"/>
      <c r="H121" s="194"/>
      <c r="L121" s="25"/>
    </row>
    <row r="122" spans="2:12" s="1" customFormat="1" ht="12" customHeight="1">
      <c r="B122" s="25"/>
      <c r="C122" s="22" t="s">
        <v>144</v>
      </c>
      <c r="L122" s="25"/>
    </row>
    <row r="123" spans="2:12" s="1" customFormat="1" ht="16.5" customHeight="1">
      <c r="B123" s="25"/>
      <c r="E123" s="172" t="str">
        <f>E11</f>
        <v>SO 340 - vodovodní přípojky</v>
      </c>
      <c r="F123" s="194"/>
      <c r="G123" s="194"/>
      <c r="H123" s="194"/>
      <c r="L123" s="25"/>
    </row>
    <row r="124" spans="2:12" s="1" customFormat="1" ht="6.95" customHeight="1">
      <c r="B124" s="25"/>
      <c r="L124" s="25"/>
    </row>
    <row r="125" spans="2:12" s="1" customFormat="1" ht="12" customHeight="1">
      <c r="B125" s="25"/>
      <c r="C125" s="22" t="s">
        <v>18</v>
      </c>
      <c r="F125" s="20" t="str">
        <f>F14</f>
        <v>Brno</v>
      </c>
      <c r="I125" s="22" t="s">
        <v>20</v>
      </c>
      <c r="J125" s="45">
        <f>IF(J14="","",J14)</f>
        <v>45847</v>
      </c>
      <c r="L125" s="25"/>
    </row>
    <row r="126" spans="2:12" s="1" customFormat="1" ht="6.95" customHeight="1">
      <c r="B126" s="25"/>
      <c r="L126" s="25"/>
    </row>
    <row r="127" spans="2:12" s="1" customFormat="1" ht="25.7" customHeight="1">
      <c r="B127" s="25"/>
      <c r="C127" s="22" t="s">
        <v>21</v>
      </c>
      <c r="F127" s="20" t="str">
        <f>E17</f>
        <v>Statutární město Brno</v>
      </c>
      <c r="I127" s="22" t="s">
        <v>27</v>
      </c>
      <c r="J127" s="23" t="str">
        <f>E23</f>
        <v>Pudis a.s.</v>
      </c>
      <c r="L127" s="25"/>
    </row>
    <row r="128" spans="2:12" s="1" customFormat="1" ht="15.2" customHeight="1">
      <c r="B128" s="25"/>
      <c r="C128" s="22" t="s">
        <v>25</v>
      </c>
      <c r="F128" s="20" t="str">
        <f>IF(E20="","",E20)</f>
        <v xml:space="preserve"> </v>
      </c>
      <c r="I128" s="22" t="s">
        <v>29</v>
      </c>
      <c r="J128" s="23" t="str">
        <f>E26</f>
        <v>Pudis a.s.</v>
      </c>
      <c r="L128" s="25"/>
    </row>
    <row r="129" spans="2:65" s="1" customFormat="1" ht="10.35" customHeight="1">
      <c r="B129" s="25"/>
      <c r="L129" s="25"/>
    </row>
    <row r="130" spans="2:65" s="10" customFormat="1" ht="29.25" customHeight="1">
      <c r="B130" s="109"/>
      <c r="C130" s="110" t="s">
        <v>154</v>
      </c>
      <c r="D130" s="111" t="s">
        <v>57</v>
      </c>
      <c r="E130" s="111" t="s">
        <v>53</v>
      </c>
      <c r="F130" s="111" t="s">
        <v>54</v>
      </c>
      <c r="G130" s="111" t="s">
        <v>155</v>
      </c>
      <c r="H130" s="111" t="s">
        <v>156</v>
      </c>
      <c r="I130" s="111" t="s">
        <v>157</v>
      </c>
      <c r="J130" s="111" t="s">
        <v>148</v>
      </c>
      <c r="K130" s="112" t="s">
        <v>158</v>
      </c>
      <c r="L130" s="109"/>
      <c r="M130" s="51" t="s">
        <v>1</v>
      </c>
      <c r="N130" s="52" t="s">
        <v>36</v>
      </c>
      <c r="O130" s="52" t="s">
        <v>159</v>
      </c>
      <c r="P130" s="52" t="s">
        <v>160</v>
      </c>
      <c r="Q130" s="52" t="s">
        <v>161</v>
      </c>
      <c r="R130" s="52" t="s">
        <v>162</v>
      </c>
      <c r="S130" s="52" t="s">
        <v>163</v>
      </c>
      <c r="T130" s="53" t="s">
        <v>164</v>
      </c>
    </row>
    <row r="131" spans="2:65" s="1" customFormat="1" ht="22.9" customHeight="1">
      <c r="B131" s="25"/>
      <c r="C131" s="56" t="s">
        <v>165</v>
      </c>
      <c r="J131" s="113">
        <f>BK131</f>
        <v>0</v>
      </c>
      <c r="L131" s="25"/>
      <c r="M131" s="54"/>
      <c r="N131" s="46"/>
      <c r="O131" s="46"/>
      <c r="P131" s="114">
        <f>P132+P258+P283</f>
        <v>2683.2439640000002</v>
      </c>
      <c r="Q131" s="46"/>
      <c r="R131" s="114">
        <f>R132+R258+R283</f>
        <v>24.03867653</v>
      </c>
      <c r="S131" s="46"/>
      <c r="T131" s="115">
        <f>T132+T258+T283</f>
        <v>151.61206199999998</v>
      </c>
      <c r="AT131" s="13" t="s">
        <v>71</v>
      </c>
      <c r="AU131" s="13" t="s">
        <v>150</v>
      </c>
      <c r="BK131" s="116">
        <f>BK132+BK258+BK283</f>
        <v>0</v>
      </c>
    </row>
    <row r="132" spans="2:65" s="11" customFormat="1" ht="25.9" customHeight="1">
      <c r="B132" s="117"/>
      <c r="D132" s="118" t="s">
        <v>71</v>
      </c>
      <c r="E132" s="119" t="s">
        <v>166</v>
      </c>
      <c r="F132" s="119" t="s">
        <v>167</v>
      </c>
      <c r="J132" s="120">
        <f>BK132</f>
        <v>0</v>
      </c>
      <c r="L132" s="117"/>
      <c r="M132" s="121"/>
      <c r="P132" s="122">
        <f>P133+P204+P208+P212+P247+P256</f>
        <v>2617.1188140000004</v>
      </c>
      <c r="R132" s="122">
        <f>R133+R204+R208+R212+R247+R256</f>
        <v>6.4873985299999992</v>
      </c>
      <c r="T132" s="123">
        <f>T133+T204+T208+T212+T247+T256</f>
        <v>151.61206199999998</v>
      </c>
      <c r="AR132" s="118" t="s">
        <v>79</v>
      </c>
      <c r="AT132" s="124" t="s">
        <v>71</v>
      </c>
      <c r="AU132" s="124" t="s">
        <v>72</v>
      </c>
      <c r="AY132" s="118" t="s">
        <v>168</v>
      </c>
      <c r="BK132" s="125">
        <f>BK133+BK204+BK208+BK212+BK247+BK256</f>
        <v>0</v>
      </c>
    </row>
    <row r="133" spans="2:65" s="11" customFormat="1" ht="22.9" customHeight="1">
      <c r="B133" s="117"/>
      <c r="D133" s="118" t="s">
        <v>71</v>
      </c>
      <c r="E133" s="126" t="s">
        <v>79</v>
      </c>
      <c r="F133" s="126" t="s">
        <v>169</v>
      </c>
      <c r="J133" s="127">
        <f>BK133</f>
        <v>0</v>
      </c>
      <c r="L133" s="117"/>
      <c r="M133" s="121"/>
      <c r="P133" s="122">
        <f>SUM(P134:P203)</f>
        <v>2334.1267510000007</v>
      </c>
      <c r="R133" s="122">
        <f>SUM(R134:R203)</f>
        <v>4.9625818099999996</v>
      </c>
      <c r="T133" s="123">
        <f>SUM(T134:T203)</f>
        <v>149.41206199999999</v>
      </c>
      <c r="AR133" s="118" t="s">
        <v>79</v>
      </c>
      <c r="AT133" s="124" t="s">
        <v>71</v>
      </c>
      <c r="AU133" s="124" t="s">
        <v>79</v>
      </c>
      <c r="AY133" s="118" t="s">
        <v>168</v>
      </c>
      <c r="BK133" s="125">
        <f>SUM(BK134:BK203)</f>
        <v>0</v>
      </c>
    </row>
    <row r="134" spans="2:65" s="1" customFormat="1" ht="24.2" customHeight="1">
      <c r="B134" s="128"/>
      <c r="C134" s="129" t="s">
        <v>79</v>
      </c>
      <c r="D134" s="129" t="s">
        <v>170</v>
      </c>
      <c r="E134" s="130" t="s">
        <v>1077</v>
      </c>
      <c r="F134" s="131" t="s">
        <v>1078</v>
      </c>
      <c r="G134" s="132" t="s">
        <v>218</v>
      </c>
      <c r="H134" s="133">
        <v>59.213000000000001</v>
      </c>
      <c r="I134" s="134">
        <v>0</v>
      </c>
      <c r="J134" s="134">
        <f t="shared" ref="J134:J165" si="0">ROUND(I134*H134,2)</f>
        <v>0</v>
      </c>
      <c r="K134" s="131" t="s">
        <v>2419</v>
      </c>
      <c r="L134" s="25"/>
      <c r="M134" s="135" t="s">
        <v>1</v>
      </c>
      <c r="N134" s="136" t="s">
        <v>37</v>
      </c>
      <c r="O134" s="137">
        <v>0.13100000000000001</v>
      </c>
      <c r="P134" s="137">
        <f t="shared" ref="P134:P165" si="1">O134*H134</f>
        <v>7.7569030000000003</v>
      </c>
      <c r="Q134" s="137">
        <v>0</v>
      </c>
      <c r="R134" s="137">
        <f t="shared" ref="R134:R165" si="2">Q134*H134</f>
        <v>0</v>
      </c>
      <c r="S134" s="137">
        <v>0.19</v>
      </c>
      <c r="T134" s="138">
        <f t="shared" ref="T134:T165" si="3">S134*H134</f>
        <v>11.25047</v>
      </c>
      <c r="AR134" s="139" t="s">
        <v>174</v>
      </c>
      <c r="AT134" s="139" t="s">
        <v>170</v>
      </c>
      <c r="AU134" s="139" t="s">
        <v>81</v>
      </c>
      <c r="AY134" s="13" t="s">
        <v>168</v>
      </c>
      <c r="BE134" s="140">
        <f t="shared" ref="BE134:BE165" si="4">IF(N134="základní",J134,0)</f>
        <v>0</v>
      </c>
      <c r="BF134" s="140">
        <f t="shared" ref="BF134:BF165" si="5">IF(N134="snížená",J134,0)</f>
        <v>0</v>
      </c>
      <c r="BG134" s="140">
        <f t="shared" ref="BG134:BG165" si="6">IF(N134="zákl. přenesená",J134,0)</f>
        <v>0</v>
      </c>
      <c r="BH134" s="140">
        <f t="shared" ref="BH134:BH165" si="7">IF(N134="sníž. přenesená",J134,0)</f>
        <v>0</v>
      </c>
      <c r="BI134" s="140">
        <f t="shared" ref="BI134:BI165" si="8">IF(N134="nulová",J134,0)</f>
        <v>0</v>
      </c>
      <c r="BJ134" s="13" t="s">
        <v>79</v>
      </c>
      <c r="BK134" s="140">
        <f t="shared" ref="BK134:BK165" si="9">ROUND(I134*H134,2)</f>
        <v>0</v>
      </c>
      <c r="BL134" s="13" t="s">
        <v>174</v>
      </c>
      <c r="BM134" s="139" t="s">
        <v>1958</v>
      </c>
    </row>
    <row r="135" spans="2:65" s="1" customFormat="1" ht="33" customHeight="1">
      <c r="B135" s="128"/>
      <c r="C135" s="129" t="s">
        <v>81</v>
      </c>
      <c r="D135" s="129" t="s">
        <v>170</v>
      </c>
      <c r="E135" s="130" t="s">
        <v>1080</v>
      </c>
      <c r="F135" s="131" t="s">
        <v>1081</v>
      </c>
      <c r="G135" s="132" t="s">
        <v>218</v>
      </c>
      <c r="H135" s="133">
        <v>2.4750000000000001</v>
      </c>
      <c r="I135" s="134">
        <v>0</v>
      </c>
      <c r="J135" s="134">
        <f t="shared" si="0"/>
        <v>0</v>
      </c>
      <c r="K135" s="131" t="s">
        <v>2419</v>
      </c>
      <c r="L135" s="25"/>
      <c r="M135" s="135" t="s">
        <v>1</v>
      </c>
      <c r="N135" s="136" t="s">
        <v>37</v>
      </c>
      <c r="O135" s="137">
        <v>0.375</v>
      </c>
      <c r="P135" s="137">
        <f t="shared" si="1"/>
        <v>0.92812500000000009</v>
      </c>
      <c r="Q135" s="137">
        <v>0</v>
      </c>
      <c r="R135" s="137">
        <f t="shared" si="2"/>
        <v>0</v>
      </c>
      <c r="S135" s="137">
        <v>0.57999999999999996</v>
      </c>
      <c r="T135" s="138">
        <f t="shared" si="3"/>
        <v>1.4355</v>
      </c>
      <c r="AR135" s="139" t="s">
        <v>174</v>
      </c>
      <c r="AT135" s="139" t="s">
        <v>170</v>
      </c>
      <c r="AU135" s="139" t="s">
        <v>81</v>
      </c>
      <c r="AY135" s="13" t="s">
        <v>168</v>
      </c>
      <c r="BE135" s="140">
        <f t="shared" si="4"/>
        <v>0</v>
      </c>
      <c r="BF135" s="140">
        <f t="shared" si="5"/>
        <v>0</v>
      </c>
      <c r="BG135" s="140">
        <f t="shared" si="6"/>
        <v>0</v>
      </c>
      <c r="BH135" s="140">
        <f t="shared" si="7"/>
        <v>0</v>
      </c>
      <c r="BI135" s="140">
        <f t="shared" si="8"/>
        <v>0</v>
      </c>
      <c r="BJ135" s="13" t="s">
        <v>79</v>
      </c>
      <c r="BK135" s="140">
        <f t="shared" si="9"/>
        <v>0</v>
      </c>
      <c r="BL135" s="13" t="s">
        <v>174</v>
      </c>
      <c r="BM135" s="139" t="s">
        <v>1959</v>
      </c>
    </row>
    <row r="136" spans="2:65" s="1" customFormat="1" ht="24.2" customHeight="1">
      <c r="B136" s="128"/>
      <c r="C136" s="129" t="s">
        <v>104</v>
      </c>
      <c r="D136" s="129" t="s">
        <v>170</v>
      </c>
      <c r="E136" s="130" t="s">
        <v>1473</v>
      </c>
      <c r="F136" s="131" t="s">
        <v>1474</v>
      </c>
      <c r="G136" s="132" t="s">
        <v>218</v>
      </c>
      <c r="H136" s="133">
        <v>53.613999999999997</v>
      </c>
      <c r="I136" s="134">
        <v>0</v>
      </c>
      <c r="J136" s="134">
        <f t="shared" si="0"/>
        <v>0</v>
      </c>
      <c r="K136" s="131" t="s">
        <v>2419</v>
      </c>
      <c r="L136" s="25"/>
      <c r="M136" s="135" t="s">
        <v>1</v>
      </c>
      <c r="N136" s="136" t="s">
        <v>37</v>
      </c>
      <c r="O136" s="137">
        <v>7.5999999999999998E-2</v>
      </c>
      <c r="P136" s="137">
        <f t="shared" si="1"/>
        <v>4.0746639999999994</v>
      </c>
      <c r="Q136" s="137">
        <v>0</v>
      </c>
      <c r="R136" s="137">
        <f t="shared" si="2"/>
        <v>0</v>
      </c>
      <c r="S136" s="137">
        <v>0.18</v>
      </c>
      <c r="T136" s="138">
        <f t="shared" si="3"/>
        <v>9.6505199999999984</v>
      </c>
      <c r="AR136" s="139" t="s">
        <v>174</v>
      </c>
      <c r="AT136" s="139" t="s">
        <v>170</v>
      </c>
      <c r="AU136" s="139" t="s">
        <v>81</v>
      </c>
      <c r="AY136" s="13" t="s">
        <v>168</v>
      </c>
      <c r="BE136" s="140">
        <f t="shared" si="4"/>
        <v>0</v>
      </c>
      <c r="BF136" s="140">
        <f t="shared" si="5"/>
        <v>0</v>
      </c>
      <c r="BG136" s="140">
        <f t="shared" si="6"/>
        <v>0</v>
      </c>
      <c r="BH136" s="140">
        <f t="shared" si="7"/>
        <v>0</v>
      </c>
      <c r="BI136" s="140">
        <f t="shared" si="8"/>
        <v>0</v>
      </c>
      <c r="BJ136" s="13" t="s">
        <v>79</v>
      </c>
      <c r="BK136" s="140">
        <f t="shared" si="9"/>
        <v>0</v>
      </c>
      <c r="BL136" s="13" t="s">
        <v>174</v>
      </c>
      <c r="BM136" s="139" t="s">
        <v>1960</v>
      </c>
    </row>
    <row r="137" spans="2:65" s="1" customFormat="1" ht="33" customHeight="1">
      <c r="B137" s="128"/>
      <c r="C137" s="129" t="s">
        <v>174</v>
      </c>
      <c r="D137" s="129" t="s">
        <v>170</v>
      </c>
      <c r="E137" s="130" t="s">
        <v>1476</v>
      </c>
      <c r="F137" s="131" t="s">
        <v>1477</v>
      </c>
      <c r="G137" s="132" t="s">
        <v>218</v>
      </c>
      <c r="H137" s="133">
        <v>10.593</v>
      </c>
      <c r="I137" s="134">
        <v>0</v>
      </c>
      <c r="J137" s="134">
        <f t="shared" si="0"/>
        <v>0</v>
      </c>
      <c r="K137" s="131" t="s">
        <v>2419</v>
      </c>
      <c r="L137" s="25"/>
      <c r="M137" s="135" t="s">
        <v>1</v>
      </c>
      <c r="N137" s="136" t="s">
        <v>37</v>
      </c>
      <c r="O137" s="137">
        <v>0.30099999999999999</v>
      </c>
      <c r="P137" s="137">
        <f t="shared" si="1"/>
        <v>3.1884929999999998</v>
      </c>
      <c r="Q137" s="137">
        <v>0</v>
      </c>
      <c r="R137" s="137">
        <f t="shared" si="2"/>
        <v>0</v>
      </c>
      <c r="S137" s="137">
        <v>0.44</v>
      </c>
      <c r="T137" s="138">
        <f t="shared" si="3"/>
        <v>4.66092</v>
      </c>
      <c r="AR137" s="139" t="s">
        <v>174</v>
      </c>
      <c r="AT137" s="139" t="s">
        <v>170</v>
      </c>
      <c r="AU137" s="139" t="s">
        <v>81</v>
      </c>
      <c r="AY137" s="13" t="s">
        <v>168</v>
      </c>
      <c r="BE137" s="140">
        <f t="shared" si="4"/>
        <v>0</v>
      </c>
      <c r="BF137" s="140">
        <f t="shared" si="5"/>
        <v>0</v>
      </c>
      <c r="BG137" s="140">
        <f t="shared" si="6"/>
        <v>0</v>
      </c>
      <c r="BH137" s="140">
        <f t="shared" si="7"/>
        <v>0</v>
      </c>
      <c r="BI137" s="140">
        <f t="shared" si="8"/>
        <v>0</v>
      </c>
      <c r="BJ137" s="13" t="s">
        <v>79</v>
      </c>
      <c r="BK137" s="140">
        <f t="shared" si="9"/>
        <v>0</v>
      </c>
      <c r="BL137" s="13" t="s">
        <v>174</v>
      </c>
      <c r="BM137" s="139" t="s">
        <v>1961</v>
      </c>
    </row>
    <row r="138" spans="2:65" s="1" customFormat="1" ht="21.75" customHeight="1">
      <c r="B138" s="128"/>
      <c r="C138" s="129" t="s">
        <v>185</v>
      </c>
      <c r="D138" s="129" t="s">
        <v>170</v>
      </c>
      <c r="E138" s="130" t="s">
        <v>294</v>
      </c>
      <c r="F138" s="131" t="s">
        <v>295</v>
      </c>
      <c r="G138" s="132" t="s">
        <v>239</v>
      </c>
      <c r="H138" s="133">
        <v>26.997</v>
      </c>
      <c r="I138" s="134">
        <v>0</v>
      </c>
      <c r="J138" s="134">
        <f t="shared" si="0"/>
        <v>0</v>
      </c>
      <c r="K138" s="131" t="s">
        <v>2419</v>
      </c>
      <c r="L138" s="25"/>
      <c r="M138" s="135" t="s">
        <v>1</v>
      </c>
      <c r="N138" s="136" t="s">
        <v>37</v>
      </c>
      <c r="O138" s="137">
        <v>0.03</v>
      </c>
      <c r="P138" s="137">
        <f t="shared" si="1"/>
        <v>0.80991000000000002</v>
      </c>
      <c r="Q138" s="137">
        <v>0</v>
      </c>
      <c r="R138" s="137">
        <f t="shared" si="2"/>
        <v>0</v>
      </c>
      <c r="S138" s="137">
        <v>0</v>
      </c>
      <c r="T138" s="138">
        <f t="shared" si="3"/>
        <v>0</v>
      </c>
      <c r="AR138" s="139" t="s">
        <v>174</v>
      </c>
      <c r="AT138" s="139" t="s">
        <v>170</v>
      </c>
      <c r="AU138" s="139" t="s">
        <v>81</v>
      </c>
      <c r="AY138" s="13" t="s">
        <v>168</v>
      </c>
      <c r="BE138" s="140">
        <f t="shared" si="4"/>
        <v>0</v>
      </c>
      <c r="BF138" s="140">
        <f t="shared" si="5"/>
        <v>0</v>
      </c>
      <c r="BG138" s="140">
        <f t="shared" si="6"/>
        <v>0</v>
      </c>
      <c r="BH138" s="140">
        <f t="shared" si="7"/>
        <v>0</v>
      </c>
      <c r="BI138" s="140">
        <f t="shared" si="8"/>
        <v>0</v>
      </c>
      <c r="BJ138" s="13" t="s">
        <v>79</v>
      </c>
      <c r="BK138" s="140">
        <f t="shared" si="9"/>
        <v>0</v>
      </c>
      <c r="BL138" s="13" t="s">
        <v>174</v>
      </c>
      <c r="BM138" s="139" t="s">
        <v>1962</v>
      </c>
    </row>
    <row r="139" spans="2:65" s="1" customFormat="1" ht="24.2" customHeight="1">
      <c r="B139" s="128"/>
      <c r="C139" s="129" t="s">
        <v>189</v>
      </c>
      <c r="D139" s="129" t="s">
        <v>170</v>
      </c>
      <c r="E139" s="130" t="s">
        <v>298</v>
      </c>
      <c r="F139" s="131" t="s">
        <v>299</v>
      </c>
      <c r="G139" s="132" t="s">
        <v>239</v>
      </c>
      <c r="H139" s="133">
        <v>161.982</v>
      </c>
      <c r="I139" s="134">
        <v>0</v>
      </c>
      <c r="J139" s="134">
        <f t="shared" si="0"/>
        <v>0</v>
      </c>
      <c r="K139" s="131" t="s">
        <v>2419</v>
      </c>
      <c r="L139" s="25"/>
      <c r="M139" s="135" t="s">
        <v>1</v>
      </c>
      <c r="N139" s="136" t="s">
        <v>37</v>
      </c>
      <c r="O139" s="137">
        <v>2E-3</v>
      </c>
      <c r="P139" s="137">
        <f t="shared" si="1"/>
        <v>0.32396400000000003</v>
      </c>
      <c r="Q139" s="137">
        <v>0</v>
      </c>
      <c r="R139" s="137">
        <f t="shared" si="2"/>
        <v>0</v>
      </c>
      <c r="S139" s="137">
        <v>0</v>
      </c>
      <c r="T139" s="138">
        <f t="shared" si="3"/>
        <v>0</v>
      </c>
      <c r="AR139" s="139" t="s">
        <v>174</v>
      </c>
      <c r="AT139" s="139" t="s">
        <v>170</v>
      </c>
      <c r="AU139" s="139" t="s">
        <v>81</v>
      </c>
      <c r="AY139" s="13" t="s">
        <v>168</v>
      </c>
      <c r="BE139" s="140">
        <f t="shared" si="4"/>
        <v>0</v>
      </c>
      <c r="BF139" s="140">
        <f t="shared" si="5"/>
        <v>0</v>
      </c>
      <c r="BG139" s="140">
        <f t="shared" si="6"/>
        <v>0</v>
      </c>
      <c r="BH139" s="140">
        <f t="shared" si="7"/>
        <v>0</v>
      </c>
      <c r="BI139" s="140">
        <f t="shared" si="8"/>
        <v>0</v>
      </c>
      <c r="BJ139" s="13" t="s">
        <v>79</v>
      </c>
      <c r="BK139" s="140">
        <f t="shared" si="9"/>
        <v>0</v>
      </c>
      <c r="BL139" s="13" t="s">
        <v>174</v>
      </c>
      <c r="BM139" s="139" t="s">
        <v>1963</v>
      </c>
    </row>
    <row r="140" spans="2:65" s="1" customFormat="1" ht="24.2" customHeight="1">
      <c r="B140" s="128"/>
      <c r="C140" s="129" t="s">
        <v>194</v>
      </c>
      <c r="D140" s="129" t="s">
        <v>170</v>
      </c>
      <c r="E140" s="130" t="s">
        <v>272</v>
      </c>
      <c r="F140" s="131" t="s">
        <v>273</v>
      </c>
      <c r="G140" s="132" t="s">
        <v>239</v>
      </c>
      <c r="H140" s="133">
        <v>26.997</v>
      </c>
      <c r="I140" s="134">
        <v>0</v>
      </c>
      <c r="J140" s="134">
        <f t="shared" si="0"/>
        <v>0</v>
      </c>
      <c r="K140" s="131" t="s">
        <v>2419</v>
      </c>
      <c r="L140" s="25"/>
      <c r="M140" s="135" t="s">
        <v>1</v>
      </c>
      <c r="N140" s="136" t="s">
        <v>37</v>
      </c>
      <c r="O140" s="137">
        <v>0</v>
      </c>
      <c r="P140" s="137">
        <f t="shared" si="1"/>
        <v>0</v>
      </c>
      <c r="Q140" s="137">
        <v>0</v>
      </c>
      <c r="R140" s="137">
        <f t="shared" si="2"/>
        <v>0</v>
      </c>
      <c r="S140" s="137">
        <v>0</v>
      </c>
      <c r="T140" s="138">
        <f t="shared" si="3"/>
        <v>0</v>
      </c>
      <c r="AR140" s="139" t="s">
        <v>174</v>
      </c>
      <c r="AT140" s="139" t="s">
        <v>170</v>
      </c>
      <c r="AU140" s="139" t="s">
        <v>81</v>
      </c>
      <c r="AY140" s="13" t="s">
        <v>168</v>
      </c>
      <c r="BE140" s="140">
        <f t="shared" si="4"/>
        <v>0</v>
      </c>
      <c r="BF140" s="140">
        <f t="shared" si="5"/>
        <v>0</v>
      </c>
      <c r="BG140" s="140">
        <f t="shared" si="6"/>
        <v>0</v>
      </c>
      <c r="BH140" s="140">
        <f t="shared" si="7"/>
        <v>0</v>
      </c>
      <c r="BI140" s="140">
        <f t="shared" si="8"/>
        <v>0</v>
      </c>
      <c r="BJ140" s="13" t="s">
        <v>79</v>
      </c>
      <c r="BK140" s="140">
        <f t="shared" si="9"/>
        <v>0</v>
      </c>
      <c r="BL140" s="13" t="s">
        <v>174</v>
      </c>
      <c r="BM140" s="139" t="s">
        <v>1964</v>
      </c>
    </row>
    <row r="141" spans="2:65" s="1" customFormat="1" ht="21.75" customHeight="1">
      <c r="B141" s="128"/>
      <c r="C141" s="129" t="s">
        <v>232</v>
      </c>
      <c r="D141" s="129" t="s">
        <v>170</v>
      </c>
      <c r="E141" s="130" t="s">
        <v>304</v>
      </c>
      <c r="F141" s="131" t="s">
        <v>305</v>
      </c>
      <c r="G141" s="132" t="s">
        <v>207</v>
      </c>
      <c r="H141" s="133">
        <v>33.6</v>
      </c>
      <c r="I141" s="134">
        <v>0</v>
      </c>
      <c r="J141" s="134">
        <f t="shared" si="0"/>
        <v>0</v>
      </c>
      <c r="K141" s="131" t="s">
        <v>192</v>
      </c>
      <c r="L141" s="25"/>
      <c r="M141" s="135" t="s">
        <v>1</v>
      </c>
      <c r="N141" s="136" t="s">
        <v>37</v>
      </c>
      <c r="O141" s="137">
        <v>0.14699999999999999</v>
      </c>
      <c r="P141" s="137">
        <f t="shared" si="1"/>
        <v>4.9391999999999996</v>
      </c>
      <c r="Q141" s="137">
        <v>0</v>
      </c>
      <c r="R141" s="137">
        <f t="shared" si="2"/>
        <v>0</v>
      </c>
      <c r="S141" s="137">
        <v>9.2999999999999999E-2</v>
      </c>
      <c r="T141" s="138">
        <f t="shared" si="3"/>
        <v>3.1248</v>
      </c>
      <c r="AR141" s="139" t="s">
        <v>174</v>
      </c>
      <c r="AT141" s="139" t="s">
        <v>170</v>
      </c>
      <c r="AU141" s="139" t="s">
        <v>81</v>
      </c>
      <c r="AY141" s="13" t="s">
        <v>168</v>
      </c>
      <c r="BE141" s="140">
        <f t="shared" si="4"/>
        <v>0</v>
      </c>
      <c r="BF141" s="140">
        <f t="shared" si="5"/>
        <v>0</v>
      </c>
      <c r="BG141" s="140">
        <f t="shared" si="6"/>
        <v>0</v>
      </c>
      <c r="BH141" s="140">
        <f t="shared" si="7"/>
        <v>0</v>
      </c>
      <c r="BI141" s="140">
        <f t="shared" si="8"/>
        <v>0</v>
      </c>
      <c r="BJ141" s="13" t="s">
        <v>79</v>
      </c>
      <c r="BK141" s="140">
        <f t="shared" si="9"/>
        <v>0</v>
      </c>
      <c r="BL141" s="13" t="s">
        <v>174</v>
      </c>
      <c r="BM141" s="139" t="s">
        <v>1965</v>
      </c>
    </row>
    <row r="142" spans="2:65" s="1" customFormat="1" ht="24.2" customHeight="1">
      <c r="B142" s="128"/>
      <c r="C142" s="129" t="s">
        <v>236</v>
      </c>
      <c r="D142" s="129" t="s">
        <v>170</v>
      </c>
      <c r="E142" s="130" t="s">
        <v>674</v>
      </c>
      <c r="F142" s="131" t="s">
        <v>675</v>
      </c>
      <c r="G142" s="132" t="s">
        <v>218</v>
      </c>
      <c r="H142" s="133">
        <v>2.7829999999999999</v>
      </c>
      <c r="I142" s="134">
        <v>0</v>
      </c>
      <c r="J142" s="134">
        <f t="shared" si="0"/>
        <v>0</v>
      </c>
      <c r="K142" s="131" t="s">
        <v>192</v>
      </c>
      <c r="L142" s="25"/>
      <c r="M142" s="135" t="s">
        <v>1</v>
      </c>
      <c r="N142" s="136" t="s">
        <v>37</v>
      </c>
      <c r="O142" s="137">
        <v>0.28799999999999998</v>
      </c>
      <c r="P142" s="137">
        <f t="shared" si="1"/>
        <v>0.80150399999999988</v>
      </c>
      <c r="Q142" s="137">
        <v>0</v>
      </c>
      <c r="R142" s="137">
        <f t="shared" si="2"/>
        <v>0</v>
      </c>
      <c r="S142" s="137">
        <v>0.16600000000000001</v>
      </c>
      <c r="T142" s="138">
        <f t="shared" si="3"/>
        <v>0.461978</v>
      </c>
      <c r="AR142" s="139" t="s">
        <v>174</v>
      </c>
      <c r="AT142" s="139" t="s">
        <v>170</v>
      </c>
      <c r="AU142" s="139" t="s">
        <v>81</v>
      </c>
      <c r="AY142" s="13" t="s">
        <v>168</v>
      </c>
      <c r="BE142" s="140">
        <f t="shared" si="4"/>
        <v>0</v>
      </c>
      <c r="BF142" s="140">
        <f t="shared" si="5"/>
        <v>0</v>
      </c>
      <c r="BG142" s="140">
        <f t="shared" si="6"/>
        <v>0</v>
      </c>
      <c r="BH142" s="140">
        <f t="shared" si="7"/>
        <v>0</v>
      </c>
      <c r="BI142" s="140">
        <f t="shared" si="8"/>
        <v>0</v>
      </c>
      <c r="BJ142" s="13" t="s">
        <v>79</v>
      </c>
      <c r="BK142" s="140">
        <f t="shared" si="9"/>
        <v>0</v>
      </c>
      <c r="BL142" s="13" t="s">
        <v>174</v>
      </c>
      <c r="BM142" s="139" t="s">
        <v>1966</v>
      </c>
    </row>
    <row r="143" spans="2:65" s="1" customFormat="1" ht="33" customHeight="1">
      <c r="B143" s="128"/>
      <c r="C143" s="129" t="s">
        <v>241</v>
      </c>
      <c r="D143" s="129" t="s">
        <v>170</v>
      </c>
      <c r="E143" s="130" t="s">
        <v>307</v>
      </c>
      <c r="F143" s="131" t="s">
        <v>308</v>
      </c>
      <c r="G143" s="132" t="s">
        <v>218</v>
      </c>
      <c r="H143" s="133">
        <v>6.4790000000000001</v>
      </c>
      <c r="I143" s="134">
        <v>0</v>
      </c>
      <c r="J143" s="134">
        <f t="shared" si="0"/>
        <v>0</v>
      </c>
      <c r="K143" s="131" t="s">
        <v>2419</v>
      </c>
      <c r="L143" s="25"/>
      <c r="M143" s="135" t="s">
        <v>1</v>
      </c>
      <c r="N143" s="136" t="s">
        <v>37</v>
      </c>
      <c r="O143" s="137">
        <v>0.374</v>
      </c>
      <c r="P143" s="137">
        <f t="shared" si="1"/>
        <v>2.423146</v>
      </c>
      <c r="Q143" s="137">
        <v>0</v>
      </c>
      <c r="R143" s="137">
        <f t="shared" si="2"/>
        <v>0</v>
      </c>
      <c r="S143" s="137">
        <v>0</v>
      </c>
      <c r="T143" s="138">
        <f t="shared" si="3"/>
        <v>0</v>
      </c>
      <c r="AR143" s="139" t="s">
        <v>174</v>
      </c>
      <c r="AT143" s="139" t="s">
        <v>170</v>
      </c>
      <c r="AU143" s="139" t="s">
        <v>81</v>
      </c>
      <c r="AY143" s="13" t="s">
        <v>168</v>
      </c>
      <c r="BE143" s="140">
        <f t="shared" si="4"/>
        <v>0</v>
      </c>
      <c r="BF143" s="140">
        <f t="shared" si="5"/>
        <v>0</v>
      </c>
      <c r="BG143" s="140">
        <f t="shared" si="6"/>
        <v>0</v>
      </c>
      <c r="BH143" s="140">
        <f t="shared" si="7"/>
        <v>0</v>
      </c>
      <c r="BI143" s="140">
        <f t="shared" si="8"/>
        <v>0</v>
      </c>
      <c r="BJ143" s="13" t="s">
        <v>79</v>
      </c>
      <c r="BK143" s="140">
        <f t="shared" si="9"/>
        <v>0</v>
      </c>
      <c r="BL143" s="13" t="s">
        <v>174</v>
      </c>
      <c r="BM143" s="139" t="s">
        <v>1967</v>
      </c>
    </row>
    <row r="144" spans="2:65" s="1" customFormat="1" ht="24.2" customHeight="1">
      <c r="B144" s="128"/>
      <c r="C144" s="129" t="s">
        <v>245</v>
      </c>
      <c r="D144" s="129" t="s">
        <v>170</v>
      </c>
      <c r="E144" s="130" t="s">
        <v>311</v>
      </c>
      <c r="F144" s="131" t="s">
        <v>312</v>
      </c>
      <c r="G144" s="132" t="s">
        <v>239</v>
      </c>
      <c r="H144" s="133">
        <v>1.4379999999999999</v>
      </c>
      <c r="I144" s="134">
        <v>0</v>
      </c>
      <c r="J144" s="134">
        <f t="shared" si="0"/>
        <v>0</v>
      </c>
      <c r="K144" s="131" t="s">
        <v>192</v>
      </c>
      <c r="L144" s="25"/>
      <c r="M144" s="135" t="s">
        <v>1</v>
      </c>
      <c r="N144" s="136" t="s">
        <v>37</v>
      </c>
      <c r="O144" s="137">
        <v>0.03</v>
      </c>
      <c r="P144" s="137">
        <f t="shared" si="1"/>
        <v>4.3139999999999998E-2</v>
      </c>
      <c r="Q144" s="137">
        <v>0</v>
      </c>
      <c r="R144" s="137">
        <f t="shared" si="2"/>
        <v>0</v>
      </c>
      <c r="S144" s="137">
        <v>0</v>
      </c>
      <c r="T144" s="138">
        <f t="shared" si="3"/>
        <v>0</v>
      </c>
      <c r="AR144" s="139" t="s">
        <v>174</v>
      </c>
      <c r="AT144" s="139" t="s">
        <v>170</v>
      </c>
      <c r="AU144" s="139" t="s">
        <v>81</v>
      </c>
      <c r="AY144" s="13" t="s">
        <v>168</v>
      </c>
      <c r="BE144" s="140">
        <f t="shared" si="4"/>
        <v>0</v>
      </c>
      <c r="BF144" s="140">
        <f t="shared" si="5"/>
        <v>0</v>
      </c>
      <c r="BG144" s="140">
        <f t="shared" si="6"/>
        <v>0</v>
      </c>
      <c r="BH144" s="140">
        <f t="shared" si="7"/>
        <v>0</v>
      </c>
      <c r="BI144" s="140">
        <f t="shared" si="8"/>
        <v>0</v>
      </c>
      <c r="BJ144" s="13" t="s">
        <v>79</v>
      </c>
      <c r="BK144" s="140">
        <f t="shared" si="9"/>
        <v>0</v>
      </c>
      <c r="BL144" s="13" t="s">
        <v>174</v>
      </c>
      <c r="BM144" s="139" t="s">
        <v>1968</v>
      </c>
    </row>
    <row r="145" spans="2:65" s="1" customFormat="1" ht="16.5" customHeight="1">
      <c r="B145" s="128"/>
      <c r="C145" s="129" t="s">
        <v>8</v>
      </c>
      <c r="D145" s="129" t="s">
        <v>170</v>
      </c>
      <c r="E145" s="130" t="s">
        <v>315</v>
      </c>
      <c r="F145" s="131" t="s">
        <v>316</v>
      </c>
      <c r="G145" s="132" t="s">
        <v>207</v>
      </c>
      <c r="H145" s="133">
        <v>44</v>
      </c>
      <c r="I145" s="134">
        <v>0</v>
      </c>
      <c r="J145" s="134">
        <f t="shared" si="0"/>
        <v>0</v>
      </c>
      <c r="K145" s="131" t="s">
        <v>2419</v>
      </c>
      <c r="L145" s="25"/>
      <c r="M145" s="135" t="s">
        <v>1</v>
      </c>
      <c r="N145" s="136" t="s">
        <v>37</v>
      </c>
      <c r="O145" s="137">
        <v>0.13300000000000001</v>
      </c>
      <c r="P145" s="137">
        <f t="shared" si="1"/>
        <v>5.8520000000000003</v>
      </c>
      <c r="Q145" s="137">
        <v>0</v>
      </c>
      <c r="R145" s="137">
        <f t="shared" si="2"/>
        <v>0</v>
      </c>
      <c r="S145" s="137">
        <v>0.20499999999999999</v>
      </c>
      <c r="T145" s="138">
        <f t="shared" si="3"/>
        <v>9.02</v>
      </c>
      <c r="AR145" s="139" t="s">
        <v>174</v>
      </c>
      <c r="AT145" s="139" t="s">
        <v>170</v>
      </c>
      <c r="AU145" s="139" t="s">
        <v>81</v>
      </c>
      <c r="AY145" s="13" t="s">
        <v>168</v>
      </c>
      <c r="BE145" s="140">
        <f t="shared" si="4"/>
        <v>0</v>
      </c>
      <c r="BF145" s="140">
        <f t="shared" si="5"/>
        <v>0</v>
      </c>
      <c r="BG145" s="140">
        <f t="shared" si="6"/>
        <v>0</v>
      </c>
      <c r="BH145" s="140">
        <f t="shared" si="7"/>
        <v>0</v>
      </c>
      <c r="BI145" s="140">
        <f t="shared" si="8"/>
        <v>0</v>
      </c>
      <c r="BJ145" s="13" t="s">
        <v>79</v>
      </c>
      <c r="BK145" s="140">
        <f t="shared" si="9"/>
        <v>0</v>
      </c>
      <c r="BL145" s="13" t="s">
        <v>174</v>
      </c>
      <c r="BM145" s="139" t="s">
        <v>1969</v>
      </c>
    </row>
    <row r="146" spans="2:65" s="1" customFormat="1" ht="24.2" customHeight="1">
      <c r="B146" s="128"/>
      <c r="C146" s="129" t="s">
        <v>297</v>
      </c>
      <c r="D146" s="129" t="s">
        <v>170</v>
      </c>
      <c r="E146" s="130" t="s">
        <v>1970</v>
      </c>
      <c r="F146" s="131" t="s">
        <v>1971</v>
      </c>
      <c r="G146" s="132" t="s">
        <v>218</v>
      </c>
      <c r="H146" s="133">
        <v>2.5299999999999998</v>
      </c>
      <c r="I146" s="134">
        <v>0</v>
      </c>
      <c r="J146" s="134">
        <f t="shared" si="0"/>
        <v>0</v>
      </c>
      <c r="K146" s="131" t="s">
        <v>2419</v>
      </c>
      <c r="L146" s="25"/>
      <c r="M146" s="135" t="s">
        <v>1</v>
      </c>
      <c r="N146" s="136" t="s">
        <v>37</v>
      </c>
      <c r="O146" s="137">
        <v>0.313</v>
      </c>
      <c r="P146" s="137">
        <f t="shared" si="1"/>
        <v>0.79188999999999998</v>
      </c>
      <c r="Q146" s="137">
        <v>0</v>
      </c>
      <c r="R146" s="137">
        <f t="shared" si="2"/>
        <v>0</v>
      </c>
      <c r="S146" s="137">
        <v>0.255</v>
      </c>
      <c r="T146" s="138">
        <f t="shared" si="3"/>
        <v>0.64515</v>
      </c>
      <c r="AR146" s="139" t="s">
        <v>174</v>
      </c>
      <c r="AT146" s="139" t="s">
        <v>170</v>
      </c>
      <c r="AU146" s="139" t="s">
        <v>81</v>
      </c>
      <c r="AY146" s="13" t="s">
        <v>168</v>
      </c>
      <c r="BE146" s="140">
        <f t="shared" si="4"/>
        <v>0</v>
      </c>
      <c r="BF146" s="140">
        <f t="shared" si="5"/>
        <v>0</v>
      </c>
      <c r="BG146" s="140">
        <f t="shared" si="6"/>
        <v>0</v>
      </c>
      <c r="BH146" s="140">
        <f t="shared" si="7"/>
        <v>0</v>
      </c>
      <c r="BI146" s="140">
        <f t="shared" si="8"/>
        <v>0</v>
      </c>
      <c r="BJ146" s="13" t="s">
        <v>79</v>
      </c>
      <c r="BK146" s="140">
        <f t="shared" si="9"/>
        <v>0</v>
      </c>
      <c r="BL146" s="13" t="s">
        <v>174</v>
      </c>
      <c r="BM146" s="139" t="s">
        <v>1972</v>
      </c>
    </row>
    <row r="147" spans="2:65" s="1" customFormat="1" ht="24.2" customHeight="1">
      <c r="B147" s="128"/>
      <c r="C147" s="129" t="s">
        <v>301</v>
      </c>
      <c r="D147" s="129" t="s">
        <v>170</v>
      </c>
      <c r="E147" s="130" t="s">
        <v>1487</v>
      </c>
      <c r="F147" s="131" t="s">
        <v>1488</v>
      </c>
      <c r="G147" s="132" t="s">
        <v>218</v>
      </c>
      <c r="H147" s="133">
        <v>7.7220000000000004</v>
      </c>
      <c r="I147" s="134">
        <v>0</v>
      </c>
      <c r="J147" s="134">
        <f t="shared" si="0"/>
        <v>0</v>
      </c>
      <c r="K147" s="131" t="s">
        <v>2419</v>
      </c>
      <c r="L147" s="25"/>
      <c r="M147" s="135" t="s">
        <v>1</v>
      </c>
      <c r="N147" s="136" t="s">
        <v>37</v>
      </c>
      <c r="O147" s="137">
        <v>0.41</v>
      </c>
      <c r="P147" s="137">
        <f t="shared" si="1"/>
        <v>3.1660200000000001</v>
      </c>
      <c r="Q147" s="137">
        <v>0</v>
      </c>
      <c r="R147" s="137">
        <f t="shared" si="2"/>
        <v>0</v>
      </c>
      <c r="S147" s="137">
        <v>0.26</v>
      </c>
      <c r="T147" s="138">
        <f t="shared" si="3"/>
        <v>2.0077200000000004</v>
      </c>
      <c r="AR147" s="139" t="s">
        <v>174</v>
      </c>
      <c r="AT147" s="139" t="s">
        <v>170</v>
      </c>
      <c r="AU147" s="139" t="s">
        <v>81</v>
      </c>
      <c r="AY147" s="13" t="s">
        <v>168</v>
      </c>
      <c r="BE147" s="140">
        <f t="shared" si="4"/>
        <v>0</v>
      </c>
      <c r="BF147" s="140">
        <f t="shared" si="5"/>
        <v>0</v>
      </c>
      <c r="BG147" s="140">
        <f t="shared" si="6"/>
        <v>0</v>
      </c>
      <c r="BH147" s="140">
        <f t="shared" si="7"/>
        <v>0</v>
      </c>
      <c r="BI147" s="140">
        <f t="shared" si="8"/>
        <v>0</v>
      </c>
      <c r="BJ147" s="13" t="s">
        <v>79</v>
      </c>
      <c r="BK147" s="140">
        <f t="shared" si="9"/>
        <v>0</v>
      </c>
      <c r="BL147" s="13" t="s">
        <v>174</v>
      </c>
      <c r="BM147" s="139" t="s">
        <v>1973</v>
      </c>
    </row>
    <row r="148" spans="2:65" s="1" customFormat="1" ht="33" customHeight="1">
      <c r="B148" s="128"/>
      <c r="C148" s="129" t="s">
        <v>303</v>
      </c>
      <c r="D148" s="129" t="s">
        <v>170</v>
      </c>
      <c r="E148" s="130" t="s">
        <v>1096</v>
      </c>
      <c r="F148" s="131" t="s">
        <v>1097</v>
      </c>
      <c r="G148" s="132" t="s">
        <v>218</v>
      </c>
      <c r="H148" s="133">
        <v>59.213000000000001</v>
      </c>
      <c r="I148" s="134">
        <v>0</v>
      </c>
      <c r="J148" s="134">
        <f t="shared" si="0"/>
        <v>0</v>
      </c>
      <c r="K148" s="131" t="s">
        <v>2419</v>
      </c>
      <c r="L148" s="25"/>
      <c r="M148" s="135" t="s">
        <v>1</v>
      </c>
      <c r="N148" s="136" t="s">
        <v>37</v>
      </c>
      <c r="O148" s="137">
        <v>0.50600000000000001</v>
      </c>
      <c r="P148" s="137">
        <f t="shared" si="1"/>
        <v>29.961778000000002</v>
      </c>
      <c r="Q148" s="137">
        <v>0</v>
      </c>
      <c r="R148" s="137">
        <f t="shared" si="2"/>
        <v>0</v>
      </c>
      <c r="S148" s="137">
        <v>0.32500000000000001</v>
      </c>
      <c r="T148" s="138">
        <f t="shared" si="3"/>
        <v>19.244225</v>
      </c>
      <c r="AR148" s="139" t="s">
        <v>174</v>
      </c>
      <c r="AT148" s="139" t="s">
        <v>170</v>
      </c>
      <c r="AU148" s="139" t="s">
        <v>81</v>
      </c>
      <c r="AY148" s="13" t="s">
        <v>168</v>
      </c>
      <c r="BE148" s="140">
        <f t="shared" si="4"/>
        <v>0</v>
      </c>
      <c r="BF148" s="140">
        <f t="shared" si="5"/>
        <v>0</v>
      </c>
      <c r="BG148" s="140">
        <f t="shared" si="6"/>
        <v>0</v>
      </c>
      <c r="BH148" s="140">
        <f t="shared" si="7"/>
        <v>0</v>
      </c>
      <c r="BI148" s="140">
        <f t="shared" si="8"/>
        <v>0</v>
      </c>
      <c r="BJ148" s="13" t="s">
        <v>79</v>
      </c>
      <c r="BK148" s="140">
        <f t="shared" si="9"/>
        <v>0</v>
      </c>
      <c r="BL148" s="13" t="s">
        <v>174</v>
      </c>
      <c r="BM148" s="139" t="s">
        <v>1974</v>
      </c>
    </row>
    <row r="149" spans="2:65" s="1" customFormat="1" ht="24.2" customHeight="1">
      <c r="B149" s="128"/>
      <c r="C149" s="129" t="s">
        <v>208</v>
      </c>
      <c r="D149" s="129" t="s">
        <v>170</v>
      </c>
      <c r="E149" s="130" t="s">
        <v>692</v>
      </c>
      <c r="F149" s="131" t="s">
        <v>693</v>
      </c>
      <c r="G149" s="132" t="s">
        <v>207</v>
      </c>
      <c r="H149" s="133">
        <v>107.66</v>
      </c>
      <c r="I149" s="134">
        <v>0</v>
      </c>
      <c r="J149" s="134">
        <f t="shared" si="0"/>
        <v>0</v>
      </c>
      <c r="K149" s="131" t="s">
        <v>2419</v>
      </c>
      <c r="L149" s="25"/>
      <c r="M149" s="135" t="s">
        <v>1</v>
      </c>
      <c r="N149" s="136" t="s">
        <v>37</v>
      </c>
      <c r="O149" s="137">
        <v>0.45100000000000001</v>
      </c>
      <c r="P149" s="137">
        <f t="shared" si="1"/>
        <v>48.554659999999998</v>
      </c>
      <c r="Q149" s="137">
        <v>3.0000000000000001E-5</v>
      </c>
      <c r="R149" s="137">
        <f t="shared" si="2"/>
        <v>3.2298000000000001E-3</v>
      </c>
      <c r="S149" s="137">
        <v>0</v>
      </c>
      <c r="T149" s="138">
        <f t="shared" si="3"/>
        <v>0</v>
      </c>
      <c r="AR149" s="139" t="s">
        <v>174</v>
      </c>
      <c r="AT149" s="139" t="s">
        <v>170</v>
      </c>
      <c r="AU149" s="139" t="s">
        <v>81</v>
      </c>
      <c r="AY149" s="13" t="s">
        <v>168</v>
      </c>
      <c r="BE149" s="140">
        <f t="shared" si="4"/>
        <v>0</v>
      </c>
      <c r="BF149" s="140">
        <f t="shared" si="5"/>
        <v>0</v>
      </c>
      <c r="BG149" s="140">
        <f t="shared" si="6"/>
        <v>0</v>
      </c>
      <c r="BH149" s="140">
        <f t="shared" si="7"/>
        <v>0</v>
      </c>
      <c r="BI149" s="140">
        <f t="shared" si="8"/>
        <v>0</v>
      </c>
      <c r="BJ149" s="13" t="s">
        <v>79</v>
      </c>
      <c r="BK149" s="140">
        <f t="shared" si="9"/>
        <v>0</v>
      </c>
      <c r="BL149" s="13" t="s">
        <v>174</v>
      </c>
      <c r="BM149" s="139" t="s">
        <v>1975</v>
      </c>
    </row>
    <row r="150" spans="2:65" s="1" customFormat="1" ht="33" customHeight="1">
      <c r="B150" s="128"/>
      <c r="C150" s="129" t="s">
        <v>310</v>
      </c>
      <c r="D150" s="129" t="s">
        <v>170</v>
      </c>
      <c r="E150" s="130" t="s">
        <v>1100</v>
      </c>
      <c r="F150" s="131" t="s">
        <v>1101</v>
      </c>
      <c r="G150" s="132" t="s">
        <v>218</v>
      </c>
      <c r="H150" s="133">
        <v>2.4750000000000001</v>
      </c>
      <c r="I150" s="134">
        <v>0</v>
      </c>
      <c r="J150" s="134">
        <f t="shared" si="0"/>
        <v>0</v>
      </c>
      <c r="K150" s="131" t="s">
        <v>2419</v>
      </c>
      <c r="L150" s="25"/>
      <c r="M150" s="135" t="s">
        <v>1</v>
      </c>
      <c r="N150" s="136" t="s">
        <v>37</v>
      </c>
      <c r="O150" s="137">
        <v>0.97799999999999998</v>
      </c>
      <c r="P150" s="137">
        <f t="shared" si="1"/>
        <v>2.42055</v>
      </c>
      <c r="Q150" s="137">
        <v>0</v>
      </c>
      <c r="R150" s="137">
        <f t="shared" si="2"/>
        <v>0</v>
      </c>
      <c r="S150" s="137">
        <v>0.625</v>
      </c>
      <c r="T150" s="138">
        <f t="shared" si="3"/>
        <v>1.546875</v>
      </c>
      <c r="AR150" s="139" t="s">
        <v>174</v>
      </c>
      <c r="AT150" s="139" t="s">
        <v>170</v>
      </c>
      <c r="AU150" s="139" t="s">
        <v>81</v>
      </c>
      <c r="AY150" s="13" t="s">
        <v>168</v>
      </c>
      <c r="BE150" s="140">
        <f t="shared" si="4"/>
        <v>0</v>
      </c>
      <c r="BF150" s="140">
        <f t="shared" si="5"/>
        <v>0</v>
      </c>
      <c r="BG150" s="140">
        <f t="shared" si="6"/>
        <v>0</v>
      </c>
      <c r="BH150" s="140">
        <f t="shared" si="7"/>
        <v>0</v>
      </c>
      <c r="BI150" s="140">
        <f t="shared" si="8"/>
        <v>0</v>
      </c>
      <c r="BJ150" s="13" t="s">
        <v>79</v>
      </c>
      <c r="BK150" s="140">
        <f t="shared" si="9"/>
        <v>0</v>
      </c>
      <c r="BL150" s="13" t="s">
        <v>174</v>
      </c>
      <c r="BM150" s="139" t="s">
        <v>1976</v>
      </c>
    </row>
    <row r="151" spans="2:65" s="1" customFormat="1" ht="24.2" customHeight="1">
      <c r="B151" s="128"/>
      <c r="C151" s="129" t="s">
        <v>314</v>
      </c>
      <c r="D151" s="129" t="s">
        <v>170</v>
      </c>
      <c r="E151" s="130" t="s">
        <v>1103</v>
      </c>
      <c r="F151" s="131" t="s">
        <v>1104</v>
      </c>
      <c r="G151" s="132" t="s">
        <v>207</v>
      </c>
      <c r="H151" s="133">
        <v>4.5</v>
      </c>
      <c r="I151" s="134">
        <v>0</v>
      </c>
      <c r="J151" s="134">
        <f t="shared" si="0"/>
        <v>0</v>
      </c>
      <c r="K151" s="131" t="s">
        <v>2419</v>
      </c>
      <c r="L151" s="25"/>
      <c r="M151" s="135" t="s">
        <v>1</v>
      </c>
      <c r="N151" s="136" t="s">
        <v>37</v>
      </c>
      <c r="O151" s="137">
        <v>0.65900000000000003</v>
      </c>
      <c r="P151" s="137">
        <f t="shared" si="1"/>
        <v>2.9655</v>
      </c>
      <c r="Q151" s="137">
        <v>1.1E-4</v>
      </c>
      <c r="R151" s="137">
        <f t="shared" si="2"/>
        <v>4.95E-4</v>
      </c>
      <c r="S151" s="137">
        <v>0</v>
      </c>
      <c r="T151" s="138">
        <f t="shared" si="3"/>
        <v>0</v>
      </c>
      <c r="AR151" s="139" t="s">
        <v>174</v>
      </c>
      <c r="AT151" s="139" t="s">
        <v>170</v>
      </c>
      <c r="AU151" s="139" t="s">
        <v>81</v>
      </c>
      <c r="AY151" s="13" t="s">
        <v>168</v>
      </c>
      <c r="BE151" s="140">
        <f t="shared" si="4"/>
        <v>0</v>
      </c>
      <c r="BF151" s="140">
        <f t="shared" si="5"/>
        <v>0</v>
      </c>
      <c r="BG151" s="140">
        <f t="shared" si="6"/>
        <v>0</v>
      </c>
      <c r="BH151" s="140">
        <f t="shared" si="7"/>
        <v>0</v>
      </c>
      <c r="BI151" s="140">
        <f t="shared" si="8"/>
        <v>0</v>
      </c>
      <c r="BJ151" s="13" t="s">
        <v>79</v>
      </c>
      <c r="BK151" s="140">
        <f t="shared" si="9"/>
        <v>0</v>
      </c>
      <c r="BL151" s="13" t="s">
        <v>174</v>
      </c>
      <c r="BM151" s="139" t="s">
        <v>1977</v>
      </c>
    </row>
    <row r="152" spans="2:65" s="1" customFormat="1" ht="24.2" customHeight="1">
      <c r="B152" s="128"/>
      <c r="C152" s="129" t="s">
        <v>318</v>
      </c>
      <c r="D152" s="129" t="s">
        <v>170</v>
      </c>
      <c r="E152" s="130" t="s">
        <v>1494</v>
      </c>
      <c r="F152" s="131" t="s">
        <v>1495</v>
      </c>
      <c r="G152" s="132" t="s">
        <v>218</v>
      </c>
      <c r="H152" s="133">
        <v>8.36</v>
      </c>
      <c r="I152" s="134">
        <v>0</v>
      </c>
      <c r="J152" s="134">
        <f t="shared" si="0"/>
        <v>0</v>
      </c>
      <c r="K152" s="131" t="s">
        <v>2419</v>
      </c>
      <c r="L152" s="25"/>
      <c r="M152" s="135" t="s">
        <v>1</v>
      </c>
      <c r="N152" s="136" t="s">
        <v>37</v>
      </c>
      <c r="O152" s="137">
        <v>0.41299999999999998</v>
      </c>
      <c r="P152" s="137">
        <f t="shared" si="1"/>
        <v>3.4526799999999995</v>
      </c>
      <c r="Q152" s="137">
        <v>0</v>
      </c>
      <c r="R152" s="137">
        <f t="shared" si="2"/>
        <v>0</v>
      </c>
      <c r="S152" s="137">
        <v>0.24</v>
      </c>
      <c r="T152" s="138">
        <f t="shared" si="3"/>
        <v>2.0063999999999997</v>
      </c>
      <c r="AR152" s="139" t="s">
        <v>174</v>
      </c>
      <c r="AT152" s="139" t="s">
        <v>170</v>
      </c>
      <c r="AU152" s="139" t="s">
        <v>81</v>
      </c>
      <c r="AY152" s="13" t="s">
        <v>168</v>
      </c>
      <c r="BE152" s="140">
        <f t="shared" si="4"/>
        <v>0</v>
      </c>
      <c r="BF152" s="140">
        <f t="shared" si="5"/>
        <v>0</v>
      </c>
      <c r="BG152" s="140">
        <f t="shared" si="6"/>
        <v>0</v>
      </c>
      <c r="BH152" s="140">
        <f t="shared" si="7"/>
        <v>0</v>
      </c>
      <c r="BI152" s="140">
        <f t="shared" si="8"/>
        <v>0</v>
      </c>
      <c r="BJ152" s="13" t="s">
        <v>79</v>
      </c>
      <c r="BK152" s="140">
        <f t="shared" si="9"/>
        <v>0</v>
      </c>
      <c r="BL152" s="13" t="s">
        <v>174</v>
      </c>
      <c r="BM152" s="139" t="s">
        <v>1978</v>
      </c>
    </row>
    <row r="153" spans="2:65" s="1" customFormat="1" ht="24.2" customHeight="1">
      <c r="B153" s="128"/>
      <c r="C153" s="129" t="s">
        <v>322</v>
      </c>
      <c r="D153" s="129" t="s">
        <v>170</v>
      </c>
      <c r="E153" s="130" t="s">
        <v>1109</v>
      </c>
      <c r="F153" s="131" t="s">
        <v>1110</v>
      </c>
      <c r="G153" s="132" t="s">
        <v>207</v>
      </c>
      <c r="H153" s="133">
        <v>15.2</v>
      </c>
      <c r="I153" s="134">
        <v>0</v>
      </c>
      <c r="J153" s="134">
        <f t="shared" si="0"/>
        <v>0</v>
      </c>
      <c r="K153" s="131" t="s">
        <v>2419</v>
      </c>
      <c r="L153" s="25"/>
      <c r="M153" s="135" t="s">
        <v>1</v>
      </c>
      <c r="N153" s="136" t="s">
        <v>37</v>
      </c>
      <c r="O153" s="137">
        <v>0.30299999999999999</v>
      </c>
      <c r="P153" s="137">
        <f t="shared" si="1"/>
        <v>4.6055999999999999</v>
      </c>
      <c r="Q153" s="137">
        <v>2.0000000000000002E-5</v>
      </c>
      <c r="R153" s="137">
        <f t="shared" si="2"/>
        <v>3.0400000000000002E-4</v>
      </c>
      <c r="S153" s="137">
        <v>0</v>
      </c>
      <c r="T153" s="138">
        <f t="shared" si="3"/>
        <v>0</v>
      </c>
      <c r="AR153" s="139" t="s">
        <v>174</v>
      </c>
      <c r="AT153" s="139" t="s">
        <v>170</v>
      </c>
      <c r="AU153" s="139" t="s">
        <v>81</v>
      </c>
      <c r="AY153" s="13" t="s">
        <v>168</v>
      </c>
      <c r="BE153" s="140">
        <f t="shared" si="4"/>
        <v>0</v>
      </c>
      <c r="BF153" s="140">
        <f t="shared" si="5"/>
        <v>0</v>
      </c>
      <c r="BG153" s="140">
        <f t="shared" si="6"/>
        <v>0</v>
      </c>
      <c r="BH153" s="140">
        <f t="shared" si="7"/>
        <v>0</v>
      </c>
      <c r="BI153" s="140">
        <f t="shared" si="8"/>
        <v>0</v>
      </c>
      <c r="BJ153" s="13" t="s">
        <v>79</v>
      </c>
      <c r="BK153" s="140">
        <f t="shared" si="9"/>
        <v>0</v>
      </c>
      <c r="BL153" s="13" t="s">
        <v>174</v>
      </c>
      <c r="BM153" s="139" t="s">
        <v>1979</v>
      </c>
    </row>
    <row r="154" spans="2:65" s="1" customFormat="1" ht="33" customHeight="1">
      <c r="B154" s="128"/>
      <c r="C154" s="129" t="s">
        <v>7</v>
      </c>
      <c r="D154" s="129" t="s">
        <v>170</v>
      </c>
      <c r="E154" s="130" t="s">
        <v>1100</v>
      </c>
      <c r="F154" s="131" t="s">
        <v>1101</v>
      </c>
      <c r="G154" s="132" t="s">
        <v>218</v>
      </c>
      <c r="H154" s="133">
        <v>53.613999999999997</v>
      </c>
      <c r="I154" s="134">
        <v>0</v>
      </c>
      <c r="J154" s="134">
        <f t="shared" si="0"/>
        <v>0</v>
      </c>
      <c r="K154" s="131" t="s">
        <v>2419</v>
      </c>
      <c r="L154" s="25"/>
      <c r="M154" s="135" t="s">
        <v>1</v>
      </c>
      <c r="N154" s="136" t="s">
        <v>37</v>
      </c>
      <c r="O154" s="137">
        <v>0.97799999999999998</v>
      </c>
      <c r="P154" s="137">
        <f t="shared" si="1"/>
        <v>52.434491999999999</v>
      </c>
      <c r="Q154" s="137">
        <v>0</v>
      </c>
      <c r="R154" s="137">
        <f t="shared" si="2"/>
        <v>0</v>
      </c>
      <c r="S154" s="137">
        <v>0.625</v>
      </c>
      <c r="T154" s="138">
        <f t="shared" si="3"/>
        <v>33.508749999999999</v>
      </c>
      <c r="AR154" s="139" t="s">
        <v>174</v>
      </c>
      <c r="AT154" s="139" t="s">
        <v>170</v>
      </c>
      <c r="AU154" s="139" t="s">
        <v>81</v>
      </c>
      <c r="AY154" s="13" t="s">
        <v>168</v>
      </c>
      <c r="BE154" s="140">
        <f t="shared" si="4"/>
        <v>0</v>
      </c>
      <c r="BF154" s="140">
        <f t="shared" si="5"/>
        <v>0</v>
      </c>
      <c r="BG154" s="140">
        <f t="shared" si="6"/>
        <v>0</v>
      </c>
      <c r="BH154" s="140">
        <f t="shared" si="7"/>
        <v>0</v>
      </c>
      <c r="BI154" s="140">
        <f t="shared" si="8"/>
        <v>0</v>
      </c>
      <c r="BJ154" s="13" t="s">
        <v>79</v>
      </c>
      <c r="BK154" s="140">
        <f t="shared" si="9"/>
        <v>0</v>
      </c>
      <c r="BL154" s="13" t="s">
        <v>174</v>
      </c>
      <c r="BM154" s="139" t="s">
        <v>1980</v>
      </c>
    </row>
    <row r="155" spans="2:65" s="1" customFormat="1" ht="24.2" customHeight="1">
      <c r="B155" s="128"/>
      <c r="C155" s="129" t="s">
        <v>329</v>
      </c>
      <c r="D155" s="129" t="s">
        <v>170</v>
      </c>
      <c r="E155" s="130" t="s">
        <v>1103</v>
      </c>
      <c r="F155" s="131" t="s">
        <v>1104</v>
      </c>
      <c r="G155" s="132" t="s">
        <v>207</v>
      </c>
      <c r="H155" s="133">
        <v>97.48</v>
      </c>
      <c r="I155" s="134">
        <v>0</v>
      </c>
      <c r="J155" s="134">
        <f t="shared" si="0"/>
        <v>0</v>
      </c>
      <c r="K155" s="131" t="s">
        <v>2419</v>
      </c>
      <c r="L155" s="25"/>
      <c r="M155" s="135" t="s">
        <v>1</v>
      </c>
      <c r="N155" s="136" t="s">
        <v>37</v>
      </c>
      <c r="O155" s="137">
        <v>0.65900000000000003</v>
      </c>
      <c r="P155" s="137">
        <f t="shared" si="1"/>
        <v>64.239320000000006</v>
      </c>
      <c r="Q155" s="137">
        <v>1.1E-4</v>
      </c>
      <c r="R155" s="137">
        <f t="shared" si="2"/>
        <v>1.0722800000000001E-2</v>
      </c>
      <c r="S155" s="137">
        <v>0</v>
      </c>
      <c r="T155" s="138">
        <f t="shared" si="3"/>
        <v>0</v>
      </c>
      <c r="AR155" s="139" t="s">
        <v>174</v>
      </c>
      <c r="AT155" s="139" t="s">
        <v>170</v>
      </c>
      <c r="AU155" s="139" t="s">
        <v>81</v>
      </c>
      <c r="AY155" s="13" t="s">
        <v>168</v>
      </c>
      <c r="BE155" s="140">
        <f t="shared" si="4"/>
        <v>0</v>
      </c>
      <c r="BF155" s="140">
        <f t="shared" si="5"/>
        <v>0</v>
      </c>
      <c r="BG155" s="140">
        <f t="shared" si="6"/>
        <v>0</v>
      </c>
      <c r="BH155" s="140">
        <f t="shared" si="7"/>
        <v>0</v>
      </c>
      <c r="BI155" s="140">
        <f t="shared" si="8"/>
        <v>0</v>
      </c>
      <c r="BJ155" s="13" t="s">
        <v>79</v>
      </c>
      <c r="BK155" s="140">
        <f t="shared" si="9"/>
        <v>0</v>
      </c>
      <c r="BL155" s="13" t="s">
        <v>174</v>
      </c>
      <c r="BM155" s="139" t="s">
        <v>1981</v>
      </c>
    </row>
    <row r="156" spans="2:65" s="1" customFormat="1" ht="33" customHeight="1">
      <c r="B156" s="128"/>
      <c r="C156" s="129" t="s">
        <v>333</v>
      </c>
      <c r="D156" s="129" t="s">
        <v>170</v>
      </c>
      <c r="E156" s="130" t="s">
        <v>1500</v>
      </c>
      <c r="F156" s="131" t="s">
        <v>1501</v>
      </c>
      <c r="G156" s="132" t="s">
        <v>218</v>
      </c>
      <c r="H156" s="133">
        <v>2.2330000000000001</v>
      </c>
      <c r="I156" s="134">
        <v>0</v>
      </c>
      <c r="J156" s="134">
        <f t="shared" si="0"/>
        <v>0</v>
      </c>
      <c r="K156" s="131" t="s">
        <v>2419</v>
      </c>
      <c r="L156" s="25"/>
      <c r="M156" s="135" t="s">
        <v>1</v>
      </c>
      <c r="N156" s="136" t="s">
        <v>37</v>
      </c>
      <c r="O156" s="137">
        <v>1.5209999999999999</v>
      </c>
      <c r="P156" s="137">
        <f t="shared" si="1"/>
        <v>3.3963929999999998</v>
      </c>
      <c r="Q156" s="137">
        <v>0</v>
      </c>
      <c r="R156" s="137">
        <f t="shared" si="2"/>
        <v>0</v>
      </c>
      <c r="S156" s="137">
        <v>1.1200000000000001</v>
      </c>
      <c r="T156" s="138">
        <f t="shared" si="3"/>
        <v>2.5009600000000005</v>
      </c>
      <c r="AR156" s="139" t="s">
        <v>174</v>
      </c>
      <c r="AT156" s="139" t="s">
        <v>170</v>
      </c>
      <c r="AU156" s="139" t="s">
        <v>81</v>
      </c>
      <c r="AY156" s="13" t="s">
        <v>168</v>
      </c>
      <c r="BE156" s="140">
        <f t="shared" si="4"/>
        <v>0</v>
      </c>
      <c r="BF156" s="140">
        <f t="shared" si="5"/>
        <v>0</v>
      </c>
      <c r="BG156" s="140">
        <f t="shared" si="6"/>
        <v>0</v>
      </c>
      <c r="BH156" s="140">
        <f t="shared" si="7"/>
        <v>0</v>
      </c>
      <c r="BI156" s="140">
        <f t="shared" si="8"/>
        <v>0</v>
      </c>
      <c r="BJ156" s="13" t="s">
        <v>79</v>
      </c>
      <c r="BK156" s="140">
        <f t="shared" si="9"/>
        <v>0</v>
      </c>
      <c r="BL156" s="13" t="s">
        <v>174</v>
      </c>
      <c r="BM156" s="139" t="s">
        <v>1982</v>
      </c>
    </row>
    <row r="157" spans="2:65" s="1" customFormat="1" ht="24.2" customHeight="1">
      <c r="B157" s="128"/>
      <c r="C157" s="129" t="s">
        <v>337</v>
      </c>
      <c r="D157" s="129" t="s">
        <v>170</v>
      </c>
      <c r="E157" s="130" t="s">
        <v>1119</v>
      </c>
      <c r="F157" s="131" t="s">
        <v>1120</v>
      </c>
      <c r="G157" s="132" t="s">
        <v>207</v>
      </c>
      <c r="H157" s="133">
        <v>4.0599999999999996</v>
      </c>
      <c r="I157" s="134">
        <v>0</v>
      </c>
      <c r="J157" s="134">
        <f t="shared" si="0"/>
        <v>0</v>
      </c>
      <c r="K157" s="131" t="s">
        <v>2419</v>
      </c>
      <c r="L157" s="25"/>
      <c r="M157" s="135" t="s">
        <v>1</v>
      </c>
      <c r="N157" s="136" t="s">
        <v>37</v>
      </c>
      <c r="O157" s="137">
        <v>0.85699999999999998</v>
      </c>
      <c r="P157" s="137">
        <f t="shared" si="1"/>
        <v>3.4794199999999997</v>
      </c>
      <c r="Q157" s="137">
        <v>1.3999999999999999E-4</v>
      </c>
      <c r="R157" s="137">
        <f t="shared" si="2"/>
        <v>5.6839999999999994E-4</v>
      </c>
      <c r="S157" s="137">
        <v>0</v>
      </c>
      <c r="T157" s="138">
        <f t="shared" si="3"/>
        <v>0</v>
      </c>
      <c r="AR157" s="139" t="s">
        <v>174</v>
      </c>
      <c r="AT157" s="139" t="s">
        <v>170</v>
      </c>
      <c r="AU157" s="139" t="s">
        <v>81</v>
      </c>
      <c r="AY157" s="13" t="s">
        <v>168</v>
      </c>
      <c r="BE157" s="140">
        <f t="shared" si="4"/>
        <v>0</v>
      </c>
      <c r="BF157" s="140">
        <f t="shared" si="5"/>
        <v>0</v>
      </c>
      <c r="BG157" s="140">
        <f t="shared" si="6"/>
        <v>0</v>
      </c>
      <c r="BH157" s="140">
        <f t="shared" si="7"/>
        <v>0</v>
      </c>
      <c r="BI157" s="140">
        <f t="shared" si="8"/>
        <v>0</v>
      </c>
      <c r="BJ157" s="13" t="s">
        <v>79</v>
      </c>
      <c r="BK157" s="140">
        <f t="shared" si="9"/>
        <v>0</v>
      </c>
      <c r="BL157" s="13" t="s">
        <v>174</v>
      </c>
      <c r="BM157" s="139" t="s">
        <v>1983</v>
      </c>
    </row>
    <row r="158" spans="2:65" s="1" customFormat="1" ht="16.5" customHeight="1">
      <c r="B158" s="128"/>
      <c r="C158" s="129" t="s">
        <v>341</v>
      </c>
      <c r="D158" s="129" t="s">
        <v>170</v>
      </c>
      <c r="E158" s="130" t="s">
        <v>334</v>
      </c>
      <c r="F158" s="131" t="s">
        <v>335</v>
      </c>
      <c r="G158" s="132" t="s">
        <v>239</v>
      </c>
      <c r="H158" s="133">
        <v>74.066999999999993</v>
      </c>
      <c r="I158" s="134">
        <v>0</v>
      </c>
      <c r="J158" s="134">
        <f t="shared" si="0"/>
        <v>0</v>
      </c>
      <c r="K158" s="131" t="s">
        <v>2419</v>
      </c>
      <c r="L158" s="25"/>
      <c r="M158" s="135" t="s">
        <v>1</v>
      </c>
      <c r="N158" s="136" t="s">
        <v>37</v>
      </c>
      <c r="O158" s="137">
        <v>0.83499999999999996</v>
      </c>
      <c r="P158" s="137">
        <f t="shared" si="1"/>
        <v>61.845944999999993</v>
      </c>
      <c r="Q158" s="137">
        <v>0</v>
      </c>
      <c r="R158" s="137">
        <f t="shared" si="2"/>
        <v>0</v>
      </c>
      <c r="S158" s="137">
        <v>0</v>
      </c>
      <c r="T158" s="138">
        <f t="shared" si="3"/>
        <v>0</v>
      </c>
      <c r="AR158" s="139" t="s">
        <v>174</v>
      </c>
      <c r="AT158" s="139" t="s">
        <v>170</v>
      </c>
      <c r="AU158" s="139" t="s">
        <v>81</v>
      </c>
      <c r="AY158" s="13" t="s">
        <v>168</v>
      </c>
      <c r="BE158" s="140">
        <f t="shared" si="4"/>
        <v>0</v>
      </c>
      <c r="BF158" s="140">
        <f t="shared" si="5"/>
        <v>0</v>
      </c>
      <c r="BG158" s="140">
        <f t="shared" si="6"/>
        <v>0</v>
      </c>
      <c r="BH158" s="140">
        <f t="shared" si="7"/>
        <v>0</v>
      </c>
      <c r="BI158" s="140">
        <f t="shared" si="8"/>
        <v>0</v>
      </c>
      <c r="BJ158" s="13" t="s">
        <v>79</v>
      </c>
      <c r="BK158" s="140">
        <f t="shared" si="9"/>
        <v>0</v>
      </c>
      <c r="BL158" s="13" t="s">
        <v>174</v>
      </c>
      <c r="BM158" s="139" t="s">
        <v>1984</v>
      </c>
    </row>
    <row r="159" spans="2:65" s="1" customFormat="1" ht="24.2" customHeight="1">
      <c r="B159" s="128"/>
      <c r="C159" s="129" t="s">
        <v>345</v>
      </c>
      <c r="D159" s="129" t="s">
        <v>170</v>
      </c>
      <c r="E159" s="130" t="s">
        <v>338</v>
      </c>
      <c r="F159" s="131" t="s">
        <v>339</v>
      </c>
      <c r="G159" s="132" t="s">
        <v>239</v>
      </c>
      <c r="H159" s="133">
        <v>444.40199999999999</v>
      </c>
      <c r="I159" s="134">
        <v>0</v>
      </c>
      <c r="J159" s="134">
        <f t="shared" si="0"/>
        <v>0</v>
      </c>
      <c r="K159" s="131" t="s">
        <v>2419</v>
      </c>
      <c r="L159" s="25"/>
      <c r="M159" s="135" t="s">
        <v>1</v>
      </c>
      <c r="N159" s="136" t="s">
        <v>37</v>
      </c>
      <c r="O159" s="137">
        <v>4.0000000000000001E-3</v>
      </c>
      <c r="P159" s="137">
        <f t="shared" si="1"/>
        <v>1.7776080000000001</v>
      </c>
      <c r="Q159" s="137">
        <v>0</v>
      </c>
      <c r="R159" s="137">
        <f t="shared" si="2"/>
        <v>0</v>
      </c>
      <c r="S159" s="137">
        <v>0</v>
      </c>
      <c r="T159" s="138">
        <f t="shared" si="3"/>
        <v>0</v>
      </c>
      <c r="AR159" s="139" t="s">
        <v>174</v>
      </c>
      <c r="AT159" s="139" t="s">
        <v>170</v>
      </c>
      <c r="AU159" s="139" t="s">
        <v>81</v>
      </c>
      <c r="AY159" s="13" t="s">
        <v>168</v>
      </c>
      <c r="BE159" s="140">
        <f t="shared" si="4"/>
        <v>0</v>
      </c>
      <c r="BF159" s="140">
        <f t="shared" si="5"/>
        <v>0</v>
      </c>
      <c r="BG159" s="140">
        <f t="shared" si="6"/>
        <v>0</v>
      </c>
      <c r="BH159" s="140">
        <f t="shared" si="7"/>
        <v>0</v>
      </c>
      <c r="BI159" s="140">
        <f t="shared" si="8"/>
        <v>0</v>
      </c>
      <c r="BJ159" s="13" t="s">
        <v>79</v>
      </c>
      <c r="BK159" s="140">
        <f t="shared" si="9"/>
        <v>0</v>
      </c>
      <c r="BL159" s="13" t="s">
        <v>174</v>
      </c>
      <c r="BM159" s="139" t="s">
        <v>1985</v>
      </c>
    </row>
    <row r="160" spans="2:65" s="1" customFormat="1" ht="33" customHeight="1">
      <c r="B160" s="128"/>
      <c r="C160" s="129" t="s">
        <v>349</v>
      </c>
      <c r="D160" s="129" t="s">
        <v>170</v>
      </c>
      <c r="E160" s="130" t="s">
        <v>342</v>
      </c>
      <c r="F160" s="131" t="s">
        <v>343</v>
      </c>
      <c r="G160" s="132" t="s">
        <v>239</v>
      </c>
      <c r="H160" s="133">
        <v>74.066999999999993</v>
      </c>
      <c r="I160" s="134">
        <v>0</v>
      </c>
      <c r="J160" s="134">
        <f t="shared" si="0"/>
        <v>0</v>
      </c>
      <c r="K160" s="131" t="s">
        <v>192</v>
      </c>
      <c r="L160" s="25"/>
      <c r="M160" s="135" t="s">
        <v>1</v>
      </c>
      <c r="N160" s="136" t="s">
        <v>37</v>
      </c>
      <c r="O160" s="137">
        <v>0</v>
      </c>
      <c r="P160" s="137">
        <f t="shared" si="1"/>
        <v>0</v>
      </c>
      <c r="Q160" s="137">
        <v>0</v>
      </c>
      <c r="R160" s="137">
        <f t="shared" si="2"/>
        <v>0</v>
      </c>
      <c r="S160" s="137">
        <v>0</v>
      </c>
      <c r="T160" s="138">
        <f t="shared" si="3"/>
        <v>0</v>
      </c>
      <c r="AR160" s="139" t="s">
        <v>174</v>
      </c>
      <c r="AT160" s="139" t="s">
        <v>170</v>
      </c>
      <c r="AU160" s="139" t="s">
        <v>81</v>
      </c>
      <c r="AY160" s="13" t="s">
        <v>168</v>
      </c>
      <c r="BE160" s="140">
        <f t="shared" si="4"/>
        <v>0</v>
      </c>
      <c r="BF160" s="140">
        <f t="shared" si="5"/>
        <v>0</v>
      </c>
      <c r="BG160" s="140">
        <f t="shared" si="6"/>
        <v>0</v>
      </c>
      <c r="BH160" s="140">
        <f t="shared" si="7"/>
        <v>0</v>
      </c>
      <c r="BI160" s="140">
        <f t="shared" si="8"/>
        <v>0</v>
      </c>
      <c r="BJ160" s="13" t="s">
        <v>79</v>
      </c>
      <c r="BK160" s="140">
        <f t="shared" si="9"/>
        <v>0</v>
      </c>
      <c r="BL160" s="13" t="s">
        <v>174</v>
      </c>
      <c r="BM160" s="139" t="s">
        <v>1986</v>
      </c>
    </row>
    <row r="161" spans="2:65" s="1" customFormat="1" ht="24.2" customHeight="1">
      <c r="B161" s="128"/>
      <c r="C161" s="129" t="s">
        <v>353</v>
      </c>
      <c r="D161" s="129" t="s">
        <v>170</v>
      </c>
      <c r="E161" s="130" t="s">
        <v>1125</v>
      </c>
      <c r="F161" s="131" t="s">
        <v>1126</v>
      </c>
      <c r="G161" s="132" t="s">
        <v>218</v>
      </c>
      <c r="H161" s="133">
        <v>48.960999999999999</v>
      </c>
      <c r="I161" s="134">
        <v>0</v>
      </c>
      <c r="J161" s="134">
        <f t="shared" si="0"/>
        <v>0</v>
      </c>
      <c r="K161" s="131" t="s">
        <v>2419</v>
      </c>
      <c r="L161" s="25"/>
      <c r="M161" s="135" t="s">
        <v>1</v>
      </c>
      <c r="N161" s="136" t="s">
        <v>37</v>
      </c>
      <c r="O161" s="137">
        <v>0.158</v>
      </c>
      <c r="P161" s="137">
        <f t="shared" si="1"/>
        <v>7.7358380000000002</v>
      </c>
      <c r="Q161" s="137">
        <v>0</v>
      </c>
      <c r="R161" s="137">
        <f t="shared" si="2"/>
        <v>0</v>
      </c>
      <c r="S161" s="137">
        <v>9.8000000000000004E-2</v>
      </c>
      <c r="T161" s="138">
        <f t="shared" si="3"/>
        <v>4.7981780000000001</v>
      </c>
      <c r="AR161" s="139" t="s">
        <v>174</v>
      </c>
      <c r="AT161" s="139" t="s">
        <v>170</v>
      </c>
      <c r="AU161" s="139" t="s">
        <v>81</v>
      </c>
      <c r="AY161" s="13" t="s">
        <v>168</v>
      </c>
      <c r="BE161" s="140">
        <f t="shared" si="4"/>
        <v>0</v>
      </c>
      <c r="BF161" s="140">
        <f t="shared" si="5"/>
        <v>0</v>
      </c>
      <c r="BG161" s="140">
        <f t="shared" si="6"/>
        <v>0</v>
      </c>
      <c r="BH161" s="140">
        <f t="shared" si="7"/>
        <v>0</v>
      </c>
      <c r="BI161" s="140">
        <f t="shared" si="8"/>
        <v>0</v>
      </c>
      <c r="BJ161" s="13" t="s">
        <v>79</v>
      </c>
      <c r="BK161" s="140">
        <f t="shared" si="9"/>
        <v>0</v>
      </c>
      <c r="BL161" s="13" t="s">
        <v>174</v>
      </c>
      <c r="BM161" s="139" t="s">
        <v>1987</v>
      </c>
    </row>
    <row r="162" spans="2:65" s="1" customFormat="1" ht="16.5" customHeight="1">
      <c r="B162" s="128"/>
      <c r="C162" s="129" t="s">
        <v>357</v>
      </c>
      <c r="D162" s="129" t="s">
        <v>170</v>
      </c>
      <c r="E162" s="130" t="s">
        <v>565</v>
      </c>
      <c r="F162" s="131" t="s">
        <v>566</v>
      </c>
      <c r="G162" s="132" t="s">
        <v>207</v>
      </c>
      <c r="H162" s="133">
        <v>89.02</v>
      </c>
      <c r="I162" s="134">
        <v>0</v>
      </c>
      <c r="J162" s="134">
        <f t="shared" si="0"/>
        <v>0</v>
      </c>
      <c r="K162" s="131" t="s">
        <v>2419</v>
      </c>
      <c r="L162" s="25"/>
      <c r="M162" s="135" t="s">
        <v>1</v>
      </c>
      <c r="N162" s="136" t="s">
        <v>37</v>
      </c>
      <c r="O162" s="137">
        <v>0.155</v>
      </c>
      <c r="P162" s="137">
        <f t="shared" si="1"/>
        <v>13.7981</v>
      </c>
      <c r="Q162" s="137">
        <v>0</v>
      </c>
      <c r="R162" s="137">
        <f t="shared" si="2"/>
        <v>0</v>
      </c>
      <c r="S162" s="137">
        <v>0</v>
      </c>
      <c r="T162" s="138">
        <f t="shared" si="3"/>
        <v>0</v>
      </c>
      <c r="AR162" s="139" t="s">
        <v>174</v>
      </c>
      <c r="AT162" s="139" t="s">
        <v>170</v>
      </c>
      <c r="AU162" s="139" t="s">
        <v>81</v>
      </c>
      <c r="AY162" s="13" t="s">
        <v>168</v>
      </c>
      <c r="BE162" s="140">
        <f t="shared" si="4"/>
        <v>0</v>
      </c>
      <c r="BF162" s="140">
        <f t="shared" si="5"/>
        <v>0</v>
      </c>
      <c r="BG162" s="140">
        <f t="shared" si="6"/>
        <v>0</v>
      </c>
      <c r="BH162" s="140">
        <f t="shared" si="7"/>
        <v>0</v>
      </c>
      <c r="BI162" s="140">
        <f t="shared" si="8"/>
        <v>0</v>
      </c>
      <c r="BJ162" s="13" t="s">
        <v>79</v>
      </c>
      <c r="BK162" s="140">
        <f t="shared" si="9"/>
        <v>0</v>
      </c>
      <c r="BL162" s="13" t="s">
        <v>174</v>
      </c>
      <c r="BM162" s="139" t="s">
        <v>1988</v>
      </c>
    </row>
    <row r="163" spans="2:65" s="1" customFormat="1" ht="24.2" customHeight="1">
      <c r="B163" s="128"/>
      <c r="C163" s="129" t="s">
        <v>361</v>
      </c>
      <c r="D163" s="129" t="s">
        <v>170</v>
      </c>
      <c r="E163" s="130" t="s">
        <v>1509</v>
      </c>
      <c r="F163" s="131" t="s">
        <v>1510</v>
      </c>
      <c r="G163" s="132" t="s">
        <v>218</v>
      </c>
      <c r="H163" s="133">
        <v>61.423999999999999</v>
      </c>
      <c r="I163" s="134">
        <v>0</v>
      </c>
      <c r="J163" s="134">
        <f t="shared" si="0"/>
        <v>0</v>
      </c>
      <c r="K163" s="131" t="s">
        <v>2419</v>
      </c>
      <c r="L163" s="25"/>
      <c r="M163" s="135" t="s">
        <v>1</v>
      </c>
      <c r="N163" s="136" t="s">
        <v>37</v>
      </c>
      <c r="O163" s="137">
        <v>0.79900000000000004</v>
      </c>
      <c r="P163" s="137">
        <f t="shared" si="1"/>
        <v>49.077776</v>
      </c>
      <c r="Q163" s="137">
        <v>0</v>
      </c>
      <c r="R163" s="137">
        <f t="shared" si="2"/>
        <v>0</v>
      </c>
      <c r="S163" s="137">
        <v>0.70899999999999996</v>
      </c>
      <c r="T163" s="138">
        <f t="shared" si="3"/>
        <v>43.549616</v>
      </c>
      <c r="AR163" s="139" t="s">
        <v>174</v>
      </c>
      <c r="AT163" s="139" t="s">
        <v>170</v>
      </c>
      <c r="AU163" s="139" t="s">
        <v>81</v>
      </c>
      <c r="AY163" s="13" t="s">
        <v>168</v>
      </c>
      <c r="BE163" s="140">
        <f t="shared" si="4"/>
        <v>0</v>
      </c>
      <c r="BF163" s="140">
        <f t="shared" si="5"/>
        <v>0</v>
      </c>
      <c r="BG163" s="140">
        <f t="shared" si="6"/>
        <v>0</v>
      </c>
      <c r="BH163" s="140">
        <f t="shared" si="7"/>
        <v>0</v>
      </c>
      <c r="BI163" s="140">
        <f t="shared" si="8"/>
        <v>0</v>
      </c>
      <c r="BJ163" s="13" t="s">
        <v>79</v>
      </c>
      <c r="BK163" s="140">
        <f t="shared" si="9"/>
        <v>0</v>
      </c>
      <c r="BL163" s="13" t="s">
        <v>174</v>
      </c>
      <c r="BM163" s="139" t="s">
        <v>1989</v>
      </c>
    </row>
    <row r="164" spans="2:65" s="1" customFormat="1" ht="24.2" customHeight="1">
      <c r="B164" s="128"/>
      <c r="C164" s="129" t="s">
        <v>363</v>
      </c>
      <c r="D164" s="129" t="s">
        <v>170</v>
      </c>
      <c r="E164" s="130" t="s">
        <v>354</v>
      </c>
      <c r="F164" s="131" t="s">
        <v>355</v>
      </c>
      <c r="G164" s="132" t="s">
        <v>207</v>
      </c>
      <c r="H164" s="133">
        <v>111.68</v>
      </c>
      <c r="I164" s="134">
        <v>0</v>
      </c>
      <c r="J164" s="134">
        <f t="shared" si="0"/>
        <v>0</v>
      </c>
      <c r="K164" s="131" t="s">
        <v>2419</v>
      </c>
      <c r="L164" s="25"/>
      <c r="M164" s="135" t="s">
        <v>1</v>
      </c>
      <c r="N164" s="136" t="s">
        <v>37</v>
      </c>
      <c r="O164" s="137">
        <v>0.58299999999999996</v>
      </c>
      <c r="P164" s="137">
        <f t="shared" si="1"/>
        <v>65.109440000000006</v>
      </c>
      <c r="Q164" s="137">
        <v>2.0000000000000002E-5</v>
      </c>
      <c r="R164" s="137">
        <f t="shared" si="2"/>
        <v>2.2336000000000005E-3</v>
      </c>
      <c r="S164" s="137">
        <v>0</v>
      </c>
      <c r="T164" s="138">
        <f t="shared" si="3"/>
        <v>0</v>
      </c>
      <c r="AR164" s="139" t="s">
        <v>174</v>
      </c>
      <c r="AT164" s="139" t="s">
        <v>170</v>
      </c>
      <c r="AU164" s="139" t="s">
        <v>81</v>
      </c>
      <c r="AY164" s="13" t="s">
        <v>168</v>
      </c>
      <c r="BE164" s="140">
        <f t="shared" si="4"/>
        <v>0</v>
      </c>
      <c r="BF164" s="140">
        <f t="shared" si="5"/>
        <v>0</v>
      </c>
      <c r="BG164" s="140">
        <f t="shared" si="6"/>
        <v>0</v>
      </c>
      <c r="BH164" s="140">
        <f t="shared" si="7"/>
        <v>0</v>
      </c>
      <c r="BI164" s="140">
        <f t="shared" si="8"/>
        <v>0</v>
      </c>
      <c r="BJ164" s="13" t="s">
        <v>79</v>
      </c>
      <c r="BK164" s="140">
        <f t="shared" si="9"/>
        <v>0</v>
      </c>
      <c r="BL164" s="13" t="s">
        <v>174</v>
      </c>
      <c r="BM164" s="139" t="s">
        <v>1990</v>
      </c>
    </row>
    <row r="165" spans="2:65" s="1" customFormat="1" ht="21.75" customHeight="1">
      <c r="B165" s="128"/>
      <c r="C165" s="129" t="s">
        <v>214</v>
      </c>
      <c r="D165" s="129" t="s">
        <v>170</v>
      </c>
      <c r="E165" s="130" t="s">
        <v>294</v>
      </c>
      <c r="F165" s="131" t="s">
        <v>295</v>
      </c>
      <c r="G165" s="132" t="s">
        <v>239</v>
      </c>
      <c r="H165" s="133">
        <v>48.347999999999999</v>
      </c>
      <c r="I165" s="134">
        <v>0</v>
      </c>
      <c r="J165" s="134">
        <f t="shared" si="0"/>
        <v>0</v>
      </c>
      <c r="K165" s="131" t="s">
        <v>2419</v>
      </c>
      <c r="L165" s="25"/>
      <c r="M165" s="135" t="s">
        <v>1</v>
      </c>
      <c r="N165" s="136" t="s">
        <v>37</v>
      </c>
      <c r="O165" s="137">
        <v>0.03</v>
      </c>
      <c r="P165" s="137">
        <f t="shared" si="1"/>
        <v>1.45044</v>
      </c>
      <c r="Q165" s="137">
        <v>0</v>
      </c>
      <c r="R165" s="137">
        <f t="shared" si="2"/>
        <v>0</v>
      </c>
      <c r="S165" s="137">
        <v>0</v>
      </c>
      <c r="T165" s="138">
        <f t="shared" si="3"/>
        <v>0</v>
      </c>
      <c r="AR165" s="139" t="s">
        <v>174</v>
      </c>
      <c r="AT165" s="139" t="s">
        <v>170</v>
      </c>
      <c r="AU165" s="139" t="s">
        <v>81</v>
      </c>
      <c r="AY165" s="13" t="s">
        <v>168</v>
      </c>
      <c r="BE165" s="140">
        <f t="shared" si="4"/>
        <v>0</v>
      </c>
      <c r="BF165" s="140">
        <f t="shared" si="5"/>
        <v>0</v>
      </c>
      <c r="BG165" s="140">
        <f t="shared" si="6"/>
        <v>0</v>
      </c>
      <c r="BH165" s="140">
        <f t="shared" si="7"/>
        <v>0</v>
      </c>
      <c r="BI165" s="140">
        <f t="shared" si="8"/>
        <v>0</v>
      </c>
      <c r="BJ165" s="13" t="s">
        <v>79</v>
      </c>
      <c r="BK165" s="140">
        <f t="shared" si="9"/>
        <v>0</v>
      </c>
      <c r="BL165" s="13" t="s">
        <v>174</v>
      </c>
      <c r="BM165" s="139" t="s">
        <v>1991</v>
      </c>
    </row>
    <row r="166" spans="2:65" s="1" customFormat="1" ht="24.2" customHeight="1">
      <c r="B166" s="128"/>
      <c r="C166" s="129" t="s">
        <v>368</v>
      </c>
      <c r="D166" s="129" t="s">
        <v>170</v>
      </c>
      <c r="E166" s="130" t="s">
        <v>298</v>
      </c>
      <c r="F166" s="131" t="s">
        <v>299</v>
      </c>
      <c r="G166" s="132" t="s">
        <v>239</v>
      </c>
      <c r="H166" s="133">
        <v>290.08800000000002</v>
      </c>
      <c r="I166" s="134">
        <v>0</v>
      </c>
      <c r="J166" s="134">
        <f t="shared" ref="J166:J197" si="10">ROUND(I166*H166,2)</f>
        <v>0</v>
      </c>
      <c r="K166" s="131" t="s">
        <v>2419</v>
      </c>
      <c r="L166" s="25"/>
      <c r="M166" s="135" t="s">
        <v>1</v>
      </c>
      <c r="N166" s="136" t="s">
        <v>37</v>
      </c>
      <c r="O166" s="137">
        <v>2E-3</v>
      </c>
      <c r="P166" s="137">
        <f t="shared" ref="P166:P197" si="11">O166*H166</f>
        <v>0.58017600000000003</v>
      </c>
      <c r="Q166" s="137">
        <v>0</v>
      </c>
      <c r="R166" s="137">
        <f t="shared" ref="R166:R197" si="12">Q166*H166</f>
        <v>0</v>
      </c>
      <c r="S166" s="137">
        <v>0</v>
      </c>
      <c r="T166" s="138">
        <f t="shared" ref="T166:T197" si="13">S166*H166</f>
        <v>0</v>
      </c>
      <c r="AR166" s="139" t="s">
        <v>174</v>
      </c>
      <c r="AT166" s="139" t="s">
        <v>170</v>
      </c>
      <c r="AU166" s="139" t="s">
        <v>81</v>
      </c>
      <c r="AY166" s="13" t="s">
        <v>168</v>
      </c>
      <c r="BE166" s="140">
        <f t="shared" ref="BE166:BE197" si="14">IF(N166="základní",J166,0)</f>
        <v>0</v>
      </c>
      <c r="BF166" s="140">
        <f t="shared" ref="BF166:BF197" si="15">IF(N166="snížená",J166,0)</f>
        <v>0</v>
      </c>
      <c r="BG166" s="140">
        <f t="shared" ref="BG166:BG197" si="16">IF(N166="zákl. přenesená",J166,0)</f>
        <v>0</v>
      </c>
      <c r="BH166" s="140">
        <f t="shared" ref="BH166:BH197" si="17">IF(N166="sníž. přenesená",J166,0)</f>
        <v>0</v>
      </c>
      <c r="BI166" s="140">
        <f t="shared" ref="BI166:BI197" si="18">IF(N166="nulová",J166,0)</f>
        <v>0</v>
      </c>
      <c r="BJ166" s="13" t="s">
        <v>79</v>
      </c>
      <c r="BK166" s="140">
        <f t="shared" ref="BK166:BK197" si="19">ROUND(I166*H166,2)</f>
        <v>0</v>
      </c>
      <c r="BL166" s="13" t="s">
        <v>174</v>
      </c>
      <c r="BM166" s="139" t="s">
        <v>1992</v>
      </c>
    </row>
    <row r="167" spans="2:65" s="1" customFormat="1" ht="33" customHeight="1">
      <c r="B167" s="128"/>
      <c r="C167" s="129" t="s">
        <v>372</v>
      </c>
      <c r="D167" s="129" t="s">
        <v>170</v>
      </c>
      <c r="E167" s="130" t="s">
        <v>365</v>
      </c>
      <c r="F167" s="131" t="s">
        <v>366</v>
      </c>
      <c r="G167" s="132" t="s">
        <v>239</v>
      </c>
      <c r="H167" s="133">
        <v>48.347999999999999</v>
      </c>
      <c r="I167" s="134">
        <v>0</v>
      </c>
      <c r="J167" s="134">
        <f t="shared" si="10"/>
        <v>0</v>
      </c>
      <c r="K167" s="131" t="s">
        <v>2419</v>
      </c>
      <c r="L167" s="25"/>
      <c r="M167" s="135" t="s">
        <v>1</v>
      </c>
      <c r="N167" s="136" t="s">
        <v>37</v>
      </c>
      <c r="O167" s="137">
        <v>0</v>
      </c>
      <c r="P167" s="137">
        <f t="shared" si="11"/>
        <v>0</v>
      </c>
      <c r="Q167" s="137">
        <v>0</v>
      </c>
      <c r="R167" s="137">
        <f t="shared" si="12"/>
        <v>0</v>
      </c>
      <c r="S167" s="137">
        <v>0</v>
      </c>
      <c r="T167" s="138">
        <f t="shared" si="13"/>
        <v>0</v>
      </c>
      <c r="AR167" s="139" t="s">
        <v>174</v>
      </c>
      <c r="AT167" s="139" t="s">
        <v>170</v>
      </c>
      <c r="AU167" s="139" t="s">
        <v>81</v>
      </c>
      <c r="AY167" s="13" t="s">
        <v>168</v>
      </c>
      <c r="BE167" s="140">
        <f t="shared" si="14"/>
        <v>0</v>
      </c>
      <c r="BF167" s="140">
        <f t="shared" si="15"/>
        <v>0</v>
      </c>
      <c r="BG167" s="140">
        <f t="shared" si="16"/>
        <v>0</v>
      </c>
      <c r="BH167" s="140">
        <f t="shared" si="17"/>
        <v>0</v>
      </c>
      <c r="BI167" s="140">
        <f t="shared" si="18"/>
        <v>0</v>
      </c>
      <c r="BJ167" s="13" t="s">
        <v>79</v>
      </c>
      <c r="BK167" s="140">
        <f t="shared" si="19"/>
        <v>0</v>
      </c>
      <c r="BL167" s="13" t="s">
        <v>174</v>
      </c>
      <c r="BM167" s="139" t="s">
        <v>1993</v>
      </c>
    </row>
    <row r="168" spans="2:65" s="1" customFormat="1" ht="24.2" customHeight="1">
      <c r="B168" s="128"/>
      <c r="C168" s="129" t="s">
        <v>377</v>
      </c>
      <c r="D168" s="129" t="s">
        <v>170</v>
      </c>
      <c r="E168" s="130" t="s">
        <v>633</v>
      </c>
      <c r="F168" s="131" t="s">
        <v>634</v>
      </c>
      <c r="G168" s="132" t="s">
        <v>218</v>
      </c>
      <c r="H168" s="133">
        <v>47.927</v>
      </c>
      <c r="I168" s="134">
        <v>0</v>
      </c>
      <c r="J168" s="134">
        <f t="shared" si="10"/>
        <v>0</v>
      </c>
      <c r="K168" s="131" t="s">
        <v>192</v>
      </c>
      <c r="L168" s="25"/>
      <c r="M168" s="135" t="s">
        <v>1</v>
      </c>
      <c r="N168" s="136" t="s">
        <v>37</v>
      </c>
      <c r="O168" s="137">
        <v>0.20899999999999999</v>
      </c>
      <c r="P168" s="137">
        <f t="shared" si="11"/>
        <v>10.016743</v>
      </c>
      <c r="Q168" s="137">
        <v>0</v>
      </c>
      <c r="R168" s="137">
        <f t="shared" si="12"/>
        <v>0</v>
      </c>
      <c r="S168" s="137">
        <v>0</v>
      </c>
      <c r="T168" s="138">
        <f t="shared" si="13"/>
        <v>0</v>
      </c>
      <c r="AR168" s="139" t="s">
        <v>174</v>
      </c>
      <c r="AT168" s="139" t="s">
        <v>170</v>
      </c>
      <c r="AU168" s="139" t="s">
        <v>81</v>
      </c>
      <c r="AY168" s="13" t="s">
        <v>168</v>
      </c>
      <c r="BE168" s="140">
        <f t="shared" si="14"/>
        <v>0</v>
      </c>
      <c r="BF168" s="140">
        <f t="shared" si="15"/>
        <v>0</v>
      </c>
      <c r="BG168" s="140">
        <f t="shared" si="16"/>
        <v>0</v>
      </c>
      <c r="BH168" s="140">
        <f t="shared" si="17"/>
        <v>0</v>
      </c>
      <c r="BI168" s="140">
        <f t="shared" si="18"/>
        <v>0</v>
      </c>
      <c r="BJ168" s="13" t="s">
        <v>79</v>
      </c>
      <c r="BK168" s="140">
        <f t="shared" si="19"/>
        <v>0</v>
      </c>
      <c r="BL168" s="13" t="s">
        <v>174</v>
      </c>
      <c r="BM168" s="139" t="s">
        <v>1994</v>
      </c>
    </row>
    <row r="169" spans="2:65" s="1" customFormat="1" ht="24.2" customHeight="1">
      <c r="B169" s="128"/>
      <c r="C169" s="129" t="s">
        <v>381</v>
      </c>
      <c r="D169" s="129" t="s">
        <v>170</v>
      </c>
      <c r="E169" s="130" t="s">
        <v>636</v>
      </c>
      <c r="F169" s="131" t="s">
        <v>637</v>
      </c>
      <c r="G169" s="132" t="s">
        <v>218</v>
      </c>
      <c r="H169" s="133">
        <v>47.927</v>
      </c>
      <c r="I169" s="134">
        <v>0</v>
      </c>
      <c r="J169" s="134">
        <f t="shared" si="10"/>
        <v>0</v>
      </c>
      <c r="K169" s="131" t="s">
        <v>2419</v>
      </c>
      <c r="L169" s="25"/>
      <c r="M169" s="135" t="s">
        <v>1</v>
      </c>
      <c r="N169" s="136" t="s">
        <v>37</v>
      </c>
      <c r="O169" s="137">
        <v>7.5999999999999998E-2</v>
      </c>
      <c r="P169" s="137">
        <f t="shared" si="11"/>
        <v>3.642452</v>
      </c>
      <c r="Q169" s="137">
        <v>0</v>
      </c>
      <c r="R169" s="137">
        <f t="shared" si="12"/>
        <v>0</v>
      </c>
      <c r="S169" s="137">
        <v>0</v>
      </c>
      <c r="T169" s="138">
        <f t="shared" si="13"/>
        <v>0</v>
      </c>
      <c r="AR169" s="139" t="s">
        <v>174</v>
      </c>
      <c r="AT169" s="139" t="s">
        <v>170</v>
      </c>
      <c r="AU169" s="139" t="s">
        <v>81</v>
      </c>
      <c r="AY169" s="13" t="s">
        <v>168</v>
      </c>
      <c r="BE169" s="140">
        <f t="shared" si="14"/>
        <v>0</v>
      </c>
      <c r="BF169" s="140">
        <f t="shared" si="15"/>
        <v>0</v>
      </c>
      <c r="BG169" s="140">
        <f t="shared" si="16"/>
        <v>0</v>
      </c>
      <c r="BH169" s="140">
        <f t="shared" si="17"/>
        <v>0</v>
      </c>
      <c r="BI169" s="140">
        <f t="shared" si="18"/>
        <v>0</v>
      </c>
      <c r="BJ169" s="13" t="s">
        <v>79</v>
      </c>
      <c r="BK169" s="140">
        <f t="shared" si="19"/>
        <v>0</v>
      </c>
      <c r="BL169" s="13" t="s">
        <v>174</v>
      </c>
      <c r="BM169" s="139" t="s">
        <v>1995</v>
      </c>
    </row>
    <row r="170" spans="2:65" s="1" customFormat="1" ht="37.9" customHeight="1">
      <c r="B170" s="128"/>
      <c r="C170" s="129" t="s">
        <v>385</v>
      </c>
      <c r="D170" s="129" t="s">
        <v>170</v>
      </c>
      <c r="E170" s="130" t="s">
        <v>1518</v>
      </c>
      <c r="F170" s="131" t="s">
        <v>1519</v>
      </c>
      <c r="G170" s="132" t="s">
        <v>213</v>
      </c>
      <c r="H170" s="133">
        <v>9.5850000000000009</v>
      </c>
      <c r="I170" s="134">
        <v>0</v>
      </c>
      <c r="J170" s="134">
        <f t="shared" si="10"/>
        <v>0</v>
      </c>
      <c r="K170" s="131" t="s">
        <v>192</v>
      </c>
      <c r="L170" s="25"/>
      <c r="M170" s="135" t="s">
        <v>1</v>
      </c>
      <c r="N170" s="136" t="s">
        <v>37</v>
      </c>
      <c r="O170" s="137">
        <v>8.9999999999999993E-3</v>
      </c>
      <c r="P170" s="137">
        <f t="shared" si="11"/>
        <v>8.6264999999999994E-2</v>
      </c>
      <c r="Q170" s="137">
        <v>0</v>
      </c>
      <c r="R170" s="137">
        <f t="shared" si="12"/>
        <v>0</v>
      </c>
      <c r="S170" s="137">
        <v>0</v>
      </c>
      <c r="T170" s="138">
        <f t="shared" si="13"/>
        <v>0</v>
      </c>
      <c r="AR170" s="139" t="s">
        <v>174</v>
      </c>
      <c r="AT170" s="139" t="s">
        <v>170</v>
      </c>
      <c r="AU170" s="139" t="s">
        <v>81</v>
      </c>
      <c r="AY170" s="13" t="s">
        <v>168</v>
      </c>
      <c r="BE170" s="140">
        <f t="shared" si="14"/>
        <v>0</v>
      </c>
      <c r="BF170" s="140">
        <f t="shared" si="15"/>
        <v>0</v>
      </c>
      <c r="BG170" s="140">
        <f t="shared" si="16"/>
        <v>0</v>
      </c>
      <c r="BH170" s="140">
        <f t="shared" si="17"/>
        <v>0</v>
      </c>
      <c r="BI170" s="140">
        <f t="shared" si="18"/>
        <v>0</v>
      </c>
      <c r="BJ170" s="13" t="s">
        <v>79</v>
      </c>
      <c r="BK170" s="140">
        <f t="shared" si="19"/>
        <v>0</v>
      </c>
      <c r="BL170" s="13" t="s">
        <v>174</v>
      </c>
      <c r="BM170" s="139" t="s">
        <v>1996</v>
      </c>
    </row>
    <row r="171" spans="2:65" s="1" customFormat="1" ht="24.2" customHeight="1">
      <c r="B171" s="128"/>
      <c r="C171" s="129" t="s">
        <v>389</v>
      </c>
      <c r="D171" s="129" t="s">
        <v>170</v>
      </c>
      <c r="E171" s="130" t="s">
        <v>911</v>
      </c>
      <c r="F171" s="131" t="s">
        <v>912</v>
      </c>
      <c r="G171" s="132" t="s">
        <v>207</v>
      </c>
      <c r="H171" s="133">
        <v>35.200000000000003</v>
      </c>
      <c r="I171" s="134">
        <v>0</v>
      </c>
      <c r="J171" s="134">
        <f t="shared" si="10"/>
        <v>0</v>
      </c>
      <c r="K171" s="131" t="s">
        <v>2419</v>
      </c>
      <c r="L171" s="25"/>
      <c r="M171" s="135" t="s">
        <v>1</v>
      </c>
      <c r="N171" s="136" t="s">
        <v>37</v>
      </c>
      <c r="O171" s="137">
        <v>0.70299999999999996</v>
      </c>
      <c r="P171" s="137">
        <f t="shared" si="11"/>
        <v>24.7456</v>
      </c>
      <c r="Q171" s="137">
        <v>8.6800000000000002E-3</v>
      </c>
      <c r="R171" s="137">
        <f t="shared" si="12"/>
        <v>0.30553600000000003</v>
      </c>
      <c r="S171" s="137">
        <v>0</v>
      </c>
      <c r="T171" s="138">
        <f t="shared" si="13"/>
        <v>0</v>
      </c>
      <c r="AR171" s="139" t="s">
        <v>174</v>
      </c>
      <c r="AT171" s="139" t="s">
        <v>170</v>
      </c>
      <c r="AU171" s="139" t="s">
        <v>81</v>
      </c>
      <c r="AY171" s="13" t="s">
        <v>168</v>
      </c>
      <c r="BE171" s="140">
        <f t="shared" si="14"/>
        <v>0</v>
      </c>
      <c r="BF171" s="140">
        <f t="shared" si="15"/>
        <v>0</v>
      </c>
      <c r="BG171" s="140">
        <f t="shared" si="16"/>
        <v>0</v>
      </c>
      <c r="BH171" s="140">
        <f t="shared" si="17"/>
        <v>0</v>
      </c>
      <c r="BI171" s="140">
        <f t="shared" si="18"/>
        <v>0</v>
      </c>
      <c r="BJ171" s="13" t="s">
        <v>79</v>
      </c>
      <c r="BK171" s="140">
        <f t="shared" si="19"/>
        <v>0</v>
      </c>
      <c r="BL171" s="13" t="s">
        <v>174</v>
      </c>
      <c r="BM171" s="139" t="s">
        <v>1997</v>
      </c>
    </row>
    <row r="172" spans="2:65" s="1" customFormat="1" ht="24.2" customHeight="1">
      <c r="B172" s="128"/>
      <c r="C172" s="129" t="s">
        <v>393</v>
      </c>
      <c r="D172" s="129" t="s">
        <v>170</v>
      </c>
      <c r="E172" s="130" t="s">
        <v>1157</v>
      </c>
      <c r="F172" s="131" t="s">
        <v>1158</v>
      </c>
      <c r="G172" s="132" t="s">
        <v>207</v>
      </c>
      <c r="H172" s="133">
        <v>99</v>
      </c>
      <c r="I172" s="134">
        <v>0</v>
      </c>
      <c r="J172" s="134">
        <f t="shared" si="10"/>
        <v>0</v>
      </c>
      <c r="K172" s="131" t="s">
        <v>2419</v>
      </c>
      <c r="L172" s="25"/>
      <c r="M172" s="135" t="s">
        <v>1</v>
      </c>
      <c r="N172" s="136" t="s">
        <v>37</v>
      </c>
      <c r="O172" s="137">
        <v>0.54700000000000004</v>
      </c>
      <c r="P172" s="137">
        <f t="shared" si="11"/>
        <v>54.153000000000006</v>
      </c>
      <c r="Q172" s="137">
        <v>3.6900000000000002E-2</v>
      </c>
      <c r="R172" s="137">
        <f t="shared" si="12"/>
        <v>3.6531000000000002</v>
      </c>
      <c r="S172" s="137">
        <v>0</v>
      </c>
      <c r="T172" s="138">
        <f t="shared" si="13"/>
        <v>0</v>
      </c>
      <c r="AR172" s="139" t="s">
        <v>174</v>
      </c>
      <c r="AT172" s="139" t="s">
        <v>170</v>
      </c>
      <c r="AU172" s="139" t="s">
        <v>81</v>
      </c>
      <c r="AY172" s="13" t="s">
        <v>168</v>
      </c>
      <c r="BE172" s="140">
        <f t="shared" si="14"/>
        <v>0</v>
      </c>
      <c r="BF172" s="140">
        <f t="shared" si="15"/>
        <v>0</v>
      </c>
      <c r="BG172" s="140">
        <f t="shared" si="16"/>
        <v>0</v>
      </c>
      <c r="BH172" s="140">
        <f t="shared" si="17"/>
        <v>0</v>
      </c>
      <c r="BI172" s="140">
        <f t="shared" si="18"/>
        <v>0</v>
      </c>
      <c r="BJ172" s="13" t="s">
        <v>79</v>
      </c>
      <c r="BK172" s="140">
        <f t="shared" si="19"/>
        <v>0</v>
      </c>
      <c r="BL172" s="13" t="s">
        <v>174</v>
      </c>
      <c r="BM172" s="139" t="s">
        <v>1998</v>
      </c>
    </row>
    <row r="173" spans="2:65" s="1" customFormat="1" ht="37.9" customHeight="1">
      <c r="B173" s="128"/>
      <c r="C173" s="129" t="s">
        <v>397</v>
      </c>
      <c r="D173" s="129" t="s">
        <v>170</v>
      </c>
      <c r="E173" s="130" t="s">
        <v>1999</v>
      </c>
      <c r="F173" s="131" t="s">
        <v>2000</v>
      </c>
      <c r="G173" s="132" t="s">
        <v>207</v>
      </c>
      <c r="H173" s="133">
        <v>6.6</v>
      </c>
      <c r="I173" s="134">
        <v>0</v>
      </c>
      <c r="J173" s="134">
        <f t="shared" si="10"/>
        <v>0</v>
      </c>
      <c r="K173" s="131" t="s">
        <v>2419</v>
      </c>
      <c r="L173" s="25"/>
      <c r="M173" s="135" t="s">
        <v>1</v>
      </c>
      <c r="N173" s="136" t="s">
        <v>37</v>
      </c>
      <c r="O173" s="137">
        <v>0.42</v>
      </c>
      <c r="P173" s="137">
        <f t="shared" si="11"/>
        <v>2.7719999999999998</v>
      </c>
      <c r="Q173" s="137">
        <v>0</v>
      </c>
      <c r="R173" s="137">
        <f t="shared" si="12"/>
        <v>0</v>
      </c>
      <c r="S173" s="137">
        <v>0</v>
      </c>
      <c r="T173" s="138">
        <f t="shared" si="13"/>
        <v>0</v>
      </c>
      <c r="AR173" s="139" t="s">
        <v>174</v>
      </c>
      <c r="AT173" s="139" t="s">
        <v>170</v>
      </c>
      <c r="AU173" s="139" t="s">
        <v>81</v>
      </c>
      <c r="AY173" s="13" t="s">
        <v>168</v>
      </c>
      <c r="BE173" s="140">
        <f t="shared" si="14"/>
        <v>0</v>
      </c>
      <c r="BF173" s="140">
        <f t="shared" si="15"/>
        <v>0</v>
      </c>
      <c r="BG173" s="140">
        <f t="shared" si="16"/>
        <v>0</v>
      </c>
      <c r="BH173" s="140">
        <f t="shared" si="17"/>
        <v>0</v>
      </c>
      <c r="BI173" s="140">
        <f t="shared" si="18"/>
        <v>0</v>
      </c>
      <c r="BJ173" s="13" t="s">
        <v>79</v>
      </c>
      <c r="BK173" s="140">
        <f t="shared" si="19"/>
        <v>0</v>
      </c>
      <c r="BL173" s="13" t="s">
        <v>174</v>
      </c>
      <c r="BM173" s="139" t="s">
        <v>2001</v>
      </c>
    </row>
    <row r="174" spans="2:65" s="1" customFormat="1" ht="44.25" customHeight="1">
      <c r="B174" s="128"/>
      <c r="C174" s="129" t="s">
        <v>401</v>
      </c>
      <c r="D174" s="129" t="s">
        <v>170</v>
      </c>
      <c r="E174" s="130" t="s">
        <v>2002</v>
      </c>
      <c r="F174" s="131" t="s">
        <v>2003</v>
      </c>
      <c r="G174" s="132" t="s">
        <v>207</v>
      </c>
      <c r="H174" s="133">
        <v>92.4</v>
      </c>
      <c r="I174" s="134">
        <v>0</v>
      </c>
      <c r="J174" s="134">
        <f t="shared" si="10"/>
        <v>0</v>
      </c>
      <c r="K174" s="131" t="s">
        <v>2419</v>
      </c>
      <c r="L174" s="25"/>
      <c r="M174" s="135" t="s">
        <v>1</v>
      </c>
      <c r="N174" s="136" t="s">
        <v>37</v>
      </c>
      <c r="O174" s="137">
        <v>0</v>
      </c>
      <c r="P174" s="137">
        <f t="shared" si="11"/>
        <v>0</v>
      </c>
      <c r="Q174" s="137">
        <v>0</v>
      </c>
      <c r="R174" s="137">
        <f t="shared" si="12"/>
        <v>0</v>
      </c>
      <c r="S174" s="137">
        <v>0</v>
      </c>
      <c r="T174" s="138">
        <f t="shared" si="13"/>
        <v>0</v>
      </c>
      <c r="AR174" s="139" t="s">
        <v>174</v>
      </c>
      <c r="AT174" s="139" t="s">
        <v>170</v>
      </c>
      <c r="AU174" s="139" t="s">
        <v>81</v>
      </c>
      <c r="AY174" s="13" t="s">
        <v>168</v>
      </c>
      <c r="BE174" s="140">
        <f t="shared" si="14"/>
        <v>0</v>
      </c>
      <c r="BF174" s="140">
        <f t="shared" si="15"/>
        <v>0</v>
      </c>
      <c r="BG174" s="140">
        <f t="shared" si="16"/>
        <v>0</v>
      </c>
      <c r="BH174" s="140">
        <f t="shared" si="17"/>
        <v>0</v>
      </c>
      <c r="BI174" s="140">
        <f t="shared" si="18"/>
        <v>0</v>
      </c>
      <c r="BJ174" s="13" t="s">
        <v>79</v>
      </c>
      <c r="BK174" s="140">
        <f t="shared" si="19"/>
        <v>0</v>
      </c>
      <c r="BL174" s="13" t="s">
        <v>174</v>
      </c>
      <c r="BM174" s="139" t="s">
        <v>2004</v>
      </c>
    </row>
    <row r="175" spans="2:65" s="1" customFormat="1" ht="37.9" customHeight="1">
      <c r="B175" s="128"/>
      <c r="C175" s="129" t="s">
        <v>405</v>
      </c>
      <c r="D175" s="129" t="s">
        <v>170</v>
      </c>
      <c r="E175" s="130" t="s">
        <v>2005</v>
      </c>
      <c r="F175" s="131" t="s">
        <v>2006</v>
      </c>
      <c r="G175" s="132" t="s">
        <v>207</v>
      </c>
      <c r="H175" s="133">
        <v>6.6</v>
      </c>
      <c r="I175" s="134">
        <v>0</v>
      </c>
      <c r="J175" s="134">
        <f t="shared" si="10"/>
        <v>0</v>
      </c>
      <c r="K175" s="131" t="s">
        <v>2419</v>
      </c>
      <c r="L175" s="25"/>
      <c r="M175" s="135" t="s">
        <v>1</v>
      </c>
      <c r="N175" s="136" t="s">
        <v>37</v>
      </c>
      <c r="O175" s="137">
        <v>0.22800000000000001</v>
      </c>
      <c r="P175" s="137">
        <f t="shared" si="11"/>
        <v>1.5047999999999999</v>
      </c>
      <c r="Q175" s="137">
        <v>0</v>
      </c>
      <c r="R175" s="137">
        <f t="shared" si="12"/>
        <v>0</v>
      </c>
      <c r="S175" s="137">
        <v>0</v>
      </c>
      <c r="T175" s="138">
        <f t="shared" si="13"/>
        <v>0</v>
      </c>
      <c r="AR175" s="139" t="s">
        <v>174</v>
      </c>
      <c r="AT175" s="139" t="s">
        <v>170</v>
      </c>
      <c r="AU175" s="139" t="s">
        <v>81</v>
      </c>
      <c r="AY175" s="13" t="s">
        <v>168</v>
      </c>
      <c r="BE175" s="140">
        <f t="shared" si="14"/>
        <v>0</v>
      </c>
      <c r="BF175" s="140">
        <f t="shared" si="15"/>
        <v>0</v>
      </c>
      <c r="BG175" s="140">
        <f t="shared" si="16"/>
        <v>0</v>
      </c>
      <c r="BH175" s="140">
        <f t="shared" si="17"/>
        <v>0</v>
      </c>
      <c r="BI175" s="140">
        <f t="shared" si="18"/>
        <v>0</v>
      </c>
      <c r="BJ175" s="13" t="s">
        <v>79</v>
      </c>
      <c r="BK175" s="140">
        <f t="shared" si="19"/>
        <v>0</v>
      </c>
      <c r="BL175" s="13" t="s">
        <v>174</v>
      </c>
      <c r="BM175" s="139" t="s">
        <v>2007</v>
      </c>
    </row>
    <row r="176" spans="2:65" s="1" customFormat="1" ht="24.2" customHeight="1">
      <c r="B176" s="128"/>
      <c r="C176" s="129" t="s">
        <v>407</v>
      </c>
      <c r="D176" s="129" t="s">
        <v>170</v>
      </c>
      <c r="E176" s="130" t="s">
        <v>914</v>
      </c>
      <c r="F176" s="131" t="s">
        <v>915</v>
      </c>
      <c r="G176" s="132" t="s">
        <v>213</v>
      </c>
      <c r="H176" s="133">
        <v>116.292</v>
      </c>
      <c r="I176" s="134">
        <v>0</v>
      </c>
      <c r="J176" s="134">
        <f t="shared" si="10"/>
        <v>0</v>
      </c>
      <c r="K176" s="131" t="s">
        <v>2419</v>
      </c>
      <c r="L176" s="25"/>
      <c r="M176" s="135" t="s">
        <v>1</v>
      </c>
      <c r="N176" s="136" t="s">
        <v>37</v>
      </c>
      <c r="O176" s="137">
        <v>1.7629999999999999</v>
      </c>
      <c r="P176" s="137">
        <f t="shared" si="11"/>
        <v>205.022796</v>
      </c>
      <c r="Q176" s="137">
        <v>0</v>
      </c>
      <c r="R176" s="137">
        <f t="shared" si="12"/>
        <v>0</v>
      </c>
      <c r="S176" s="137">
        <v>0</v>
      </c>
      <c r="T176" s="138">
        <f t="shared" si="13"/>
        <v>0</v>
      </c>
      <c r="AR176" s="139" t="s">
        <v>174</v>
      </c>
      <c r="AT176" s="139" t="s">
        <v>170</v>
      </c>
      <c r="AU176" s="139" t="s">
        <v>81</v>
      </c>
      <c r="AY176" s="13" t="s">
        <v>168</v>
      </c>
      <c r="BE176" s="140">
        <f t="shared" si="14"/>
        <v>0</v>
      </c>
      <c r="BF176" s="140">
        <f t="shared" si="15"/>
        <v>0</v>
      </c>
      <c r="BG176" s="140">
        <f t="shared" si="16"/>
        <v>0</v>
      </c>
      <c r="BH176" s="140">
        <f t="shared" si="17"/>
        <v>0</v>
      </c>
      <c r="BI176" s="140">
        <f t="shared" si="18"/>
        <v>0</v>
      </c>
      <c r="BJ176" s="13" t="s">
        <v>79</v>
      </c>
      <c r="BK176" s="140">
        <f t="shared" si="19"/>
        <v>0</v>
      </c>
      <c r="BL176" s="13" t="s">
        <v>174</v>
      </c>
      <c r="BM176" s="139" t="s">
        <v>2008</v>
      </c>
    </row>
    <row r="177" spans="2:65" s="1" customFormat="1" ht="66.75" customHeight="1">
      <c r="B177" s="128"/>
      <c r="C177" s="129" t="s">
        <v>409</v>
      </c>
      <c r="D177" s="129" t="s">
        <v>170</v>
      </c>
      <c r="E177" s="130" t="s">
        <v>1161</v>
      </c>
      <c r="F177" s="131" t="s">
        <v>1162</v>
      </c>
      <c r="G177" s="132" t="s">
        <v>213</v>
      </c>
      <c r="H177" s="133">
        <v>27.541</v>
      </c>
      <c r="I177" s="134">
        <v>0</v>
      </c>
      <c r="J177" s="134">
        <f t="shared" si="10"/>
        <v>0</v>
      </c>
      <c r="K177" s="131" t="s">
        <v>192</v>
      </c>
      <c r="L177" s="25"/>
      <c r="M177" s="135" t="s">
        <v>1</v>
      </c>
      <c r="N177" s="136" t="s">
        <v>37</v>
      </c>
      <c r="O177" s="137">
        <v>1.7629999999999999</v>
      </c>
      <c r="P177" s="137">
        <f t="shared" si="11"/>
        <v>48.554783</v>
      </c>
      <c r="Q177" s="137">
        <v>0</v>
      </c>
      <c r="R177" s="137">
        <f t="shared" si="12"/>
        <v>0</v>
      </c>
      <c r="S177" s="137">
        <v>0</v>
      </c>
      <c r="T177" s="138">
        <f t="shared" si="13"/>
        <v>0</v>
      </c>
      <c r="AR177" s="139" t="s">
        <v>174</v>
      </c>
      <c r="AT177" s="139" t="s">
        <v>170</v>
      </c>
      <c r="AU177" s="139" t="s">
        <v>81</v>
      </c>
      <c r="AY177" s="13" t="s">
        <v>168</v>
      </c>
      <c r="BE177" s="140">
        <f t="shared" si="14"/>
        <v>0</v>
      </c>
      <c r="BF177" s="140">
        <f t="shared" si="15"/>
        <v>0</v>
      </c>
      <c r="BG177" s="140">
        <f t="shared" si="16"/>
        <v>0</v>
      </c>
      <c r="BH177" s="140">
        <f t="shared" si="17"/>
        <v>0</v>
      </c>
      <c r="BI177" s="140">
        <f t="shared" si="18"/>
        <v>0</v>
      </c>
      <c r="BJ177" s="13" t="s">
        <v>79</v>
      </c>
      <c r="BK177" s="140">
        <f t="shared" si="19"/>
        <v>0</v>
      </c>
      <c r="BL177" s="13" t="s">
        <v>174</v>
      </c>
      <c r="BM177" s="139" t="s">
        <v>2009</v>
      </c>
    </row>
    <row r="178" spans="2:65" s="1" customFormat="1" ht="37.9" customHeight="1">
      <c r="B178" s="128"/>
      <c r="C178" s="129" t="s">
        <v>411</v>
      </c>
      <c r="D178" s="129" t="s">
        <v>170</v>
      </c>
      <c r="E178" s="130" t="s">
        <v>917</v>
      </c>
      <c r="F178" s="131" t="s">
        <v>918</v>
      </c>
      <c r="G178" s="132" t="s">
        <v>213</v>
      </c>
      <c r="H178" s="133">
        <v>111.03100000000001</v>
      </c>
      <c r="I178" s="134">
        <v>0</v>
      </c>
      <c r="J178" s="134">
        <f t="shared" si="10"/>
        <v>0</v>
      </c>
      <c r="K178" s="131" t="s">
        <v>2419</v>
      </c>
      <c r="L178" s="25"/>
      <c r="M178" s="135" t="s">
        <v>1</v>
      </c>
      <c r="N178" s="136" t="s">
        <v>37</v>
      </c>
      <c r="O178" s="137">
        <v>5.0579999999999998</v>
      </c>
      <c r="P178" s="137">
        <f t="shared" si="11"/>
        <v>561.59479799999997</v>
      </c>
      <c r="Q178" s="137">
        <v>0</v>
      </c>
      <c r="R178" s="137">
        <f t="shared" si="12"/>
        <v>0</v>
      </c>
      <c r="S178" s="137">
        <v>0</v>
      </c>
      <c r="T178" s="138">
        <f t="shared" si="13"/>
        <v>0</v>
      </c>
      <c r="AR178" s="139" t="s">
        <v>174</v>
      </c>
      <c r="AT178" s="139" t="s">
        <v>170</v>
      </c>
      <c r="AU178" s="139" t="s">
        <v>81</v>
      </c>
      <c r="AY178" s="13" t="s">
        <v>168</v>
      </c>
      <c r="BE178" s="140">
        <f t="shared" si="14"/>
        <v>0</v>
      </c>
      <c r="BF178" s="140">
        <f t="shared" si="15"/>
        <v>0</v>
      </c>
      <c r="BG178" s="140">
        <f t="shared" si="16"/>
        <v>0</v>
      </c>
      <c r="BH178" s="140">
        <f t="shared" si="17"/>
        <v>0</v>
      </c>
      <c r="BI178" s="140">
        <f t="shared" si="18"/>
        <v>0</v>
      </c>
      <c r="BJ178" s="13" t="s">
        <v>79</v>
      </c>
      <c r="BK178" s="140">
        <f t="shared" si="19"/>
        <v>0</v>
      </c>
      <c r="BL178" s="13" t="s">
        <v>174</v>
      </c>
      <c r="BM178" s="139" t="s">
        <v>2010</v>
      </c>
    </row>
    <row r="179" spans="2:65" s="1" customFormat="1" ht="37.9" customHeight="1">
      <c r="B179" s="128"/>
      <c r="C179" s="129" t="s">
        <v>413</v>
      </c>
      <c r="D179" s="129" t="s">
        <v>170</v>
      </c>
      <c r="E179" s="130" t="s">
        <v>920</v>
      </c>
      <c r="F179" s="131" t="s">
        <v>921</v>
      </c>
      <c r="G179" s="132" t="s">
        <v>213</v>
      </c>
      <c r="H179" s="133">
        <v>29.823</v>
      </c>
      <c r="I179" s="134">
        <v>0</v>
      </c>
      <c r="J179" s="134">
        <f t="shared" si="10"/>
        <v>0</v>
      </c>
      <c r="K179" s="131" t="s">
        <v>2419</v>
      </c>
      <c r="L179" s="25"/>
      <c r="M179" s="135" t="s">
        <v>1</v>
      </c>
      <c r="N179" s="136" t="s">
        <v>37</v>
      </c>
      <c r="O179" s="137">
        <v>7.4850000000000003</v>
      </c>
      <c r="P179" s="137">
        <f t="shared" si="11"/>
        <v>223.225155</v>
      </c>
      <c r="Q179" s="137">
        <v>0</v>
      </c>
      <c r="R179" s="137">
        <f t="shared" si="12"/>
        <v>0</v>
      </c>
      <c r="S179" s="137">
        <v>0</v>
      </c>
      <c r="T179" s="138">
        <f t="shared" si="13"/>
        <v>0</v>
      </c>
      <c r="AR179" s="139" t="s">
        <v>174</v>
      </c>
      <c r="AT179" s="139" t="s">
        <v>170</v>
      </c>
      <c r="AU179" s="139" t="s">
        <v>81</v>
      </c>
      <c r="AY179" s="13" t="s">
        <v>168</v>
      </c>
      <c r="BE179" s="140">
        <f t="shared" si="14"/>
        <v>0</v>
      </c>
      <c r="BF179" s="140">
        <f t="shared" si="15"/>
        <v>0</v>
      </c>
      <c r="BG179" s="140">
        <f t="shared" si="16"/>
        <v>0</v>
      </c>
      <c r="BH179" s="140">
        <f t="shared" si="17"/>
        <v>0</v>
      </c>
      <c r="BI179" s="140">
        <f t="shared" si="18"/>
        <v>0</v>
      </c>
      <c r="BJ179" s="13" t="s">
        <v>79</v>
      </c>
      <c r="BK179" s="140">
        <f t="shared" si="19"/>
        <v>0</v>
      </c>
      <c r="BL179" s="13" t="s">
        <v>174</v>
      </c>
      <c r="BM179" s="139" t="s">
        <v>2011</v>
      </c>
    </row>
    <row r="180" spans="2:65" s="1" customFormat="1" ht="33" customHeight="1">
      <c r="B180" s="128"/>
      <c r="C180" s="129" t="s">
        <v>417</v>
      </c>
      <c r="D180" s="129" t="s">
        <v>170</v>
      </c>
      <c r="E180" s="130" t="s">
        <v>923</v>
      </c>
      <c r="F180" s="131" t="s">
        <v>924</v>
      </c>
      <c r="G180" s="132" t="s">
        <v>213</v>
      </c>
      <c r="H180" s="133">
        <v>130.40199999999999</v>
      </c>
      <c r="I180" s="134">
        <v>0</v>
      </c>
      <c r="J180" s="134">
        <f t="shared" si="10"/>
        <v>0</v>
      </c>
      <c r="K180" s="131" t="s">
        <v>2419</v>
      </c>
      <c r="L180" s="25"/>
      <c r="M180" s="135" t="s">
        <v>1</v>
      </c>
      <c r="N180" s="136" t="s">
        <v>37</v>
      </c>
      <c r="O180" s="137">
        <v>0.72</v>
      </c>
      <c r="P180" s="137">
        <f t="shared" si="11"/>
        <v>93.889439999999993</v>
      </c>
      <c r="Q180" s="137">
        <v>0</v>
      </c>
      <c r="R180" s="137">
        <f t="shared" si="12"/>
        <v>0</v>
      </c>
      <c r="S180" s="137">
        <v>0</v>
      </c>
      <c r="T180" s="138">
        <f t="shared" si="13"/>
        <v>0</v>
      </c>
      <c r="AR180" s="139" t="s">
        <v>174</v>
      </c>
      <c r="AT180" s="139" t="s">
        <v>170</v>
      </c>
      <c r="AU180" s="139" t="s">
        <v>81</v>
      </c>
      <c r="AY180" s="13" t="s">
        <v>168</v>
      </c>
      <c r="BE180" s="140">
        <f t="shared" si="14"/>
        <v>0</v>
      </c>
      <c r="BF180" s="140">
        <f t="shared" si="15"/>
        <v>0</v>
      </c>
      <c r="BG180" s="140">
        <f t="shared" si="16"/>
        <v>0</v>
      </c>
      <c r="BH180" s="140">
        <f t="shared" si="17"/>
        <v>0</v>
      </c>
      <c r="BI180" s="140">
        <f t="shared" si="18"/>
        <v>0</v>
      </c>
      <c r="BJ180" s="13" t="s">
        <v>79</v>
      </c>
      <c r="BK180" s="140">
        <f t="shared" si="19"/>
        <v>0</v>
      </c>
      <c r="BL180" s="13" t="s">
        <v>174</v>
      </c>
      <c r="BM180" s="139" t="s">
        <v>2012</v>
      </c>
    </row>
    <row r="181" spans="2:65" s="1" customFormat="1" ht="33" customHeight="1">
      <c r="B181" s="128"/>
      <c r="C181" s="129" t="s">
        <v>421</v>
      </c>
      <c r="D181" s="129" t="s">
        <v>170</v>
      </c>
      <c r="E181" s="130" t="s">
        <v>926</v>
      </c>
      <c r="F181" s="131" t="s">
        <v>927</v>
      </c>
      <c r="G181" s="132" t="s">
        <v>213</v>
      </c>
      <c r="H181" s="133">
        <v>32.6</v>
      </c>
      <c r="I181" s="134">
        <v>0</v>
      </c>
      <c r="J181" s="134">
        <f t="shared" si="10"/>
        <v>0</v>
      </c>
      <c r="K181" s="131" t="s">
        <v>2419</v>
      </c>
      <c r="L181" s="25"/>
      <c r="M181" s="135" t="s">
        <v>1</v>
      </c>
      <c r="N181" s="136" t="s">
        <v>37</v>
      </c>
      <c r="O181" s="137">
        <v>0.97399999999999998</v>
      </c>
      <c r="P181" s="137">
        <f t="shared" si="11"/>
        <v>31.752400000000002</v>
      </c>
      <c r="Q181" s="137">
        <v>0</v>
      </c>
      <c r="R181" s="137">
        <f t="shared" si="12"/>
        <v>0</v>
      </c>
      <c r="S181" s="137">
        <v>0</v>
      </c>
      <c r="T181" s="138">
        <f t="shared" si="13"/>
        <v>0</v>
      </c>
      <c r="AR181" s="139" t="s">
        <v>174</v>
      </c>
      <c r="AT181" s="139" t="s">
        <v>170</v>
      </c>
      <c r="AU181" s="139" t="s">
        <v>81</v>
      </c>
      <c r="AY181" s="13" t="s">
        <v>168</v>
      </c>
      <c r="BE181" s="140">
        <f t="shared" si="14"/>
        <v>0</v>
      </c>
      <c r="BF181" s="140">
        <f t="shared" si="15"/>
        <v>0</v>
      </c>
      <c r="BG181" s="140">
        <f t="shared" si="16"/>
        <v>0</v>
      </c>
      <c r="BH181" s="140">
        <f t="shared" si="17"/>
        <v>0</v>
      </c>
      <c r="BI181" s="140">
        <f t="shared" si="18"/>
        <v>0</v>
      </c>
      <c r="BJ181" s="13" t="s">
        <v>79</v>
      </c>
      <c r="BK181" s="140">
        <f t="shared" si="19"/>
        <v>0</v>
      </c>
      <c r="BL181" s="13" t="s">
        <v>174</v>
      </c>
      <c r="BM181" s="139" t="s">
        <v>2013</v>
      </c>
    </row>
    <row r="182" spans="2:65" s="1" customFormat="1" ht="21.75" customHeight="1">
      <c r="B182" s="128"/>
      <c r="C182" s="129" t="s">
        <v>425</v>
      </c>
      <c r="D182" s="129" t="s">
        <v>170</v>
      </c>
      <c r="E182" s="130" t="s">
        <v>1699</v>
      </c>
      <c r="F182" s="131" t="s">
        <v>1700</v>
      </c>
      <c r="G182" s="132" t="s">
        <v>218</v>
      </c>
      <c r="H182" s="133">
        <v>389.61900000000003</v>
      </c>
      <c r="I182" s="134">
        <v>0</v>
      </c>
      <c r="J182" s="134">
        <f t="shared" si="10"/>
        <v>0</v>
      </c>
      <c r="K182" s="131" t="s">
        <v>2419</v>
      </c>
      <c r="L182" s="25"/>
      <c r="M182" s="135" t="s">
        <v>1</v>
      </c>
      <c r="N182" s="136" t="s">
        <v>37</v>
      </c>
      <c r="O182" s="137">
        <v>0.23599999999999999</v>
      </c>
      <c r="P182" s="137">
        <f t="shared" si="11"/>
        <v>91.950084000000004</v>
      </c>
      <c r="Q182" s="137">
        <v>8.4000000000000003E-4</v>
      </c>
      <c r="R182" s="137">
        <f t="shared" si="12"/>
        <v>0.32727996000000004</v>
      </c>
      <c r="S182" s="137">
        <v>0</v>
      </c>
      <c r="T182" s="138">
        <f t="shared" si="13"/>
        <v>0</v>
      </c>
      <c r="AR182" s="139" t="s">
        <v>174</v>
      </c>
      <c r="AT182" s="139" t="s">
        <v>170</v>
      </c>
      <c r="AU182" s="139" t="s">
        <v>81</v>
      </c>
      <c r="AY182" s="13" t="s">
        <v>168</v>
      </c>
      <c r="BE182" s="140">
        <f t="shared" si="14"/>
        <v>0</v>
      </c>
      <c r="BF182" s="140">
        <f t="shared" si="15"/>
        <v>0</v>
      </c>
      <c r="BG182" s="140">
        <f t="shared" si="16"/>
        <v>0</v>
      </c>
      <c r="BH182" s="140">
        <f t="shared" si="17"/>
        <v>0</v>
      </c>
      <c r="BI182" s="140">
        <f t="shared" si="18"/>
        <v>0</v>
      </c>
      <c r="BJ182" s="13" t="s">
        <v>79</v>
      </c>
      <c r="BK182" s="140">
        <f t="shared" si="19"/>
        <v>0</v>
      </c>
      <c r="BL182" s="13" t="s">
        <v>174</v>
      </c>
      <c r="BM182" s="139" t="s">
        <v>2014</v>
      </c>
    </row>
    <row r="183" spans="2:65" s="1" customFormat="1" ht="24.2" customHeight="1">
      <c r="B183" s="128"/>
      <c r="C183" s="129" t="s">
        <v>431</v>
      </c>
      <c r="D183" s="129" t="s">
        <v>170</v>
      </c>
      <c r="E183" s="130" t="s">
        <v>1702</v>
      </c>
      <c r="F183" s="131" t="s">
        <v>1703</v>
      </c>
      <c r="G183" s="132" t="s">
        <v>218</v>
      </c>
      <c r="H183" s="133">
        <v>389.61900000000003</v>
      </c>
      <c r="I183" s="134">
        <v>0</v>
      </c>
      <c r="J183" s="134">
        <f t="shared" si="10"/>
        <v>0</v>
      </c>
      <c r="K183" s="131" t="s">
        <v>2419</v>
      </c>
      <c r="L183" s="25"/>
      <c r="M183" s="135" t="s">
        <v>1</v>
      </c>
      <c r="N183" s="136" t="s">
        <v>37</v>
      </c>
      <c r="O183" s="137">
        <v>0.216</v>
      </c>
      <c r="P183" s="137">
        <f t="shared" si="11"/>
        <v>84.15770400000001</v>
      </c>
      <c r="Q183" s="137">
        <v>0</v>
      </c>
      <c r="R183" s="137">
        <f t="shared" si="12"/>
        <v>0</v>
      </c>
      <c r="S183" s="137">
        <v>0</v>
      </c>
      <c r="T183" s="138">
        <f t="shared" si="13"/>
        <v>0</v>
      </c>
      <c r="AR183" s="139" t="s">
        <v>174</v>
      </c>
      <c r="AT183" s="139" t="s">
        <v>170</v>
      </c>
      <c r="AU183" s="139" t="s">
        <v>81</v>
      </c>
      <c r="AY183" s="13" t="s">
        <v>168</v>
      </c>
      <c r="BE183" s="140">
        <f t="shared" si="14"/>
        <v>0</v>
      </c>
      <c r="BF183" s="140">
        <f t="shared" si="15"/>
        <v>0</v>
      </c>
      <c r="BG183" s="140">
        <f t="shared" si="16"/>
        <v>0</v>
      </c>
      <c r="BH183" s="140">
        <f t="shared" si="17"/>
        <v>0</v>
      </c>
      <c r="BI183" s="140">
        <f t="shared" si="18"/>
        <v>0</v>
      </c>
      <c r="BJ183" s="13" t="s">
        <v>79</v>
      </c>
      <c r="BK183" s="140">
        <f t="shared" si="19"/>
        <v>0</v>
      </c>
      <c r="BL183" s="13" t="s">
        <v>174</v>
      </c>
      <c r="BM183" s="139" t="s">
        <v>2015</v>
      </c>
    </row>
    <row r="184" spans="2:65" s="1" customFormat="1" ht="24.2" customHeight="1">
      <c r="B184" s="128"/>
      <c r="C184" s="129" t="s">
        <v>435</v>
      </c>
      <c r="D184" s="129" t="s">
        <v>170</v>
      </c>
      <c r="E184" s="130" t="s">
        <v>929</v>
      </c>
      <c r="F184" s="131" t="s">
        <v>930</v>
      </c>
      <c r="G184" s="132" t="s">
        <v>218</v>
      </c>
      <c r="H184" s="133">
        <v>270.56299999999999</v>
      </c>
      <c r="I184" s="134">
        <v>0</v>
      </c>
      <c r="J184" s="134">
        <f t="shared" si="10"/>
        <v>0</v>
      </c>
      <c r="K184" s="131" t="s">
        <v>2419</v>
      </c>
      <c r="L184" s="25"/>
      <c r="M184" s="135" t="s">
        <v>1</v>
      </c>
      <c r="N184" s="136" t="s">
        <v>37</v>
      </c>
      <c r="O184" s="137">
        <v>0.47899999999999998</v>
      </c>
      <c r="P184" s="137">
        <f t="shared" si="11"/>
        <v>129.59967699999999</v>
      </c>
      <c r="Q184" s="137">
        <v>8.4999999999999995E-4</v>
      </c>
      <c r="R184" s="137">
        <f t="shared" si="12"/>
        <v>0.22997854999999998</v>
      </c>
      <c r="S184" s="137">
        <v>0</v>
      </c>
      <c r="T184" s="138">
        <f t="shared" si="13"/>
        <v>0</v>
      </c>
      <c r="AR184" s="139" t="s">
        <v>174</v>
      </c>
      <c r="AT184" s="139" t="s">
        <v>170</v>
      </c>
      <c r="AU184" s="139" t="s">
        <v>81</v>
      </c>
      <c r="AY184" s="13" t="s">
        <v>168</v>
      </c>
      <c r="BE184" s="140">
        <f t="shared" si="14"/>
        <v>0</v>
      </c>
      <c r="BF184" s="140">
        <f t="shared" si="15"/>
        <v>0</v>
      </c>
      <c r="BG184" s="140">
        <f t="shared" si="16"/>
        <v>0</v>
      </c>
      <c r="BH184" s="140">
        <f t="shared" si="17"/>
        <v>0</v>
      </c>
      <c r="BI184" s="140">
        <f t="shared" si="18"/>
        <v>0</v>
      </c>
      <c r="BJ184" s="13" t="s">
        <v>79</v>
      </c>
      <c r="BK184" s="140">
        <f t="shared" si="19"/>
        <v>0</v>
      </c>
      <c r="BL184" s="13" t="s">
        <v>174</v>
      </c>
      <c r="BM184" s="139" t="s">
        <v>2016</v>
      </c>
    </row>
    <row r="185" spans="2:65" s="1" customFormat="1" ht="24.2" customHeight="1">
      <c r="B185" s="128"/>
      <c r="C185" s="129" t="s">
        <v>439</v>
      </c>
      <c r="D185" s="129" t="s">
        <v>170</v>
      </c>
      <c r="E185" s="130" t="s">
        <v>932</v>
      </c>
      <c r="F185" s="131" t="s">
        <v>933</v>
      </c>
      <c r="G185" s="132" t="s">
        <v>218</v>
      </c>
      <c r="H185" s="133">
        <v>270.56299999999999</v>
      </c>
      <c r="I185" s="134">
        <v>0</v>
      </c>
      <c r="J185" s="134">
        <f t="shared" si="10"/>
        <v>0</v>
      </c>
      <c r="K185" s="131" t="s">
        <v>2419</v>
      </c>
      <c r="L185" s="25"/>
      <c r="M185" s="135" t="s">
        <v>1</v>
      </c>
      <c r="N185" s="136" t="s">
        <v>37</v>
      </c>
      <c r="O185" s="137">
        <v>0.32700000000000001</v>
      </c>
      <c r="P185" s="137">
        <f t="shared" si="11"/>
        <v>88.474101000000005</v>
      </c>
      <c r="Q185" s="137">
        <v>0</v>
      </c>
      <c r="R185" s="137">
        <f t="shared" si="12"/>
        <v>0</v>
      </c>
      <c r="S185" s="137">
        <v>0</v>
      </c>
      <c r="T185" s="138">
        <f t="shared" si="13"/>
        <v>0</v>
      </c>
      <c r="AR185" s="139" t="s">
        <v>174</v>
      </c>
      <c r="AT185" s="139" t="s">
        <v>170</v>
      </c>
      <c r="AU185" s="139" t="s">
        <v>81</v>
      </c>
      <c r="AY185" s="13" t="s">
        <v>168</v>
      </c>
      <c r="BE185" s="140">
        <f t="shared" si="14"/>
        <v>0</v>
      </c>
      <c r="BF185" s="140">
        <f t="shared" si="15"/>
        <v>0</v>
      </c>
      <c r="BG185" s="140">
        <f t="shared" si="16"/>
        <v>0</v>
      </c>
      <c r="BH185" s="140">
        <f t="shared" si="17"/>
        <v>0</v>
      </c>
      <c r="BI185" s="140">
        <f t="shared" si="18"/>
        <v>0</v>
      </c>
      <c r="BJ185" s="13" t="s">
        <v>79</v>
      </c>
      <c r="BK185" s="140">
        <f t="shared" si="19"/>
        <v>0</v>
      </c>
      <c r="BL185" s="13" t="s">
        <v>174</v>
      </c>
      <c r="BM185" s="139" t="s">
        <v>2017</v>
      </c>
    </row>
    <row r="186" spans="2:65" s="1" customFormat="1" ht="44.25" customHeight="1">
      <c r="B186" s="128"/>
      <c r="C186" s="129" t="s">
        <v>443</v>
      </c>
      <c r="D186" s="129" t="s">
        <v>170</v>
      </c>
      <c r="E186" s="130" t="s">
        <v>2018</v>
      </c>
      <c r="F186" s="131" t="s">
        <v>2019</v>
      </c>
      <c r="G186" s="132" t="s">
        <v>207</v>
      </c>
      <c r="H186" s="133">
        <v>21.58</v>
      </c>
      <c r="I186" s="134">
        <v>0</v>
      </c>
      <c r="J186" s="134">
        <f t="shared" si="10"/>
        <v>0</v>
      </c>
      <c r="K186" s="131" t="s">
        <v>2419</v>
      </c>
      <c r="L186" s="25"/>
      <c r="M186" s="135" t="s">
        <v>1</v>
      </c>
      <c r="N186" s="136" t="s">
        <v>37</v>
      </c>
      <c r="O186" s="137">
        <v>0.82599999999999996</v>
      </c>
      <c r="P186" s="137">
        <f t="shared" si="11"/>
        <v>17.825079999999996</v>
      </c>
      <c r="Q186" s="137">
        <v>3.2000000000000002E-3</v>
      </c>
      <c r="R186" s="137">
        <f t="shared" si="12"/>
        <v>6.9055999999999992E-2</v>
      </c>
      <c r="S186" s="137">
        <v>0</v>
      </c>
      <c r="T186" s="138">
        <f t="shared" si="13"/>
        <v>0</v>
      </c>
      <c r="AR186" s="139" t="s">
        <v>174</v>
      </c>
      <c r="AT186" s="139" t="s">
        <v>170</v>
      </c>
      <c r="AU186" s="139" t="s">
        <v>81</v>
      </c>
      <c r="AY186" s="13" t="s">
        <v>168</v>
      </c>
      <c r="BE186" s="140">
        <f t="shared" si="14"/>
        <v>0</v>
      </c>
      <c r="BF186" s="140">
        <f t="shared" si="15"/>
        <v>0</v>
      </c>
      <c r="BG186" s="140">
        <f t="shared" si="16"/>
        <v>0</v>
      </c>
      <c r="BH186" s="140">
        <f t="shared" si="17"/>
        <v>0</v>
      </c>
      <c r="BI186" s="140">
        <f t="shared" si="18"/>
        <v>0</v>
      </c>
      <c r="BJ186" s="13" t="s">
        <v>79</v>
      </c>
      <c r="BK186" s="140">
        <f t="shared" si="19"/>
        <v>0</v>
      </c>
      <c r="BL186" s="13" t="s">
        <v>174</v>
      </c>
      <c r="BM186" s="139" t="s">
        <v>2020</v>
      </c>
    </row>
    <row r="187" spans="2:65" s="1" customFormat="1" ht="16.5" customHeight="1">
      <c r="B187" s="128"/>
      <c r="C187" s="145" t="s">
        <v>448</v>
      </c>
      <c r="D187" s="145" t="s">
        <v>210</v>
      </c>
      <c r="E187" s="146" t="s">
        <v>2021</v>
      </c>
      <c r="F187" s="147" t="s">
        <v>2022</v>
      </c>
      <c r="G187" s="148" t="s">
        <v>207</v>
      </c>
      <c r="H187" s="149">
        <v>23.306000000000001</v>
      </c>
      <c r="I187" s="134">
        <v>0</v>
      </c>
      <c r="J187" s="150">
        <f t="shared" si="10"/>
        <v>0</v>
      </c>
      <c r="K187" s="147" t="s">
        <v>192</v>
      </c>
      <c r="L187" s="151"/>
      <c r="M187" s="152" t="s">
        <v>1</v>
      </c>
      <c r="N187" s="153" t="s">
        <v>37</v>
      </c>
      <c r="O187" s="137">
        <v>0</v>
      </c>
      <c r="P187" s="137">
        <f t="shared" si="11"/>
        <v>0</v>
      </c>
      <c r="Q187" s="137">
        <v>1.545E-2</v>
      </c>
      <c r="R187" s="137">
        <f t="shared" si="12"/>
        <v>0.3600777</v>
      </c>
      <c r="S187" s="137">
        <v>0</v>
      </c>
      <c r="T187" s="138">
        <f t="shared" si="13"/>
        <v>0</v>
      </c>
      <c r="AR187" s="139" t="s">
        <v>232</v>
      </c>
      <c r="AT187" s="139" t="s">
        <v>210</v>
      </c>
      <c r="AU187" s="139" t="s">
        <v>81</v>
      </c>
      <c r="AY187" s="13" t="s">
        <v>168</v>
      </c>
      <c r="BE187" s="140">
        <f t="shared" si="14"/>
        <v>0</v>
      </c>
      <c r="BF187" s="140">
        <f t="shared" si="15"/>
        <v>0</v>
      </c>
      <c r="BG187" s="140">
        <f t="shared" si="16"/>
        <v>0</v>
      </c>
      <c r="BH187" s="140">
        <f t="shared" si="17"/>
        <v>0</v>
      </c>
      <c r="BI187" s="140">
        <f t="shared" si="18"/>
        <v>0</v>
      </c>
      <c r="BJ187" s="13" t="s">
        <v>79</v>
      </c>
      <c r="BK187" s="140">
        <f t="shared" si="19"/>
        <v>0</v>
      </c>
      <c r="BL187" s="13" t="s">
        <v>174</v>
      </c>
      <c r="BM187" s="139" t="s">
        <v>2023</v>
      </c>
    </row>
    <row r="188" spans="2:65" s="1" customFormat="1" ht="24.2" customHeight="1">
      <c r="B188" s="128"/>
      <c r="C188" s="129" t="s">
        <v>452</v>
      </c>
      <c r="D188" s="129" t="s">
        <v>170</v>
      </c>
      <c r="E188" s="130" t="s">
        <v>398</v>
      </c>
      <c r="F188" s="131" t="s">
        <v>399</v>
      </c>
      <c r="G188" s="132" t="s">
        <v>213</v>
      </c>
      <c r="H188" s="133">
        <v>0.33200000000000002</v>
      </c>
      <c r="I188" s="134">
        <v>0</v>
      </c>
      <c r="J188" s="134">
        <f t="shared" si="10"/>
        <v>0</v>
      </c>
      <c r="K188" s="131" t="s">
        <v>2419</v>
      </c>
      <c r="L188" s="25"/>
      <c r="M188" s="135" t="s">
        <v>1</v>
      </c>
      <c r="N188" s="136" t="s">
        <v>37</v>
      </c>
      <c r="O188" s="137">
        <v>0.19700000000000001</v>
      </c>
      <c r="P188" s="137">
        <f t="shared" si="11"/>
        <v>6.5404000000000004E-2</v>
      </c>
      <c r="Q188" s="137">
        <v>0</v>
      </c>
      <c r="R188" s="137">
        <f t="shared" si="12"/>
        <v>0</v>
      </c>
      <c r="S188" s="137">
        <v>0</v>
      </c>
      <c r="T188" s="138">
        <f t="shared" si="13"/>
        <v>0</v>
      </c>
      <c r="AR188" s="139" t="s">
        <v>174</v>
      </c>
      <c r="AT188" s="139" t="s">
        <v>170</v>
      </c>
      <c r="AU188" s="139" t="s">
        <v>81</v>
      </c>
      <c r="AY188" s="13" t="s">
        <v>168</v>
      </c>
      <c r="BE188" s="140">
        <f t="shared" si="14"/>
        <v>0</v>
      </c>
      <c r="BF188" s="140">
        <f t="shared" si="15"/>
        <v>0</v>
      </c>
      <c r="BG188" s="140">
        <f t="shared" si="16"/>
        <v>0</v>
      </c>
      <c r="BH188" s="140">
        <f t="shared" si="17"/>
        <v>0</v>
      </c>
      <c r="BI188" s="140">
        <f t="shared" si="18"/>
        <v>0</v>
      </c>
      <c r="BJ188" s="13" t="s">
        <v>79</v>
      </c>
      <c r="BK188" s="140">
        <f t="shared" si="19"/>
        <v>0</v>
      </c>
      <c r="BL188" s="13" t="s">
        <v>174</v>
      </c>
      <c r="BM188" s="139" t="s">
        <v>2024</v>
      </c>
    </row>
    <row r="189" spans="2:65" s="1" customFormat="1" ht="37.9" customHeight="1">
      <c r="B189" s="128"/>
      <c r="C189" s="129" t="s">
        <v>456</v>
      </c>
      <c r="D189" s="129" t="s">
        <v>170</v>
      </c>
      <c r="E189" s="130" t="s">
        <v>266</v>
      </c>
      <c r="F189" s="131" t="s">
        <v>267</v>
      </c>
      <c r="G189" s="132" t="s">
        <v>213</v>
      </c>
      <c r="H189" s="133">
        <v>249.96</v>
      </c>
      <c r="I189" s="134">
        <v>0</v>
      </c>
      <c r="J189" s="134">
        <f t="shared" si="10"/>
        <v>0</v>
      </c>
      <c r="K189" s="131" t="s">
        <v>2419</v>
      </c>
      <c r="L189" s="25"/>
      <c r="M189" s="135" t="s">
        <v>1</v>
      </c>
      <c r="N189" s="136" t="s">
        <v>37</v>
      </c>
      <c r="O189" s="137">
        <v>7.2999999999999995E-2</v>
      </c>
      <c r="P189" s="137">
        <f t="shared" si="11"/>
        <v>18.24708</v>
      </c>
      <c r="Q189" s="137">
        <v>0</v>
      </c>
      <c r="R189" s="137">
        <f t="shared" si="12"/>
        <v>0</v>
      </c>
      <c r="S189" s="137">
        <v>0</v>
      </c>
      <c r="T189" s="138">
        <f t="shared" si="13"/>
        <v>0</v>
      </c>
      <c r="AR189" s="139" t="s">
        <v>174</v>
      </c>
      <c r="AT189" s="139" t="s">
        <v>170</v>
      </c>
      <c r="AU189" s="139" t="s">
        <v>81</v>
      </c>
      <c r="AY189" s="13" t="s">
        <v>168</v>
      </c>
      <c r="BE189" s="140">
        <f t="shared" si="14"/>
        <v>0</v>
      </c>
      <c r="BF189" s="140">
        <f t="shared" si="15"/>
        <v>0</v>
      </c>
      <c r="BG189" s="140">
        <f t="shared" si="16"/>
        <v>0</v>
      </c>
      <c r="BH189" s="140">
        <f t="shared" si="17"/>
        <v>0</v>
      </c>
      <c r="BI189" s="140">
        <f t="shared" si="18"/>
        <v>0</v>
      </c>
      <c r="BJ189" s="13" t="s">
        <v>79</v>
      </c>
      <c r="BK189" s="140">
        <f t="shared" si="19"/>
        <v>0</v>
      </c>
      <c r="BL189" s="13" t="s">
        <v>174</v>
      </c>
      <c r="BM189" s="139" t="s">
        <v>2025</v>
      </c>
    </row>
    <row r="190" spans="2:65" s="1" customFormat="1" ht="37.9" customHeight="1">
      <c r="B190" s="128"/>
      <c r="C190" s="129" t="s">
        <v>460</v>
      </c>
      <c r="D190" s="129" t="s">
        <v>170</v>
      </c>
      <c r="E190" s="130" t="s">
        <v>269</v>
      </c>
      <c r="F190" s="131" t="s">
        <v>270</v>
      </c>
      <c r="G190" s="132" t="s">
        <v>213</v>
      </c>
      <c r="H190" s="133">
        <v>62.49</v>
      </c>
      <c r="I190" s="134">
        <v>0</v>
      </c>
      <c r="J190" s="134">
        <f t="shared" si="10"/>
        <v>0</v>
      </c>
      <c r="K190" s="131" t="s">
        <v>2419</v>
      </c>
      <c r="L190" s="25"/>
      <c r="M190" s="135" t="s">
        <v>1</v>
      </c>
      <c r="N190" s="136" t="s">
        <v>37</v>
      </c>
      <c r="O190" s="137">
        <v>8.3000000000000004E-2</v>
      </c>
      <c r="P190" s="137">
        <f t="shared" si="11"/>
        <v>5.1866700000000003</v>
      </c>
      <c r="Q190" s="137">
        <v>0</v>
      </c>
      <c r="R190" s="137">
        <f t="shared" si="12"/>
        <v>0</v>
      </c>
      <c r="S190" s="137">
        <v>0</v>
      </c>
      <c r="T190" s="138">
        <f t="shared" si="13"/>
        <v>0</v>
      </c>
      <c r="AR190" s="139" t="s">
        <v>174</v>
      </c>
      <c r="AT190" s="139" t="s">
        <v>170</v>
      </c>
      <c r="AU190" s="139" t="s">
        <v>81</v>
      </c>
      <c r="AY190" s="13" t="s">
        <v>168</v>
      </c>
      <c r="BE190" s="140">
        <f t="shared" si="14"/>
        <v>0</v>
      </c>
      <c r="BF190" s="140">
        <f t="shared" si="15"/>
        <v>0</v>
      </c>
      <c r="BG190" s="140">
        <f t="shared" si="16"/>
        <v>0</v>
      </c>
      <c r="BH190" s="140">
        <f t="shared" si="17"/>
        <v>0</v>
      </c>
      <c r="BI190" s="140">
        <f t="shared" si="18"/>
        <v>0</v>
      </c>
      <c r="BJ190" s="13" t="s">
        <v>79</v>
      </c>
      <c r="BK190" s="140">
        <f t="shared" si="19"/>
        <v>0</v>
      </c>
      <c r="BL190" s="13" t="s">
        <v>174</v>
      </c>
      <c r="BM190" s="139" t="s">
        <v>2026</v>
      </c>
    </row>
    <row r="191" spans="2:65" s="1" customFormat="1" ht="24.2" customHeight="1">
      <c r="B191" s="128"/>
      <c r="C191" s="129" t="s">
        <v>464</v>
      </c>
      <c r="D191" s="129" t="s">
        <v>170</v>
      </c>
      <c r="E191" s="130" t="s">
        <v>272</v>
      </c>
      <c r="F191" s="131" t="s">
        <v>273</v>
      </c>
      <c r="G191" s="132" t="s">
        <v>239</v>
      </c>
      <c r="H191" s="133">
        <v>421.80799999999999</v>
      </c>
      <c r="I191" s="134">
        <v>0</v>
      </c>
      <c r="J191" s="134">
        <f t="shared" si="10"/>
        <v>0</v>
      </c>
      <c r="K191" s="131" t="s">
        <v>2419</v>
      </c>
      <c r="L191" s="25"/>
      <c r="M191" s="135" t="s">
        <v>1</v>
      </c>
      <c r="N191" s="136" t="s">
        <v>37</v>
      </c>
      <c r="O191" s="137">
        <v>0</v>
      </c>
      <c r="P191" s="137">
        <f t="shared" si="11"/>
        <v>0</v>
      </c>
      <c r="Q191" s="137">
        <v>0</v>
      </c>
      <c r="R191" s="137">
        <f t="shared" si="12"/>
        <v>0</v>
      </c>
      <c r="S191" s="137">
        <v>0</v>
      </c>
      <c r="T191" s="138">
        <f t="shared" si="13"/>
        <v>0</v>
      </c>
      <c r="AR191" s="139" t="s">
        <v>174</v>
      </c>
      <c r="AT191" s="139" t="s">
        <v>170</v>
      </c>
      <c r="AU191" s="139" t="s">
        <v>81</v>
      </c>
      <c r="AY191" s="13" t="s">
        <v>168</v>
      </c>
      <c r="BE191" s="140">
        <f t="shared" si="14"/>
        <v>0</v>
      </c>
      <c r="BF191" s="140">
        <f t="shared" si="15"/>
        <v>0</v>
      </c>
      <c r="BG191" s="140">
        <f t="shared" si="16"/>
        <v>0</v>
      </c>
      <c r="BH191" s="140">
        <f t="shared" si="17"/>
        <v>0</v>
      </c>
      <c r="BI191" s="140">
        <f t="shared" si="18"/>
        <v>0</v>
      </c>
      <c r="BJ191" s="13" t="s">
        <v>79</v>
      </c>
      <c r="BK191" s="140">
        <f t="shared" si="19"/>
        <v>0</v>
      </c>
      <c r="BL191" s="13" t="s">
        <v>174</v>
      </c>
      <c r="BM191" s="139" t="s">
        <v>2027</v>
      </c>
    </row>
    <row r="192" spans="2:65" s="1" customFormat="1" ht="37.9" customHeight="1">
      <c r="B192" s="128"/>
      <c r="C192" s="129" t="s">
        <v>468</v>
      </c>
      <c r="D192" s="129" t="s">
        <v>170</v>
      </c>
      <c r="E192" s="130" t="s">
        <v>275</v>
      </c>
      <c r="F192" s="131" t="s">
        <v>276</v>
      </c>
      <c r="G192" s="132" t="s">
        <v>239</v>
      </c>
      <c r="H192" s="133">
        <v>156.22499999999999</v>
      </c>
      <c r="I192" s="134">
        <v>0</v>
      </c>
      <c r="J192" s="134">
        <f t="shared" si="10"/>
        <v>0</v>
      </c>
      <c r="K192" s="131" t="s">
        <v>192</v>
      </c>
      <c r="L192" s="25"/>
      <c r="M192" s="135" t="s">
        <v>1</v>
      </c>
      <c r="N192" s="136" t="s">
        <v>37</v>
      </c>
      <c r="O192" s="137">
        <v>0</v>
      </c>
      <c r="P192" s="137">
        <f t="shared" si="11"/>
        <v>0</v>
      </c>
      <c r="Q192" s="137">
        <v>0</v>
      </c>
      <c r="R192" s="137">
        <f t="shared" si="12"/>
        <v>0</v>
      </c>
      <c r="S192" s="137">
        <v>0</v>
      </c>
      <c r="T192" s="138">
        <f t="shared" si="13"/>
        <v>0</v>
      </c>
      <c r="AR192" s="139" t="s">
        <v>174</v>
      </c>
      <c r="AT192" s="139" t="s">
        <v>170</v>
      </c>
      <c r="AU192" s="139" t="s">
        <v>81</v>
      </c>
      <c r="AY192" s="13" t="s">
        <v>168</v>
      </c>
      <c r="BE192" s="140">
        <f t="shared" si="14"/>
        <v>0</v>
      </c>
      <c r="BF192" s="140">
        <f t="shared" si="15"/>
        <v>0</v>
      </c>
      <c r="BG192" s="140">
        <f t="shared" si="16"/>
        <v>0</v>
      </c>
      <c r="BH192" s="140">
        <f t="shared" si="17"/>
        <v>0</v>
      </c>
      <c r="BI192" s="140">
        <f t="shared" si="18"/>
        <v>0</v>
      </c>
      <c r="BJ192" s="13" t="s">
        <v>79</v>
      </c>
      <c r="BK192" s="140">
        <f t="shared" si="19"/>
        <v>0</v>
      </c>
      <c r="BL192" s="13" t="s">
        <v>174</v>
      </c>
      <c r="BM192" s="139" t="s">
        <v>2028</v>
      </c>
    </row>
    <row r="193" spans="2:65" s="1" customFormat="1" ht="24.2" customHeight="1">
      <c r="B193" s="128"/>
      <c r="C193" s="129" t="s">
        <v>472</v>
      </c>
      <c r="D193" s="129" t="s">
        <v>170</v>
      </c>
      <c r="E193" s="130" t="s">
        <v>278</v>
      </c>
      <c r="F193" s="131" t="s">
        <v>279</v>
      </c>
      <c r="G193" s="132" t="s">
        <v>213</v>
      </c>
      <c r="H193" s="133">
        <v>233.03</v>
      </c>
      <c r="I193" s="134">
        <v>0</v>
      </c>
      <c r="J193" s="134">
        <f t="shared" si="10"/>
        <v>0</v>
      </c>
      <c r="K193" s="131" t="s">
        <v>2419</v>
      </c>
      <c r="L193" s="25"/>
      <c r="M193" s="135" t="s">
        <v>1</v>
      </c>
      <c r="N193" s="136" t="s">
        <v>37</v>
      </c>
      <c r="O193" s="137">
        <v>0.32800000000000001</v>
      </c>
      <c r="P193" s="137">
        <f t="shared" si="11"/>
        <v>76.433840000000004</v>
      </c>
      <c r="Q193" s="137">
        <v>0</v>
      </c>
      <c r="R193" s="137">
        <f t="shared" si="12"/>
        <v>0</v>
      </c>
      <c r="S193" s="137">
        <v>0</v>
      </c>
      <c r="T193" s="138">
        <f t="shared" si="13"/>
        <v>0</v>
      </c>
      <c r="AR193" s="139" t="s">
        <v>174</v>
      </c>
      <c r="AT193" s="139" t="s">
        <v>170</v>
      </c>
      <c r="AU193" s="139" t="s">
        <v>81</v>
      </c>
      <c r="AY193" s="13" t="s">
        <v>168</v>
      </c>
      <c r="BE193" s="140">
        <f t="shared" si="14"/>
        <v>0</v>
      </c>
      <c r="BF193" s="140">
        <f t="shared" si="15"/>
        <v>0</v>
      </c>
      <c r="BG193" s="140">
        <f t="shared" si="16"/>
        <v>0</v>
      </c>
      <c r="BH193" s="140">
        <f t="shared" si="17"/>
        <v>0</v>
      </c>
      <c r="BI193" s="140">
        <f t="shared" si="18"/>
        <v>0</v>
      </c>
      <c r="BJ193" s="13" t="s">
        <v>79</v>
      </c>
      <c r="BK193" s="140">
        <f t="shared" si="19"/>
        <v>0</v>
      </c>
      <c r="BL193" s="13" t="s">
        <v>174</v>
      </c>
      <c r="BM193" s="139" t="s">
        <v>2029</v>
      </c>
    </row>
    <row r="194" spans="2:65" s="1" customFormat="1" ht="24.2" customHeight="1">
      <c r="B194" s="128"/>
      <c r="C194" s="145" t="s">
        <v>476</v>
      </c>
      <c r="D194" s="145" t="s">
        <v>210</v>
      </c>
      <c r="E194" s="146" t="s">
        <v>940</v>
      </c>
      <c r="F194" s="147" t="s">
        <v>941</v>
      </c>
      <c r="G194" s="148" t="s">
        <v>239</v>
      </c>
      <c r="H194" s="149">
        <v>466.06</v>
      </c>
      <c r="I194" s="134">
        <v>0</v>
      </c>
      <c r="J194" s="150">
        <f t="shared" si="10"/>
        <v>0</v>
      </c>
      <c r="K194" s="147" t="s">
        <v>192</v>
      </c>
      <c r="L194" s="151"/>
      <c r="M194" s="152" t="s">
        <v>1</v>
      </c>
      <c r="N194" s="153" t="s">
        <v>37</v>
      </c>
      <c r="O194" s="137">
        <v>0</v>
      </c>
      <c r="P194" s="137">
        <f t="shared" si="11"/>
        <v>0</v>
      </c>
      <c r="Q194" s="137">
        <v>0</v>
      </c>
      <c r="R194" s="137">
        <f t="shared" si="12"/>
        <v>0</v>
      </c>
      <c r="S194" s="137">
        <v>0</v>
      </c>
      <c r="T194" s="138">
        <f t="shared" si="13"/>
        <v>0</v>
      </c>
      <c r="AR194" s="139" t="s">
        <v>232</v>
      </c>
      <c r="AT194" s="139" t="s">
        <v>210</v>
      </c>
      <c r="AU194" s="139" t="s">
        <v>81</v>
      </c>
      <c r="AY194" s="13" t="s">
        <v>168</v>
      </c>
      <c r="BE194" s="140">
        <f t="shared" si="14"/>
        <v>0</v>
      </c>
      <c r="BF194" s="140">
        <f t="shared" si="15"/>
        <v>0</v>
      </c>
      <c r="BG194" s="140">
        <f t="shared" si="16"/>
        <v>0</v>
      </c>
      <c r="BH194" s="140">
        <f t="shared" si="17"/>
        <v>0</v>
      </c>
      <c r="BI194" s="140">
        <f t="shared" si="18"/>
        <v>0</v>
      </c>
      <c r="BJ194" s="13" t="s">
        <v>79</v>
      </c>
      <c r="BK194" s="140">
        <f t="shared" si="19"/>
        <v>0</v>
      </c>
      <c r="BL194" s="13" t="s">
        <v>174</v>
      </c>
      <c r="BM194" s="139" t="s">
        <v>2030</v>
      </c>
    </row>
    <row r="195" spans="2:65" s="1" customFormat="1" ht="24.2" customHeight="1">
      <c r="B195" s="128"/>
      <c r="C195" s="129" t="s">
        <v>480</v>
      </c>
      <c r="D195" s="129" t="s">
        <v>170</v>
      </c>
      <c r="E195" s="130" t="s">
        <v>943</v>
      </c>
      <c r="F195" s="131" t="s">
        <v>944</v>
      </c>
      <c r="G195" s="132" t="s">
        <v>213</v>
      </c>
      <c r="H195" s="133">
        <v>233.03</v>
      </c>
      <c r="I195" s="134">
        <v>0</v>
      </c>
      <c r="J195" s="134">
        <f t="shared" si="10"/>
        <v>0</v>
      </c>
      <c r="K195" s="131" t="s">
        <v>2419</v>
      </c>
      <c r="L195" s="25"/>
      <c r="M195" s="135" t="s">
        <v>1</v>
      </c>
      <c r="N195" s="136" t="s">
        <v>37</v>
      </c>
      <c r="O195" s="137">
        <v>7.1999999999999995E-2</v>
      </c>
      <c r="P195" s="137">
        <f t="shared" si="11"/>
        <v>16.77816</v>
      </c>
      <c r="Q195" s="137">
        <v>0</v>
      </c>
      <c r="R195" s="137">
        <f t="shared" si="12"/>
        <v>0</v>
      </c>
      <c r="S195" s="137">
        <v>0</v>
      </c>
      <c r="T195" s="138">
        <f t="shared" si="13"/>
        <v>0</v>
      </c>
      <c r="AR195" s="139" t="s">
        <v>174</v>
      </c>
      <c r="AT195" s="139" t="s">
        <v>170</v>
      </c>
      <c r="AU195" s="139" t="s">
        <v>81</v>
      </c>
      <c r="AY195" s="13" t="s">
        <v>168</v>
      </c>
      <c r="BE195" s="140">
        <f t="shared" si="14"/>
        <v>0</v>
      </c>
      <c r="BF195" s="140">
        <f t="shared" si="15"/>
        <v>0</v>
      </c>
      <c r="BG195" s="140">
        <f t="shared" si="16"/>
        <v>0</v>
      </c>
      <c r="BH195" s="140">
        <f t="shared" si="17"/>
        <v>0</v>
      </c>
      <c r="BI195" s="140">
        <f t="shared" si="18"/>
        <v>0</v>
      </c>
      <c r="BJ195" s="13" t="s">
        <v>79</v>
      </c>
      <c r="BK195" s="140">
        <f t="shared" si="19"/>
        <v>0</v>
      </c>
      <c r="BL195" s="13" t="s">
        <v>174</v>
      </c>
      <c r="BM195" s="139" t="s">
        <v>2031</v>
      </c>
    </row>
    <row r="196" spans="2:65" s="1" customFormat="1" ht="37.9" customHeight="1">
      <c r="B196" s="128"/>
      <c r="C196" s="129" t="s">
        <v>484</v>
      </c>
      <c r="D196" s="129" t="s">
        <v>170</v>
      </c>
      <c r="E196" s="130" t="s">
        <v>768</v>
      </c>
      <c r="F196" s="131" t="s">
        <v>769</v>
      </c>
      <c r="G196" s="132" t="s">
        <v>213</v>
      </c>
      <c r="H196" s="133">
        <v>233.03</v>
      </c>
      <c r="I196" s="134">
        <v>0</v>
      </c>
      <c r="J196" s="134">
        <f t="shared" si="10"/>
        <v>0</v>
      </c>
      <c r="K196" s="131" t="s">
        <v>2419</v>
      </c>
      <c r="L196" s="25"/>
      <c r="M196" s="135" t="s">
        <v>1</v>
      </c>
      <c r="N196" s="136" t="s">
        <v>37</v>
      </c>
      <c r="O196" s="137">
        <v>7.0000000000000007E-2</v>
      </c>
      <c r="P196" s="137">
        <f t="shared" si="11"/>
        <v>16.312100000000001</v>
      </c>
      <c r="Q196" s="137">
        <v>0</v>
      </c>
      <c r="R196" s="137">
        <f t="shared" si="12"/>
        <v>0</v>
      </c>
      <c r="S196" s="137">
        <v>0</v>
      </c>
      <c r="T196" s="138">
        <f t="shared" si="13"/>
        <v>0</v>
      </c>
      <c r="AR196" s="139" t="s">
        <v>174</v>
      </c>
      <c r="AT196" s="139" t="s">
        <v>170</v>
      </c>
      <c r="AU196" s="139" t="s">
        <v>81</v>
      </c>
      <c r="AY196" s="13" t="s">
        <v>168</v>
      </c>
      <c r="BE196" s="140">
        <f t="shared" si="14"/>
        <v>0</v>
      </c>
      <c r="BF196" s="140">
        <f t="shared" si="15"/>
        <v>0</v>
      </c>
      <c r="BG196" s="140">
        <f t="shared" si="16"/>
        <v>0</v>
      </c>
      <c r="BH196" s="140">
        <f t="shared" si="17"/>
        <v>0</v>
      </c>
      <c r="BI196" s="140">
        <f t="shared" si="18"/>
        <v>0</v>
      </c>
      <c r="BJ196" s="13" t="s">
        <v>79</v>
      </c>
      <c r="BK196" s="140">
        <f t="shared" si="19"/>
        <v>0</v>
      </c>
      <c r="BL196" s="13" t="s">
        <v>174</v>
      </c>
      <c r="BM196" s="139" t="s">
        <v>2032</v>
      </c>
    </row>
    <row r="197" spans="2:65" s="1" customFormat="1" ht="24.2" customHeight="1">
      <c r="B197" s="128"/>
      <c r="C197" s="129" t="s">
        <v>488</v>
      </c>
      <c r="D197" s="129" t="s">
        <v>170</v>
      </c>
      <c r="E197" s="130" t="s">
        <v>1715</v>
      </c>
      <c r="F197" s="131" t="s">
        <v>1716</v>
      </c>
      <c r="G197" s="132" t="s">
        <v>213</v>
      </c>
      <c r="H197" s="133">
        <v>80.486999999999995</v>
      </c>
      <c r="I197" s="134">
        <v>0</v>
      </c>
      <c r="J197" s="134">
        <f t="shared" si="10"/>
        <v>0</v>
      </c>
      <c r="K197" s="131" t="s">
        <v>2419</v>
      </c>
      <c r="L197" s="25"/>
      <c r="M197" s="135" t="s">
        <v>1</v>
      </c>
      <c r="N197" s="136" t="s">
        <v>37</v>
      </c>
      <c r="O197" s="137">
        <v>0.435</v>
      </c>
      <c r="P197" s="137">
        <f t="shared" si="11"/>
        <v>35.011845000000001</v>
      </c>
      <c r="Q197" s="137">
        <v>0</v>
      </c>
      <c r="R197" s="137">
        <f t="shared" si="12"/>
        <v>0</v>
      </c>
      <c r="S197" s="137">
        <v>0</v>
      </c>
      <c r="T197" s="138">
        <f t="shared" si="13"/>
        <v>0</v>
      </c>
      <c r="AR197" s="139" t="s">
        <v>174</v>
      </c>
      <c r="AT197" s="139" t="s">
        <v>170</v>
      </c>
      <c r="AU197" s="139" t="s">
        <v>81</v>
      </c>
      <c r="AY197" s="13" t="s">
        <v>168</v>
      </c>
      <c r="BE197" s="140">
        <f t="shared" si="14"/>
        <v>0</v>
      </c>
      <c r="BF197" s="140">
        <f t="shared" si="15"/>
        <v>0</v>
      </c>
      <c r="BG197" s="140">
        <f t="shared" si="16"/>
        <v>0</v>
      </c>
      <c r="BH197" s="140">
        <f t="shared" si="17"/>
        <v>0</v>
      </c>
      <c r="BI197" s="140">
        <f t="shared" si="18"/>
        <v>0</v>
      </c>
      <c r="BJ197" s="13" t="s">
        <v>79</v>
      </c>
      <c r="BK197" s="140">
        <f t="shared" si="19"/>
        <v>0</v>
      </c>
      <c r="BL197" s="13" t="s">
        <v>174</v>
      </c>
      <c r="BM197" s="139" t="s">
        <v>2033</v>
      </c>
    </row>
    <row r="198" spans="2:65" s="1" customFormat="1" ht="16.5" customHeight="1">
      <c r="B198" s="128"/>
      <c r="C198" s="145" t="s">
        <v>492</v>
      </c>
      <c r="D198" s="145" t="s">
        <v>210</v>
      </c>
      <c r="E198" s="146" t="s">
        <v>2034</v>
      </c>
      <c r="F198" s="147" t="s">
        <v>2035</v>
      </c>
      <c r="G198" s="148" t="s">
        <v>239</v>
      </c>
      <c r="H198" s="149">
        <v>152.684</v>
      </c>
      <c r="I198" s="134">
        <v>0</v>
      </c>
      <c r="J198" s="150">
        <f t="shared" ref="J198:J203" si="20">ROUND(I198*H198,2)</f>
        <v>0</v>
      </c>
      <c r="K198" s="147" t="s">
        <v>2419</v>
      </c>
      <c r="L198" s="151"/>
      <c r="M198" s="152" t="s">
        <v>1</v>
      </c>
      <c r="N198" s="153" t="s">
        <v>37</v>
      </c>
      <c r="O198" s="137">
        <v>0</v>
      </c>
      <c r="P198" s="137">
        <f t="shared" ref="P198:P203" si="21">O198*H198</f>
        <v>0</v>
      </c>
      <c r="Q198" s="137">
        <v>0</v>
      </c>
      <c r="R198" s="137">
        <f t="shared" ref="R198:R203" si="22">Q198*H198</f>
        <v>0</v>
      </c>
      <c r="S198" s="137">
        <v>0</v>
      </c>
      <c r="T198" s="138">
        <f t="shared" ref="T198:T203" si="23">S198*H198</f>
        <v>0</v>
      </c>
      <c r="AR198" s="139" t="s">
        <v>232</v>
      </c>
      <c r="AT198" s="139" t="s">
        <v>210</v>
      </c>
      <c r="AU198" s="139" t="s">
        <v>81</v>
      </c>
      <c r="AY198" s="13" t="s">
        <v>168</v>
      </c>
      <c r="BE198" s="140">
        <f t="shared" ref="BE198:BE203" si="24">IF(N198="základní",J198,0)</f>
        <v>0</v>
      </c>
      <c r="BF198" s="140">
        <f t="shared" ref="BF198:BF203" si="25">IF(N198="snížená",J198,0)</f>
        <v>0</v>
      </c>
      <c r="BG198" s="140">
        <f t="shared" ref="BG198:BG203" si="26">IF(N198="zákl. přenesená",J198,0)</f>
        <v>0</v>
      </c>
      <c r="BH198" s="140">
        <f t="shared" ref="BH198:BH203" si="27">IF(N198="sníž. přenesená",J198,0)</f>
        <v>0</v>
      </c>
      <c r="BI198" s="140">
        <f t="shared" ref="BI198:BI203" si="28">IF(N198="nulová",J198,0)</f>
        <v>0</v>
      </c>
      <c r="BJ198" s="13" t="s">
        <v>79</v>
      </c>
      <c r="BK198" s="140">
        <f t="shared" ref="BK198:BK203" si="29">ROUND(I198*H198,2)</f>
        <v>0</v>
      </c>
      <c r="BL198" s="13" t="s">
        <v>174</v>
      </c>
      <c r="BM198" s="139" t="s">
        <v>2036</v>
      </c>
    </row>
    <row r="199" spans="2:65" s="1" customFormat="1" ht="24.2" customHeight="1">
      <c r="B199" s="128"/>
      <c r="C199" s="129" t="s">
        <v>496</v>
      </c>
      <c r="D199" s="129" t="s">
        <v>170</v>
      </c>
      <c r="E199" s="130" t="s">
        <v>398</v>
      </c>
      <c r="F199" s="131" t="s">
        <v>399</v>
      </c>
      <c r="G199" s="132" t="s">
        <v>213</v>
      </c>
      <c r="H199" s="133">
        <v>80.486999999999995</v>
      </c>
      <c r="I199" s="134">
        <v>0</v>
      </c>
      <c r="J199" s="134">
        <f t="shared" si="20"/>
        <v>0</v>
      </c>
      <c r="K199" s="131" t="s">
        <v>2419</v>
      </c>
      <c r="L199" s="25"/>
      <c r="M199" s="135" t="s">
        <v>1</v>
      </c>
      <c r="N199" s="136" t="s">
        <v>37</v>
      </c>
      <c r="O199" s="137">
        <v>0.19700000000000001</v>
      </c>
      <c r="P199" s="137">
        <f t="shared" si="21"/>
        <v>15.855938999999999</v>
      </c>
      <c r="Q199" s="137">
        <v>0</v>
      </c>
      <c r="R199" s="137">
        <f t="shared" si="22"/>
        <v>0</v>
      </c>
      <c r="S199" s="137">
        <v>0</v>
      </c>
      <c r="T199" s="138">
        <f t="shared" si="23"/>
        <v>0</v>
      </c>
      <c r="AR199" s="139" t="s">
        <v>174</v>
      </c>
      <c r="AT199" s="139" t="s">
        <v>170</v>
      </c>
      <c r="AU199" s="139" t="s">
        <v>81</v>
      </c>
      <c r="AY199" s="13" t="s">
        <v>168</v>
      </c>
      <c r="BE199" s="140">
        <f t="shared" si="24"/>
        <v>0</v>
      </c>
      <c r="BF199" s="140">
        <f t="shared" si="25"/>
        <v>0</v>
      </c>
      <c r="BG199" s="140">
        <f t="shared" si="26"/>
        <v>0</v>
      </c>
      <c r="BH199" s="140">
        <f t="shared" si="27"/>
        <v>0</v>
      </c>
      <c r="BI199" s="140">
        <f t="shared" si="28"/>
        <v>0</v>
      </c>
      <c r="BJ199" s="13" t="s">
        <v>79</v>
      </c>
      <c r="BK199" s="140">
        <f t="shared" si="29"/>
        <v>0</v>
      </c>
      <c r="BL199" s="13" t="s">
        <v>174</v>
      </c>
      <c r="BM199" s="139" t="s">
        <v>2037</v>
      </c>
    </row>
    <row r="200" spans="2:65" s="1" customFormat="1" ht="37.9" customHeight="1">
      <c r="B200" s="128"/>
      <c r="C200" s="129" t="s">
        <v>498</v>
      </c>
      <c r="D200" s="129" t="s">
        <v>170</v>
      </c>
      <c r="E200" s="130" t="s">
        <v>768</v>
      </c>
      <c r="F200" s="131" t="s">
        <v>769</v>
      </c>
      <c r="G200" s="132" t="s">
        <v>213</v>
      </c>
      <c r="H200" s="133">
        <v>80.486999999999995</v>
      </c>
      <c r="I200" s="134">
        <v>0</v>
      </c>
      <c r="J200" s="134">
        <f t="shared" si="20"/>
        <v>0</v>
      </c>
      <c r="K200" s="131" t="s">
        <v>2419</v>
      </c>
      <c r="L200" s="25"/>
      <c r="M200" s="135" t="s">
        <v>1</v>
      </c>
      <c r="N200" s="136" t="s">
        <v>37</v>
      </c>
      <c r="O200" s="137">
        <v>7.0000000000000007E-2</v>
      </c>
      <c r="P200" s="137">
        <f t="shared" si="21"/>
        <v>5.6340900000000005</v>
      </c>
      <c r="Q200" s="137">
        <v>0</v>
      </c>
      <c r="R200" s="137">
        <f t="shared" si="22"/>
        <v>0</v>
      </c>
      <c r="S200" s="137">
        <v>0</v>
      </c>
      <c r="T200" s="138">
        <f t="shared" si="23"/>
        <v>0</v>
      </c>
      <c r="AR200" s="139" t="s">
        <v>174</v>
      </c>
      <c r="AT200" s="139" t="s">
        <v>170</v>
      </c>
      <c r="AU200" s="139" t="s">
        <v>81</v>
      </c>
      <c r="AY200" s="13" t="s">
        <v>168</v>
      </c>
      <c r="BE200" s="140">
        <f t="shared" si="24"/>
        <v>0</v>
      </c>
      <c r="BF200" s="140">
        <f t="shared" si="25"/>
        <v>0</v>
      </c>
      <c r="BG200" s="140">
        <f t="shared" si="26"/>
        <v>0</v>
      </c>
      <c r="BH200" s="140">
        <f t="shared" si="27"/>
        <v>0</v>
      </c>
      <c r="BI200" s="140">
        <f t="shared" si="28"/>
        <v>0</v>
      </c>
      <c r="BJ200" s="13" t="s">
        <v>79</v>
      </c>
      <c r="BK200" s="140">
        <f t="shared" si="29"/>
        <v>0</v>
      </c>
      <c r="BL200" s="13" t="s">
        <v>174</v>
      </c>
      <c r="BM200" s="139" t="s">
        <v>2038</v>
      </c>
    </row>
    <row r="201" spans="2:65" s="1" customFormat="1" ht="24.2" customHeight="1">
      <c r="B201" s="128"/>
      <c r="C201" s="129" t="s">
        <v>502</v>
      </c>
      <c r="D201" s="129" t="s">
        <v>170</v>
      </c>
      <c r="E201" s="130" t="s">
        <v>879</v>
      </c>
      <c r="F201" s="131" t="s">
        <v>880</v>
      </c>
      <c r="G201" s="132" t="s">
        <v>218</v>
      </c>
      <c r="H201" s="133">
        <v>47.927</v>
      </c>
      <c r="I201" s="134">
        <v>0</v>
      </c>
      <c r="J201" s="134">
        <f t="shared" si="20"/>
        <v>0</v>
      </c>
      <c r="K201" s="131" t="s">
        <v>2419</v>
      </c>
      <c r="L201" s="25"/>
      <c r="M201" s="135" t="s">
        <v>1</v>
      </c>
      <c r="N201" s="136" t="s">
        <v>37</v>
      </c>
      <c r="O201" s="137">
        <v>0.114</v>
      </c>
      <c r="P201" s="137">
        <f t="shared" si="21"/>
        <v>5.4636779999999998</v>
      </c>
      <c r="Q201" s="137">
        <v>0</v>
      </c>
      <c r="R201" s="137">
        <f t="shared" si="22"/>
        <v>0</v>
      </c>
      <c r="S201" s="137">
        <v>0</v>
      </c>
      <c r="T201" s="138">
        <f t="shared" si="23"/>
        <v>0</v>
      </c>
      <c r="AR201" s="139" t="s">
        <v>174</v>
      </c>
      <c r="AT201" s="139" t="s">
        <v>170</v>
      </c>
      <c r="AU201" s="139" t="s">
        <v>81</v>
      </c>
      <c r="AY201" s="13" t="s">
        <v>168</v>
      </c>
      <c r="BE201" s="140">
        <f t="shared" si="24"/>
        <v>0</v>
      </c>
      <c r="BF201" s="140">
        <f t="shared" si="25"/>
        <v>0</v>
      </c>
      <c r="BG201" s="140">
        <f t="shared" si="26"/>
        <v>0</v>
      </c>
      <c r="BH201" s="140">
        <f t="shared" si="27"/>
        <v>0</v>
      </c>
      <c r="BI201" s="140">
        <f t="shared" si="28"/>
        <v>0</v>
      </c>
      <c r="BJ201" s="13" t="s">
        <v>79</v>
      </c>
      <c r="BK201" s="140">
        <f t="shared" si="29"/>
        <v>0</v>
      </c>
      <c r="BL201" s="13" t="s">
        <v>174</v>
      </c>
      <c r="BM201" s="139" t="s">
        <v>2039</v>
      </c>
    </row>
    <row r="202" spans="2:65" s="1" customFormat="1" ht="37.9" customHeight="1">
      <c r="B202" s="128"/>
      <c r="C202" s="129" t="s">
        <v>506</v>
      </c>
      <c r="D202" s="129" t="s">
        <v>170</v>
      </c>
      <c r="E202" s="130" t="s">
        <v>720</v>
      </c>
      <c r="F202" s="131" t="s">
        <v>721</v>
      </c>
      <c r="G202" s="132" t="s">
        <v>218</v>
      </c>
      <c r="H202" s="133">
        <v>95.853999999999999</v>
      </c>
      <c r="I202" s="134">
        <v>0</v>
      </c>
      <c r="J202" s="134">
        <f t="shared" si="20"/>
        <v>0</v>
      </c>
      <c r="K202" s="131" t="s">
        <v>2419</v>
      </c>
      <c r="L202" s="25"/>
      <c r="M202" s="135" t="s">
        <v>1</v>
      </c>
      <c r="N202" s="136" t="s">
        <v>37</v>
      </c>
      <c r="O202" s="137">
        <v>0.09</v>
      </c>
      <c r="P202" s="137">
        <f t="shared" si="21"/>
        <v>8.6268599999999989</v>
      </c>
      <c r="Q202" s="137">
        <v>0</v>
      </c>
      <c r="R202" s="137">
        <f t="shared" si="22"/>
        <v>0</v>
      </c>
      <c r="S202" s="137">
        <v>0</v>
      </c>
      <c r="T202" s="138">
        <f t="shared" si="23"/>
        <v>0</v>
      </c>
      <c r="AR202" s="139" t="s">
        <v>174</v>
      </c>
      <c r="AT202" s="139" t="s">
        <v>170</v>
      </c>
      <c r="AU202" s="139" t="s">
        <v>81</v>
      </c>
      <c r="AY202" s="13" t="s">
        <v>168</v>
      </c>
      <c r="BE202" s="140">
        <f t="shared" si="24"/>
        <v>0</v>
      </c>
      <c r="BF202" s="140">
        <f t="shared" si="25"/>
        <v>0</v>
      </c>
      <c r="BG202" s="140">
        <f t="shared" si="26"/>
        <v>0</v>
      </c>
      <c r="BH202" s="140">
        <f t="shared" si="27"/>
        <v>0</v>
      </c>
      <c r="BI202" s="140">
        <f t="shared" si="28"/>
        <v>0</v>
      </c>
      <c r="BJ202" s="13" t="s">
        <v>79</v>
      </c>
      <c r="BK202" s="140">
        <f t="shared" si="29"/>
        <v>0</v>
      </c>
      <c r="BL202" s="13" t="s">
        <v>174</v>
      </c>
      <c r="BM202" s="139" t="s">
        <v>2040</v>
      </c>
    </row>
    <row r="203" spans="2:65" s="1" customFormat="1" ht="37.9" customHeight="1">
      <c r="B203" s="128"/>
      <c r="C203" s="129" t="s">
        <v>510</v>
      </c>
      <c r="D203" s="129" t="s">
        <v>170</v>
      </c>
      <c r="E203" s="130" t="s">
        <v>1547</v>
      </c>
      <c r="F203" s="131" t="s">
        <v>1548</v>
      </c>
      <c r="G203" s="132" t="s">
        <v>218</v>
      </c>
      <c r="H203" s="133">
        <v>95.853999999999999</v>
      </c>
      <c r="I203" s="134">
        <v>0</v>
      </c>
      <c r="J203" s="134">
        <f t="shared" si="20"/>
        <v>0</v>
      </c>
      <c r="K203" s="131" t="s">
        <v>192</v>
      </c>
      <c r="L203" s="25"/>
      <c r="M203" s="135" t="s">
        <v>1</v>
      </c>
      <c r="N203" s="136" t="s">
        <v>37</v>
      </c>
      <c r="O203" s="137">
        <v>5.8000000000000003E-2</v>
      </c>
      <c r="P203" s="137">
        <f t="shared" si="21"/>
        <v>5.5595319999999999</v>
      </c>
      <c r="Q203" s="137">
        <v>0</v>
      </c>
      <c r="R203" s="137">
        <f t="shared" si="22"/>
        <v>0</v>
      </c>
      <c r="S203" s="137">
        <v>0</v>
      </c>
      <c r="T203" s="138">
        <f t="shared" si="23"/>
        <v>0</v>
      </c>
      <c r="AR203" s="139" t="s">
        <v>174</v>
      </c>
      <c r="AT203" s="139" t="s">
        <v>170</v>
      </c>
      <c r="AU203" s="139" t="s">
        <v>81</v>
      </c>
      <c r="AY203" s="13" t="s">
        <v>168</v>
      </c>
      <c r="BE203" s="140">
        <f t="shared" si="24"/>
        <v>0</v>
      </c>
      <c r="BF203" s="140">
        <f t="shared" si="25"/>
        <v>0</v>
      </c>
      <c r="BG203" s="140">
        <f t="shared" si="26"/>
        <v>0</v>
      </c>
      <c r="BH203" s="140">
        <f t="shared" si="27"/>
        <v>0</v>
      </c>
      <c r="BI203" s="140">
        <f t="shared" si="28"/>
        <v>0</v>
      </c>
      <c r="BJ203" s="13" t="s">
        <v>79</v>
      </c>
      <c r="BK203" s="140">
        <f t="shared" si="29"/>
        <v>0</v>
      </c>
      <c r="BL203" s="13" t="s">
        <v>174</v>
      </c>
      <c r="BM203" s="139" t="s">
        <v>2041</v>
      </c>
    </row>
    <row r="204" spans="2:65" s="11" customFormat="1" ht="22.9" customHeight="1">
      <c r="B204" s="117"/>
      <c r="D204" s="118" t="s">
        <v>71</v>
      </c>
      <c r="E204" s="126" t="s">
        <v>174</v>
      </c>
      <c r="F204" s="126" t="s">
        <v>947</v>
      </c>
      <c r="J204" s="127">
        <f>BK204</f>
        <v>0</v>
      </c>
      <c r="L204" s="117"/>
      <c r="M204" s="121"/>
      <c r="P204" s="122">
        <f>SUM(P205:P207)</f>
        <v>45.406944000000003</v>
      </c>
      <c r="R204" s="122">
        <f>SUM(R205:R207)</f>
        <v>0</v>
      </c>
      <c r="T204" s="123">
        <f>SUM(T205:T207)</f>
        <v>0</v>
      </c>
      <c r="AR204" s="118" t="s">
        <v>79</v>
      </c>
      <c r="AT204" s="124" t="s">
        <v>71</v>
      </c>
      <c r="AU204" s="124" t="s">
        <v>79</v>
      </c>
      <c r="AY204" s="118" t="s">
        <v>168</v>
      </c>
      <c r="BK204" s="125">
        <f>SUM(BK205:BK207)</f>
        <v>0</v>
      </c>
    </row>
    <row r="205" spans="2:65" s="1" customFormat="1" ht="24.2" customHeight="1">
      <c r="B205" s="128"/>
      <c r="C205" s="129" t="s">
        <v>515</v>
      </c>
      <c r="D205" s="129" t="s">
        <v>170</v>
      </c>
      <c r="E205" s="130" t="s">
        <v>1723</v>
      </c>
      <c r="F205" s="131" t="s">
        <v>1724</v>
      </c>
      <c r="G205" s="132" t="s">
        <v>213</v>
      </c>
      <c r="H205" s="133">
        <v>23.454000000000001</v>
      </c>
      <c r="I205" s="134">
        <v>0</v>
      </c>
      <c r="J205" s="134">
        <f>ROUND(I205*H205,2)</f>
        <v>0</v>
      </c>
      <c r="K205" s="131" t="s">
        <v>2419</v>
      </c>
      <c r="L205" s="25"/>
      <c r="M205" s="135" t="s">
        <v>1</v>
      </c>
      <c r="N205" s="136" t="s">
        <v>37</v>
      </c>
      <c r="O205" s="137">
        <v>1.6950000000000001</v>
      </c>
      <c r="P205" s="137">
        <f>O205*H205</f>
        <v>39.754530000000003</v>
      </c>
      <c r="Q205" s="137">
        <v>0</v>
      </c>
      <c r="R205" s="137">
        <f>Q205*H205</f>
        <v>0</v>
      </c>
      <c r="S205" s="137">
        <v>0</v>
      </c>
      <c r="T205" s="138">
        <f>S205*H205</f>
        <v>0</v>
      </c>
      <c r="AR205" s="139" t="s">
        <v>174</v>
      </c>
      <c r="AT205" s="139" t="s">
        <v>170</v>
      </c>
      <c r="AU205" s="139" t="s">
        <v>81</v>
      </c>
      <c r="AY205" s="13" t="s">
        <v>168</v>
      </c>
      <c r="BE205" s="140">
        <f>IF(N205="základní",J205,0)</f>
        <v>0</v>
      </c>
      <c r="BF205" s="140">
        <f>IF(N205="snížená",J205,0)</f>
        <v>0</v>
      </c>
      <c r="BG205" s="140">
        <f>IF(N205="zákl. přenesená",J205,0)</f>
        <v>0</v>
      </c>
      <c r="BH205" s="140">
        <f>IF(N205="sníž. přenesená",J205,0)</f>
        <v>0</v>
      </c>
      <c r="BI205" s="140">
        <f>IF(N205="nulová",J205,0)</f>
        <v>0</v>
      </c>
      <c r="BJ205" s="13" t="s">
        <v>79</v>
      </c>
      <c r="BK205" s="140">
        <f>ROUND(I205*H205,2)</f>
        <v>0</v>
      </c>
      <c r="BL205" s="13" t="s">
        <v>174</v>
      </c>
      <c r="BM205" s="139" t="s">
        <v>2042</v>
      </c>
    </row>
    <row r="206" spans="2:65" s="1" customFormat="1" ht="24.2" customHeight="1">
      <c r="B206" s="128"/>
      <c r="C206" s="129" t="s">
        <v>520</v>
      </c>
      <c r="D206" s="129" t="s">
        <v>170</v>
      </c>
      <c r="E206" s="130" t="s">
        <v>398</v>
      </c>
      <c r="F206" s="131" t="s">
        <v>399</v>
      </c>
      <c r="G206" s="132" t="s">
        <v>213</v>
      </c>
      <c r="H206" s="133">
        <v>23.454000000000001</v>
      </c>
      <c r="I206" s="134">
        <v>0</v>
      </c>
      <c r="J206" s="134">
        <f>ROUND(I206*H206,2)</f>
        <v>0</v>
      </c>
      <c r="K206" s="131" t="s">
        <v>2419</v>
      </c>
      <c r="L206" s="25"/>
      <c r="M206" s="135" t="s">
        <v>1</v>
      </c>
      <c r="N206" s="136" t="s">
        <v>37</v>
      </c>
      <c r="O206" s="137">
        <v>0.19700000000000001</v>
      </c>
      <c r="P206" s="137">
        <f>O206*H206</f>
        <v>4.620438</v>
      </c>
      <c r="Q206" s="137">
        <v>0</v>
      </c>
      <c r="R206" s="137">
        <f>Q206*H206</f>
        <v>0</v>
      </c>
      <c r="S206" s="137">
        <v>0</v>
      </c>
      <c r="T206" s="138">
        <f>S206*H206</f>
        <v>0</v>
      </c>
      <c r="AR206" s="139" t="s">
        <v>174</v>
      </c>
      <c r="AT206" s="139" t="s">
        <v>170</v>
      </c>
      <c r="AU206" s="139" t="s">
        <v>81</v>
      </c>
      <c r="AY206" s="13" t="s">
        <v>168</v>
      </c>
      <c r="BE206" s="140">
        <f>IF(N206="základní",J206,0)</f>
        <v>0</v>
      </c>
      <c r="BF206" s="140">
        <f>IF(N206="snížená",J206,0)</f>
        <v>0</v>
      </c>
      <c r="BG206" s="140">
        <f>IF(N206="zákl. přenesená",J206,0)</f>
        <v>0</v>
      </c>
      <c r="BH206" s="140">
        <f>IF(N206="sníž. přenesená",J206,0)</f>
        <v>0</v>
      </c>
      <c r="BI206" s="140">
        <f>IF(N206="nulová",J206,0)</f>
        <v>0</v>
      </c>
      <c r="BJ206" s="13" t="s">
        <v>79</v>
      </c>
      <c r="BK206" s="140">
        <f>ROUND(I206*H206,2)</f>
        <v>0</v>
      </c>
      <c r="BL206" s="13" t="s">
        <v>174</v>
      </c>
      <c r="BM206" s="139" t="s">
        <v>2043</v>
      </c>
    </row>
    <row r="207" spans="2:65" s="1" customFormat="1" ht="37.9" customHeight="1">
      <c r="B207" s="128"/>
      <c r="C207" s="129" t="s">
        <v>524</v>
      </c>
      <c r="D207" s="129" t="s">
        <v>170</v>
      </c>
      <c r="E207" s="130" t="s">
        <v>952</v>
      </c>
      <c r="F207" s="131" t="s">
        <v>953</v>
      </c>
      <c r="G207" s="132" t="s">
        <v>213</v>
      </c>
      <c r="H207" s="133">
        <v>23.454000000000001</v>
      </c>
      <c r="I207" s="134">
        <v>0</v>
      </c>
      <c r="J207" s="134">
        <f>ROUND(I207*H207,2)</f>
        <v>0</v>
      </c>
      <c r="K207" s="131" t="s">
        <v>2419</v>
      </c>
      <c r="L207" s="25"/>
      <c r="M207" s="135" t="s">
        <v>1</v>
      </c>
      <c r="N207" s="136" t="s">
        <v>37</v>
      </c>
      <c r="O207" s="137">
        <v>4.3999999999999997E-2</v>
      </c>
      <c r="P207" s="137">
        <f>O207*H207</f>
        <v>1.031976</v>
      </c>
      <c r="Q207" s="137">
        <v>0</v>
      </c>
      <c r="R207" s="137">
        <f>Q207*H207</f>
        <v>0</v>
      </c>
      <c r="S207" s="137">
        <v>0</v>
      </c>
      <c r="T207" s="138">
        <f>S207*H207</f>
        <v>0</v>
      </c>
      <c r="AR207" s="139" t="s">
        <v>174</v>
      </c>
      <c r="AT207" s="139" t="s">
        <v>170</v>
      </c>
      <c r="AU207" s="139" t="s">
        <v>81</v>
      </c>
      <c r="AY207" s="13" t="s">
        <v>168</v>
      </c>
      <c r="BE207" s="140">
        <f>IF(N207="základní",J207,0)</f>
        <v>0</v>
      </c>
      <c r="BF207" s="140">
        <f>IF(N207="snížená",J207,0)</f>
        <v>0</v>
      </c>
      <c r="BG207" s="140">
        <f>IF(N207="zákl. přenesená",J207,0)</f>
        <v>0</v>
      </c>
      <c r="BH207" s="140">
        <f>IF(N207="sníž. přenesená",J207,0)</f>
        <v>0</v>
      </c>
      <c r="BI207" s="140">
        <f>IF(N207="nulová",J207,0)</f>
        <v>0</v>
      </c>
      <c r="BJ207" s="13" t="s">
        <v>79</v>
      </c>
      <c r="BK207" s="140">
        <f>ROUND(I207*H207,2)</f>
        <v>0</v>
      </c>
      <c r="BL207" s="13" t="s">
        <v>174</v>
      </c>
      <c r="BM207" s="139" t="s">
        <v>2044</v>
      </c>
    </row>
    <row r="208" spans="2:65" s="11" customFormat="1" ht="22.9" customHeight="1">
      <c r="B208" s="117"/>
      <c r="D208" s="118" t="s">
        <v>71</v>
      </c>
      <c r="E208" s="126" t="s">
        <v>185</v>
      </c>
      <c r="F208" s="126" t="s">
        <v>774</v>
      </c>
      <c r="J208" s="127">
        <f>BK208</f>
        <v>0</v>
      </c>
      <c r="L208" s="117"/>
      <c r="M208" s="121"/>
      <c r="P208" s="122">
        <f>SUM(P209:P211)</f>
        <v>18.154059</v>
      </c>
      <c r="R208" s="122">
        <f>SUM(R209:R211)</f>
        <v>0</v>
      </c>
      <c r="T208" s="123">
        <f>SUM(T209:T211)</f>
        <v>0</v>
      </c>
      <c r="AR208" s="118" t="s">
        <v>79</v>
      </c>
      <c r="AT208" s="124" t="s">
        <v>71</v>
      </c>
      <c r="AU208" s="124" t="s">
        <v>79</v>
      </c>
      <c r="AY208" s="118" t="s">
        <v>168</v>
      </c>
      <c r="BK208" s="125">
        <f>SUM(BK209:BK211)</f>
        <v>0</v>
      </c>
    </row>
    <row r="209" spans="2:65" s="1" customFormat="1" ht="16.5" customHeight="1">
      <c r="B209" s="128"/>
      <c r="C209" s="129" t="s">
        <v>528</v>
      </c>
      <c r="D209" s="129" t="s">
        <v>170</v>
      </c>
      <c r="E209" s="130" t="s">
        <v>1224</v>
      </c>
      <c r="F209" s="131" t="s">
        <v>1225</v>
      </c>
      <c r="G209" s="132" t="s">
        <v>218</v>
      </c>
      <c r="H209" s="133">
        <v>125.895</v>
      </c>
      <c r="I209" s="134">
        <v>0</v>
      </c>
      <c r="J209" s="134">
        <f>ROUND(I209*H209,2)</f>
        <v>0</v>
      </c>
      <c r="K209" s="131" t="s">
        <v>192</v>
      </c>
      <c r="L209" s="25"/>
      <c r="M209" s="135" t="s">
        <v>1</v>
      </c>
      <c r="N209" s="136" t="s">
        <v>37</v>
      </c>
      <c r="O209" s="137">
        <v>9.6000000000000002E-2</v>
      </c>
      <c r="P209" s="137">
        <f>O209*H209</f>
        <v>12.08592</v>
      </c>
      <c r="Q209" s="137">
        <v>0</v>
      </c>
      <c r="R209" s="137">
        <f>Q209*H209</f>
        <v>0</v>
      </c>
      <c r="S209" s="137">
        <v>0</v>
      </c>
      <c r="T209" s="138">
        <f>S209*H209</f>
        <v>0</v>
      </c>
      <c r="AR209" s="139" t="s">
        <v>174</v>
      </c>
      <c r="AT209" s="139" t="s">
        <v>170</v>
      </c>
      <c r="AU209" s="139" t="s">
        <v>81</v>
      </c>
      <c r="AY209" s="13" t="s">
        <v>168</v>
      </c>
      <c r="BE209" s="140">
        <f>IF(N209="základní",J209,0)</f>
        <v>0</v>
      </c>
      <c r="BF209" s="140">
        <f>IF(N209="snížená",J209,0)</f>
        <v>0</v>
      </c>
      <c r="BG209" s="140">
        <f>IF(N209="zákl. přenesená",J209,0)</f>
        <v>0</v>
      </c>
      <c r="BH209" s="140">
        <f>IF(N209="sníž. přenesená",J209,0)</f>
        <v>0</v>
      </c>
      <c r="BI209" s="140">
        <f>IF(N209="nulová",J209,0)</f>
        <v>0</v>
      </c>
      <c r="BJ209" s="13" t="s">
        <v>79</v>
      </c>
      <c r="BK209" s="140">
        <f>ROUND(I209*H209,2)</f>
        <v>0</v>
      </c>
      <c r="BL209" s="13" t="s">
        <v>174</v>
      </c>
      <c r="BM209" s="139" t="s">
        <v>2045</v>
      </c>
    </row>
    <row r="210" spans="2:65" s="1" customFormat="1" ht="24.2" customHeight="1">
      <c r="B210" s="128"/>
      <c r="C210" s="129" t="s">
        <v>532</v>
      </c>
      <c r="D210" s="129" t="s">
        <v>170</v>
      </c>
      <c r="E210" s="130" t="s">
        <v>398</v>
      </c>
      <c r="F210" s="131" t="s">
        <v>399</v>
      </c>
      <c r="G210" s="132" t="s">
        <v>213</v>
      </c>
      <c r="H210" s="133">
        <v>25.178999999999998</v>
      </c>
      <c r="I210" s="134">
        <v>0</v>
      </c>
      <c r="J210" s="134">
        <f>ROUND(I210*H210,2)</f>
        <v>0</v>
      </c>
      <c r="K210" s="131" t="s">
        <v>2419</v>
      </c>
      <c r="L210" s="25"/>
      <c r="M210" s="135" t="s">
        <v>1</v>
      </c>
      <c r="N210" s="136" t="s">
        <v>37</v>
      </c>
      <c r="O210" s="137">
        <v>0.19700000000000001</v>
      </c>
      <c r="P210" s="137">
        <f>O210*H210</f>
        <v>4.9602630000000003</v>
      </c>
      <c r="Q210" s="137">
        <v>0</v>
      </c>
      <c r="R210" s="137">
        <f>Q210*H210</f>
        <v>0</v>
      </c>
      <c r="S210" s="137">
        <v>0</v>
      </c>
      <c r="T210" s="138">
        <f>S210*H210</f>
        <v>0</v>
      </c>
      <c r="AR210" s="139" t="s">
        <v>174</v>
      </c>
      <c r="AT210" s="139" t="s">
        <v>170</v>
      </c>
      <c r="AU210" s="139" t="s">
        <v>81</v>
      </c>
      <c r="AY210" s="13" t="s">
        <v>168</v>
      </c>
      <c r="BE210" s="140">
        <f>IF(N210="základní",J210,0)</f>
        <v>0</v>
      </c>
      <c r="BF210" s="140">
        <f>IF(N210="snížená",J210,0)</f>
        <v>0</v>
      </c>
      <c r="BG210" s="140">
        <f>IF(N210="zákl. přenesená",J210,0)</f>
        <v>0</v>
      </c>
      <c r="BH210" s="140">
        <f>IF(N210="sníž. přenesená",J210,0)</f>
        <v>0</v>
      </c>
      <c r="BI210" s="140">
        <f>IF(N210="nulová",J210,0)</f>
        <v>0</v>
      </c>
      <c r="BJ210" s="13" t="s">
        <v>79</v>
      </c>
      <c r="BK210" s="140">
        <f>ROUND(I210*H210,2)</f>
        <v>0</v>
      </c>
      <c r="BL210" s="13" t="s">
        <v>174</v>
      </c>
      <c r="BM210" s="139" t="s">
        <v>2046</v>
      </c>
    </row>
    <row r="211" spans="2:65" s="1" customFormat="1" ht="37.9" customHeight="1">
      <c r="B211" s="128"/>
      <c r="C211" s="129" t="s">
        <v>536</v>
      </c>
      <c r="D211" s="129" t="s">
        <v>170</v>
      </c>
      <c r="E211" s="130" t="s">
        <v>952</v>
      </c>
      <c r="F211" s="131" t="s">
        <v>953</v>
      </c>
      <c r="G211" s="132" t="s">
        <v>213</v>
      </c>
      <c r="H211" s="133">
        <v>25.178999999999998</v>
      </c>
      <c r="I211" s="134">
        <v>0</v>
      </c>
      <c r="J211" s="134">
        <f>ROUND(I211*H211,2)</f>
        <v>0</v>
      </c>
      <c r="K211" s="131" t="s">
        <v>2419</v>
      </c>
      <c r="L211" s="25"/>
      <c r="M211" s="135" t="s">
        <v>1</v>
      </c>
      <c r="N211" s="136" t="s">
        <v>37</v>
      </c>
      <c r="O211" s="137">
        <v>4.3999999999999997E-2</v>
      </c>
      <c r="P211" s="137">
        <f>O211*H211</f>
        <v>1.1078759999999999</v>
      </c>
      <c r="Q211" s="137">
        <v>0</v>
      </c>
      <c r="R211" s="137">
        <f>Q211*H211</f>
        <v>0</v>
      </c>
      <c r="S211" s="137">
        <v>0</v>
      </c>
      <c r="T211" s="138">
        <f>S211*H211</f>
        <v>0</v>
      </c>
      <c r="AR211" s="139" t="s">
        <v>174</v>
      </c>
      <c r="AT211" s="139" t="s">
        <v>170</v>
      </c>
      <c r="AU211" s="139" t="s">
        <v>81</v>
      </c>
      <c r="AY211" s="13" t="s">
        <v>168</v>
      </c>
      <c r="BE211" s="140">
        <f>IF(N211="základní",J211,0)</f>
        <v>0</v>
      </c>
      <c r="BF211" s="140">
        <f>IF(N211="snížená",J211,0)</f>
        <v>0</v>
      </c>
      <c r="BG211" s="140">
        <f>IF(N211="zákl. přenesená",J211,0)</f>
        <v>0</v>
      </c>
      <c r="BH211" s="140">
        <f>IF(N211="sníž. přenesená",J211,0)</f>
        <v>0</v>
      </c>
      <c r="BI211" s="140">
        <f>IF(N211="nulová",J211,0)</f>
        <v>0</v>
      </c>
      <c r="BJ211" s="13" t="s">
        <v>79</v>
      </c>
      <c r="BK211" s="140">
        <f>ROUND(I211*H211,2)</f>
        <v>0</v>
      </c>
      <c r="BL211" s="13" t="s">
        <v>174</v>
      </c>
      <c r="BM211" s="139" t="s">
        <v>2047</v>
      </c>
    </row>
    <row r="212" spans="2:65" s="11" customFormat="1" ht="22.9" customHeight="1">
      <c r="B212" s="117"/>
      <c r="D212" s="118" t="s">
        <v>71</v>
      </c>
      <c r="E212" s="126" t="s">
        <v>232</v>
      </c>
      <c r="F212" s="126" t="s">
        <v>514</v>
      </c>
      <c r="J212" s="127">
        <f>BK212</f>
        <v>0</v>
      </c>
      <c r="L212" s="117"/>
      <c r="M212" s="121"/>
      <c r="P212" s="122">
        <f>SUM(P213:P246)</f>
        <v>209.83029999999999</v>
      </c>
      <c r="R212" s="122">
        <f>SUM(R213:R246)</f>
        <v>1.5248167199999998</v>
      </c>
      <c r="T212" s="123">
        <f>SUM(T213:T246)</f>
        <v>2.2000000000000002</v>
      </c>
      <c r="AR212" s="118" t="s">
        <v>79</v>
      </c>
      <c r="AT212" s="124" t="s">
        <v>71</v>
      </c>
      <c r="AU212" s="124" t="s">
        <v>79</v>
      </c>
      <c r="AY212" s="118" t="s">
        <v>168</v>
      </c>
      <c r="BK212" s="125">
        <f>SUM(BK213:BK246)</f>
        <v>0</v>
      </c>
    </row>
    <row r="213" spans="2:65" s="1" customFormat="1" ht="24.2" customHeight="1">
      <c r="B213" s="128"/>
      <c r="C213" s="129" t="s">
        <v>540</v>
      </c>
      <c r="D213" s="129" t="s">
        <v>170</v>
      </c>
      <c r="E213" s="130" t="s">
        <v>1731</v>
      </c>
      <c r="F213" s="131" t="s">
        <v>1732</v>
      </c>
      <c r="G213" s="132" t="s">
        <v>207</v>
      </c>
      <c r="H213" s="133">
        <v>5.82</v>
      </c>
      <c r="I213" s="134">
        <v>0</v>
      </c>
      <c r="J213" s="134">
        <f t="shared" ref="J213:J246" si="30">ROUND(I213*H213,2)</f>
        <v>0</v>
      </c>
      <c r="K213" s="131" t="s">
        <v>2419</v>
      </c>
      <c r="L213" s="25"/>
      <c r="M213" s="135" t="s">
        <v>1</v>
      </c>
      <c r="N213" s="136" t="s">
        <v>37</v>
      </c>
      <c r="O213" s="137">
        <v>0.44600000000000001</v>
      </c>
      <c r="P213" s="137">
        <f t="shared" ref="P213:P246" si="31">O213*H213</f>
        <v>2.59572</v>
      </c>
      <c r="Q213" s="137">
        <v>0</v>
      </c>
      <c r="R213" s="137">
        <f t="shared" ref="R213:R246" si="32">Q213*H213</f>
        <v>0</v>
      </c>
      <c r="S213" s="137">
        <v>0</v>
      </c>
      <c r="T213" s="138">
        <f t="shared" ref="T213:T246" si="33">S213*H213</f>
        <v>0</v>
      </c>
      <c r="AR213" s="139" t="s">
        <v>174</v>
      </c>
      <c r="AT213" s="139" t="s">
        <v>170</v>
      </c>
      <c r="AU213" s="139" t="s">
        <v>81</v>
      </c>
      <c r="AY213" s="13" t="s">
        <v>168</v>
      </c>
      <c r="BE213" s="140">
        <f t="shared" ref="BE213:BE246" si="34">IF(N213="základní",J213,0)</f>
        <v>0</v>
      </c>
      <c r="BF213" s="140">
        <f t="shared" ref="BF213:BF246" si="35">IF(N213="snížená",J213,0)</f>
        <v>0</v>
      </c>
      <c r="BG213" s="140">
        <f t="shared" ref="BG213:BG246" si="36">IF(N213="zákl. přenesená",J213,0)</f>
        <v>0</v>
      </c>
      <c r="BH213" s="140">
        <f t="shared" ref="BH213:BH246" si="37">IF(N213="sníž. přenesená",J213,0)</f>
        <v>0</v>
      </c>
      <c r="BI213" s="140">
        <f t="shared" ref="BI213:BI246" si="38">IF(N213="nulová",J213,0)</f>
        <v>0</v>
      </c>
      <c r="BJ213" s="13" t="s">
        <v>79</v>
      </c>
      <c r="BK213" s="140">
        <f t="shared" ref="BK213:BK246" si="39">ROUND(I213*H213,2)</f>
        <v>0</v>
      </c>
      <c r="BL213" s="13" t="s">
        <v>174</v>
      </c>
      <c r="BM213" s="139" t="s">
        <v>2048</v>
      </c>
    </row>
    <row r="214" spans="2:65" s="1" customFormat="1" ht="37.9" customHeight="1">
      <c r="B214" s="128"/>
      <c r="C214" s="145" t="s">
        <v>544</v>
      </c>
      <c r="D214" s="145" t="s">
        <v>210</v>
      </c>
      <c r="E214" s="146" t="s">
        <v>1734</v>
      </c>
      <c r="F214" s="147" t="s">
        <v>1735</v>
      </c>
      <c r="G214" s="148" t="s">
        <v>207</v>
      </c>
      <c r="H214" s="149">
        <v>5.8780000000000001</v>
      </c>
      <c r="I214" s="134">
        <v>0</v>
      </c>
      <c r="J214" s="150">
        <f t="shared" si="30"/>
        <v>0</v>
      </c>
      <c r="K214" s="147" t="s">
        <v>192</v>
      </c>
      <c r="L214" s="151"/>
      <c r="M214" s="152" t="s">
        <v>1</v>
      </c>
      <c r="N214" s="153" t="s">
        <v>37</v>
      </c>
      <c r="O214" s="137">
        <v>0</v>
      </c>
      <c r="P214" s="137">
        <f t="shared" si="31"/>
        <v>0</v>
      </c>
      <c r="Q214" s="137">
        <v>1.306E-2</v>
      </c>
      <c r="R214" s="137">
        <f t="shared" si="32"/>
        <v>7.6766680000000004E-2</v>
      </c>
      <c r="S214" s="137">
        <v>0</v>
      </c>
      <c r="T214" s="138">
        <f t="shared" si="33"/>
        <v>0</v>
      </c>
      <c r="AR214" s="139" t="s">
        <v>232</v>
      </c>
      <c r="AT214" s="139" t="s">
        <v>210</v>
      </c>
      <c r="AU214" s="139" t="s">
        <v>81</v>
      </c>
      <c r="AY214" s="13" t="s">
        <v>168</v>
      </c>
      <c r="BE214" s="140">
        <f t="shared" si="34"/>
        <v>0</v>
      </c>
      <c r="BF214" s="140">
        <f t="shared" si="35"/>
        <v>0</v>
      </c>
      <c r="BG214" s="140">
        <f t="shared" si="36"/>
        <v>0</v>
      </c>
      <c r="BH214" s="140">
        <f t="shared" si="37"/>
        <v>0</v>
      </c>
      <c r="BI214" s="140">
        <f t="shared" si="38"/>
        <v>0</v>
      </c>
      <c r="BJ214" s="13" t="s">
        <v>79</v>
      </c>
      <c r="BK214" s="140">
        <f t="shared" si="39"/>
        <v>0</v>
      </c>
      <c r="BL214" s="13" t="s">
        <v>174</v>
      </c>
      <c r="BM214" s="139" t="s">
        <v>2049</v>
      </c>
    </row>
    <row r="215" spans="2:65" s="1" customFormat="1" ht="16.5" customHeight="1">
      <c r="B215" s="128"/>
      <c r="C215" s="145" t="s">
        <v>548</v>
      </c>
      <c r="D215" s="145" t="s">
        <v>210</v>
      </c>
      <c r="E215" s="146" t="s">
        <v>1737</v>
      </c>
      <c r="F215" s="147" t="s">
        <v>1738</v>
      </c>
      <c r="G215" s="148" t="s">
        <v>173</v>
      </c>
      <c r="H215" s="149">
        <v>4.08</v>
      </c>
      <c r="I215" s="134">
        <v>0</v>
      </c>
      <c r="J215" s="150">
        <f t="shared" si="30"/>
        <v>0</v>
      </c>
      <c r="K215" s="147" t="s">
        <v>192</v>
      </c>
      <c r="L215" s="151"/>
      <c r="M215" s="152" t="s">
        <v>1</v>
      </c>
      <c r="N215" s="153" t="s">
        <v>37</v>
      </c>
      <c r="O215" s="137">
        <v>0</v>
      </c>
      <c r="P215" s="137">
        <f t="shared" si="31"/>
        <v>0</v>
      </c>
      <c r="Q215" s="137">
        <v>8.0000000000000007E-5</v>
      </c>
      <c r="R215" s="137">
        <f t="shared" si="32"/>
        <v>3.2640000000000002E-4</v>
      </c>
      <c r="S215" s="137">
        <v>0</v>
      </c>
      <c r="T215" s="138">
        <f t="shared" si="33"/>
        <v>0</v>
      </c>
      <c r="AR215" s="139" t="s">
        <v>232</v>
      </c>
      <c r="AT215" s="139" t="s">
        <v>210</v>
      </c>
      <c r="AU215" s="139" t="s">
        <v>81</v>
      </c>
      <c r="AY215" s="13" t="s">
        <v>168</v>
      </c>
      <c r="BE215" s="140">
        <f t="shared" si="34"/>
        <v>0</v>
      </c>
      <c r="BF215" s="140">
        <f t="shared" si="35"/>
        <v>0</v>
      </c>
      <c r="BG215" s="140">
        <f t="shared" si="36"/>
        <v>0</v>
      </c>
      <c r="BH215" s="140">
        <f t="shared" si="37"/>
        <v>0</v>
      </c>
      <c r="BI215" s="140">
        <f t="shared" si="38"/>
        <v>0</v>
      </c>
      <c r="BJ215" s="13" t="s">
        <v>79</v>
      </c>
      <c r="BK215" s="140">
        <f t="shared" si="39"/>
        <v>0</v>
      </c>
      <c r="BL215" s="13" t="s">
        <v>174</v>
      </c>
      <c r="BM215" s="139" t="s">
        <v>2050</v>
      </c>
    </row>
    <row r="216" spans="2:65" s="1" customFormat="1" ht="24.2" customHeight="1">
      <c r="B216" s="128"/>
      <c r="C216" s="145" t="s">
        <v>552</v>
      </c>
      <c r="D216" s="145" t="s">
        <v>210</v>
      </c>
      <c r="E216" s="146" t="s">
        <v>1740</v>
      </c>
      <c r="F216" s="147" t="s">
        <v>1741</v>
      </c>
      <c r="G216" s="148" t="s">
        <v>173</v>
      </c>
      <c r="H216" s="149">
        <v>2.04</v>
      </c>
      <c r="I216" s="134">
        <v>0</v>
      </c>
      <c r="J216" s="150">
        <f t="shared" si="30"/>
        <v>0</v>
      </c>
      <c r="K216" s="147" t="s">
        <v>192</v>
      </c>
      <c r="L216" s="151"/>
      <c r="M216" s="152" t="s">
        <v>1</v>
      </c>
      <c r="N216" s="153" t="s">
        <v>37</v>
      </c>
      <c r="O216" s="137">
        <v>0</v>
      </c>
      <c r="P216" s="137">
        <f t="shared" si="31"/>
        <v>0</v>
      </c>
      <c r="Q216" s="137">
        <v>8.0000000000000007E-5</v>
      </c>
      <c r="R216" s="137">
        <f t="shared" si="32"/>
        <v>1.6320000000000001E-4</v>
      </c>
      <c r="S216" s="137">
        <v>0</v>
      </c>
      <c r="T216" s="138">
        <f t="shared" si="33"/>
        <v>0</v>
      </c>
      <c r="AR216" s="139" t="s">
        <v>232</v>
      </c>
      <c r="AT216" s="139" t="s">
        <v>210</v>
      </c>
      <c r="AU216" s="139" t="s">
        <v>81</v>
      </c>
      <c r="AY216" s="13" t="s">
        <v>168</v>
      </c>
      <c r="BE216" s="140">
        <f t="shared" si="34"/>
        <v>0</v>
      </c>
      <c r="BF216" s="140">
        <f t="shared" si="35"/>
        <v>0</v>
      </c>
      <c r="BG216" s="140">
        <f t="shared" si="36"/>
        <v>0</v>
      </c>
      <c r="BH216" s="140">
        <f t="shared" si="37"/>
        <v>0</v>
      </c>
      <c r="BI216" s="140">
        <f t="shared" si="38"/>
        <v>0</v>
      </c>
      <c r="BJ216" s="13" t="s">
        <v>79</v>
      </c>
      <c r="BK216" s="140">
        <f t="shared" si="39"/>
        <v>0</v>
      </c>
      <c r="BL216" s="13" t="s">
        <v>174</v>
      </c>
      <c r="BM216" s="139" t="s">
        <v>2051</v>
      </c>
    </row>
    <row r="217" spans="2:65" s="1" customFormat="1" ht="24.2" customHeight="1">
      <c r="B217" s="128"/>
      <c r="C217" s="145" t="s">
        <v>556</v>
      </c>
      <c r="D217" s="145" t="s">
        <v>210</v>
      </c>
      <c r="E217" s="146" t="s">
        <v>1743</v>
      </c>
      <c r="F217" s="147" t="s">
        <v>1744</v>
      </c>
      <c r="G217" s="148" t="s">
        <v>173</v>
      </c>
      <c r="H217" s="149">
        <v>4.08</v>
      </c>
      <c r="I217" s="134">
        <v>0</v>
      </c>
      <c r="J217" s="150">
        <f t="shared" si="30"/>
        <v>0</v>
      </c>
      <c r="K217" s="147" t="s">
        <v>192</v>
      </c>
      <c r="L217" s="151"/>
      <c r="M217" s="152" t="s">
        <v>1</v>
      </c>
      <c r="N217" s="153" t="s">
        <v>37</v>
      </c>
      <c r="O217" s="137">
        <v>0</v>
      </c>
      <c r="P217" s="137">
        <f t="shared" si="31"/>
        <v>0</v>
      </c>
      <c r="Q217" s="137">
        <v>2.5999999999999998E-4</v>
      </c>
      <c r="R217" s="137">
        <f t="shared" si="32"/>
        <v>1.0608E-3</v>
      </c>
      <c r="S217" s="137">
        <v>0</v>
      </c>
      <c r="T217" s="138">
        <f t="shared" si="33"/>
        <v>0</v>
      </c>
      <c r="AR217" s="139" t="s">
        <v>232</v>
      </c>
      <c r="AT217" s="139" t="s">
        <v>210</v>
      </c>
      <c r="AU217" s="139" t="s">
        <v>81</v>
      </c>
      <c r="AY217" s="13" t="s">
        <v>168</v>
      </c>
      <c r="BE217" s="140">
        <f t="shared" si="34"/>
        <v>0</v>
      </c>
      <c r="BF217" s="140">
        <f t="shared" si="35"/>
        <v>0</v>
      </c>
      <c r="BG217" s="140">
        <f t="shared" si="36"/>
        <v>0</v>
      </c>
      <c r="BH217" s="140">
        <f t="shared" si="37"/>
        <v>0</v>
      </c>
      <c r="BI217" s="140">
        <f t="shared" si="38"/>
        <v>0</v>
      </c>
      <c r="BJ217" s="13" t="s">
        <v>79</v>
      </c>
      <c r="BK217" s="140">
        <f t="shared" si="39"/>
        <v>0</v>
      </c>
      <c r="BL217" s="13" t="s">
        <v>174</v>
      </c>
      <c r="BM217" s="139" t="s">
        <v>2052</v>
      </c>
    </row>
    <row r="218" spans="2:65" s="1" customFormat="1" ht="16.5" customHeight="1">
      <c r="B218" s="128"/>
      <c r="C218" s="129" t="s">
        <v>560</v>
      </c>
      <c r="D218" s="129" t="s">
        <v>170</v>
      </c>
      <c r="E218" s="130" t="s">
        <v>1746</v>
      </c>
      <c r="F218" s="131" t="s">
        <v>1747</v>
      </c>
      <c r="G218" s="132" t="s">
        <v>173</v>
      </c>
      <c r="H218" s="133">
        <v>2</v>
      </c>
      <c r="I218" s="134">
        <v>0</v>
      </c>
      <c r="J218" s="134">
        <f t="shared" si="30"/>
        <v>0</v>
      </c>
      <c r="K218" s="131" t="s">
        <v>2419</v>
      </c>
      <c r="L218" s="25"/>
      <c r="M218" s="135" t="s">
        <v>1</v>
      </c>
      <c r="N218" s="136" t="s">
        <v>37</v>
      </c>
      <c r="O218" s="137">
        <v>0.06</v>
      </c>
      <c r="P218" s="137">
        <f t="shared" si="31"/>
        <v>0.12</v>
      </c>
      <c r="Q218" s="137">
        <v>1.0000000000000001E-5</v>
      </c>
      <c r="R218" s="137">
        <f t="shared" si="32"/>
        <v>2.0000000000000002E-5</v>
      </c>
      <c r="S218" s="137">
        <v>0</v>
      </c>
      <c r="T218" s="138">
        <f t="shared" si="33"/>
        <v>0</v>
      </c>
      <c r="AR218" s="139" t="s">
        <v>174</v>
      </c>
      <c r="AT218" s="139" t="s">
        <v>170</v>
      </c>
      <c r="AU218" s="139" t="s">
        <v>81</v>
      </c>
      <c r="AY218" s="13" t="s">
        <v>168</v>
      </c>
      <c r="BE218" s="140">
        <f t="shared" si="34"/>
        <v>0</v>
      </c>
      <c r="BF218" s="140">
        <f t="shared" si="35"/>
        <v>0</v>
      </c>
      <c r="BG218" s="140">
        <f t="shared" si="36"/>
        <v>0</v>
      </c>
      <c r="BH218" s="140">
        <f t="shared" si="37"/>
        <v>0</v>
      </c>
      <c r="BI218" s="140">
        <f t="shared" si="38"/>
        <v>0</v>
      </c>
      <c r="BJ218" s="13" t="s">
        <v>79</v>
      </c>
      <c r="BK218" s="140">
        <f t="shared" si="39"/>
        <v>0</v>
      </c>
      <c r="BL218" s="13" t="s">
        <v>174</v>
      </c>
      <c r="BM218" s="139" t="s">
        <v>2053</v>
      </c>
    </row>
    <row r="219" spans="2:65" s="1" customFormat="1" ht="24.2" customHeight="1">
      <c r="B219" s="128"/>
      <c r="C219" s="129" t="s">
        <v>564</v>
      </c>
      <c r="D219" s="129" t="s">
        <v>170</v>
      </c>
      <c r="E219" s="130" t="s">
        <v>1803</v>
      </c>
      <c r="F219" s="131" t="s">
        <v>1804</v>
      </c>
      <c r="G219" s="132" t="s">
        <v>173</v>
      </c>
      <c r="H219" s="133">
        <v>1</v>
      </c>
      <c r="I219" s="134">
        <v>0</v>
      </c>
      <c r="J219" s="134">
        <f t="shared" si="30"/>
        <v>0</v>
      </c>
      <c r="K219" s="131" t="s">
        <v>2419</v>
      </c>
      <c r="L219" s="25"/>
      <c r="M219" s="135" t="s">
        <v>1</v>
      </c>
      <c r="N219" s="136" t="s">
        <v>37</v>
      </c>
      <c r="O219" s="137">
        <v>1.5269999999999999</v>
      </c>
      <c r="P219" s="137">
        <f t="shared" si="31"/>
        <v>1.5269999999999999</v>
      </c>
      <c r="Q219" s="137">
        <v>0</v>
      </c>
      <c r="R219" s="137">
        <f t="shared" si="32"/>
        <v>0</v>
      </c>
      <c r="S219" s="137">
        <v>0</v>
      </c>
      <c r="T219" s="138">
        <f t="shared" si="33"/>
        <v>0</v>
      </c>
      <c r="AR219" s="139" t="s">
        <v>174</v>
      </c>
      <c r="AT219" s="139" t="s">
        <v>170</v>
      </c>
      <c r="AU219" s="139" t="s">
        <v>81</v>
      </c>
      <c r="AY219" s="13" t="s">
        <v>168</v>
      </c>
      <c r="BE219" s="140">
        <f t="shared" si="34"/>
        <v>0</v>
      </c>
      <c r="BF219" s="140">
        <f t="shared" si="35"/>
        <v>0</v>
      </c>
      <c r="BG219" s="140">
        <f t="shared" si="36"/>
        <v>0</v>
      </c>
      <c r="BH219" s="140">
        <f t="shared" si="37"/>
        <v>0</v>
      </c>
      <c r="BI219" s="140">
        <f t="shared" si="38"/>
        <v>0</v>
      </c>
      <c r="BJ219" s="13" t="s">
        <v>79</v>
      </c>
      <c r="BK219" s="140">
        <f t="shared" si="39"/>
        <v>0</v>
      </c>
      <c r="BL219" s="13" t="s">
        <v>174</v>
      </c>
      <c r="BM219" s="139" t="s">
        <v>2054</v>
      </c>
    </row>
    <row r="220" spans="2:65" s="1" customFormat="1" ht="21.75" customHeight="1">
      <c r="B220" s="128"/>
      <c r="C220" s="145" t="s">
        <v>568</v>
      </c>
      <c r="D220" s="145" t="s">
        <v>210</v>
      </c>
      <c r="E220" s="146" t="s">
        <v>2055</v>
      </c>
      <c r="F220" s="147" t="s">
        <v>2056</v>
      </c>
      <c r="G220" s="148" t="s">
        <v>173</v>
      </c>
      <c r="H220" s="149">
        <v>1</v>
      </c>
      <c r="I220" s="134">
        <v>0</v>
      </c>
      <c r="J220" s="150">
        <f t="shared" si="30"/>
        <v>0</v>
      </c>
      <c r="K220" s="147" t="s">
        <v>2419</v>
      </c>
      <c r="L220" s="151"/>
      <c r="M220" s="152" t="s">
        <v>1</v>
      </c>
      <c r="N220" s="153" t="s">
        <v>37</v>
      </c>
      <c r="O220" s="137">
        <v>0</v>
      </c>
      <c r="P220" s="137">
        <f t="shared" si="31"/>
        <v>0</v>
      </c>
      <c r="Q220" s="137">
        <v>6.4999999999999997E-3</v>
      </c>
      <c r="R220" s="137">
        <f t="shared" si="32"/>
        <v>6.4999999999999997E-3</v>
      </c>
      <c r="S220" s="137">
        <v>0</v>
      </c>
      <c r="T220" s="138">
        <f t="shared" si="33"/>
        <v>0</v>
      </c>
      <c r="AR220" s="139" t="s">
        <v>232</v>
      </c>
      <c r="AT220" s="139" t="s">
        <v>210</v>
      </c>
      <c r="AU220" s="139" t="s">
        <v>81</v>
      </c>
      <c r="AY220" s="13" t="s">
        <v>168</v>
      </c>
      <c r="BE220" s="140">
        <f t="shared" si="34"/>
        <v>0</v>
      </c>
      <c r="BF220" s="140">
        <f t="shared" si="35"/>
        <v>0</v>
      </c>
      <c r="BG220" s="140">
        <f t="shared" si="36"/>
        <v>0</v>
      </c>
      <c r="BH220" s="140">
        <f t="shared" si="37"/>
        <v>0</v>
      </c>
      <c r="BI220" s="140">
        <f t="shared" si="38"/>
        <v>0</v>
      </c>
      <c r="BJ220" s="13" t="s">
        <v>79</v>
      </c>
      <c r="BK220" s="140">
        <f t="shared" si="39"/>
        <v>0</v>
      </c>
      <c r="BL220" s="13" t="s">
        <v>174</v>
      </c>
      <c r="BM220" s="139" t="s">
        <v>2057</v>
      </c>
    </row>
    <row r="221" spans="2:65" s="1" customFormat="1" ht="24.2" customHeight="1">
      <c r="B221" s="128"/>
      <c r="C221" s="129" t="s">
        <v>572</v>
      </c>
      <c r="D221" s="129" t="s">
        <v>170</v>
      </c>
      <c r="E221" s="130" t="s">
        <v>1821</v>
      </c>
      <c r="F221" s="131" t="s">
        <v>1822</v>
      </c>
      <c r="G221" s="132" t="s">
        <v>173</v>
      </c>
      <c r="H221" s="133">
        <v>3</v>
      </c>
      <c r="I221" s="134">
        <v>0</v>
      </c>
      <c r="J221" s="134">
        <f t="shared" si="30"/>
        <v>0</v>
      </c>
      <c r="K221" s="131" t="s">
        <v>192</v>
      </c>
      <c r="L221" s="25"/>
      <c r="M221" s="135" t="s">
        <v>1</v>
      </c>
      <c r="N221" s="136" t="s">
        <v>37</v>
      </c>
      <c r="O221" s="137">
        <v>0.75900000000000001</v>
      </c>
      <c r="P221" s="137">
        <f t="shared" si="31"/>
        <v>2.2770000000000001</v>
      </c>
      <c r="Q221" s="137">
        <v>1.67E-3</v>
      </c>
      <c r="R221" s="137">
        <f t="shared" si="32"/>
        <v>5.0100000000000006E-3</v>
      </c>
      <c r="S221" s="137">
        <v>0</v>
      </c>
      <c r="T221" s="138">
        <f t="shared" si="33"/>
        <v>0</v>
      </c>
      <c r="AR221" s="139" t="s">
        <v>174</v>
      </c>
      <c r="AT221" s="139" t="s">
        <v>170</v>
      </c>
      <c r="AU221" s="139" t="s">
        <v>81</v>
      </c>
      <c r="AY221" s="13" t="s">
        <v>168</v>
      </c>
      <c r="BE221" s="140">
        <f t="shared" si="34"/>
        <v>0</v>
      </c>
      <c r="BF221" s="140">
        <f t="shared" si="35"/>
        <v>0</v>
      </c>
      <c r="BG221" s="140">
        <f t="shared" si="36"/>
        <v>0</v>
      </c>
      <c r="BH221" s="140">
        <f t="shared" si="37"/>
        <v>0</v>
      </c>
      <c r="BI221" s="140">
        <f t="shared" si="38"/>
        <v>0</v>
      </c>
      <c r="BJ221" s="13" t="s">
        <v>79</v>
      </c>
      <c r="BK221" s="140">
        <f t="shared" si="39"/>
        <v>0</v>
      </c>
      <c r="BL221" s="13" t="s">
        <v>174</v>
      </c>
      <c r="BM221" s="139" t="s">
        <v>2058</v>
      </c>
    </row>
    <row r="222" spans="2:65" s="1" customFormat="1" ht="24.2" customHeight="1">
      <c r="B222" s="128"/>
      <c r="C222" s="145" t="s">
        <v>576</v>
      </c>
      <c r="D222" s="145" t="s">
        <v>210</v>
      </c>
      <c r="E222" s="146" t="s">
        <v>1824</v>
      </c>
      <c r="F222" s="147" t="s">
        <v>1825</v>
      </c>
      <c r="G222" s="148" t="s">
        <v>173</v>
      </c>
      <c r="H222" s="149">
        <v>2</v>
      </c>
      <c r="I222" s="134">
        <v>0</v>
      </c>
      <c r="J222" s="150">
        <f t="shared" si="30"/>
        <v>0</v>
      </c>
      <c r="K222" s="147" t="s">
        <v>192</v>
      </c>
      <c r="L222" s="151"/>
      <c r="M222" s="152" t="s">
        <v>1</v>
      </c>
      <c r="N222" s="153" t="s">
        <v>37</v>
      </c>
      <c r="O222" s="137">
        <v>0</v>
      </c>
      <c r="P222" s="137">
        <f t="shared" si="31"/>
        <v>0</v>
      </c>
      <c r="Q222" s="137">
        <v>6.8999999999999999E-3</v>
      </c>
      <c r="R222" s="137">
        <f t="shared" si="32"/>
        <v>1.38E-2</v>
      </c>
      <c r="S222" s="137">
        <v>0</v>
      </c>
      <c r="T222" s="138">
        <f t="shared" si="33"/>
        <v>0</v>
      </c>
      <c r="AR222" s="139" t="s">
        <v>232</v>
      </c>
      <c r="AT222" s="139" t="s">
        <v>210</v>
      </c>
      <c r="AU222" s="139" t="s">
        <v>81</v>
      </c>
      <c r="AY222" s="13" t="s">
        <v>168</v>
      </c>
      <c r="BE222" s="140">
        <f t="shared" si="34"/>
        <v>0</v>
      </c>
      <c r="BF222" s="140">
        <f t="shared" si="35"/>
        <v>0</v>
      </c>
      <c r="BG222" s="140">
        <f t="shared" si="36"/>
        <v>0</v>
      </c>
      <c r="BH222" s="140">
        <f t="shared" si="37"/>
        <v>0</v>
      </c>
      <c r="BI222" s="140">
        <f t="shared" si="38"/>
        <v>0</v>
      </c>
      <c r="BJ222" s="13" t="s">
        <v>79</v>
      </c>
      <c r="BK222" s="140">
        <f t="shared" si="39"/>
        <v>0</v>
      </c>
      <c r="BL222" s="13" t="s">
        <v>174</v>
      </c>
      <c r="BM222" s="139" t="s">
        <v>2059</v>
      </c>
    </row>
    <row r="223" spans="2:65" s="1" customFormat="1" ht="21.75" customHeight="1">
      <c r="B223" s="128"/>
      <c r="C223" s="145" t="s">
        <v>582</v>
      </c>
      <c r="D223" s="145" t="s">
        <v>210</v>
      </c>
      <c r="E223" s="146" t="s">
        <v>2060</v>
      </c>
      <c r="F223" s="147" t="s">
        <v>2061</v>
      </c>
      <c r="G223" s="148" t="s">
        <v>173</v>
      </c>
      <c r="H223" s="149">
        <v>1</v>
      </c>
      <c r="I223" s="134">
        <v>0</v>
      </c>
      <c r="J223" s="150">
        <f t="shared" si="30"/>
        <v>0</v>
      </c>
      <c r="K223" s="147" t="s">
        <v>192</v>
      </c>
      <c r="L223" s="151"/>
      <c r="M223" s="152" t="s">
        <v>1</v>
      </c>
      <c r="N223" s="153" t="s">
        <v>37</v>
      </c>
      <c r="O223" s="137">
        <v>0</v>
      </c>
      <c r="P223" s="137">
        <f t="shared" si="31"/>
        <v>0</v>
      </c>
      <c r="Q223" s="137">
        <v>9.5999999999999992E-3</v>
      </c>
      <c r="R223" s="137">
        <f t="shared" si="32"/>
        <v>9.5999999999999992E-3</v>
      </c>
      <c r="S223" s="137">
        <v>0</v>
      </c>
      <c r="T223" s="138">
        <f t="shared" si="33"/>
        <v>0</v>
      </c>
      <c r="AR223" s="139" t="s">
        <v>232</v>
      </c>
      <c r="AT223" s="139" t="s">
        <v>210</v>
      </c>
      <c r="AU223" s="139" t="s">
        <v>81</v>
      </c>
      <c r="AY223" s="13" t="s">
        <v>168</v>
      </c>
      <c r="BE223" s="140">
        <f t="shared" si="34"/>
        <v>0</v>
      </c>
      <c r="BF223" s="140">
        <f t="shared" si="35"/>
        <v>0</v>
      </c>
      <c r="BG223" s="140">
        <f t="shared" si="36"/>
        <v>0</v>
      </c>
      <c r="BH223" s="140">
        <f t="shared" si="37"/>
        <v>0</v>
      </c>
      <c r="BI223" s="140">
        <f t="shared" si="38"/>
        <v>0</v>
      </c>
      <c r="BJ223" s="13" t="s">
        <v>79</v>
      </c>
      <c r="BK223" s="140">
        <f t="shared" si="39"/>
        <v>0</v>
      </c>
      <c r="BL223" s="13" t="s">
        <v>174</v>
      </c>
      <c r="BM223" s="139" t="s">
        <v>2062</v>
      </c>
    </row>
    <row r="224" spans="2:65" s="1" customFormat="1" ht="37.9" customHeight="1">
      <c r="B224" s="128"/>
      <c r="C224" s="129" t="s">
        <v>589</v>
      </c>
      <c r="D224" s="129" t="s">
        <v>170</v>
      </c>
      <c r="E224" s="130" t="s">
        <v>2063</v>
      </c>
      <c r="F224" s="131" t="s">
        <v>2064</v>
      </c>
      <c r="G224" s="132" t="s">
        <v>207</v>
      </c>
      <c r="H224" s="133">
        <v>94.68</v>
      </c>
      <c r="I224" s="134">
        <v>0</v>
      </c>
      <c r="J224" s="134">
        <f t="shared" si="30"/>
        <v>0</v>
      </c>
      <c r="K224" s="131" t="s">
        <v>192</v>
      </c>
      <c r="L224" s="25"/>
      <c r="M224" s="135" t="s">
        <v>1</v>
      </c>
      <c r="N224" s="136" t="s">
        <v>37</v>
      </c>
      <c r="O224" s="137">
        <v>0.17100000000000001</v>
      </c>
      <c r="P224" s="137">
        <f t="shared" si="31"/>
        <v>16.190280000000001</v>
      </c>
      <c r="Q224" s="137">
        <v>0</v>
      </c>
      <c r="R224" s="137">
        <f t="shared" si="32"/>
        <v>0</v>
      </c>
      <c r="S224" s="137">
        <v>0</v>
      </c>
      <c r="T224" s="138">
        <f t="shared" si="33"/>
        <v>0</v>
      </c>
      <c r="AR224" s="139" t="s">
        <v>174</v>
      </c>
      <c r="AT224" s="139" t="s">
        <v>170</v>
      </c>
      <c r="AU224" s="139" t="s">
        <v>81</v>
      </c>
      <c r="AY224" s="13" t="s">
        <v>168</v>
      </c>
      <c r="BE224" s="140">
        <f t="shared" si="34"/>
        <v>0</v>
      </c>
      <c r="BF224" s="140">
        <f t="shared" si="35"/>
        <v>0</v>
      </c>
      <c r="BG224" s="140">
        <f t="shared" si="36"/>
        <v>0</v>
      </c>
      <c r="BH224" s="140">
        <f t="shared" si="37"/>
        <v>0</v>
      </c>
      <c r="BI224" s="140">
        <f t="shared" si="38"/>
        <v>0</v>
      </c>
      <c r="BJ224" s="13" t="s">
        <v>79</v>
      </c>
      <c r="BK224" s="140">
        <f t="shared" si="39"/>
        <v>0</v>
      </c>
      <c r="BL224" s="13" t="s">
        <v>174</v>
      </c>
      <c r="BM224" s="139" t="s">
        <v>2065</v>
      </c>
    </row>
    <row r="225" spans="2:65" s="1" customFormat="1" ht="24.2" customHeight="1">
      <c r="B225" s="128"/>
      <c r="C225" s="145" t="s">
        <v>594</v>
      </c>
      <c r="D225" s="145" t="s">
        <v>210</v>
      </c>
      <c r="E225" s="146" t="s">
        <v>2066</v>
      </c>
      <c r="F225" s="147" t="s">
        <v>2067</v>
      </c>
      <c r="G225" s="148" t="s">
        <v>207</v>
      </c>
      <c r="H225" s="149">
        <v>96.1</v>
      </c>
      <c r="I225" s="134">
        <v>0</v>
      </c>
      <c r="J225" s="150">
        <f t="shared" si="30"/>
        <v>0</v>
      </c>
      <c r="K225" s="147" t="s">
        <v>2419</v>
      </c>
      <c r="L225" s="151"/>
      <c r="M225" s="152" t="s">
        <v>1</v>
      </c>
      <c r="N225" s="153" t="s">
        <v>37</v>
      </c>
      <c r="O225" s="137">
        <v>0</v>
      </c>
      <c r="P225" s="137">
        <f t="shared" si="31"/>
        <v>0</v>
      </c>
      <c r="Q225" s="137">
        <v>2.7E-4</v>
      </c>
      <c r="R225" s="137">
        <f t="shared" si="32"/>
        <v>2.5946999999999998E-2</v>
      </c>
      <c r="S225" s="137">
        <v>0</v>
      </c>
      <c r="T225" s="138">
        <f t="shared" si="33"/>
        <v>0</v>
      </c>
      <c r="AR225" s="139" t="s">
        <v>232</v>
      </c>
      <c r="AT225" s="139" t="s">
        <v>210</v>
      </c>
      <c r="AU225" s="139" t="s">
        <v>81</v>
      </c>
      <c r="AY225" s="13" t="s">
        <v>168</v>
      </c>
      <c r="BE225" s="140">
        <f t="shared" si="34"/>
        <v>0</v>
      </c>
      <c r="BF225" s="140">
        <f t="shared" si="35"/>
        <v>0</v>
      </c>
      <c r="BG225" s="140">
        <f t="shared" si="36"/>
        <v>0</v>
      </c>
      <c r="BH225" s="140">
        <f t="shared" si="37"/>
        <v>0</v>
      </c>
      <c r="BI225" s="140">
        <f t="shared" si="38"/>
        <v>0</v>
      </c>
      <c r="BJ225" s="13" t="s">
        <v>79</v>
      </c>
      <c r="BK225" s="140">
        <f t="shared" si="39"/>
        <v>0</v>
      </c>
      <c r="BL225" s="13" t="s">
        <v>174</v>
      </c>
      <c r="BM225" s="139" t="s">
        <v>2068</v>
      </c>
    </row>
    <row r="226" spans="2:65" s="1" customFormat="1" ht="37.9" customHeight="1">
      <c r="B226" s="128"/>
      <c r="C226" s="129" t="s">
        <v>137</v>
      </c>
      <c r="D226" s="129" t="s">
        <v>170</v>
      </c>
      <c r="E226" s="130" t="s">
        <v>2069</v>
      </c>
      <c r="F226" s="131" t="s">
        <v>2070</v>
      </c>
      <c r="G226" s="132" t="s">
        <v>207</v>
      </c>
      <c r="H226" s="133">
        <v>73.5</v>
      </c>
      <c r="I226" s="134">
        <v>0</v>
      </c>
      <c r="J226" s="134">
        <f t="shared" si="30"/>
        <v>0</v>
      </c>
      <c r="K226" s="131" t="s">
        <v>192</v>
      </c>
      <c r="L226" s="25"/>
      <c r="M226" s="135" t="s">
        <v>1</v>
      </c>
      <c r="N226" s="136" t="s">
        <v>37</v>
      </c>
      <c r="O226" s="137">
        <v>0.184</v>
      </c>
      <c r="P226" s="137">
        <f t="shared" si="31"/>
        <v>13.523999999999999</v>
      </c>
      <c r="Q226" s="137">
        <v>0</v>
      </c>
      <c r="R226" s="137">
        <f t="shared" si="32"/>
        <v>0</v>
      </c>
      <c r="S226" s="137">
        <v>0</v>
      </c>
      <c r="T226" s="138">
        <f t="shared" si="33"/>
        <v>0</v>
      </c>
      <c r="AR226" s="139" t="s">
        <v>174</v>
      </c>
      <c r="AT226" s="139" t="s">
        <v>170</v>
      </c>
      <c r="AU226" s="139" t="s">
        <v>81</v>
      </c>
      <c r="AY226" s="13" t="s">
        <v>168</v>
      </c>
      <c r="BE226" s="140">
        <f t="shared" si="34"/>
        <v>0</v>
      </c>
      <c r="BF226" s="140">
        <f t="shared" si="35"/>
        <v>0</v>
      </c>
      <c r="BG226" s="140">
        <f t="shared" si="36"/>
        <v>0</v>
      </c>
      <c r="BH226" s="140">
        <f t="shared" si="37"/>
        <v>0</v>
      </c>
      <c r="BI226" s="140">
        <f t="shared" si="38"/>
        <v>0</v>
      </c>
      <c r="BJ226" s="13" t="s">
        <v>79</v>
      </c>
      <c r="BK226" s="140">
        <f t="shared" si="39"/>
        <v>0</v>
      </c>
      <c r="BL226" s="13" t="s">
        <v>174</v>
      </c>
      <c r="BM226" s="139" t="s">
        <v>2071</v>
      </c>
    </row>
    <row r="227" spans="2:65" s="1" customFormat="1" ht="24.2" customHeight="1">
      <c r="B227" s="128"/>
      <c r="C227" s="145" t="s">
        <v>601</v>
      </c>
      <c r="D227" s="145" t="s">
        <v>210</v>
      </c>
      <c r="E227" s="146" t="s">
        <v>2072</v>
      </c>
      <c r="F227" s="147" t="s">
        <v>2073</v>
      </c>
      <c r="G227" s="148" t="s">
        <v>207</v>
      </c>
      <c r="H227" s="149">
        <v>74.602999999999994</v>
      </c>
      <c r="I227" s="134">
        <v>0</v>
      </c>
      <c r="J227" s="150">
        <f t="shared" si="30"/>
        <v>0</v>
      </c>
      <c r="K227" s="147" t="s">
        <v>2419</v>
      </c>
      <c r="L227" s="151"/>
      <c r="M227" s="152" t="s">
        <v>1</v>
      </c>
      <c r="N227" s="153" t="s">
        <v>37</v>
      </c>
      <c r="O227" s="137">
        <v>0</v>
      </c>
      <c r="P227" s="137">
        <f t="shared" si="31"/>
        <v>0</v>
      </c>
      <c r="Q227" s="137">
        <v>4.2000000000000002E-4</v>
      </c>
      <c r="R227" s="137">
        <f t="shared" si="32"/>
        <v>3.1333260000000002E-2</v>
      </c>
      <c r="S227" s="137">
        <v>0</v>
      </c>
      <c r="T227" s="138">
        <f t="shared" si="33"/>
        <v>0</v>
      </c>
      <c r="AR227" s="139" t="s">
        <v>232</v>
      </c>
      <c r="AT227" s="139" t="s">
        <v>210</v>
      </c>
      <c r="AU227" s="139" t="s">
        <v>81</v>
      </c>
      <c r="AY227" s="13" t="s">
        <v>168</v>
      </c>
      <c r="BE227" s="140">
        <f t="shared" si="34"/>
        <v>0</v>
      </c>
      <c r="BF227" s="140">
        <f t="shared" si="35"/>
        <v>0</v>
      </c>
      <c r="BG227" s="140">
        <f t="shared" si="36"/>
        <v>0</v>
      </c>
      <c r="BH227" s="140">
        <f t="shared" si="37"/>
        <v>0</v>
      </c>
      <c r="BI227" s="140">
        <f t="shared" si="38"/>
        <v>0</v>
      </c>
      <c r="BJ227" s="13" t="s">
        <v>79</v>
      </c>
      <c r="BK227" s="140">
        <f t="shared" si="39"/>
        <v>0</v>
      </c>
      <c r="BL227" s="13" t="s">
        <v>174</v>
      </c>
      <c r="BM227" s="139" t="s">
        <v>2074</v>
      </c>
    </row>
    <row r="228" spans="2:65" s="1" customFormat="1" ht="37.9" customHeight="1">
      <c r="B228" s="128"/>
      <c r="C228" s="129" t="s">
        <v>605</v>
      </c>
      <c r="D228" s="129" t="s">
        <v>170</v>
      </c>
      <c r="E228" s="130" t="s">
        <v>2075</v>
      </c>
      <c r="F228" s="131" t="s">
        <v>2076</v>
      </c>
      <c r="G228" s="132" t="s">
        <v>207</v>
      </c>
      <c r="H228" s="133">
        <v>48.22</v>
      </c>
      <c r="I228" s="134">
        <v>0</v>
      </c>
      <c r="J228" s="134">
        <f t="shared" si="30"/>
        <v>0</v>
      </c>
      <c r="K228" s="131" t="s">
        <v>192</v>
      </c>
      <c r="L228" s="25"/>
      <c r="M228" s="135" t="s">
        <v>1</v>
      </c>
      <c r="N228" s="136" t="s">
        <v>37</v>
      </c>
      <c r="O228" s="137">
        <v>0.24</v>
      </c>
      <c r="P228" s="137">
        <f t="shared" si="31"/>
        <v>11.572799999999999</v>
      </c>
      <c r="Q228" s="137">
        <v>0</v>
      </c>
      <c r="R228" s="137">
        <f t="shared" si="32"/>
        <v>0</v>
      </c>
      <c r="S228" s="137">
        <v>0</v>
      </c>
      <c r="T228" s="138">
        <f t="shared" si="33"/>
        <v>0</v>
      </c>
      <c r="AR228" s="139" t="s">
        <v>174</v>
      </c>
      <c r="AT228" s="139" t="s">
        <v>170</v>
      </c>
      <c r="AU228" s="139" t="s">
        <v>81</v>
      </c>
      <c r="AY228" s="13" t="s">
        <v>168</v>
      </c>
      <c r="BE228" s="140">
        <f t="shared" si="34"/>
        <v>0</v>
      </c>
      <c r="BF228" s="140">
        <f t="shared" si="35"/>
        <v>0</v>
      </c>
      <c r="BG228" s="140">
        <f t="shared" si="36"/>
        <v>0</v>
      </c>
      <c r="BH228" s="140">
        <f t="shared" si="37"/>
        <v>0</v>
      </c>
      <c r="BI228" s="140">
        <f t="shared" si="38"/>
        <v>0</v>
      </c>
      <c r="BJ228" s="13" t="s">
        <v>79</v>
      </c>
      <c r="BK228" s="140">
        <f t="shared" si="39"/>
        <v>0</v>
      </c>
      <c r="BL228" s="13" t="s">
        <v>174</v>
      </c>
      <c r="BM228" s="139" t="s">
        <v>2077</v>
      </c>
    </row>
    <row r="229" spans="2:65" s="1" customFormat="1" ht="24.2" customHeight="1">
      <c r="B229" s="128"/>
      <c r="C229" s="145" t="s">
        <v>609</v>
      </c>
      <c r="D229" s="145" t="s">
        <v>210</v>
      </c>
      <c r="E229" s="146" t="s">
        <v>2078</v>
      </c>
      <c r="F229" s="147" t="s">
        <v>2079</v>
      </c>
      <c r="G229" s="148" t="s">
        <v>207</v>
      </c>
      <c r="H229" s="149">
        <v>48.942999999999998</v>
      </c>
      <c r="I229" s="134">
        <v>0</v>
      </c>
      <c r="J229" s="150">
        <f t="shared" si="30"/>
        <v>0</v>
      </c>
      <c r="K229" s="147" t="s">
        <v>2419</v>
      </c>
      <c r="L229" s="151"/>
      <c r="M229" s="152" t="s">
        <v>1</v>
      </c>
      <c r="N229" s="153" t="s">
        <v>37</v>
      </c>
      <c r="O229" s="137">
        <v>0</v>
      </c>
      <c r="P229" s="137">
        <f t="shared" si="31"/>
        <v>0</v>
      </c>
      <c r="Q229" s="137">
        <v>1.06E-3</v>
      </c>
      <c r="R229" s="137">
        <f t="shared" si="32"/>
        <v>5.1879579999999995E-2</v>
      </c>
      <c r="S229" s="137">
        <v>0</v>
      </c>
      <c r="T229" s="138">
        <f t="shared" si="33"/>
        <v>0</v>
      </c>
      <c r="AR229" s="139" t="s">
        <v>232</v>
      </c>
      <c r="AT229" s="139" t="s">
        <v>210</v>
      </c>
      <c r="AU229" s="139" t="s">
        <v>81</v>
      </c>
      <c r="AY229" s="13" t="s">
        <v>168</v>
      </c>
      <c r="BE229" s="140">
        <f t="shared" si="34"/>
        <v>0</v>
      </c>
      <c r="BF229" s="140">
        <f t="shared" si="35"/>
        <v>0</v>
      </c>
      <c r="BG229" s="140">
        <f t="shared" si="36"/>
        <v>0</v>
      </c>
      <c r="BH229" s="140">
        <f t="shared" si="37"/>
        <v>0</v>
      </c>
      <c r="BI229" s="140">
        <f t="shared" si="38"/>
        <v>0</v>
      </c>
      <c r="BJ229" s="13" t="s">
        <v>79</v>
      </c>
      <c r="BK229" s="140">
        <f t="shared" si="39"/>
        <v>0</v>
      </c>
      <c r="BL229" s="13" t="s">
        <v>174</v>
      </c>
      <c r="BM229" s="139" t="s">
        <v>2080</v>
      </c>
    </row>
    <row r="230" spans="2:65" s="1" customFormat="1" ht="24.2" customHeight="1">
      <c r="B230" s="128"/>
      <c r="C230" s="129" t="s">
        <v>614</v>
      </c>
      <c r="D230" s="129" t="s">
        <v>170</v>
      </c>
      <c r="E230" s="130" t="s">
        <v>2081</v>
      </c>
      <c r="F230" s="131" t="s">
        <v>2082</v>
      </c>
      <c r="G230" s="132" t="s">
        <v>173</v>
      </c>
      <c r="H230" s="133">
        <v>21</v>
      </c>
      <c r="I230" s="134">
        <v>0</v>
      </c>
      <c r="J230" s="134">
        <f t="shared" si="30"/>
        <v>0</v>
      </c>
      <c r="K230" s="131" t="s">
        <v>2419</v>
      </c>
      <c r="L230" s="25"/>
      <c r="M230" s="135" t="s">
        <v>1</v>
      </c>
      <c r="N230" s="136" t="s">
        <v>37</v>
      </c>
      <c r="O230" s="137">
        <v>3.51</v>
      </c>
      <c r="P230" s="137">
        <f t="shared" si="31"/>
        <v>73.709999999999994</v>
      </c>
      <c r="Q230" s="137">
        <v>0</v>
      </c>
      <c r="R230" s="137">
        <f t="shared" si="32"/>
        <v>0</v>
      </c>
      <c r="S230" s="137">
        <v>0</v>
      </c>
      <c r="T230" s="138">
        <f t="shared" si="33"/>
        <v>0</v>
      </c>
      <c r="AR230" s="139" t="s">
        <v>174</v>
      </c>
      <c r="AT230" s="139" t="s">
        <v>170</v>
      </c>
      <c r="AU230" s="139" t="s">
        <v>81</v>
      </c>
      <c r="AY230" s="13" t="s">
        <v>168</v>
      </c>
      <c r="BE230" s="140">
        <f t="shared" si="34"/>
        <v>0</v>
      </c>
      <c r="BF230" s="140">
        <f t="shared" si="35"/>
        <v>0</v>
      </c>
      <c r="BG230" s="140">
        <f t="shared" si="36"/>
        <v>0</v>
      </c>
      <c r="BH230" s="140">
        <f t="shared" si="37"/>
        <v>0</v>
      </c>
      <c r="BI230" s="140">
        <f t="shared" si="38"/>
        <v>0</v>
      </c>
      <c r="BJ230" s="13" t="s">
        <v>79</v>
      </c>
      <c r="BK230" s="140">
        <f t="shared" si="39"/>
        <v>0</v>
      </c>
      <c r="BL230" s="13" t="s">
        <v>174</v>
      </c>
      <c r="BM230" s="139" t="s">
        <v>2083</v>
      </c>
    </row>
    <row r="231" spans="2:65" s="1" customFormat="1" ht="24.2" customHeight="1">
      <c r="B231" s="128"/>
      <c r="C231" s="145" t="s">
        <v>618</v>
      </c>
      <c r="D231" s="145" t="s">
        <v>210</v>
      </c>
      <c r="E231" s="146" t="s">
        <v>2084</v>
      </c>
      <c r="F231" s="147" t="s">
        <v>2085</v>
      </c>
      <c r="G231" s="148" t="s">
        <v>173</v>
      </c>
      <c r="H231" s="149">
        <v>10</v>
      </c>
      <c r="I231" s="134">
        <v>0</v>
      </c>
      <c r="J231" s="150">
        <f t="shared" si="30"/>
        <v>0</v>
      </c>
      <c r="K231" s="147" t="s">
        <v>192</v>
      </c>
      <c r="L231" s="151"/>
      <c r="M231" s="152" t="s">
        <v>1</v>
      </c>
      <c r="N231" s="153" t="s">
        <v>37</v>
      </c>
      <c r="O231" s="137">
        <v>0</v>
      </c>
      <c r="P231" s="137">
        <f t="shared" si="31"/>
        <v>0</v>
      </c>
      <c r="Q231" s="137">
        <v>4.0000000000000001E-3</v>
      </c>
      <c r="R231" s="137">
        <f t="shared" si="32"/>
        <v>0.04</v>
      </c>
      <c r="S231" s="137">
        <v>0</v>
      </c>
      <c r="T231" s="138">
        <f t="shared" si="33"/>
        <v>0</v>
      </c>
      <c r="AR231" s="139" t="s">
        <v>232</v>
      </c>
      <c r="AT231" s="139" t="s">
        <v>210</v>
      </c>
      <c r="AU231" s="139" t="s">
        <v>81</v>
      </c>
      <c r="AY231" s="13" t="s">
        <v>168</v>
      </c>
      <c r="BE231" s="140">
        <f t="shared" si="34"/>
        <v>0</v>
      </c>
      <c r="BF231" s="140">
        <f t="shared" si="35"/>
        <v>0</v>
      </c>
      <c r="BG231" s="140">
        <f t="shared" si="36"/>
        <v>0</v>
      </c>
      <c r="BH231" s="140">
        <f t="shared" si="37"/>
        <v>0</v>
      </c>
      <c r="BI231" s="140">
        <f t="shared" si="38"/>
        <v>0</v>
      </c>
      <c r="BJ231" s="13" t="s">
        <v>79</v>
      </c>
      <c r="BK231" s="140">
        <f t="shared" si="39"/>
        <v>0</v>
      </c>
      <c r="BL231" s="13" t="s">
        <v>174</v>
      </c>
      <c r="BM231" s="139" t="s">
        <v>2086</v>
      </c>
    </row>
    <row r="232" spans="2:65" s="1" customFormat="1" ht="33" customHeight="1">
      <c r="B232" s="128"/>
      <c r="C232" s="145" t="s">
        <v>622</v>
      </c>
      <c r="D232" s="145" t="s">
        <v>210</v>
      </c>
      <c r="E232" s="146" t="s">
        <v>2087</v>
      </c>
      <c r="F232" s="147" t="s">
        <v>2088</v>
      </c>
      <c r="G232" s="148" t="s">
        <v>173</v>
      </c>
      <c r="H232" s="149">
        <v>7</v>
      </c>
      <c r="I232" s="134">
        <v>0</v>
      </c>
      <c r="J232" s="150">
        <f t="shared" si="30"/>
        <v>0</v>
      </c>
      <c r="K232" s="147" t="s">
        <v>192</v>
      </c>
      <c r="L232" s="151"/>
      <c r="M232" s="152" t="s">
        <v>1</v>
      </c>
      <c r="N232" s="153" t="s">
        <v>37</v>
      </c>
      <c r="O232" s="137">
        <v>0</v>
      </c>
      <c r="P232" s="137">
        <f t="shared" si="31"/>
        <v>0</v>
      </c>
      <c r="Q232" s="137">
        <v>4.0000000000000001E-3</v>
      </c>
      <c r="R232" s="137">
        <f t="shared" si="32"/>
        <v>2.8000000000000001E-2</v>
      </c>
      <c r="S232" s="137">
        <v>0</v>
      </c>
      <c r="T232" s="138">
        <f t="shared" si="33"/>
        <v>0</v>
      </c>
      <c r="AR232" s="139" t="s">
        <v>232</v>
      </c>
      <c r="AT232" s="139" t="s">
        <v>210</v>
      </c>
      <c r="AU232" s="139" t="s">
        <v>81</v>
      </c>
      <c r="AY232" s="13" t="s">
        <v>168</v>
      </c>
      <c r="BE232" s="140">
        <f t="shared" si="34"/>
        <v>0</v>
      </c>
      <c r="BF232" s="140">
        <f t="shared" si="35"/>
        <v>0</v>
      </c>
      <c r="BG232" s="140">
        <f t="shared" si="36"/>
        <v>0</v>
      </c>
      <c r="BH232" s="140">
        <f t="shared" si="37"/>
        <v>0</v>
      </c>
      <c r="BI232" s="140">
        <f t="shared" si="38"/>
        <v>0</v>
      </c>
      <c r="BJ232" s="13" t="s">
        <v>79</v>
      </c>
      <c r="BK232" s="140">
        <f t="shared" si="39"/>
        <v>0</v>
      </c>
      <c r="BL232" s="13" t="s">
        <v>174</v>
      </c>
      <c r="BM232" s="139" t="s">
        <v>2089</v>
      </c>
    </row>
    <row r="233" spans="2:65" s="1" customFormat="1" ht="24.2" customHeight="1">
      <c r="B233" s="128"/>
      <c r="C233" s="145" t="s">
        <v>863</v>
      </c>
      <c r="D233" s="145" t="s">
        <v>210</v>
      </c>
      <c r="E233" s="146" t="s">
        <v>2090</v>
      </c>
      <c r="F233" s="147" t="s">
        <v>2091</v>
      </c>
      <c r="G233" s="148" t="s">
        <v>173</v>
      </c>
      <c r="H233" s="149">
        <v>4</v>
      </c>
      <c r="I233" s="134">
        <v>0</v>
      </c>
      <c r="J233" s="150">
        <f t="shared" si="30"/>
        <v>0</v>
      </c>
      <c r="K233" s="147" t="s">
        <v>192</v>
      </c>
      <c r="L233" s="151"/>
      <c r="M233" s="152" t="s">
        <v>1</v>
      </c>
      <c r="N233" s="153" t="s">
        <v>37</v>
      </c>
      <c r="O233" s="137">
        <v>0</v>
      </c>
      <c r="P233" s="137">
        <f t="shared" si="31"/>
        <v>0</v>
      </c>
      <c r="Q233" s="137">
        <v>5.0000000000000001E-3</v>
      </c>
      <c r="R233" s="137">
        <f t="shared" si="32"/>
        <v>0.02</v>
      </c>
      <c r="S233" s="137">
        <v>0</v>
      </c>
      <c r="T233" s="138">
        <f t="shared" si="33"/>
        <v>0</v>
      </c>
      <c r="AR233" s="139" t="s">
        <v>232</v>
      </c>
      <c r="AT233" s="139" t="s">
        <v>210</v>
      </c>
      <c r="AU233" s="139" t="s">
        <v>81</v>
      </c>
      <c r="AY233" s="13" t="s">
        <v>168</v>
      </c>
      <c r="BE233" s="140">
        <f t="shared" si="34"/>
        <v>0</v>
      </c>
      <c r="BF233" s="140">
        <f t="shared" si="35"/>
        <v>0</v>
      </c>
      <c r="BG233" s="140">
        <f t="shared" si="36"/>
        <v>0</v>
      </c>
      <c r="BH233" s="140">
        <f t="shared" si="37"/>
        <v>0</v>
      </c>
      <c r="BI233" s="140">
        <f t="shared" si="38"/>
        <v>0</v>
      </c>
      <c r="BJ233" s="13" t="s">
        <v>79</v>
      </c>
      <c r="BK233" s="140">
        <f t="shared" si="39"/>
        <v>0</v>
      </c>
      <c r="BL233" s="13" t="s">
        <v>174</v>
      </c>
      <c r="BM233" s="139" t="s">
        <v>2092</v>
      </c>
    </row>
    <row r="234" spans="2:65" s="1" customFormat="1" ht="16.5" customHeight="1">
      <c r="B234" s="128"/>
      <c r="C234" s="129" t="s">
        <v>865</v>
      </c>
      <c r="D234" s="129" t="s">
        <v>170</v>
      </c>
      <c r="E234" s="130" t="s">
        <v>1884</v>
      </c>
      <c r="F234" s="131" t="s">
        <v>1885</v>
      </c>
      <c r="G234" s="132" t="s">
        <v>173</v>
      </c>
      <c r="H234" s="133">
        <v>21</v>
      </c>
      <c r="I234" s="134">
        <v>0</v>
      </c>
      <c r="J234" s="134">
        <f t="shared" si="30"/>
        <v>0</v>
      </c>
      <c r="K234" s="131" t="s">
        <v>2419</v>
      </c>
      <c r="L234" s="25"/>
      <c r="M234" s="135" t="s">
        <v>1</v>
      </c>
      <c r="N234" s="136" t="s">
        <v>37</v>
      </c>
      <c r="O234" s="137">
        <v>0.86299999999999999</v>
      </c>
      <c r="P234" s="137">
        <f t="shared" si="31"/>
        <v>18.123000000000001</v>
      </c>
      <c r="Q234" s="137">
        <v>0.04</v>
      </c>
      <c r="R234" s="137">
        <f t="shared" si="32"/>
        <v>0.84</v>
      </c>
      <c r="S234" s="137">
        <v>0</v>
      </c>
      <c r="T234" s="138">
        <f t="shared" si="33"/>
        <v>0</v>
      </c>
      <c r="AR234" s="139" t="s">
        <v>174</v>
      </c>
      <c r="AT234" s="139" t="s">
        <v>170</v>
      </c>
      <c r="AU234" s="139" t="s">
        <v>81</v>
      </c>
      <c r="AY234" s="13" t="s">
        <v>168</v>
      </c>
      <c r="BE234" s="140">
        <f t="shared" si="34"/>
        <v>0</v>
      </c>
      <c r="BF234" s="140">
        <f t="shared" si="35"/>
        <v>0</v>
      </c>
      <c r="BG234" s="140">
        <f t="shared" si="36"/>
        <v>0</v>
      </c>
      <c r="BH234" s="140">
        <f t="shared" si="37"/>
        <v>0</v>
      </c>
      <c r="BI234" s="140">
        <f t="shared" si="38"/>
        <v>0</v>
      </c>
      <c r="BJ234" s="13" t="s">
        <v>79</v>
      </c>
      <c r="BK234" s="140">
        <f t="shared" si="39"/>
        <v>0</v>
      </c>
      <c r="BL234" s="13" t="s">
        <v>174</v>
      </c>
      <c r="BM234" s="139" t="s">
        <v>2093</v>
      </c>
    </row>
    <row r="235" spans="2:65" s="1" customFormat="1" ht="24.2" customHeight="1">
      <c r="B235" s="128"/>
      <c r="C235" s="145" t="s">
        <v>1296</v>
      </c>
      <c r="D235" s="145" t="s">
        <v>210</v>
      </c>
      <c r="E235" s="146" t="s">
        <v>1887</v>
      </c>
      <c r="F235" s="147" t="s">
        <v>1888</v>
      </c>
      <c r="G235" s="148" t="s">
        <v>173</v>
      </c>
      <c r="H235" s="149">
        <v>21</v>
      </c>
      <c r="I235" s="134">
        <v>0</v>
      </c>
      <c r="J235" s="150">
        <f t="shared" si="30"/>
        <v>0</v>
      </c>
      <c r="K235" s="147" t="s">
        <v>2419</v>
      </c>
      <c r="L235" s="151"/>
      <c r="M235" s="152" t="s">
        <v>1</v>
      </c>
      <c r="N235" s="153" t="s">
        <v>37</v>
      </c>
      <c r="O235" s="137">
        <v>0</v>
      </c>
      <c r="P235" s="137">
        <f t="shared" si="31"/>
        <v>0</v>
      </c>
      <c r="Q235" s="137">
        <v>1.3299999999999999E-2</v>
      </c>
      <c r="R235" s="137">
        <f t="shared" si="32"/>
        <v>0.27929999999999999</v>
      </c>
      <c r="S235" s="137">
        <v>0</v>
      </c>
      <c r="T235" s="138">
        <f t="shared" si="33"/>
        <v>0</v>
      </c>
      <c r="AR235" s="139" t="s">
        <v>232</v>
      </c>
      <c r="AT235" s="139" t="s">
        <v>210</v>
      </c>
      <c r="AU235" s="139" t="s">
        <v>81</v>
      </c>
      <c r="AY235" s="13" t="s">
        <v>168</v>
      </c>
      <c r="BE235" s="140">
        <f t="shared" si="34"/>
        <v>0</v>
      </c>
      <c r="BF235" s="140">
        <f t="shared" si="35"/>
        <v>0</v>
      </c>
      <c r="BG235" s="140">
        <f t="shared" si="36"/>
        <v>0</v>
      </c>
      <c r="BH235" s="140">
        <f t="shared" si="37"/>
        <v>0</v>
      </c>
      <c r="BI235" s="140">
        <f t="shared" si="38"/>
        <v>0</v>
      </c>
      <c r="BJ235" s="13" t="s">
        <v>79</v>
      </c>
      <c r="BK235" s="140">
        <f t="shared" si="39"/>
        <v>0</v>
      </c>
      <c r="BL235" s="13" t="s">
        <v>174</v>
      </c>
      <c r="BM235" s="139" t="s">
        <v>2094</v>
      </c>
    </row>
    <row r="236" spans="2:65" s="1" customFormat="1" ht="24.2" customHeight="1">
      <c r="B236" s="128"/>
      <c r="C236" s="145" t="s">
        <v>1300</v>
      </c>
      <c r="D236" s="145" t="s">
        <v>210</v>
      </c>
      <c r="E236" s="146" t="s">
        <v>2095</v>
      </c>
      <c r="F236" s="147" t="s">
        <v>2096</v>
      </c>
      <c r="G236" s="148" t="s">
        <v>173</v>
      </c>
      <c r="H236" s="149">
        <v>21</v>
      </c>
      <c r="I236" s="134">
        <v>0</v>
      </c>
      <c r="J236" s="150">
        <f t="shared" si="30"/>
        <v>0</v>
      </c>
      <c r="K236" s="147" t="s">
        <v>192</v>
      </c>
      <c r="L236" s="151"/>
      <c r="M236" s="152" t="s">
        <v>1</v>
      </c>
      <c r="N236" s="153" t="s">
        <v>37</v>
      </c>
      <c r="O236" s="137">
        <v>0</v>
      </c>
      <c r="P236" s="137">
        <f t="shared" si="31"/>
        <v>0</v>
      </c>
      <c r="Q236" s="137">
        <v>2.5000000000000001E-3</v>
      </c>
      <c r="R236" s="137">
        <f t="shared" si="32"/>
        <v>5.2499999999999998E-2</v>
      </c>
      <c r="S236" s="137">
        <v>0</v>
      </c>
      <c r="T236" s="138">
        <f t="shared" si="33"/>
        <v>0</v>
      </c>
      <c r="AR236" s="139" t="s">
        <v>232</v>
      </c>
      <c r="AT236" s="139" t="s">
        <v>210</v>
      </c>
      <c r="AU236" s="139" t="s">
        <v>81</v>
      </c>
      <c r="AY236" s="13" t="s">
        <v>168</v>
      </c>
      <c r="BE236" s="140">
        <f t="shared" si="34"/>
        <v>0</v>
      </c>
      <c r="BF236" s="140">
        <f t="shared" si="35"/>
        <v>0</v>
      </c>
      <c r="BG236" s="140">
        <f t="shared" si="36"/>
        <v>0</v>
      </c>
      <c r="BH236" s="140">
        <f t="shared" si="37"/>
        <v>0</v>
      </c>
      <c r="BI236" s="140">
        <f t="shared" si="38"/>
        <v>0</v>
      </c>
      <c r="BJ236" s="13" t="s">
        <v>79</v>
      </c>
      <c r="BK236" s="140">
        <f t="shared" si="39"/>
        <v>0</v>
      </c>
      <c r="BL236" s="13" t="s">
        <v>174</v>
      </c>
      <c r="BM236" s="139" t="s">
        <v>2097</v>
      </c>
    </row>
    <row r="237" spans="2:65" s="1" customFormat="1" ht="16.5" customHeight="1">
      <c r="B237" s="128"/>
      <c r="C237" s="145" t="s">
        <v>1304</v>
      </c>
      <c r="D237" s="145" t="s">
        <v>210</v>
      </c>
      <c r="E237" s="146" t="s">
        <v>1890</v>
      </c>
      <c r="F237" s="147" t="s">
        <v>1891</v>
      </c>
      <c r="G237" s="148" t="s">
        <v>173</v>
      </c>
      <c r="H237" s="149">
        <v>21</v>
      </c>
      <c r="I237" s="134">
        <v>0</v>
      </c>
      <c r="J237" s="150">
        <f t="shared" si="30"/>
        <v>0</v>
      </c>
      <c r="K237" s="147" t="s">
        <v>192</v>
      </c>
      <c r="L237" s="151"/>
      <c r="M237" s="152" t="s">
        <v>1</v>
      </c>
      <c r="N237" s="153" t="s">
        <v>37</v>
      </c>
      <c r="O237" s="137">
        <v>0</v>
      </c>
      <c r="P237" s="137">
        <f t="shared" si="31"/>
        <v>0</v>
      </c>
      <c r="Q237" s="137">
        <v>5.9999999999999995E-4</v>
      </c>
      <c r="R237" s="137">
        <f t="shared" si="32"/>
        <v>1.2599999999999998E-2</v>
      </c>
      <c r="S237" s="137">
        <v>0</v>
      </c>
      <c r="T237" s="138">
        <f t="shared" si="33"/>
        <v>0</v>
      </c>
      <c r="AR237" s="139" t="s">
        <v>232</v>
      </c>
      <c r="AT237" s="139" t="s">
        <v>210</v>
      </c>
      <c r="AU237" s="139" t="s">
        <v>81</v>
      </c>
      <c r="AY237" s="13" t="s">
        <v>168</v>
      </c>
      <c r="BE237" s="140">
        <f t="shared" si="34"/>
        <v>0</v>
      </c>
      <c r="BF237" s="140">
        <f t="shared" si="35"/>
        <v>0</v>
      </c>
      <c r="BG237" s="140">
        <f t="shared" si="36"/>
        <v>0</v>
      </c>
      <c r="BH237" s="140">
        <f t="shared" si="37"/>
        <v>0</v>
      </c>
      <c r="BI237" s="140">
        <f t="shared" si="38"/>
        <v>0</v>
      </c>
      <c r="BJ237" s="13" t="s">
        <v>79</v>
      </c>
      <c r="BK237" s="140">
        <f t="shared" si="39"/>
        <v>0</v>
      </c>
      <c r="BL237" s="13" t="s">
        <v>174</v>
      </c>
      <c r="BM237" s="139" t="s">
        <v>2098</v>
      </c>
    </row>
    <row r="238" spans="2:65" s="1" customFormat="1" ht="16.5" customHeight="1">
      <c r="B238" s="128"/>
      <c r="C238" s="129" t="s">
        <v>1308</v>
      </c>
      <c r="D238" s="129" t="s">
        <v>170</v>
      </c>
      <c r="E238" s="130" t="s">
        <v>1914</v>
      </c>
      <c r="F238" s="131" t="s">
        <v>1915</v>
      </c>
      <c r="G238" s="132" t="s">
        <v>173</v>
      </c>
      <c r="H238" s="133">
        <v>20</v>
      </c>
      <c r="I238" s="134">
        <v>0</v>
      </c>
      <c r="J238" s="134">
        <f t="shared" si="30"/>
        <v>0</v>
      </c>
      <c r="K238" s="131" t="s">
        <v>2419</v>
      </c>
      <c r="L238" s="25"/>
      <c r="M238" s="135" t="s">
        <v>1</v>
      </c>
      <c r="N238" s="136" t="s">
        <v>37</v>
      </c>
      <c r="O238" s="137">
        <v>0.33600000000000002</v>
      </c>
      <c r="P238" s="137">
        <f t="shared" si="31"/>
        <v>6.7200000000000006</v>
      </c>
      <c r="Q238" s="137">
        <v>3.1E-4</v>
      </c>
      <c r="R238" s="137">
        <f t="shared" si="32"/>
        <v>6.1999999999999998E-3</v>
      </c>
      <c r="S238" s="137">
        <v>0</v>
      </c>
      <c r="T238" s="138">
        <f t="shared" si="33"/>
        <v>0</v>
      </c>
      <c r="AR238" s="139" t="s">
        <v>174</v>
      </c>
      <c r="AT238" s="139" t="s">
        <v>170</v>
      </c>
      <c r="AU238" s="139" t="s">
        <v>81</v>
      </c>
      <c r="AY238" s="13" t="s">
        <v>168</v>
      </c>
      <c r="BE238" s="140">
        <f t="shared" si="34"/>
        <v>0</v>
      </c>
      <c r="BF238" s="140">
        <f t="shared" si="35"/>
        <v>0</v>
      </c>
      <c r="BG238" s="140">
        <f t="shared" si="36"/>
        <v>0</v>
      </c>
      <c r="BH238" s="140">
        <f t="shared" si="37"/>
        <v>0</v>
      </c>
      <c r="BI238" s="140">
        <f t="shared" si="38"/>
        <v>0</v>
      </c>
      <c r="BJ238" s="13" t="s">
        <v>79</v>
      </c>
      <c r="BK238" s="140">
        <f t="shared" si="39"/>
        <v>0</v>
      </c>
      <c r="BL238" s="13" t="s">
        <v>174</v>
      </c>
      <c r="BM238" s="139" t="s">
        <v>2099</v>
      </c>
    </row>
    <row r="239" spans="2:65" s="1" customFormat="1" ht="16.5" customHeight="1">
      <c r="B239" s="128"/>
      <c r="C239" s="129" t="s">
        <v>1312</v>
      </c>
      <c r="D239" s="129" t="s">
        <v>170</v>
      </c>
      <c r="E239" s="130" t="s">
        <v>2100</v>
      </c>
      <c r="F239" s="131" t="s">
        <v>2101</v>
      </c>
      <c r="G239" s="132" t="s">
        <v>207</v>
      </c>
      <c r="H239" s="133">
        <v>213.22</v>
      </c>
      <c r="I239" s="134">
        <v>0</v>
      </c>
      <c r="J239" s="134">
        <f t="shared" si="30"/>
        <v>0</v>
      </c>
      <c r="K239" s="131" t="s">
        <v>192</v>
      </c>
      <c r="L239" s="25"/>
      <c r="M239" s="135" t="s">
        <v>1</v>
      </c>
      <c r="N239" s="136" t="s">
        <v>37</v>
      </c>
      <c r="O239" s="137">
        <v>2.5000000000000001E-2</v>
      </c>
      <c r="P239" s="137">
        <f t="shared" si="31"/>
        <v>5.3305000000000007</v>
      </c>
      <c r="Q239" s="137">
        <v>9.0000000000000006E-5</v>
      </c>
      <c r="R239" s="137">
        <f t="shared" si="32"/>
        <v>1.91898E-2</v>
      </c>
      <c r="S239" s="137">
        <v>0</v>
      </c>
      <c r="T239" s="138">
        <f t="shared" si="33"/>
        <v>0</v>
      </c>
      <c r="AR239" s="139" t="s">
        <v>174</v>
      </c>
      <c r="AT239" s="139" t="s">
        <v>170</v>
      </c>
      <c r="AU239" s="139" t="s">
        <v>81</v>
      </c>
      <c r="AY239" s="13" t="s">
        <v>168</v>
      </c>
      <c r="BE239" s="140">
        <f t="shared" si="34"/>
        <v>0</v>
      </c>
      <c r="BF239" s="140">
        <f t="shared" si="35"/>
        <v>0</v>
      </c>
      <c r="BG239" s="140">
        <f t="shared" si="36"/>
        <v>0</v>
      </c>
      <c r="BH239" s="140">
        <f t="shared" si="37"/>
        <v>0</v>
      </c>
      <c r="BI239" s="140">
        <f t="shared" si="38"/>
        <v>0</v>
      </c>
      <c r="BJ239" s="13" t="s">
        <v>79</v>
      </c>
      <c r="BK239" s="140">
        <f t="shared" si="39"/>
        <v>0</v>
      </c>
      <c r="BL239" s="13" t="s">
        <v>174</v>
      </c>
      <c r="BM239" s="139" t="s">
        <v>2102</v>
      </c>
    </row>
    <row r="240" spans="2:65" s="1" customFormat="1" ht="24.2" customHeight="1">
      <c r="B240" s="128"/>
      <c r="C240" s="129" t="s">
        <v>1316</v>
      </c>
      <c r="D240" s="129" t="s">
        <v>170</v>
      </c>
      <c r="E240" s="130" t="s">
        <v>2103</v>
      </c>
      <c r="F240" s="131" t="s">
        <v>2104</v>
      </c>
      <c r="G240" s="132" t="s">
        <v>173</v>
      </c>
      <c r="H240" s="133">
        <v>54</v>
      </c>
      <c r="I240" s="134">
        <v>0</v>
      </c>
      <c r="J240" s="134">
        <f t="shared" si="30"/>
        <v>0</v>
      </c>
      <c r="K240" s="131" t="s">
        <v>192</v>
      </c>
      <c r="L240" s="25"/>
      <c r="M240" s="135" t="s">
        <v>1</v>
      </c>
      <c r="N240" s="136" t="s">
        <v>37</v>
      </c>
      <c r="O240" s="137">
        <v>5.8000000000000003E-2</v>
      </c>
      <c r="P240" s="137">
        <f t="shared" si="31"/>
        <v>3.1320000000000001</v>
      </c>
      <c r="Q240" s="137">
        <v>5.0000000000000002E-5</v>
      </c>
      <c r="R240" s="137">
        <f t="shared" si="32"/>
        <v>2.7000000000000001E-3</v>
      </c>
      <c r="S240" s="137">
        <v>0</v>
      </c>
      <c r="T240" s="138">
        <f t="shared" si="33"/>
        <v>0</v>
      </c>
      <c r="AR240" s="139" t="s">
        <v>174</v>
      </c>
      <c r="AT240" s="139" t="s">
        <v>170</v>
      </c>
      <c r="AU240" s="139" t="s">
        <v>81</v>
      </c>
      <c r="AY240" s="13" t="s">
        <v>168</v>
      </c>
      <c r="BE240" s="140">
        <f t="shared" si="34"/>
        <v>0</v>
      </c>
      <c r="BF240" s="140">
        <f t="shared" si="35"/>
        <v>0</v>
      </c>
      <c r="BG240" s="140">
        <f t="shared" si="36"/>
        <v>0</v>
      </c>
      <c r="BH240" s="140">
        <f t="shared" si="37"/>
        <v>0</v>
      </c>
      <c r="BI240" s="140">
        <f t="shared" si="38"/>
        <v>0</v>
      </c>
      <c r="BJ240" s="13" t="s">
        <v>79</v>
      </c>
      <c r="BK240" s="140">
        <f t="shared" si="39"/>
        <v>0</v>
      </c>
      <c r="BL240" s="13" t="s">
        <v>174</v>
      </c>
      <c r="BM240" s="139" t="s">
        <v>2105</v>
      </c>
    </row>
    <row r="241" spans="2:65" s="1" customFormat="1" ht="21.75" customHeight="1">
      <c r="B241" s="128"/>
      <c r="C241" s="129" t="s">
        <v>1320</v>
      </c>
      <c r="D241" s="129" t="s">
        <v>170</v>
      </c>
      <c r="E241" s="130" t="s">
        <v>2106</v>
      </c>
      <c r="F241" s="131" t="s">
        <v>2107</v>
      </c>
      <c r="G241" s="132" t="s">
        <v>173</v>
      </c>
      <c r="H241" s="133">
        <v>6</v>
      </c>
      <c r="I241" s="134">
        <v>0</v>
      </c>
      <c r="J241" s="134">
        <f t="shared" si="30"/>
        <v>0</v>
      </c>
      <c r="K241" s="131" t="s">
        <v>2419</v>
      </c>
      <c r="L241" s="25"/>
      <c r="M241" s="135" t="s">
        <v>1</v>
      </c>
      <c r="N241" s="136" t="s">
        <v>37</v>
      </c>
      <c r="O241" s="137">
        <v>3.3000000000000002E-2</v>
      </c>
      <c r="P241" s="137">
        <f t="shared" si="31"/>
        <v>0.19800000000000001</v>
      </c>
      <c r="Q241" s="137">
        <v>1.4999999999999999E-4</v>
      </c>
      <c r="R241" s="137">
        <f t="shared" si="32"/>
        <v>8.9999999999999998E-4</v>
      </c>
      <c r="S241" s="137">
        <v>0</v>
      </c>
      <c r="T241" s="138">
        <f t="shared" si="33"/>
        <v>0</v>
      </c>
      <c r="AR241" s="139" t="s">
        <v>174</v>
      </c>
      <c r="AT241" s="139" t="s">
        <v>170</v>
      </c>
      <c r="AU241" s="139" t="s">
        <v>81</v>
      </c>
      <c r="AY241" s="13" t="s">
        <v>168</v>
      </c>
      <c r="BE241" s="140">
        <f t="shared" si="34"/>
        <v>0</v>
      </c>
      <c r="BF241" s="140">
        <f t="shared" si="35"/>
        <v>0</v>
      </c>
      <c r="BG241" s="140">
        <f t="shared" si="36"/>
        <v>0</v>
      </c>
      <c r="BH241" s="140">
        <f t="shared" si="37"/>
        <v>0</v>
      </c>
      <c r="BI241" s="140">
        <f t="shared" si="38"/>
        <v>0</v>
      </c>
      <c r="BJ241" s="13" t="s">
        <v>79</v>
      </c>
      <c r="BK241" s="140">
        <f t="shared" si="39"/>
        <v>0</v>
      </c>
      <c r="BL241" s="13" t="s">
        <v>174</v>
      </c>
      <c r="BM241" s="139" t="s">
        <v>2108</v>
      </c>
    </row>
    <row r="242" spans="2:65" s="1" customFormat="1" ht="16.5" customHeight="1">
      <c r="B242" s="128"/>
      <c r="C242" s="129" t="s">
        <v>1324</v>
      </c>
      <c r="D242" s="129" t="s">
        <v>170</v>
      </c>
      <c r="E242" s="130" t="s">
        <v>2109</v>
      </c>
      <c r="F242" s="131" t="s">
        <v>2110</v>
      </c>
      <c r="G242" s="132" t="s">
        <v>173</v>
      </c>
      <c r="H242" s="133">
        <v>2</v>
      </c>
      <c r="I242" s="134">
        <v>0</v>
      </c>
      <c r="J242" s="134">
        <f t="shared" si="30"/>
        <v>0</v>
      </c>
      <c r="K242" s="131" t="s">
        <v>2419</v>
      </c>
      <c r="L242" s="25"/>
      <c r="M242" s="135" t="s">
        <v>1</v>
      </c>
      <c r="N242" s="136" t="s">
        <v>37</v>
      </c>
      <c r="O242" s="137">
        <v>4.9000000000000002E-2</v>
      </c>
      <c r="P242" s="137">
        <f t="shared" si="31"/>
        <v>9.8000000000000004E-2</v>
      </c>
      <c r="Q242" s="137">
        <v>1.7000000000000001E-4</v>
      </c>
      <c r="R242" s="137">
        <f t="shared" si="32"/>
        <v>3.4000000000000002E-4</v>
      </c>
      <c r="S242" s="137">
        <v>0</v>
      </c>
      <c r="T242" s="138">
        <f t="shared" si="33"/>
        <v>0</v>
      </c>
      <c r="AR242" s="139" t="s">
        <v>174</v>
      </c>
      <c r="AT242" s="139" t="s">
        <v>170</v>
      </c>
      <c r="AU242" s="139" t="s">
        <v>81</v>
      </c>
      <c r="AY242" s="13" t="s">
        <v>168</v>
      </c>
      <c r="BE242" s="140">
        <f t="shared" si="34"/>
        <v>0</v>
      </c>
      <c r="BF242" s="140">
        <f t="shared" si="35"/>
        <v>0</v>
      </c>
      <c r="BG242" s="140">
        <f t="shared" si="36"/>
        <v>0</v>
      </c>
      <c r="BH242" s="140">
        <f t="shared" si="37"/>
        <v>0</v>
      </c>
      <c r="BI242" s="140">
        <f t="shared" si="38"/>
        <v>0</v>
      </c>
      <c r="BJ242" s="13" t="s">
        <v>79</v>
      </c>
      <c r="BK242" s="140">
        <f t="shared" si="39"/>
        <v>0</v>
      </c>
      <c r="BL242" s="13" t="s">
        <v>174</v>
      </c>
      <c r="BM242" s="139" t="s">
        <v>2111</v>
      </c>
    </row>
    <row r="243" spans="2:65" s="1" customFormat="1" ht="16.5" customHeight="1">
      <c r="B243" s="128"/>
      <c r="C243" s="129" t="s">
        <v>1328</v>
      </c>
      <c r="D243" s="129" t="s">
        <v>170</v>
      </c>
      <c r="E243" s="130" t="s">
        <v>2112</v>
      </c>
      <c r="F243" s="131" t="s">
        <v>2113</v>
      </c>
      <c r="G243" s="132" t="s">
        <v>173</v>
      </c>
      <c r="H243" s="133">
        <v>4</v>
      </c>
      <c r="I243" s="134">
        <v>0</v>
      </c>
      <c r="J243" s="134">
        <f t="shared" si="30"/>
        <v>0</v>
      </c>
      <c r="K243" s="131" t="s">
        <v>192</v>
      </c>
      <c r="L243" s="25"/>
      <c r="M243" s="135" t="s">
        <v>1</v>
      </c>
      <c r="N243" s="136" t="s">
        <v>37</v>
      </c>
      <c r="O243" s="137">
        <v>4.9000000000000002E-2</v>
      </c>
      <c r="P243" s="137">
        <f t="shared" si="31"/>
        <v>0.19600000000000001</v>
      </c>
      <c r="Q243" s="137">
        <v>1.7000000000000001E-4</v>
      </c>
      <c r="R243" s="137">
        <f t="shared" si="32"/>
        <v>6.8000000000000005E-4</v>
      </c>
      <c r="S243" s="137">
        <v>0</v>
      </c>
      <c r="T243" s="138">
        <f t="shared" si="33"/>
        <v>0</v>
      </c>
      <c r="AR243" s="139" t="s">
        <v>174</v>
      </c>
      <c r="AT243" s="139" t="s">
        <v>170</v>
      </c>
      <c r="AU243" s="139" t="s">
        <v>81</v>
      </c>
      <c r="AY243" s="13" t="s">
        <v>168</v>
      </c>
      <c r="BE243" s="140">
        <f t="shared" si="34"/>
        <v>0</v>
      </c>
      <c r="BF243" s="140">
        <f t="shared" si="35"/>
        <v>0</v>
      </c>
      <c r="BG243" s="140">
        <f t="shared" si="36"/>
        <v>0</v>
      </c>
      <c r="BH243" s="140">
        <f t="shared" si="37"/>
        <v>0</v>
      </c>
      <c r="BI243" s="140">
        <f t="shared" si="38"/>
        <v>0</v>
      </c>
      <c r="BJ243" s="13" t="s">
        <v>79</v>
      </c>
      <c r="BK243" s="140">
        <f t="shared" si="39"/>
        <v>0</v>
      </c>
      <c r="BL243" s="13" t="s">
        <v>174</v>
      </c>
      <c r="BM243" s="139" t="s">
        <v>2114</v>
      </c>
    </row>
    <row r="244" spans="2:65" s="1" customFormat="1" ht="24.2" customHeight="1">
      <c r="B244" s="128"/>
      <c r="C244" s="129" t="s">
        <v>1332</v>
      </c>
      <c r="D244" s="129" t="s">
        <v>170</v>
      </c>
      <c r="E244" s="130" t="s">
        <v>1939</v>
      </c>
      <c r="F244" s="131" t="s">
        <v>1940</v>
      </c>
      <c r="G244" s="132" t="s">
        <v>173</v>
      </c>
      <c r="H244" s="133">
        <v>22</v>
      </c>
      <c r="I244" s="134">
        <v>0</v>
      </c>
      <c r="J244" s="134">
        <f t="shared" si="30"/>
        <v>0</v>
      </c>
      <c r="K244" s="131" t="s">
        <v>2419</v>
      </c>
      <c r="L244" s="25"/>
      <c r="M244" s="135" t="s">
        <v>1</v>
      </c>
      <c r="N244" s="136" t="s">
        <v>37</v>
      </c>
      <c r="O244" s="137">
        <v>0.54400000000000004</v>
      </c>
      <c r="P244" s="137">
        <f t="shared" si="31"/>
        <v>11.968</v>
      </c>
      <c r="Q244" s="137">
        <v>0</v>
      </c>
      <c r="R244" s="137">
        <f t="shared" si="32"/>
        <v>0</v>
      </c>
      <c r="S244" s="137">
        <v>0.05</v>
      </c>
      <c r="T244" s="138">
        <f t="shared" si="33"/>
        <v>1.1000000000000001</v>
      </c>
      <c r="AR244" s="139" t="s">
        <v>174</v>
      </c>
      <c r="AT244" s="139" t="s">
        <v>170</v>
      </c>
      <c r="AU244" s="139" t="s">
        <v>81</v>
      </c>
      <c r="AY244" s="13" t="s">
        <v>168</v>
      </c>
      <c r="BE244" s="140">
        <f t="shared" si="34"/>
        <v>0</v>
      </c>
      <c r="BF244" s="140">
        <f t="shared" si="35"/>
        <v>0</v>
      </c>
      <c r="BG244" s="140">
        <f t="shared" si="36"/>
        <v>0</v>
      </c>
      <c r="BH244" s="140">
        <f t="shared" si="37"/>
        <v>0</v>
      </c>
      <c r="BI244" s="140">
        <f t="shared" si="38"/>
        <v>0</v>
      </c>
      <c r="BJ244" s="13" t="s">
        <v>79</v>
      </c>
      <c r="BK244" s="140">
        <f t="shared" si="39"/>
        <v>0</v>
      </c>
      <c r="BL244" s="13" t="s">
        <v>174</v>
      </c>
      <c r="BM244" s="139" t="s">
        <v>2115</v>
      </c>
    </row>
    <row r="245" spans="2:65" s="1" customFormat="1" ht="37.9" customHeight="1">
      <c r="B245" s="128"/>
      <c r="C245" s="129" t="s">
        <v>1336</v>
      </c>
      <c r="D245" s="129" t="s">
        <v>170</v>
      </c>
      <c r="E245" s="130" t="s">
        <v>2116</v>
      </c>
      <c r="F245" s="131" t="s">
        <v>2117</v>
      </c>
      <c r="G245" s="132" t="s">
        <v>173</v>
      </c>
      <c r="H245" s="133">
        <v>22</v>
      </c>
      <c r="I245" s="134">
        <v>0</v>
      </c>
      <c r="J245" s="134">
        <f t="shared" si="30"/>
        <v>0</v>
      </c>
      <c r="K245" s="131" t="s">
        <v>192</v>
      </c>
      <c r="L245" s="25"/>
      <c r="M245" s="135" t="s">
        <v>1</v>
      </c>
      <c r="N245" s="136" t="s">
        <v>37</v>
      </c>
      <c r="O245" s="137">
        <v>1.7869999999999999</v>
      </c>
      <c r="P245" s="137">
        <f t="shared" si="31"/>
        <v>39.314</v>
      </c>
      <c r="Q245" s="137">
        <v>0</v>
      </c>
      <c r="R245" s="137">
        <f t="shared" si="32"/>
        <v>0</v>
      </c>
      <c r="S245" s="137">
        <v>0.05</v>
      </c>
      <c r="T245" s="138">
        <f t="shared" si="33"/>
        <v>1.1000000000000001</v>
      </c>
      <c r="AR245" s="139" t="s">
        <v>174</v>
      </c>
      <c r="AT245" s="139" t="s">
        <v>170</v>
      </c>
      <c r="AU245" s="139" t="s">
        <v>81</v>
      </c>
      <c r="AY245" s="13" t="s">
        <v>168</v>
      </c>
      <c r="BE245" s="140">
        <f t="shared" si="34"/>
        <v>0</v>
      </c>
      <c r="BF245" s="140">
        <f t="shared" si="35"/>
        <v>0</v>
      </c>
      <c r="BG245" s="140">
        <f t="shared" si="36"/>
        <v>0</v>
      </c>
      <c r="BH245" s="140">
        <f t="shared" si="37"/>
        <v>0</v>
      </c>
      <c r="BI245" s="140">
        <f t="shared" si="38"/>
        <v>0</v>
      </c>
      <c r="BJ245" s="13" t="s">
        <v>79</v>
      </c>
      <c r="BK245" s="140">
        <f t="shared" si="39"/>
        <v>0</v>
      </c>
      <c r="BL245" s="13" t="s">
        <v>174</v>
      </c>
      <c r="BM245" s="139" t="s">
        <v>2118</v>
      </c>
    </row>
    <row r="246" spans="2:65" s="1" customFormat="1" ht="24.2" customHeight="1">
      <c r="B246" s="128"/>
      <c r="C246" s="129" t="s">
        <v>1340</v>
      </c>
      <c r="D246" s="129" t="s">
        <v>170</v>
      </c>
      <c r="E246" s="130" t="s">
        <v>1948</v>
      </c>
      <c r="F246" s="131" t="s">
        <v>1949</v>
      </c>
      <c r="G246" s="132" t="s">
        <v>239</v>
      </c>
      <c r="H246" s="133">
        <v>2.2000000000000002</v>
      </c>
      <c r="I246" s="134">
        <v>0</v>
      </c>
      <c r="J246" s="134">
        <f t="shared" si="30"/>
        <v>0</v>
      </c>
      <c r="K246" s="131" t="s">
        <v>192</v>
      </c>
      <c r="L246" s="25"/>
      <c r="M246" s="135" t="s">
        <v>1</v>
      </c>
      <c r="N246" s="136" t="s">
        <v>37</v>
      </c>
      <c r="O246" s="137">
        <v>1.47</v>
      </c>
      <c r="P246" s="137">
        <f t="shared" si="31"/>
        <v>3.234</v>
      </c>
      <c r="Q246" s="137">
        <v>0</v>
      </c>
      <c r="R246" s="137">
        <f t="shared" si="32"/>
        <v>0</v>
      </c>
      <c r="S246" s="137">
        <v>0</v>
      </c>
      <c r="T246" s="138">
        <f t="shared" si="33"/>
        <v>0</v>
      </c>
      <c r="AR246" s="139" t="s">
        <v>174</v>
      </c>
      <c r="AT246" s="139" t="s">
        <v>170</v>
      </c>
      <c r="AU246" s="139" t="s">
        <v>81</v>
      </c>
      <c r="AY246" s="13" t="s">
        <v>168</v>
      </c>
      <c r="BE246" s="140">
        <f t="shared" si="34"/>
        <v>0</v>
      </c>
      <c r="BF246" s="140">
        <f t="shared" si="35"/>
        <v>0</v>
      </c>
      <c r="BG246" s="140">
        <f t="shared" si="36"/>
        <v>0</v>
      </c>
      <c r="BH246" s="140">
        <f t="shared" si="37"/>
        <v>0</v>
      </c>
      <c r="BI246" s="140">
        <f t="shared" si="38"/>
        <v>0</v>
      </c>
      <c r="BJ246" s="13" t="s">
        <v>79</v>
      </c>
      <c r="BK246" s="140">
        <f t="shared" si="39"/>
        <v>0</v>
      </c>
      <c r="BL246" s="13" t="s">
        <v>174</v>
      </c>
      <c r="BM246" s="139" t="s">
        <v>2119</v>
      </c>
    </row>
    <row r="247" spans="2:65" s="11" customFormat="1" ht="22.9" customHeight="1">
      <c r="B247" s="117"/>
      <c r="D247" s="118" t="s">
        <v>71</v>
      </c>
      <c r="E247" s="126" t="s">
        <v>236</v>
      </c>
      <c r="F247" s="126" t="s">
        <v>845</v>
      </c>
      <c r="I247" s="134">
        <v>0</v>
      </c>
      <c r="J247" s="127">
        <f>BK247</f>
        <v>0</v>
      </c>
      <c r="L247" s="117"/>
      <c r="M247" s="121"/>
      <c r="P247" s="122">
        <f>SUM(P248:P255)</f>
        <v>0</v>
      </c>
      <c r="R247" s="122">
        <f>SUM(R248:R255)</f>
        <v>0</v>
      </c>
      <c r="T247" s="123">
        <f>SUM(T248:T255)</f>
        <v>0</v>
      </c>
      <c r="AR247" s="118" t="s">
        <v>79</v>
      </c>
      <c r="AT247" s="124" t="s">
        <v>71</v>
      </c>
      <c r="AU247" s="124" t="s">
        <v>79</v>
      </c>
      <c r="AY247" s="118" t="s">
        <v>168</v>
      </c>
      <c r="BK247" s="125">
        <f>SUM(BK248:BK255)</f>
        <v>0</v>
      </c>
    </row>
    <row r="248" spans="2:65" s="1" customFormat="1" ht="44.25" customHeight="1">
      <c r="B248" s="128"/>
      <c r="C248" s="129" t="s">
        <v>1344</v>
      </c>
      <c r="D248" s="129" t="s">
        <v>170</v>
      </c>
      <c r="E248" s="130" t="s">
        <v>2120</v>
      </c>
      <c r="F248" s="131" t="s">
        <v>2121</v>
      </c>
      <c r="G248" s="132" t="s">
        <v>173</v>
      </c>
      <c r="H248" s="133">
        <v>4</v>
      </c>
      <c r="I248" s="134">
        <v>0</v>
      </c>
      <c r="J248" s="134">
        <f t="shared" ref="J248:J255" si="40">ROUND(I248*H248,2)</f>
        <v>0</v>
      </c>
      <c r="K248" s="131" t="s">
        <v>192</v>
      </c>
      <c r="L248" s="25"/>
      <c r="M248" s="135" t="s">
        <v>1</v>
      </c>
      <c r="N248" s="136" t="s">
        <v>37</v>
      </c>
      <c r="O248" s="137">
        <v>0</v>
      </c>
      <c r="P248" s="137">
        <f t="shared" ref="P248:P255" si="41">O248*H248</f>
        <v>0</v>
      </c>
      <c r="Q248" s="137">
        <v>0</v>
      </c>
      <c r="R248" s="137">
        <f t="shared" ref="R248:R255" si="42">Q248*H248</f>
        <v>0</v>
      </c>
      <c r="S248" s="137">
        <v>0</v>
      </c>
      <c r="T248" s="138">
        <f t="shared" ref="T248:T255" si="43">S248*H248</f>
        <v>0</v>
      </c>
      <c r="AR248" s="139" t="s">
        <v>174</v>
      </c>
      <c r="AT248" s="139" t="s">
        <v>170</v>
      </c>
      <c r="AU248" s="139" t="s">
        <v>81</v>
      </c>
      <c r="AY248" s="13" t="s">
        <v>168</v>
      </c>
      <c r="BE248" s="140">
        <f t="shared" ref="BE248:BE255" si="44">IF(N248="základní",J248,0)</f>
        <v>0</v>
      </c>
      <c r="BF248" s="140">
        <f t="shared" ref="BF248:BF255" si="45">IF(N248="snížená",J248,0)</f>
        <v>0</v>
      </c>
      <c r="BG248" s="140">
        <f t="shared" ref="BG248:BG255" si="46">IF(N248="zákl. přenesená",J248,0)</f>
        <v>0</v>
      </c>
      <c r="BH248" s="140">
        <f t="shared" ref="BH248:BH255" si="47">IF(N248="sníž. přenesená",J248,0)</f>
        <v>0</v>
      </c>
      <c r="BI248" s="140">
        <f t="shared" ref="BI248:BI255" si="48">IF(N248="nulová",J248,0)</f>
        <v>0</v>
      </c>
      <c r="BJ248" s="13" t="s">
        <v>79</v>
      </c>
      <c r="BK248" s="140">
        <f t="shared" ref="BK248:BK255" si="49">ROUND(I248*H248,2)</f>
        <v>0</v>
      </c>
      <c r="BL248" s="13" t="s">
        <v>174</v>
      </c>
      <c r="BM248" s="139" t="s">
        <v>2122</v>
      </c>
    </row>
    <row r="249" spans="2:65" s="1" customFormat="1" ht="55.5" customHeight="1">
      <c r="B249" s="128"/>
      <c r="C249" s="129" t="s">
        <v>1348</v>
      </c>
      <c r="D249" s="129" t="s">
        <v>170</v>
      </c>
      <c r="E249" s="130" t="s">
        <v>2123</v>
      </c>
      <c r="F249" s="131" t="s">
        <v>2124</v>
      </c>
      <c r="G249" s="132" t="s">
        <v>173</v>
      </c>
      <c r="H249" s="133">
        <v>17</v>
      </c>
      <c r="I249" s="134">
        <v>0</v>
      </c>
      <c r="J249" s="134">
        <f t="shared" si="40"/>
        <v>0</v>
      </c>
      <c r="K249" s="131" t="s">
        <v>192</v>
      </c>
      <c r="L249" s="25"/>
      <c r="M249" s="135" t="s">
        <v>1</v>
      </c>
      <c r="N249" s="136" t="s">
        <v>37</v>
      </c>
      <c r="O249" s="137">
        <v>0</v>
      </c>
      <c r="P249" s="137">
        <f t="shared" si="41"/>
        <v>0</v>
      </c>
      <c r="Q249" s="137">
        <v>0</v>
      </c>
      <c r="R249" s="137">
        <f t="shared" si="42"/>
        <v>0</v>
      </c>
      <c r="S249" s="137">
        <v>0</v>
      </c>
      <c r="T249" s="138">
        <f t="shared" si="43"/>
        <v>0</v>
      </c>
      <c r="AR249" s="139" t="s">
        <v>174</v>
      </c>
      <c r="AT249" s="139" t="s">
        <v>170</v>
      </c>
      <c r="AU249" s="139" t="s">
        <v>81</v>
      </c>
      <c r="AY249" s="13" t="s">
        <v>168</v>
      </c>
      <c r="BE249" s="140">
        <f t="shared" si="44"/>
        <v>0</v>
      </c>
      <c r="BF249" s="140">
        <f t="shared" si="45"/>
        <v>0</v>
      </c>
      <c r="BG249" s="140">
        <f t="shared" si="46"/>
        <v>0</v>
      </c>
      <c r="BH249" s="140">
        <f t="shared" si="47"/>
        <v>0</v>
      </c>
      <c r="BI249" s="140">
        <f t="shared" si="48"/>
        <v>0</v>
      </c>
      <c r="BJ249" s="13" t="s">
        <v>79</v>
      </c>
      <c r="BK249" s="140">
        <f t="shared" si="49"/>
        <v>0</v>
      </c>
      <c r="BL249" s="13" t="s">
        <v>174</v>
      </c>
      <c r="BM249" s="139" t="s">
        <v>2125</v>
      </c>
    </row>
    <row r="250" spans="2:65" s="1" customFormat="1" ht="37.9" customHeight="1">
      <c r="B250" s="128"/>
      <c r="C250" s="129" t="s">
        <v>1352</v>
      </c>
      <c r="D250" s="129" t="s">
        <v>170</v>
      </c>
      <c r="E250" s="130" t="s">
        <v>2126</v>
      </c>
      <c r="F250" s="131" t="s">
        <v>2127</v>
      </c>
      <c r="G250" s="132" t="s">
        <v>173</v>
      </c>
      <c r="H250" s="133">
        <v>6</v>
      </c>
      <c r="I250" s="134">
        <v>0</v>
      </c>
      <c r="J250" s="134">
        <f t="shared" si="40"/>
        <v>0</v>
      </c>
      <c r="K250" s="131" t="s">
        <v>192</v>
      </c>
      <c r="L250" s="25"/>
      <c r="M250" s="135" t="s">
        <v>1</v>
      </c>
      <c r="N250" s="136" t="s">
        <v>37</v>
      </c>
      <c r="O250" s="137">
        <v>0</v>
      </c>
      <c r="P250" s="137">
        <f t="shared" si="41"/>
        <v>0</v>
      </c>
      <c r="Q250" s="137">
        <v>0</v>
      </c>
      <c r="R250" s="137">
        <f t="shared" si="42"/>
        <v>0</v>
      </c>
      <c r="S250" s="137">
        <v>0</v>
      </c>
      <c r="T250" s="138">
        <f t="shared" si="43"/>
        <v>0</v>
      </c>
      <c r="AR250" s="139" t="s">
        <v>174</v>
      </c>
      <c r="AT250" s="139" t="s">
        <v>170</v>
      </c>
      <c r="AU250" s="139" t="s">
        <v>81</v>
      </c>
      <c r="AY250" s="13" t="s">
        <v>168</v>
      </c>
      <c r="BE250" s="140">
        <f t="shared" si="44"/>
        <v>0</v>
      </c>
      <c r="BF250" s="140">
        <f t="shared" si="45"/>
        <v>0</v>
      </c>
      <c r="BG250" s="140">
        <f t="shared" si="46"/>
        <v>0</v>
      </c>
      <c r="BH250" s="140">
        <f t="shared" si="47"/>
        <v>0</v>
      </c>
      <c r="BI250" s="140">
        <f t="shared" si="48"/>
        <v>0</v>
      </c>
      <c r="BJ250" s="13" t="s">
        <v>79</v>
      </c>
      <c r="BK250" s="140">
        <f t="shared" si="49"/>
        <v>0</v>
      </c>
      <c r="BL250" s="13" t="s">
        <v>174</v>
      </c>
      <c r="BM250" s="139" t="s">
        <v>2128</v>
      </c>
    </row>
    <row r="251" spans="2:65" s="1" customFormat="1" ht="24.2" customHeight="1">
      <c r="B251" s="128"/>
      <c r="C251" s="129" t="s">
        <v>1356</v>
      </c>
      <c r="D251" s="129" t="s">
        <v>170</v>
      </c>
      <c r="E251" s="130" t="s">
        <v>2129</v>
      </c>
      <c r="F251" s="131" t="s">
        <v>2130</v>
      </c>
      <c r="G251" s="132" t="s">
        <v>173</v>
      </c>
      <c r="H251" s="133">
        <v>1</v>
      </c>
      <c r="I251" s="134">
        <v>0</v>
      </c>
      <c r="J251" s="134">
        <f t="shared" si="40"/>
        <v>0</v>
      </c>
      <c r="K251" s="131" t="s">
        <v>192</v>
      </c>
      <c r="L251" s="25"/>
      <c r="M251" s="135" t="s">
        <v>1</v>
      </c>
      <c r="N251" s="136" t="s">
        <v>37</v>
      </c>
      <c r="O251" s="137">
        <v>0</v>
      </c>
      <c r="P251" s="137">
        <f t="shared" si="41"/>
        <v>0</v>
      </c>
      <c r="Q251" s="137">
        <v>0</v>
      </c>
      <c r="R251" s="137">
        <f t="shared" si="42"/>
        <v>0</v>
      </c>
      <c r="S251" s="137">
        <v>0</v>
      </c>
      <c r="T251" s="138">
        <f t="shared" si="43"/>
        <v>0</v>
      </c>
      <c r="AR251" s="139" t="s">
        <v>174</v>
      </c>
      <c r="AT251" s="139" t="s">
        <v>170</v>
      </c>
      <c r="AU251" s="139" t="s">
        <v>81</v>
      </c>
      <c r="AY251" s="13" t="s">
        <v>168</v>
      </c>
      <c r="BE251" s="140">
        <f t="shared" si="44"/>
        <v>0</v>
      </c>
      <c r="BF251" s="140">
        <f t="shared" si="45"/>
        <v>0</v>
      </c>
      <c r="BG251" s="140">
        <f t="shared" si="46"/>
        <v>0</v>
      </c>
      <c r="BH251" s="140">
        <f t="shared" si="47"/>
        <v>0</v>
      </c>
      <c r="BI251" s="140">
        <f t="shared" si="48"/>
        <v>0</v>
      </c>
      <c r="BJ251" s="13" t="s">
        <v>79</v>
      </c>
      <c r="BK251" s="140">
        <f t="shared" si="49"/>
        <v>0</v>
      </c>
      <c r="BL251" s="13" t="s">
        <v>174</v>
      </c>
      <c r="BM251" s="139" t="s">
        <v>2131</v>
      </c>
    </row>
    <row r="252" spans="2:65" s="1" customFormat="1" ht="24.2" customHeight="1">
      <c r="B252" s="128"/>
      <c r="C252" s="129" t="s">
        <v>1360</v>
      </c>
      <c r="D252" s="129" t="s">
        <v>170</v>
      </c>
      <c r="E252" s="130" t="s">
        <v>2132</v>
      </c>
      <c r="F252" s="131" t="s">
        <v>2133</v>
      </c>
      <c r="G252" s="132" t="s">
        <v>207</v>
      </c>
      <c r="H252" s="133">
        <v>90.68</v>
      </c>
      <c r="I252" s="134">
        <v>0</v>
      </c>
      <c r="J252" s="134">
        <f t="shared" si="40"/>
        <v>0</v>
      </c>
      <c r="K252" s="131" t="s">
        <v>192</v>
      </c>
      <c r="L252" s="25"/>
      <c r="M252" s="135" t="s">
        <v>1</v>
      </c>
      <c r="N252" s="136" t="s">
        <v>37</v>
      </c>
      <c r="O252" s="137">
        <v>0</v>
      </c>
      <c r="P252" s="137">
        <f t="shared" si="41"/>
        <v>0</v>
      </c>
      <c r="Q252" s="137">
        <v>0</v>
      </c>
      <c r="R252" s="137">
        <f t="shared" si="42"/>
        <v>0</v>
      </c>
      <c r="S252" s="137">
        <v>0</v>
      </c>
      <c r="T252" s="138">
        <f t="shared" si="43"/>
        <v>0</v>
      </c>
      <c r="AR252" s="139" t="s">
        <v>174</v>
      </c>
      <c r="AT252" s="139" t="s">
        <v>170</v>
      </c>
      <c r="AU252" s="139" t="s">
        <v>81</v>
      </c>
      <c r="AY252" s="13" t="s">
        <v>168</v>
      </c>
      <c r="BE252" s="140">
        <f t="shared" si="44"/>
        <v>0</v>
      </c>
      <c r="BF252" s="140">
        <f t="shared" si="45"/>
        <v>0</v>
      </c>
      <c r="BG252" s="140">
        <f t="shared" si="46"/>
        <v>0</v>
      </c>
      <c r="BH252" s="140">
        <f t="shared" si="47"/>
        <v>0</v>
      </c>
      <c r="BI252" s="140">
        <f t="shared" si="48"/>
        <v>0</v>
      </c>
      <c r="BJ252" s="13" t="s">
        <v>79</v>
      </c>
      <c r="BK252" s="140">
        <f t="shared" si="49"/>
        <v>0</v>
      </c>
      <c r="BL252" s="13" t="s">
        <v>174</v>
      </c>
      <c r="BM252" s="139" t="s">
        <v>2134</v>
      </c>
    </row>
    <row r="253" spans="2:65" s="1" customFormat="1" ht="24.2" customHeight="1">
      <c r="B253" s="128"/>
      <c r="C253" s="129" t="s">
        <v>1364</v>
      </c>
      <c r="D253" s="129" t="s">
        <v>170</v>
      </c>
      <c r="E253" s="130" t="s">
        <v>2135</v>
      </c>
      <c r="F253" s="131" t="s">
        <v>2136</v>
      </c>
      <c r="G253" s="132" t="s">
        <v>207</v>
      </c>
      <c r="H253" s="133">
        <v>70.5</v>
      </c>
      <c r="I253" s="134">
        <v>0</v>
      </c>
      <c r="J253" s="134">
        <f t="shared" si="40"/>
        <v>0</v>
      </c>
      <c r="K253" s="131" t="s">
        <v>192</v>
      </c>
      <c r="L253" s="25"/>
      <c r="M253" s="135" t="s">
        <v>1</v>
      </c>
      <c r="N253" s="136" t="s">
        <v>37</v>
      </c>
      <c r="O253" s="137">
        <v>0</v>
      </c>
      <c r="P253" s="137">
        <f t="shared" si="41"/>
        <v>0</v>
      </c>
      <c r="Q253" s="137">
        <v>0</v>
      </c>
      <c r="R253" s="137">
        <f t="shared" si="42"/>
        <v>0</v>
      </c>
      <c r="S253" s="137">
        <v>0</v>
      </c>
      <c r="T253" s="138">
        <f t="shared" si="43"/>
        <v>0</v>
      </c>
      <c r="AR253" s="139" t="s">
        <v>174</v>
      </c>
      <c r="AT253" s="139" t="s">
        <v>170</v>
      </c>
      <c r="AU253" s="139" t="s">
        <v>81</v>
      </c>
      <c r="AY253" s="13" t="s">
        <v>168</v>
      </c>
      <c r="BE253" s="140">
        <f t="shared" si="44"/>
        <v>0</v>
      </c>
      <c r="BF253" s="140">
        <f t="shared" si="45"/>
        <v>0</v>
      </c>
      <c r="BG253" s="140">
        <f t="shared" si="46"/>
        <v>0</v>
      </c>
      <c r="BH253" s="140">
        <f t="shared" si="47"/>
        <v>0</v>
      </c>
      <c r="BI253" s="140">
        <f t="shared" si="48"/>
        <v>0</v>
      </c>
      <c r="BJ253" s="13" t="s">
        <v>79</v>
      </c>
      <c r="BK253" s="140">
        <f t="shared" si="49"/>
        <v>0</v>
      </c>
      <c r="BL253" s="13" t="s">
        <v>174</v>
      </c>
      <c r="BM253" s="139" t="s">
        <v>2137</v>
      </c>
    </row>
    <row r="254" spans="2:65" s="1" customFormat="1" ht="24.2" customHeight="1">
      <c r="B254" s="128"/>
      <c r="C254" s="129" t="s">
        <v>1368</v>
      </c>
      <c r="D254" s="129" t="s">
        <v>170</v>
      </c>
      <c r="E254" s="130" t="s">
        <v>2138</v>
      </c>
      <c r="F254" s="131" t="s">
        <v>2139</v>
      </c>
      <c r="G254" s="132" t="s">
        <v>207</v>
      </c>
      <c r="H254" s="133">
        <v>46.22</v>
      </c>
      <c r="I254" s="134">
        <v>0</v>
      </c>
      <c r="J254" s="134">
        <f t="shared" si="40"/>
        <v>0</v>
      </c>
      <c r="K254" s="131" t="s">
        <v>192</v>
      </c>
      <c r="L254" s="25"/>
      <c r="M254" s="135" t="s">
        <v>1</v>
      </c>
      <c r="N254" s="136" t="s">
        <v>37</v>
      </c>
      <c r="O254" s="137">
        <v>0</v>
      </c>
      <c r="P254" s="137">
        <f t="shared" si="41"/>
        <v>0</v>
      </c>
      <c r="Q254" s="137">
        <v>0</v>
      </c>
      <c r="R254" s="137">
        <f t="shared" si="42"/>
        <v>0</v>
      </c>
      <c r="S254" s="137">
        <v>0</v>
      </c>
      <c r="T254" s="138">
        <f t="shared" si="43"/>
        <v>0</v>
      </c>
      <c r="AR254" s="139" t="s">
        <v>174</v>
      </c>
      <c r="AT254" s="139" t="s">
        <v>170</v>
      </c>
      <c r="AU254" s="139" t="s">
        <v>81</v>
      </c>
      <c r="AY254" s="13" t="s">
        <v>168</v>
      </c>
      <c r="BE254" s="140">
        <f t="shared" si="44"/>
        <v>0</v>
      </c>
      <c r="BF254" s="140">
        <f t="shared" si="45"/>
        <v>0</v>
      </c>
      <c r="BG254" s="140">
        <f t="shared" si="46"/>
        <v>0</v>
      </c>
      <c r="BH254" s="140">
        <f t="shared" si="47"/>
        <v>0</v>
      </c>
      <c r="BI254" s="140">
        <f t="shared" si="48"/>
        <v>0</v>
      </c>
      <c r="BJ254" s="13" t="s">
        <v>79</v>
      </c>
      <c r="BK254" s="140">
        <f t="shared" si="49"/>
        <v>0</v>
      </c>
      <c r="BL254" s="13" t="s">
        <v>174</v>
      </c>
      <c r="BM254" s="139" t="s">
        <v>2140</v>
      </c>
    </row>
    <row r="255" spans="2:65" s="1" customFormat="1" ht="24.2" customHeight="1">
      <c r="B255" s="128"/>
      <c r="C255" s="129" t="s">
        <v>1372</v>
      </c>
      <c r="D255" s="129" t="s">
        <v>170</v>
      </c>
      <c r="E255" s="130" t="s">
        <v>2141</v>
      </c>
      <c r="F255" s="131" t="s">
        <v>2142</v>
      </c>
      <c r="G255" s="132" t="s">
        <v>207</v>
      </c>
      <c r="H255" s="133">
        <v>5.82</v>
      </c>
      <c r="I255" s="134">
        <v>0</v>
      </c>
      <c r="J255" s="134">
        <f t="shared" si="40"/>
        <v>0</v>
      </c>
      <c r="K255" s="131" t="s">
        <v>192</v>
      </c>
      <c r="L255" s="25"/>
      <c r="M255" s="135" t="s">
        <v>1</v>
      </c>
      <c r="N255" s="136" t="s">
        <v>37</v>
      </c>
      <c r="O255" s="137">
        <v>0</v>
      </c>
      <c r="P255" s="137">
        <f t="shared" si="41"/>
        <v>0</v>
      </c>
      <c r="Q255" s="137">
        <v>0</v>
      </c>
      <c r="R255" s="137">
        <f t="shared" si="42"/>
        <v>0</v>
      </c>
      <c r="S255" s="137">
        <v>0</v>
      </c>
      <c r="T255" s="138">
        <f t="shared" si="43"/>
        <v>0</v>
      </c>
      <c r="AR255" s="139" t="s">
        <v>174</v>
      </c>
      <c r="AT255" s="139" t="s">
        <v>170</v>
      </c>
      <c r="AU255" s="139" t="s">
        <v>81</v>
      </c>
      <c r="AY255" s="13" t="s">
        <v>168</v>
      </c>
      <c r="BE255" s="140">
        <f t="shared" si="44"/>
        <v>0</v>
      </c>
      <c r="BF255" s="140">
        <f t="shared" si="45"/>
        <v>0</v>
      </c>
      <c r="BG255" s="140">
        <f t="shared" si="46"/>
        <v>0</v>
      </c>
      <c r="BH255" s="140">
        <f t="shared" si="47"/>
        <v>0</v>
      </c>
      <c r="BI255" s="140">
        <f t="shared" si="48"/>
        <v>0</v>
      </c>
      <c r="BJ255" s="13" t="s">
        <v>79</v>
      </c>
      <c r="BK255" s="140">
        <f t="shared" si="49"/>
        <v>0</v>
      </c>
      <c r="BL255" s="13" t="s">
        <v>174</v>
      </c>
      <c r="BM255" s="139" t="s">
        <v>2143</v>
      </c>
    </row>
    <row r="256" spans="2:65" s="11" customFormat="1" ht="22.9" customHeight="1">
      <c r="B256" s="117"/>
      <c r="D256" s="118" t="s">
        <v>71</v>
      </c>
      <c r="E256" s="126" t="s">
        <v>580</v>
      </c>
      <c r="F256" s="126" t="s">
        <v>581</v>
      </c>
      <c r="J256" s="127">
        <f>BK256</f>
        <v>0</v>
      </c>
      <c r="L256" s="117"/>
      <c r="M256" s="121"/>
      <c r="P256" s="122">
        <f>P257</f>
        <v>9.6007599999999993</v>
      </c>
      <c r="R256" s="122">
        <f>R257</f>
        <v>0</v>
      </c>
      <c r="T256" s="123">
        <f>T257</f>
        <v>0</v>
      </c>
      <c r="AR256" s="118" t="s">
        <v>79</v>
      </c>
      <c r="AT256" s="124" t="s">
        <v>71</v>
      </c>
      <c r="AU256" s="124" t="s">
        <v>79</v>
      </c>
      <c r="AY256" s="118" t="s">
        <v>168</v>
      </c>
      <c r="BK256" s="125">
        <f>BK257</f>
        <v>0</v>
      </c>
    </row>
    <row r="257" spans="2:65" s="1" customFormat="1" ht="24.2" customHeight="1">
      <c r="B257" s="128"/>
      <c r="C257" s="129" t="s">
        <v>1376</v>
      </c>
      <c r="D257" s="129" t="s">
        <v>170</v>
      </c>
      <c r="E257" s="130" t="s">
        <v>2144</v>
      </c>
      <c r="F257" s="131" t="s">
        <v>2145</v>
      </c>
      <c r="G257" s="132" t="s">
        <v>239</v>
      </c>
      <c r="H257" s="133">
        <v>6.4870000000000001</v>
      </c>
      <c r="I257" s="134">
        <v>0</v>
      </c>
      <c r="J257" s="134">
        <f>ROUND(I257*H257,2)</f>
        <v>0</v>
      </c>
      <c r="K257" s="131" t="s">
        <v>2419</v>
      </c>
      <c r="L257" s="25"/>
      <c r="M257" s="135" t="s">
        <v>1</v>
      </c>
      <c r="N257" s="136" t="s">
        <v>37</v>
      </c>
      <c r="O257" s="137">
        <v>1.48</v>
      </c>
      <c r="P257" s="137">
        <f>O257*H257</f>
        <v>9.6007599999999993</v>
      </c>
      <c r="Q257" s="137">
        <v>0</v>
      </c>
      <c r="R257" s="137">
        <f>Q257*H257</f>
        <v>0</v>
      </c>
      <c r="S257" s="137">
        <v>0</v>
      </c>
      <c r="T257" s="138">
        <f>S257*H257</f>
        <v>0</v>
      </c>
      <c r="AR257" s="139" t="s">
        <v>174</v>
      </c>
      <c r="AT257" s="139" t="s">
        <v>170</v>
      </c>
      <c r="AU257" s="139" t="s">
        <v>81</v>
      </c>
      <c r="AY257" s="13" t="s">
        <v>168</v>
      </c>
      <c r="BE257" s="140">
        <f>IF(N257="základní",J257,0)</f>
        <v>0</v>
      </c>
      <c r="BF257" s="140">
        <f>IF(N257="snížená",J257,0)</f>
        <v>0</v>
      </c>
      <c r="BG257" s="140">
        <f>IF(N257="zákl. přenesená",J257,0)</f>
        <v>0</v>
      </c>
      <c r="BH257" s="140">
        <f>IF(N257="sníž. přenesená",J257,0)</f>
        <v>0</v>
      </c>
      <c r="BI257" s="140">
        <f>IF(N257="nulová",J257,0)</f>
        <v>0</v>
      </c>
      <c r="BJ257" s="13" t="s">
        <v>79</v>
      </c>
      <c r="BK257" s="140">
        <f>ROUND(I257*H257,2)</f>
        <v>0</v>
      </c>
      <c r="BL257" s="13" t="s">
        <v>174</v>
      </c>
      <c r="BM257" s="139" t="s">
        <v>2146</v>
      </c>
    </row>
    <row r="258" spans="2:65" s="11" customFormat="1" ht="25.9" customHeight="1">
      <c r="B258" s="117"/>
      <c r="D258" s="118" t="s">
        <v>71</v>
      </c>
      <c r="E258" s="119" t="s">
        <v>201</v>
      </c>
      <c r="F258" s="119" t="s">
        <v>202</v>
      </c>
      <c r="J258" s="120">
        <f>BK258</f>
        <v>0</v>
      </c>
      <c r="L258" s="117"/>
      <c r="M258" s="121"/>
      <c r="P258" s="122">
        <f>P259</f>
        <v>14.260149999999999</v>
      </c>
      <c r="R258" s="122">
        <f>R259</f>
        <v>7.9199999999999993E-2</v>
      </c>
      <c r="T258" s="123">
        <f>T259</f>
        <v>0</v>
      </c>
      <c r="AR258" s="118" t="s">
        <v>81</v>
      </c>
      <c r="AT258" s="124" t="s">
        <v>71</v>
      </c>
      <c r="AU258" s="124" t="s">
        <v>72</v>
      </c>
      <c r="AY258" s="118" t="s">
        <v>168</v>
      </c>
      <c r="BK258" s="125">
        <f>BK259</f>
        <v>0</v>
      </c>
    </row>
    <row r="259" spans="2:65" s="11" customFormat="1" ht="22.9" customHeight="1">
      <c r="B259" s="117"/>
      <c r="D259" s="118" t="s">
        <v>71</v>
      </c>
      <c r="E259" s="126" t="s">
        <v>2147</v>
      </c>
      <c r="F259" s="126" t="s">
        <v>2148</v>
      </c>
      <c r="J259" s="127">
        <f>BK259</f>
        <v>0</v>
      </c>
      <c r="L259" s="117"/>
      <c r="M259" s="121"/>
      <c r="P259" s="122">
        <f>SUM(P260:P282)</f>
        <v>14.260149999999999</v>
      </c>
      <c r="R259" s="122">
        <f>SUM(R260:R282)</f>
        <v>7.9199999999999993E-2</v>
      </c>
      <c r="T259" s="123">
        <f>SUM(T260:T282)</f>
        <v>0</v>
      </c>
      <c r="AR259" s="118" t="s">
        <v>81</v>
      </c>
      <c r="AT259" s="124" t="s">
        <v>71</v>
      </c>
      <c r="AU259" s="124" t="s">
        <v>79</v>
      </c>
      <c r="AY259" s="118" t="s">
        <v>168</v>
      </c>
      <c r="BK259" s="125">
        <f>SUM(BK260:BK282)</f>
        <v>0</v>
      </c>
    </row>
    <row r="260" spans="2:65" s="1" customFormat="1" ht="16.5" customHeight="1">
      <c r="B260" s="128"/>
      <c r="C260" s="129" t="s">
        <v>1380</v>
      </c>
      <c r="D260" s="129" t="s">
        <v>170</v>
      </c>
      <c r="E260" s="130" t="s">
        <v>2149</v>
      </c>
      <c r="F260" s="131" t="s">
        <v>2150</v>
      </c>
      <c r="G260" s="132" t="s">
        <v>173</v>
      </c>
      <c r="H260" s="133">
        <v>26</v>
      </c>
      <c r="I260" s="134">
        <v>0</v>
      </c>
      <c r="J260" s="134">
        <f t="shared" ref="J260:J282" si="50">ROUND(I260*H260,2)</f>
        <v>0</v>
      </c>
      <c r="K260" s="131" t="s">
        <v>192</v>
      </c>
      <c r="L260" s="25"/>
      <c r="M260" s="135" t="s">
        <v>1</v>
      </c>
      <c r="N260" s="136" t="s">
        <v>37</v>
      </c>
      <c r="O260" s="137">
        <v>0.124</v>
      </c>
      <c r="P260" s="137">
        <f t="shared" ref="P260:P282" si="51">O260*H260</f>
        <v>3.2240000000000002</v>
      </c>
      <c r="Q260" s="137">
        <v>2.0000000000000002E-5</v>
      </c>
      <c r="R260" s="137">
        <f t="shared" ref="R260:R282" si="52">Q260*H260</f>
        <v>5.2000000000000006E-4</v>
      </c>
      <c r="S260" s="137">
        <v>0</v>
      </c>
      <c r="T260" s="138">
        <f t="shared" ref="T260:T282" si="53">S260*H260</f>
        <v>0</v>
      </c>
      <c r="AR260" s="139" t="s">
        <v>208</v>
      </c>
      <c r="AT260" s="139" t="s">
        <v>170</v>
      </c>
      <c r="AU260" s="139" t="s">
        <v>81</v>
      </c>
      <c r="AY260" s="13" t="s">
        <v>168</v>
      </c>
      <c r="BE260" s="140">
        <f t="shared" ref="BE260:BE282" si="54">IF(N260="základní",J260,0)</f>
        <v>0</v>
      </c>
      <c r="BF260" s="140">
        <f t="shared" ref="BF260:BF282" si="55">IF(N260="snížená",J260,0)</f>
        <v>0</v>
      </c>
      <c r="BG260" s="140">
        <f t="shared" ref="BG260:BG282" si="56">IF(N260="zákl. přenesená",J260,0)</f>
        <v>0</v>
      </c>
      <c r="BH260" s="140">
        <f t="shared" ref="BH260:BH282" si="57">IF(N260="sníž. přenesená",J260,0)</f>
        <v>0</v>
      </c>
      <c r="BI260" s="140">
        <f t="shared" ref="BI260:BI282" si="58">IF(N260="nulová",J260,0)</f>
        <v>0</v>
      </c>
      <c r="BJ260" s="13" t="s">
        <v>79</v>
      </c>
      <c r="BK260" s="140">
        <f t="shared" ref="BK260:BK282" si="59">ROUND(I260*H260,2)</f>
        <v>0</v>
      </c>
      <c r="BL260" s="13" t="s">
        <v>208</v>
      </c>
      <c r="BM260" s="139" t="s">
        <v>2151</v>
      </c>
    </row>
    <row r="261" spans="2:65" s="1" customFormat="1" ht="24.2" customHeight="1">
      <c r="B261" s="128"/>
      <c r="C261" s="145" t="s">
        <v>1384</v>
      </c>
      <c r="D261" s="145" t="s">
        <v>210</v>
      </c>
      <c r="E261" s="146" t="s">
        <v>2152</v>
      </c>
      <c r="F261" s="147" t="s">
        <v>2153</v>
      </c>
      <c r="G261" s="148" t="s">
        <v>173</v>
      </c>
      <c r="H261" s="149">
        <v>14</v>
      </c>
      <c r="I261" s="134">
        <v>0</v>
      </c>
      <c r="J261" s="150">
        <f t="shared" si="50"/>
        <v>0</v>
      </c>
      <c r="K261" s="147" t="s">
        <v>192</v>
      </c>
      <c r="L261" s="151"/>
      <c r="M261" s="152" t="s">
        <v>1</v>
      </c>
      <c r="N261" s="153" t="s">
        <v>37</v>
      </c>
      <c r="O261" s="137">
        <v>0</v>
      </c>
      <c r="P261" s="137">
        <f t="shared" si="51"/>
        <v>0</v>
      </c>
      <c r="Q261" s="137">
        <v>2.7999999999999998E-4</v>
      </c>
      <c r="R261" s="137">
        <f t="shared" si="52"/>
        <v>3.9199999999999999E-3</v>
      </c>
      <c r="S261" s="137">
        <v>0</v>
      </c>
      <c r="T261" s="138">
        <f t="shared" si="53"/>
        <v>0</v>
      </c>
      <c r="AR261" s="139" t="s">
        <v>214</v>
      </c>
      <c r="AT261" s="139" t="s">
        <v>210</v>
      </c>
      <c r="AU261" s="139" t="s">
        <v>81</v>
      </c>
      <c r="AY261" s="13" t="s">
        <v>168</v>
      </c>
      <c r="BE261" s="140">
        <f t="shared" si="54"/>
        <v>0</v>
      </c>
      <c r="BF261" s="140">
        <f t="shared" si="55"/>
        <v>0</v>
      </c>
      <c r="BG261" s="140">
        <f t="shared" si="56"/>
        <v>0</v>
      </c>
      <c r="BH261" s="140">
        <f t="shared" si="57"/>
        <v>0</v>
      </c>
      <c r="BI261" s="140">
        <f t="shared" si="58"/>
        <v>0</v>
      </c>
      <c r="BJ261" s="13" t="s">
        <v>79</v>
      </c>
      <c r="BK261" s="140">
        <f t="shared" si="59"/>
        <v>0</v>
      </c>
      <c r="BL261" s="13" t="s">
        <v>208</v>
      </c>
      <c r="BM261" s="139" t="s">
        <v>2154</v>
      </c>
    </row>
    <row r="262" spans="2:65" s="1" customFormat="1" ht="24.2" customHeight="1">
      <c r="B262" s="128"/>
      <c r="C262" s="145" t="s">
        <v>1388</v>
      </c>
      <c r="D262" s="145" t="s">
        <v>210</v>
      </c>
      <c r="E262" s="146" t="s">
        <v>2155</v>
      </c>
      <c r="F262" s="147" t="s">
        <v>2156</v>
      </c>
      <c r="G262" s="148" t="s">
        <v>173</v>
      </c>
      <c r="H262" s="149">
        <v>6</v>
      </c>
      <c r="I262" s="134">
        <v>0</v>
      </c>
      <c r="J262" s="150">
        <f t="shared" si="50"/>
        <v>0</v>
      </c>
      <c r="K262" s="147" t="s">
        <v>192</v>
      </c>
      <c r="L262" s="151"/>
      <c r="M262" s="152" t="s">
        <v>1</v>
      </c>
      <c r="N262" s="153" t="s">
        <v>37</v>
      </c>
      <c r="O262" s="137">
        <v>0</v>
      </c>
      <c r="P262" s="137">
        <f t="shared" si="51"/>
        <v>0</v>
      </c>
      <c r="Q262" s="137">
        <v>5.2999999999999998E-4</v>
      </c>
      <c r="R262" s="137">
        <f t="shared" si="52"/>
        <v>3.1799999999999997E-3</v>
      </c>
      <c r="S262" s="137">
        <v>0</v>
      </c>
      <c r="T262" s="138">
        <f t="shared" si="53"/>
        <v>0</v>
      </c>
      <c r="AR262" s="139" t="s">
        <v>214</v>
      </c>
      <c r="AT262" s="139" t="s">
        <v>210</v>
      </c>
      <c r="AU262" s="139" t="s">
        <v>81</v>
      </c>
      <c r="AY262" s="13" t="s">
        <v>168</v>
      </c>
      <c r="BE262" s="140">
        <f t="shared" si="54"/>
        <v>0</v>
      </c>
      <c r="BF262" s="140">
        <f t="shared" si="55"/>
        <v>0</v>
      </c>
      <c r="BG262" s="140">
        <f t="shared" si="56"/>
        <v>0</v>
      </c>
      <c r="BH262" s="140">
        <f t="shared" si="57"/>
        <v>0</v>
      </c>
      <c r="BI262" s="140">
        <f t="shared" si="58"/>
        <v>0</v>
      </c>
      <c r="BJ262" s="13" t="s">
        <v>79</v>
      </c>
      <c r="BK262" s="140">
        <f t="shared" si="59"/>
        <v>0</v>
      </c>
      <c r="BL262" s="13" t="s">
        <v>208</v>
      </c>
      <c r="BM262" s="139" t="s">
        <v>2157</v>
      </c>
    </row>
    <row r="263" spans="2:65" s="1" customFormat="1" ht="24.2" customHeight="1">
      <c r="B263" s="128"/>
      <c r="C263" s="145" t="s">
        <v>1392</v>
      </c>
      <c r="D263" s="145" t="s">
        <v>210</v>
      </c>
      <c r="E263" s="146" t="s">
        <v>2158</v>
      </c>
      <c r="F263" s="147" t="s">
        <v>2159</v>
      </c>
      <c r="G263" s="148" t="s">
        <v>173</v>
      </c>
      <c r="H263" s="149">
        <v>6</v>
      </c>
      <c r="I263" s="134">
        <v>0</v>
      </c>
      <c r="J263" s="150">
        <f t="shared" si="50"/>
        <v>0</v>
      </c>
      <c r="K263" s="147" t="s">
        <v>192</v>
      </c>
      <c r="L263" s="151"/>
      <c r="M263" s="152" t="s">
        <v>1</v>
      </c>
      <c r="N263" s="153" t="s">
        <v>37</v>
      </c>
      <c r="O263" s="137">
        <v>0</v>
      </c>
      <c r="P263" s="137">
        <f t="shared" si="51"/>
        <v>0</v>
      </c>
      <c r="Q263" s="137">
        <v>4.0999999999999999E-4</v>
      </c>
      <c r="R263" s="137">
        <f t="shared" si="52"/>
        <v>2.4599999999999999E-3</v>
      </c>
      <c r="S263" s="137">
        <v>0</v>
      </c>
      <c r="T263" s="138">
        <f t="shared" si="53"/>
        <v>0</v>
      </c>
      <c r="AR263" s="139" t="s">
        <v>214</v>
      </c>
      <c r="AT263" s="139" t="s">
        <v>210</v>
      </c>
      <c r="AU263" s="139" t="s">
        <v>81</v>
      </c>
      <c r="AY263" s="13" t="s">
        <v>168</v>
      </c>
      <c r="BE263" s="140">
        <f t="shared" si="54"/>
        <v>0</v>
      </c>
      <c r="BF263" s="140">
        <f t="shared" si="55"/>
        <v>0</v>
      </c>
      <c r="BG263" s="140">
        <f t="shared" si="56"/>
        <v>0</v>
      </c>
      <c r="BH263" s="140">
        <f t="shared" si="57"/>
        <v>0</v>
      </c>
      <c r="BI263" s="140">
        <f t="shared" si="58"/>
        <v>0</v>
      </c>
      <c r="BJ263" s="13" t="s">
        <v>79</v>
      </c>
      <c r="BK263" s="140">
        <f t="shared" si="59"/>
        <v>0</v>
      </c>
      <c r="BL263" s="13" t="s">
        <v>208</v>
      </c>
      <c r="BM263" s="139" t="s">
        <v>2160</v>
      </c>
    </row>
    <row r="264" spans="2:65" s="1" customFormat="1" ht="16.5" customHeight="1">
      <c r="B264" s="128"/>
      <c r="C264" s="129" t="s">
        <v>1396</v>
      </c>
      <c r="D264" s="129" t="s">
        <v>170</v>
      </c>
      <c r="E264" s="130" t="s">
        <v>2161</v>
      </c>
      <c r="F264" s="131" t="s">
        <v>2162</v>
      </c>
      <c r="G264" s="132" t="s">
        <v>173</v>
      </c>
      <c r="H264" s="133">
        <v>17</v>
      </c>
      <c r="I264" s="134">
        <v>0</v>
      </c>
      <c r="J264" s="134">
        <f t="shared" si="50"/>
        <v>0</v>
      </c>
      <c r="K264" s="131" t="s">
        <v>192</v>
      </c>
      <c r="L264" s="25"/>
      <c r="M264" s="135" t="s">
        <v>1</v>
      </c>
      <c r="N264" s="136" t="s">
        <v>37</v>
      </c>
      <c r="O264" s="137">
        <v>0.129</v>
      </c>
      <c r="P264" s="137">
        <f t="shared" si="51"/>
        <v>2.1930000000000001</v>
      </c>
      <c r="Q264" s="137">
        <v>2.0000000000000002E-5</v>
      </c>
      <c r="R264" s="137">
        <f t="shared" si="52"/>
        <v>3.4000000000000002E-4</v>
      </c>
      <c r="S264" s="137">
        <v>0</v>
      </c>
      <c r="T264" s="138">
        <f t="shared" si="53"/>
        <v>0</v>
      </c>
      <c r="AR264" s="139" t="s">
        <v>208</v>
      </c>
      <c r="AT264" s="139" t="s">
        <v>170</v>
      </c>
      <c r="AU264" s="139" t="s">
        <v>81</v>
      </c>
      <c r="AY264" s="13" t="s">
        <v>168</v>
      </c>
      <c r="BE264" s="140">
        <f t="shared" si="54"/>
        <v>0</v>
      </c>
      <c r="BF264" s="140">
        <f t="shared" si="55"/>
        <v>0</v>
      </c>
      <c r="BG264" s="140">
        <f t="shared" si="56"/>
        <v>0</v>
      </c>
      <c r="BH264" s="140">
        <f t="shared" si="57"/>
        <v>0</v>
      </c>
      <c r="BI264" s="140">
        <f t="shared" si="58"/>
        <v>0</v>
      </c>
      <c r="BJ264" s="13" t="s">
        <v>79</v>
      </c>
      <c r="BK264" s="140">
        <f t="shared" si="59"/>
        <v>0</v>
      </c>
      <c r="BL264" s="13" t="s">
        <v>208</v>
      </c>
      <c r="BM264" s="139" t="s">
        <v>2163</v>
      </c>
    </row>
    <row r="265" spans="2:65" s="1" customFormat="1" ht="24.2" customHeight="1">
      <c r="B265" s="128"/>
      <c r="C265" s="145" t="s">
        <v>1400</v>
      </c>
      <c r="D265" s="145" t="s">
        <v>210</v>
      </c>
      <c r="E265" s="146" t="s">
        <v>2164</v>
      </c>
      <c r="F265" s="147" t="s">
        <v>2165</v>
      </c>
      <c r="G265" s="148" t="s">
        <v>173</v>
      </c>
      <c r="H265" s="149">
        <v>11</v>
      </c>
      <c r="I265" s="134">
        <v>0</v>
      </c>
      <c r="J265" s="150">
        <f t="shared" si="50"/>
        <v>0</v>
      </c>
      <c r="K265" s="147" t="s">
        <v>192</v>
      </c>
      <c r="L265" s="151"/>
      <c r="M265" s="152" t="s">
        <v>1</v>
      </c>
      <c r="N265" s="153" t="s">
        <v>37</v>
      </c>
      <c r="O265" s="137">
        <v>0</v>
      </c>
      <c r="P265" s="137">
        <f t="shared" si="51"/>
        <v>0</v>
      </c>
      <c r="Q265" s="137">
        <v>5.2999999999999998E-4</v>
      </c>
      <c r="R265" s="137">
        <f t="shared" si="52"/>
        <v>5.8300000000000001E-3</v>
      </c>
      <c r="S265" s="137">
        <v>0</v>
      </c>
      <c r="T265" s="138">
        <f t="shared" si="53"/>
        <v>0</v>
      </c>
      <c r="AR265" s="139" t="s">
        <v>214</v>
      </c>
      <c r="AT265" s="139" t="s">
        <v>210</v>
      </c>
      <c r="AU265" s="139" t="s">
        <v>81</v>
      </c>
      <c r="AY265" s="13" t="s">
        <v>168</v>
      </c>
      <c r="BE265" s="140">
        <f t="shared" si="54"/>
        <v>0</v>
      </c>
      <c r="BF265" s="140">
        <f t="shared" si="55"/>
        <v>0</v>
      </c>
      <c r="BG265" s="140">
        <f t="shared" si="56"/>
        <v>0</v>
      </c>
      <c r="BH265" s="140">
        <f t="shared" si="57"/>
        <v>0</v>
      </c>
      <c r="BI265" s="140">
        <f t="shared" si="58"/>
        <v>0</v>
      </c>
      <c r="BJ265" s="13" t="s">
        <v>79</v>
      </c>
      <c r="BK265" s="140">
        <f t="shared" si="59"/>
        <v>0</v>
      </c>
      <c r="BL265" s="13" t="s">
        <v>208</v>
      </c>
      <c r="BM265" s="139" t="s">
        <v>2166</v>
      </c>
    </row>
    <row r="266" spans="2:65" s="1" customFormat="1" ht="24.2" customHeight="1">
      <c r="B266" s="128"/>
      <c r="C266" s="145" t="s">
        <v>1404</v>
      </c>
      <c r="D266" s="145" t="s">
        <v>210</v>
      </c>
      <c r="E266" s="146" t="s">
        <v>2167</v>
      </c>
      <c r="F266" s="147" t="s">
        <v>2168</v>
      </c>
      <c r="G266" s="148" t="s">
        <v>173</v>
      </c>
      <c r="H266" s="149">
        <v>3</v>
      </c>
      <c r="I266" s="134">
        <v>0</v>
      </c>
      <c r="J266" s="150">
        <f t="shared" si="50"/>
        <v>0</v>
      </c>
      <c r="K266" s="147" t="s">
        <v>192</v>
      </c>
      <c r="L266" s="151"/>
      <c r="M266" s="152" t="s">
        <v>1</v>
      </c>
      <c r="N266" s="153" t="s">
        <v>37</v>
      </c>
      <c r="O266" s="137">
        <v>0</v>
      </c>
      <c r="P266" s="137">
        <f t="shared" si="51"/>
        <v>0</v>
      </c>
      <c r="Q266" s="137">
        <v>1.1000000000000001E-3</v>
      </c>
      <c r="R266" s="137">
        <f t="shared" si="52"/>
        <v>3.3E-3</v>
      </c>
      <c r="S266" s="137">
        <v>0</v>
      </c>
      <c r="T266" s="138">
        <f t="shared" si="53"/>
        <v>0</v>
      </c>
      <c r="AR266" s="139" t="s">
        <v>214</v>
      </c>
      <c r="AT266" s="139" t="s">
        <v>210</v>
      </c>
      <c r="AU266" s="139" t="s">
        <v>81</v>
      </c>
      <c r="AY266" s="13" t="s">
        <v>168</v>
      </c>
      <c r="BE266" s="140">
        <f t="shared" si="54"/>
        <v>0</v>
      </c>
      <c r="BF266" s="140">
        <f t="shared" si="55"/>
        <v>0</v>
      </c>
      <c r="BG266" s="140">
        <f t="shared" si="56"/>
        <v>0</v>
      </c>
      <c r="BH266" s="140">
        <f t="shared" si="57"/>
        <v>0</v>
      </c>
      <c r="BI266" s="140">
        <f t="shared" si="58"/>
        <v>0</v>
      </c>
      <c r="BJ266" s="13" t="s">
        <v>79</v>
      </c>
      <c r="BK266" s="140">
        <f t="shared" si="59"/>
        <v>0</v>
      </c>
      <c r="BL266" s="13" t="s">
        <v>208</v>
      </c>
      <c r="BM266" s="139" t="s">
        <v>2169</v>
      </c>
    </row>
    <row r="267" spans="2:65" s="1" customFormat="1" ht="24.2" customHeight="1">
      <c r="B267" s="128"/>
      <c r="C267" s="145" t="s">
        <v>1408</v>
      </c>
      <c r="D267" s="145" t="s">
        <v>210</v>
      </c>
      <c r="E267" s="146" t="s">
        <v>2170</v>
      </c>
      <c r="F267" s="147" t="s">
        <v>2171</v>
      </c>
      <c r="G267" s="148" t="s">
        <v>173</v>
      </c>
      <c r="H267" s="149">
        <v>3</v>
      </c>
      <c r="I267" s="134">
        <v>0</v>
      </c>
      <c r="J267" s="150">
        <f t="shared" si="50"/>
        <v>0</v>
      </c>
      <c r="K267" s="147" t="s">
        <v>192</v>
      </c>
      <c r="L267" s="151"/>
      <c r="M267" s="152" t="s">
        <v>1</v>
      </c>
      <c r="N267" s="153" t="s">
        <v>37</v>
      </c>
      <c r="O267" s="137">
        <v>0</v>
      </c>
      <c r="P267" s="137">
        <f t="shared" si="51"/>
        <v>0</v>
      </c>
      <c r="Q267" s="137">
        <v>8.0000000000000004E-4</v>
      </c>
      <c r="R267" s="137">
        <f t="shared" si="52"/>
        <v>2.4000000000000002E-3</v>
      </c>
      <c r="S267" s="137">
        <v>0</v>
      </c>
      <c r="T267" s="138">
        <f t="shared" si="53"/>
        <v>0</v>
      </c>
      <c r="AR267" s="139" t="s">
        <v>214</v>
      </c>
      <c r="AT267" s="139" t="s">
        <v>210</v>
      </c>
      <c r="AU267" s="139" t="s">
        <v>81</v>
      </c>
      <c r="AY267" s="13" t="s">
        <v>168</v>
      </c>
      <c r="BE267" s="140">
        <f t="shared" si="54"/>
        <v>0</v>
      </c>
      <c r="BF267" s="140">
        <f t="shared" si="55"/>
        <v>0</v>
      </c>
      <c r="BG267" s="140">
        <f t="shared" si="56"/>
        <v>0</v>
      </c>
      <c r="BH267" s="140">
        <f t="shared" si="57"/>
        <v>0</v>
      </c>
      <c r="BI267" s="140">
        <f t="shared" si="58"/>
        <v>0</v>
      </c>
      <c r="BJ267" s="13" t="s">
        <v>79</v>
      </c>
      <c r="BK267" s="140">
        <f t="shared" si="59"/>
        <v>0</v>
      </c>
      <c r="BL267" s="13" t="s">
        <v>208</v>
      </c>
      <c r="BM267" s="139" t="s">
        <v>2172</v>
      </c>
    </row>
    <row r="268" spans="2:65" s="1" customFormat="1" ht="16.5" customHeight="1">
      <c r="B268" s="128"/>
      <c r="C268" s="129" t="s">
        <v>612</v>
      </c>
      <c r="D268" s="129" t="s">
        <v>170</v>
      </c>
      <c r="E268" s="130" t="s">
        <v>2173</v>
      </c>
      <c r="F268" s="131" t="s">
        <v>2174</v>
      </c>
      <c r="G268" s="132" t="s">
        <v>173</v>
      </c>
      <c r="H268" s="133">
        <v>8</v>
      </c>
      <c r="I268" s="134">
        <v>0</v>
      </c>
      <c r="J268" s="134">
        <f t="shared" si="50"/>
        <v>0</v>
      </c>
      <c r="K268" s="131" t="s">
        <v>192</v>
      </c>
      <c r="L268" s="25"/>
      <c r="M268" s="135" t="s">
        <v>1</v>
      </c>
      <c r="N268" s="136" t="s">
        <v>37</v>
      </c>
      <c r="O268" s="137">
        <v>0.155</v>
      </c>
      <c r="P268" s="137">
        <f t="shared" si="51"/>
        <v>1.24</v>
      </c>
      <c r="Q268" s="137">
        <v>2.0000000000000002E-5</v>
      </c>
      <c r="R268" s="137">
        <f t="shared" si="52"/>
        <v>1.6000000000000001E-4</v>
      </c>
      <c r="S268" s="137">
        <v>0</v>
      </c>
      <c r="T268" s="138">
        <f t="shared" si="53"/>
        <v>0</v>
      </c>
      <c r="AR268" s="139" t="s">
        <v>208</v>
      </c>
      <c r="AT268" s="139" t="s">
        <v>170</v>
      </c>
      <c r="AU268" s="139" t="s">
        <v>81</v>
      </c>
      <c r="AY268" s="13" t="s">
        <v>168</v>
      </c>
      <c r="BE268" s="140">
        <f t="shared" si="54"/>
        <v>0</v>
      </c>
      <c r="BF268" s="140">
        <f t="shared" si="55"/>
        <v>0</v>
      </c>
      <c r="BG268" s="140">
        <f t="shared" si="56"/>
        <v>0</v>
      </c>
      <c r="BH268" s="140">
        <f t="shared" si="57"/>
        <v>0</v>
      </c>
      <c r="BI268" s="140">
        <f t="shared" si="58"/>
        <v>0</v>
      </c>
      <c r="BJ268" s="13" t="s">
        <v>79</v>
      </c>
      <c r="BK268" s="140">
        <f t="shared" si="59"/>
        <v>0</v>
      </c>
      <c r="BL268" s="13" t="s">
        <v>208</v>
      </c>
      <c r="BM268" s="139" t="s">
        <v>2175</v>
      </c>
    </row>
    <row r="269" spans="2:65" s="1" customFormat="1" ht="24.2" customHeight="1">
      <c r="B269" s="128"/>
      <c r="C269" s="145" t="s">
        <v>1415</v>
      </c>
      <c r="D269" s="145" t="s">
        <v>210</v>
      </c>
      <c r="E269" s="146" t="s">
        <v>2176</v>
      </c>
      <c r="F269" s="147" t="s">
        <v>2177</v>
      </c>
      <c r="G269" s="148" t="s">
        <v>173</v>
      </c>
      <c r="H269" s="149">
        <v>8</v>
      </c>
      <c r="I269" s="134">
        <v>0</v>
      </c>
      <c r="J269" s="150">
        <f t="shared" si="50"/>
        <v>0</v>
      </c>
      <c r="K269" s="147" t="s">
        <v>192</v>
      </c>
      <c r="L269" s="151"/>
      <c r="M269" s="152" t="s">
        <v>1</v>
      </c>
      <c r="N269" s="153" t="s">
        <v>37</v>
      </c>
      <c r="O269" s="137">
        <v>0</v>
      </c>
      <c r="P269" s="137">
        <f t="shared" si="51"/>
        <v>0</v>
      </c>
      <c r="Q269" s="137">
        <v>1.2999999999999999E-3</v>
      </c>
      <c r="R269" s="137">
        <f t="shared" si="52"/>
        <v>1.04E-2</v>
      </c>
      <c r="S269" s="137">
        <v>0</v>
      </c>
      <c r="T269" s="138">
        <f t="shared" si="53"/>
        <v>0</v>
      </c>
      <c r="AR269" s="139" t="s">
        <v>214</v>
      </c>
      <c r="AT269" s="139" t="s">
        <v>210</v>
      </c>
      <c r="AU269" s="139" t="s">
        <v>81</v>
      </c>
      <c r="AY269" s="13" t="s">
        <v>168</v>
      </c>
      <c r="BE269" s="140">
        <f t="shared" si="54"/>
        <v>0</v>
      </c>
      <c r="BF269" s="140">
        <f t="shared" si="55"/>
        <v>0</v>
      </c>
      <c r="BG269" s="140">
        <f t="shared" si="56"/>
        <v>0</v>
      </c>
      <c r="BH269" s="140">
        <f t="shared" si="57"/>
        <v>0</v>
      </c>
      <c r="BI269" s="140">
        <f t="shared" si="58"/>
        <v>0</v>
      </c>
      <c r="BJ269" s="13" t="s">
        <v>79</v>
      </c>
      <c r="BK269" s="140">
        <f t="shared" si="59"/>
        <v>0</v>
      </c>
      <c r="BL269" s="13" t="s">
        <v>208</v>
      </c>
      <c r="BM269" s="139" t="s">
        <v>2178</v>
      </c>
    </row>
    <row r="270" spans="2:65" s="1" customFormat="1" ht="16.5" customHeight="1">
      <c r="B270" s="128"/>
      <c r="C270" s="129" t="s">
        <v>1419</v>
      </c>
      <c r="D270" s="129" t="s">
        <v>170</v>
      </c>
      <c r="E270" s="130" t="s">
        <v>2179</v>
      </c>
      <c r="F270" s="131" t="s">
        <v>2180</v>
      </c>
      <c r="G270" s="132" t="s">
        <v>173</v>
      </c>
      <c r="H270" s="133">
        <v>10</v>
      </c>
      <c r="I270" s="134">
        <v>0</v>
      </c>
      <c r="J270" s="134">
        <f t="shared" si="50"/>
        <v>0</v>
      </c>
      <c r="K270" s="131" t="s">
        <v>192</v>
      </c>
      <c r="L270" s="25"/>
      <c r="M270" s="135" t="s">
        <v>1</v>
      </c>
      <c r="N270" s="136" t="s">
        <v>37</v>
      </c>
      <c r="O270" s="137">
        <v>0.22</v>
      </c>
      <c r="P270" s="137">
        <f t="shared" si="51"/>
        <v>2.2000000000000002</v>
      </c>
      <c r="Q270" s="137">
        <v>5.0000000000000001E-4</v>
      </c>
      <c r="R270" s="137">
        <f t="shared" si="52"/>
        <v>5.0000000000000001E-3</v>
      </c>
      <c r="S270" s="137">
        <v>0</v>
      </c>
      <c r="T270" s="138">
        <f t="shared" si="53"/>
        <v>0</v>
      </c>
      <c r="AR270" s="139" t="s">
        <v>208</v>
      </c>
      <c r="AT270" s="139" t="s">
        <v>170</v>
      </c>
      <c r="AU270" s="139" t="s">
        <v>81</v>
      </c>
      <c r="AY270" s="13" t="s">
        <v>168</v>
      </c>
      <c r="BE270" s="140">
        <f t="shared" si="54"/>
        <v>0</v>
      </c>
      <c r="BF270" s="140">
        <f t="shared" si="55"/>
        <v>0</v>
      </c>
      <c r="BG270" s="140">
        <f t="shared" si="56"/>
        <v>0</v>
      </c>
      <c r="BH270" s="140">
        <f t="shared" si="57"/>
        <v>0</v>
      </c>
      <c r="BI270" s="140">
        <f t="shared" si="58"/>
        <v>0</v>
      </c>
      <c r="BJ270" s="13" t="s">
        <v>79</v>
      </c>
      <c r="BK270" s="140">
        <f t="shared" si="59"/>
        <v>0</v>
      </c>
      <c r="BL270" s="13" t="s">
        <v>208</v>
      </c>
      <c r="BM270" s="139" t="s">
        <v>2181</v>
      </c>
    </row>
    <row r="271" spans="2:65" s="1" customFormat="1" ht="16.5" customHeight="1">
      <c r="B271" s="128"/>
      <c r="C271" s="129" t="s">
        <v>1421</v>
      </c>
      <c r="D271" s="129" t="s">
        <v>170</v>
      </c>
      <c r="E271" s="130" t="s">
        <v>2182</v>
      </c>
      <c r="F271" s="131" t="s">
        <v>2183</v>
      </c>
      <c r="G271" s="132" t="s">
        <v>173</v>
      </c>
      <c r="H271" s="133">
        <v>7</v>
      </c>
      <c r="I271" s="134">
        <v>0</v>
      </c>
      <c r="J271" s="134">
        <f t="shared" si="50"/>
        <v>0</v>
      </c>
      <c r="K271" s="131" t="s">
        <v>192</v>
      </c>
      <c r="L271" s="25"/>
      <c r="M271" s="135" t="s">
        <v>1</v>
      </c>
      <c r="N271" s="136" t="s">
        <v>37</v>
      </c>
      <c r="O271" s="137">
        <v>0.26</v>
      </c>
      <c r="P271" s="137">
        <f t="shared" si="51"/>
        <v>1.82</v>
      </c>
      <c r="Q271" s="137">
        <v>6.9999999999999999E-4</v>
      </c>
      <c r="R271" s="137">
        <f t="shared" si="52"/>
        <v>4.8999999999999998E-3</v>
      </c>
      <c r="S271" s="137">
        <v>0</v>
      </c>
      <c r="T271" s="138">
        <f t="shared" si="53"/>
        <v>0</v>
      </c>
      <c r="AR271" s="139" t="s">
        <v>208</v>
      </c>
      <c r="AT271" s="139" t="s">
        <v>170</v>
      </c>
      <c r="AU271" s="139" t="s">
        <v>81</v>
      </c>
      <c r="AY271" s="13" t="s">
        <v>168</v>
      </c>
      <c r="BE271" s="140">
        <f t="shared" si="54"/>
        <v>0</v>
      </c>
      <c r="BF271" s="140">
        <f t="shared" si="55"/>
        <v>0</v>
      </c>
      <c r="BG271" s="140">
        <f t="shared" si="56"/>
        <v>0</v>
      </c>
      <c r="BH271" s="140">
        <f t="shared" si="57"/>
        <v>0</v>
      </c>
      <c r="BI271" s="140">
        <f t="shared" si="58"/>
        <v>0</v>
      </c>
      <c r="BJ271" s="13" t="s">
        <v>79</v>
      </c>
      <c r="BK271" s="140">
        <f t="shared" si="59"/>
        <v>0</v>
      </c>
      <c r="BL271" s="13" t="s">
        <v>208</v>
      </c>
      <c r="BM271" s="139" t="s">
        <v>2184</v>
      </c>
    </row>
    <row r="272" spans="2:65" s="1" customFormat="1" ht="16.5" customHeight="1">
      <c r="B272" s="128"/>
      <c r="C272" s="129" t="s">
        <v>1423</v>
      </c>
      <c r="D272" s="129" t="s">
        <v>170</v>
      </c>
      <c r="E272" s="130" t="s">
        <v>2185</v>
      </c>
      <c r="F272" s="131" t="s">
        <v>2186</v>
      </c>
      <c r="G272" s="132" t="s">
        <v>173</v>
      </c>
      <c r="H272" s="133">
        <v>4</v>
      </c>
      <c r="I272" s="134">
        <v>0</v>
      </c>
      <c r="J272" s="134">
        <f t="shared" si="50"/>
        <v>0</v>
      </c>
      <c r="K272" s="131" t="s">
        <v>192</v>
      </c>
      <c r="L272" s="25"/>
      <c r="M272" s="135" t="s">
        <v>1</v>
      </c>
      <c r="N272" s="136" t="s">
        <v>37</v>
      </c>
      <c r="O272" s="137">
        <v>0.41</v>
      </c>
      <c r="P272" s="137">
        <f t="shared" si="51"/>
        <v>1.64</v>
      </c>
      <c r="Q272" s="137">
        <v>1.6800000000000001E-3</v>
      </c>
      <c r="R272" s="137">
        <f t="shared" si="52"/>
        <v>6.7200000000000003E-3</v>
      </c>
      <c r="S272" s="137">
        <v>0</v>
      </c>
      <c r="T272" s="138">
        <f t="shared" si="53"/>
        <v>0</v>
      </c>
      <c r="AR272" s="139" t="s">
        <v>208</v>
      </c>
      <c r="AT272" s="139" t="s">
        <v>170</v>
      </c>
      <c r="AU272" s="139" t="s">
        <v>81</v>
      </c>
      <c r="AY272" s="13" t="s">
        <v>168</v>
      </c>
      <c r="BE272" s="140">
        <f t="shared" si="54"/>
        <v>0</v>
      </c>
      <c r="BF272" s="140">
        <f t="shared" si="55"/>
        <v>0</v>
      </c>
      <c r="BG272" s="140">
        <f t="shared" si="56"/>
        <v>0</v>
      </c>
      <c r="BH272" s="140">
        <f t="shared" si="57"/>
        <v>0</v>
      </c>
      <c r="BI272" s="140">
        <f t="shared" si="58"/>
        <v>0</v>
      </c>
      <c r="BJ272" s="13" t="s">
        <v>79</v>
      </c>
      <c r="BK272" s="140">
        <f t="shared" si="59"/>
        <v>0</v>
      </c>
      <c r="BL272" s="13" t="s">
        <v>208</v>
      </c>
      <c r="BM272" s="139" t="s">
        <v>2187</v>
      </c>
    </row>
    <row r="273" spans="2:65" s="1" customFormat="1" ht="16.5" customHeight="1">
      <c r="B273" s="128"/>
      <c r="C273" s="129" t="s">
        <v>1425</v>
      </c>
      <c r="D273" s="129" t="s">
        <v>170</v>
      </c>
      <c r="E273" s="130" t="s">
        <v>2188</v>
      </c>
      <c r="F273" s="131" t="s">
        <v>2189</v>
      </c>
      <c r="G273" s="132" t="s">
        <v>173</v>
      </c>
      <c r="H273" s="133">
        <v>20</v>
      </c>
      <c r="I273" s="134">
        <v>0</v>
      </c>
      <c r="J273" s="134">
        <f t="shared" si="50"/>
        <v>0</v>
      </c>
      <c r="K273" s="131" t="s">
        <v>192</v>
      </c>
      <c r="L273" s="25"/>
      <c r="M273" s="135" t="s">
        <v>1</v>
      </c>
      <c r="N273" s="136" t="s">
        <v>37</v>
      </c>
      <c r="O273" s="137">
        <v>3.5999999999999997E-2</v>
      </c>
      <c r="P273" s="137">
        <f t="shared" si="51"/>
        <v>0.72</v>
      </c>
      <c r="Q273" s="137">
        <v>0</v>
      </c>
      <c r="R273" s="137">
        <f t="shared" si="52"/>
        <v>0</v>
      </c>
      <c r="S273" s="137">
        <v>0</v>
      </c>
      <c r="T273" s="138">
        <f t="shared" si="53"/>
        <v>0</v>
      </c>
      <c r="AR273" s="139" t="s">
        <v>208</v>
      </c>
      <c r="AT273" s="139" t="s">
        <v>170</v>
      </c>
      <c r="AU273" s="139" t="s">
        <v>81</v>
      </c>
      <c r="AY273" s="13" t="s">
        <v>168</v>
      </c>
      <c r="BE273" s="140">
        <f t="shared" si="54"/>
        <v>0</v>
      </c>
      <c r="BF273" s="140">
        <f t="shared" si="55"/>
        <v>0</v>
      </c>
      <c r="BG273" s="140">
        <f t="shared" si="56"/>
        <v>0</v>
      </c>
      <c r="BH273" s="140">
        <f t="shared" si="57"/>
        <v>0</v>
      </c>
      <c r="BI273" s="140">
        <f t="shared" si="58"/>
        <v>0</v>
      </c>
      <c r="BJ273" s="13" t="s">
        <v>79</v>
      </c>
      <c r="BK273" s="140">
        <f t="shared" si="59"/>
        <v>0</v>
      </c>
      <c r="BL273" s="13" t="s">
        <v>208</v>
      </c>
      <c r="BM273" s="139" t="s">
        <v>2190</v>
      </c>
    </row>
    <row r="274" spans="2:65" s="1" customFormat="1" ht="16.5" customHeight="1">
      <c r="B274" s="128"/>
      <c r="C274" s="145" t="s">
        <v>1429</v>
      </c>
      <c r="D274" s="145" t="s">
        <v>210</v>
      </c>
      <c r="E274" s="146" t="s">
        <v>2191</v>
      </c>
      <c r="F274" s="147" t="s">
        <v>2192</v>
      </c>
      <c r="G274" s="148" t="s">
        <v>173</v>
      </c>
      <c r="H274" s="149">
        <v>10</v>
      </c>
      <c r="I274" s="134">
        <v>0</v>
      </c>
      <c r="J274" s="150">
        <f t="shared" si="50"/>
        <v>0</v>
      </c>
      <c r="K274" s="147" t="s">
        <v>192</v>
      </c>
      <c r="L274" s="151"/>
      <c r="M274" s="152" t="s">
        <v>1</v>
      </c>
      <c r="N274" s="153" t="s">
        <v>37</v>
      </c>
      <c r="O274" s="137">
        <v>0</v>
      </c>
      <c r="P274" s="137">
        <f t="shared" si="51"/>
        <v>0</v>
      </c>
      <c r="Q274" s="137">
        <v>8.4000000000000003E-4</v>
      </c>
      <c r="R274" s="137">
        <f t="shared" si="52"/>
        <v>8.4000000000000012E-3</v>
      </c>
      <c r="S274" s="137">
        <v>0</v>
      </c>
      <c r="T274" s="138">
        <f t="shared" si="53"/>
        <v>0</v>
      </c>
      <c r="AR274" s="139" t="s">
        <v>214</v>
      </c>
      <c r="AT274" s="139" t="s">
        <v>210</v>
      </c>
      <c r="AU274" s="139" t="s">
        <v>81</v>
      </c>
      <c r="AY274" s="13" t="s">
        <v>168</v>
      </c>
      <c r="BE274" s="140">
        <f t="shared" si="54"/>
        <v>0</v>
      </c>
      <c r="BF274" s="140">
        <f t="shared" si="55"/>
        <v>0</v>
      </c>
      <c r="BG274" s="140">
        <f t="shared" si="56"/>
        <v>0</v>
      </c>
      <c r="BH274" s="140">
        <f t="shared" si="57"/>
        <v>0</v>
      </c>
      <c r="BI274" s="140">
        <f t="shared" si="58"/>
        <v>0</v>
      </c>
      <c r="BJ274" s="13" t="s">
        <v>79</v>
      </c>
      <c r="BK274" s="140">
        <f t="shared" si="59"/>
        <v>0</v>
      </c>
      <c r="BL274" s="13" t="s">
        <v>208</v>
      </c>
      <c r="BM274" s="139" t="s">
        <v>2193</v>
      </c>
    </row>
    <row r="275" spans="2:65" s="1" customFormat="1" ht="16.5" customHeight="1">
      <c r="B275" s="128"/>
      <c r="C275" s="145" t="s">
        <v>1431</v>
      </c>
      <c r="D275" s="145" t="s">
        <v>210</v>
      </c>
      <c r="E275" s="146" t="s">
        <v>2194</v>
      </c>
      <c r="F275" s="147" t="s">
        <v>2195</v>
      </c>
      <c r="G275" s="148" t="s">
        <v>173</v>
      </c>
      <c r="H275" s="149">
        <v>10</v>
      </c>
      <c r="I275" s="134">
        <v>0</v>
      </c>
      <c r="J275" s="150">
        <f t="shared" si="50"/>
        <v>0</v>
      </c>
      <c r="K275" s="147" t="s">
        <v>192</v>
      </c>
      <c r="L275" s="151"/>
      <c r="M275" s="152" t="s">
        <v>1</v>
      </c>
      <c r="N275" s="153" t="s">
        <v>37</v>
      </c>
      <c r="O275" s="137">
        <v>0</v>
      </c>
      <c r="P275" s="137">
        <f t="shared" si="51"/>
        <v>0</v>
      </c>
      <c r="Q275" s="137">
        <v>6.9999999999999994E-5</v>
      </c>
      <c r="R275" s="137">
        <f t="shared" si="52"/>
        <v>6.9999999999999988E-4</v>
      </c>
      <c r="S275" s="137">
        <v>0</v>
      </c>
      <c r="T275" s="138">
        <f t="shared" si="53"/>
        <v>0</v>
      </c>
      <c r="AR275" s="139" t="s">
        <v>214</v>
      </c>
      <c r="AT275" s="139" t="s">
        <v>210</v>
      </c>
      <c r="AU275" s="139" t="s">
        <v>81</v>
      </c>
      <c r="AY275" s="13" t="s">
        <v>168</v>
      </c>
      <c r="BE275" s="140">
        <f t="shared" si="54"/>
        <v>0</v>
      </c>
      <c r="BF275" s="140">
        <f t="shared" si="55"/>
        <v>0</v>
      </c>
      <c r="BG275" s="140">
        <f t="shared" si="56"/>
        <v>0</v>
      </c>
      <c r="BH275" s="140">
        <f t="shared" si="57"/>
        <v>0</v>
      </c>
      <c r="BI275" s="140">
        <f t="shared" si="58"/>
        <v>0</v>
      </c>
      <c r="BJ275" s="13" t="s">
        <v>79</v>
      </c>
      <c r="BK275" s="140">
        <f t="shared" si="59"/>
        <v>0</v>
      </c>
      <c r="BL275" s="13" t="s">
        <v>208</v>
      </c>
      <c r="BM275" s="139" t="s">
        <v>2196</v>
      </c>
    </row>
    <row r="276" spans="2:65" s="1" customFormat="1" ht="16.5" customHeight="1">
      <c r="B276" s="128"/>
      <c r="C276" s="129" t="s">
        <v>1435</v>
      </c>
      <c r="D276" s="129" t="s">
        <v>170</v>
      </c>
      <c r="E276" s="130" t="s">
        <v>2197</v>
      </c>
      <c r="F276" s="131" t="s">
        <v>2198</v>
      </c>
      <c r="G276" s="132" t="s">
        <v>173</v>
      </c>
      <c r="H276" s="133">
        <v>14</v>
      </c>
      <c r="I276" s="134">
        <v>0</v>
      </c>
      <c r="J276" s="134">
        <f t="shared" si="50"/>
        <v>0</v>
      </c>
      <c r="K276" s="131" t="s">
        <v>192</v>
      </c>
      <c r="L276" s="25"/>
      <c r="M276" s="135" t="s">
        <v>1</v>
      </c>
      <c r="N276" s="136" t="s">
        <v>37</v>
      </c>
      <c r="O276" s="137">
        <v>4.2000000000000003E-2</v>
      </c>
      <c r="P276" s="137">
        <f t="shared" si="51"/>
        <v>0.58800000000000008</v>
      </c>
      <c r="Q276" s="137">
        <v>0</v>
      </c>
      <c r="R276" s="137">
        <f t="shared" si="52"/>
        <v>0</v>
      </c>
      <c r="S276" s="137">
        <v>0</v>
      </c>
      <c r="T276" s="138">
        <f t="shared" si="53"/>
        <v>0</v>
      </c>
      <c r="AR276" s="139" t="s">
        <v>208</v>
      </c>
      <c r="AT276" s="139" t="s">
        <v>170</v>
      </c>
      <c r="AU276" s="139" t="s">
        <v>81</v>
      </c>
      <c r="AY276" s="13" t="s">
        <v>168</v>
      </c>
      <c r="BE276" s="140">
        <f t="shared" si="54"/>
        <v>0</v>
      </c>
      <c r="BF276" s="140">
        <f t="shared" si="55"/>
        <v>0</v>
      </c>
      <c r="BG276" s="140">
        <f t="shared" si="56"/>
        <v>0</v>
      </c>
      <c r="BH276" s="140">
        <f t="shared" si="57"/>
        <v>0</v>
      </c>
      <c r="BI276" s="140">
        <f t="shared" si="58"/>
        <v>0</v>
      </c>
      <c r="BJ276" s="13" t="s">
        <v>79</v>
      </c>
      <c r="BK276" s="140">
        <f t="shared" si="59"/>
        <v>0</v>
      </c>
      <c r="BL276" s="13" t="s">
        <v>208</v>
      </c>
      <c r="BM276" s="139" t="s">
        <v>2199</v>
      </c>
    </row>
    <row r="277" spans="2:65" s="1" customFormat="1" ht="16.5" customHeight="1">
      <c r="B277" s="128"/>
      <c r="C277" s="145" t="s">
        <v>1439</v>
      </c>
      <c r="D277" s="145" t="s">
        <v>210</v>
      </c>
      <c r="E277" s="146" t="s">
        <v>2200</v>
      </c>
      <c r="F277" s="147" t="s">
        <v>2201</v>
      </c>
      <c r="G277" s="148" t="s">
        <v>173</v>
      </c>
      <c r="H277" s="149">
        <v>7</v>
      </c>
      <c r="I277" s="134">
        <v>0</v>
      </c>
      <c r="J277" s="150">
        <f t="shared" si="50"/>
        <v>0</v>
      </c>
      <c r="K277" s="147" t="s">
        <v>192</v>
      </c>
      <c r="L277" s="151"/>
      <c r="M277" s="152" t="s">
        <v>1</v>
      </c>
      <c r="N277" s="153" t="s">
        <v>37</v>
      </c>
      <c r="O277" s="137">
        <v>0</v>
      </c>
      <c r="P277" s="137">
        <f t="shared" si="51"/>
        <v>0</v>
      </c>
      <c r="Q277" s="137">
        <v>1.24E-3</v>
      </c>
      <c r="R277" s="137">
        <f t="shared" si="52"/>
        <v>8.6800000000000002E-3</v>
      </c>
      <c r="S277" s="137">
        <v>0</v>
      </c>
      <c r="T277" s="138">
        <f t="shared" si="53"/>
        <v>0</v>
      </c>
      <c r="AR277" s="139" t="s">
        <v>214</v>
      </c>
      <c r="AT277" s="139" t="s">
        <v>210</v>
      </c>
      <c r="AU277" s="139" t="s">
        <v>81</v>
      </c>
      <c r="AY277" s="13" t="s">
        <v>168</v>
      </c>
      <c r="BE277" s="140">
        <f t="shared" si="54"/>
        <v>0</v>
      </c>
      <c r="BF277" s="140">
        <f t="shared" si="55"/>
        <v>0</v>
      </c>
      <c r="BG277" s="140">
        <f t="shared" si="56"/>
        <v>0</v>
      </c>
      <c r="BH277" s="140">
        <f t="shared" si="57"/>
        <v>0</v>
      </c>
      <c r="BI277" s="140">
        <f t="shared" si="58"/>
        <v>0</v>
      </c>
      <c r="BJ277" s="13" t="s">
        <v>79</v>
      </c>
      <c r="BK277" s="140">
        <f t="shared" si="59"/>
        <v>0</v>
      </c>
      <c r="BL277" s="13" t="s">
        <v>208</v>
      </c>
      <c r="BM277" s="139" t="s">
        <v>2202</v>
      </c>
    </row>
    <row r="278" spans="2:65" s="1" customFormat="1" ht="16.5" customHeight="1">
      <c r="B278" s="128"/>
      <c r="C278" s="145" t="s">
        <v>1441</v>
      </c>
      <c r="D278" s="145" t="s">
        <v>210</v>
      </c>
      <c r="E278" s="146" t="s">
        <v>2203</v>
      </c>
      <c r="F278" s="147" t="s">
        <v>2204</v>
      </c>
      <c r="G278" s="148" t="s">
        <v>173</v>
      </c>
      <c r="H278" s="149">
        <v>7</v>
      </c>
      <c r="I278" s="134">
        <v>0</v>
      </c>
      <c r="J278" s="150">
        <f t="shared" si="50"/>
        <v>0</v>
      </c>
      <c r="K278" s="147" t="s">
        <v>2419</v>
      </c>
      <c r="L278" s="151"/>
      <c r="M278" s="152" t="s">
        <v>1</v>
      </c>
      <c r="N278" s="153" t="s">
        <v>37</v>
      </c>
      <c r="O278" s="137">
        <v>0</v>
      </c>
      <c r="P278" s="137">
        <f t="shared" si="51"/>
        <v>0</v>
      </c>
      <c r="Q278" s="137">
        <v>1.4999999999999999E-4</v>
      </c>
      <c r="R278" s="137">
        <f t="shared" si="52"/>
        <v>1.0499999999999999E-3</v>
      </c>
      <c r="S278" s="137">
        <v>0</v>
      </c>
      <c r="T278" s="138">
        <f t="shared" si="53"/>
        <v>0</v>
      </c>
      <c r="AR278" s="139" t="s">
        <v>214</v>
      </c>
      <c r="AT278" s="139" t="s">
        <v>210</v>
      </c>
      <c r="AU278" s="139" t="s">
        <v>81</v>
      </c>
      <c r="AY278" s="13" t="s">
        <v>168</v>
      </c>
      <c r="BE278" s="140">
        <f t="shared" si="54"/>
        <v>0</v>
      </c>
      <c r="BF278" s="140">
        <f t="shared" si="55"/>
        <v>0</v>
      </c>
      <c r="BG278" s="140">
        <f t="shared" si="56"/>
        <v>0</v>
      </c>
      <c r="BH278" s="140">
        <f t="shared" si="57"/>
        <v>0</v>
      </c>
      <c r="BI278" s="140">
        <f t="shared" si="58"/>
        <v>0</v>
      </c>
      <c r="BJ278" s="13" t="s">
        <v>79</v>
      </c>
      <c r="BK278" s="140">
        <f t="shared" si="59"/>
        <v>0</v>
      </c>
      <c r="BL278" s="13" t="s">
        <v>208</v>
      </c>
      <c r="BM278" s="139" t="s">
        <v>2205</v>
      </c>
    </row>
    <row r="279" spans="2:65" s="1" customFormat="1" ht="16.5" customHeight="1">
      <c r="B279" s="128"/>
      <c r="C279" s="129" t="s">
        <v>1443</v>
      </c>
      <c r="D279" s="129" t="s">
        <v>170</v>
      </c>
      <c r="E279" s="130" t="s">
        <v>2206</v>
      </c>
      <c r="F279" s="131" t="s">
        <v>2207</v>
      </c>
      <c r="G279" s="132" t="s">
        <v>173</v>
      </c>
      <c r="H279" s="133">
        <v>8</v>
      </c>
      <c r="I279" s="134">
        <v>0</v>
      </c>
      <c r="J279" s="134">
        <f t="shared" si="50"/>
        <v>0</v>
      </c>
      <c r="K279" s="131" t="s">
        <v>192</v>
      </c>
      <c r="L279" s="25"/>
      <c r="M279" s="135" t="s">
        <v>1</v>
      </c>
      <c r="N279" s="136" t="s">
        <v>37</v>
      </c>
      <c r="O279" s="137">
        <v>7.0999999999999994E-2</v>
      </c>
      <c r="P279" s="137">
        <f t="shared" si="51"/>
        <v>0.56799999999999995</v>
      </c>
      <c r="Q279" s="137">
        <v>0</v>
      </c>
      <c r="R279" s="137">
        <f t="shared" si="52"/>
        <v>0</v>
      </c>
      <c r="S279" s="137">
        <v>0</v>
      </c>
      <c r="T279" s="138">
        <f t="shared" si="53"/>
        <v>0</v>
      </c>
      <c r="AR279" s="139" t="s">
        <v>208</v>
      </c>
      <c r="AT279" s="139" t="s">
        <v>170</v>
      </c>
      <c r="AU279" s="139" t="s">
        <v>81</v>
      </c>
      <c r="AY279" s="13" t="s">
        <v>168</v>
      </c>
      <c r="BE279" s="140">
        <f t="shared" si="54"/>
        <v>0</v>
      </c>
      <c r="BF279" s="140">
        <f t="shared" si="55"/>
        <v>0</v>
      </c>
      <c r="BG279" s="140">
        <f t="shared" si="56"/>
        <v>0</v>
      </c>
      <c r="BH279" s="140">
        <f t="shared" si="57"/>
        <v>0</v>
      </c>
      <c r="BI279" s="140">
        <f t="shared" si="58"/>
        <v>0</v>
      </c>
      <c r="BJ279" s="13" t="s">
        <v>79</v>
      </c>
      <c r="BK279" s="140">
        <f t="shared" si="59"/>
        <v>0</v>
      </c>
      <c r="BL279" s="13" t="s">
        <v>208</v>
      </c>
      <c r="BM279" s="139" t="s">
        <v>2208</v>
      </c>
    </row>
    <row r="280" spans="2:65" s="1" customFormat="1" ht="16.5" customHeight="1">
      <c r="B280" s="128"/>
      <c r="C280" s="145" t="s">
        <v>1445</v>
      </c>
      <c r="D280" s="145" t="s">
        <v>210</v>
      </c>
      <c r="E280" s="146" t="s">
        <v>2209</v>
      </c>
      <c r="F280" s="147" t="s">
        <v>2210</v>
      </c>
      <c r="G280" s="148" t="s">
        <v>173</v>
      </c>
      <c r="H280" s="149">
        <v>4</v>
      </c>
      <c r="I280" s="134">
        <v>0</v>
      </c>
      <c r="J280" s="150">
        <f t="shared" si="50"/>
        <v>0</v>
      </c>
      <c r="K280" s="147" t="s">
        <v>192</v>
      </c>
      <c r="L280" s="151"/>
      <c r="M280" s="152" t="s">
        <v>1</v>
      </c>
      <c r="N280" s="153" t="s">
        <v>37</v>
      </c>
      <c r="O280" s="137">
        <v>0</v>
      </c>
      <c r="P280" s="137">
        <f t="shared" si="51"/>
        <v>0</v>
      </c>
      <c r="Q280" s="137">
        <v>2.49E-3</v>
      </c>
      <c r="R280" s="137">
        <f t="shared" si="52"/>
        <v>9.9600000000000001E-3</v>
      </c>
      <c r="S280" s="137">
        <v>0</v>
      </c>
      <c r="T280" s="138">
        <f t="shared" si="53"/>
        <v>0</v>
      </c>
      <c r="AR280" s="139" t="s">
        <v>214</v>
      </c>
      <c r="AT280" s="139" t="s">
        <v>210</v>
      </c>
      <c r="AU280" s="139" t="s">
        <v>81</v>
      </c>
      <c r="AY280" s="13" t="s">
        <v>168</v>
      </c>
      <c r="BE280" s="140">
        <f t="shared" si="54"/>
        <v>0</v>
      </c>
      <c r="BF280" s="140">
        <f t="shared" si="55"/>
        <v>0</v>
      </c>
      <c r="BG280" s="140">
        <f t="shared" si="56"/>
        <v>0</v>
      </c>
      <c r="BH280" s="140">
        <f t="shared" si="57"/>
        <v>0</v>
      </c>
      <c r="BI280" s="140">
        <f t="shared" si="58"/>
        <v>0</v>
      </c>
      <c r="BJ280" s="13" t="s">
        <v>79</v>
      </c>
      <c r="BK280" s="140">
        <f t="shared" si="59"/>
        <v>0</v>
      </c>
      <c r="BL280" s="13" t="s">
        <v>208</v>
      </c>
      <c r="BM280" s="139" t="s">
        <v>2211</v>
      </c>
    </row>
    <row r="281" spans="2:65" s="1" customFormat="1" ht="16.5" customHeight="1">
      <c r="B281" s="128"/>
      <c r="C281" s="145" t="s">
        <v>1449</v>
      </c>
      <c r="D281" s="145" t="s">
        <v>210</v>
      </c>
      <c r="E281" s="146" t="s">
        <v>2212</v>
      </c>
      <c r="F281" s="147" t="s">
        <v>2213</v>
      </c>
      <c r="G281" s="148" t="s">
        <v>173</v>
      </c>
      <c r="H281" s="149">
        <v>4</v>
      </c>
      <c r="I281" s="134">
        <v>0</v>
      </c>
      <c r="J281" s="150">
        <f t="shared" si="50"/>
        <v>0</v>
      </c>
      <c r="K281" s="147" t="s">
        <v>2419</v>
      </c>
      <c r="L281" s="151"/>
      <c r="M281" s="152" t="s">
        <v>1</v>
      </c>
      <c r="N281" s="153" t="s">
        <v>37</v>
      </c>
      <c r="O281" s="137">
        <v>0</v>
      </c>
      <c r="P281" s="137">
        <f t="shared" si="51"/>
        <v>0</v>
      </c>
      <c r="Q281" s="137">
        <v>3.2000000000000003E-4</v>
      </c>
      <c r="R281" s="137">
        <f t="shared" si="52"/>
        <v>1.2800000000000001E-3</v>
      </c>
      <c r="S281" s="137">
        <v>0</v>
      </c>
      <c r="T281" s="138">
        <f t="shared" si="53"/>
        <v>0</v>
      </c>
      <c r="AR281" s="139" t="s">
        <v>214</v>
      </c>
      <c r="AT281" s="139" t="s">
        <v>210</v>
      </c>
      <c r="AU281" s="139" t="s">
        <v>81</v>
      </c>
      <c r="AY281" s="13" t="s">
        <v>168</v>
      </c>
      <c r="BE281" s="140">
        <f t="shared" si="54"/>
        <v>0</v>
      </c>
      <c r="BF281" s="140">
        <f t="shared" si="55"/>
        <v>0</v>
      </c>
      <c r="BG281" s="140">
        <f t="shared" si="56"/>
        <v>0</v>
      </c>
      <c r="BH281" s="140">
        <f t="shared" si="57"/>
        <v>0</v>
      </c>
      <c r="BI281" s="140">
        <f t="shared" si="58"/>
        <v>0</v>
      </c>
      <c r="BJ281" s="13" t="s">
        <v>79</v>
      </c>
      <c r="BK281" s="140">
        <f t="shared" si="59"/>
        <v>0</v>
      </c>
      <c r="BL281" s="13" t="s">
        <v>208</v>
      </c>
      <c r="BM281" s="139" t="s">
        <v>2214</v>
      </c>
    </row>
    <row r="282" spans="2:65" s="1" customFormat="1" ht="24.2" customHeight="1">
      <c r="B282" s="128"/>
      <c r="C282" s="129" t="s">
        <v>1453</v>
      </c>
      <c r="D282" s="129" t="s">
        <v>170</v>
      </c>
      <c r="E282" s="130" t="s">
        <v>2215</v>
      </c>
      <c r="F282" s="131" t="s">
        <v>2216</v>
      </c>
      <c r="G282" s="132" t="s">
        <v>239</v>
      </c>
      <c r="H282" s="133">
        <v>7.9000000000000001E-2</v>
      </c>
      <c r="I282" s="134">
        <v>0</v>
      </c>
      <c r="J282" s="134">
        <f t="shared" si="50"/>
        <v>0</v>
      </c>
      <c r="K282" s="131" t="s">
        <v>2419</v>
      </c>
      <c r="L282" s="25"/>
      <c r="M282" s="135" t="s">
        <v>1</v>
      </c>
      <c r="N282" s="136" t="s">
        <v>37</v>
      </c>
      <c r="O282" s="137">
        <v>0.85</v>
      </c>
      <c r="P282" s="137">
        <f t="shared" si="51"/>
        <v>6.7150000000000001E-2</v>
      </c>
      <c r="Q282" s="137">
        <v>0</v>
      </c>
      <c r="R282" s="137">
        <f t="shared" si="52"/>
        <v>0</v>
      </c>
      <c r="S282" s="137">
        <v>0</v>
      </c>
      <c r="T282" s="138">
        <f t="shared" si="53"/>
        <v>0</v>
      </c>
      <c r="AR282" s="139" t="s">
        <v>208</v>
      </c>
      <c r="AT282" s="139" t="s">
        <v>170</v>
      </c>
      <c r="AU282" s="139" t="s">
        <v>81</v>
      </c>
      <c r="AY282" s="13" t="s">
        <v>168</v>
      </c>
      <c r="BE282" s="140">
        <f t="shared" si="54"/>
        <v>0</v>
      </c>
      <c r="BF282" s="140">
        <f t="shared" si="55"/>
        <v>0</v>
      </c>
      <c r="BG282" s="140">
        <f t="shared" si="56"/>
        <v>0</v>
      </c>
      <c r="BH282" s="140">
        <f t="shared" si="57"/>
        <v>0</v>
      </c>
      <c r="BI282" s="140">
        <f t="shared" si="58"/>
        <v>0</v>
      </c>
      <c r="BJ282" s="13" t="s">
        <v>79</v>
      </c>
      <c r="BK282" s="140">
        <f t="shared" si="59"/>
        <v>0</v>
      </c>
      <c r="BL282" s="13" t="s">
        <v>208</v>
      </c>
      <c r="BM282" s="139" t="s">
        <v>2217</v>
      </c>
    </row>
    <row r="283" spans="2:65" s="11" customFormat="1" ht="25.9" customHeight="1">
      <c r="B283" s="117"/>
      <c r="D283" s="118" t="s">
        <v>71</v>
      </c>
      <c r="E283" s="119" t="s">
        <v>210</v>
      </c>
      <c r="F283" s="119" t="s">
        <v>586</v>
      </c>
      <c r="J283" s="120">
        <f>BK283</f>
        <v>0</v>
      </c>
      <c r="L283" s="117"/>
      <c r="M283" s="121"/>
      <c r="P283" s="122">
        <f>P284</f>
        <v>51.865000000000002</v>
      </c>
      <c r="R283" s="122">
        <f>R284</f>
        <v>17.472078</v>
      </c>
      <c r="T283" s="123">
        <f>T284</f>
        <v>0</v>
      </c>
      <c r="AR283" s="118" t="s">
        <v>104</v>
      </c>
      <c r="AT283" s="124" t="s">
        <v>71</v>
      </c>
      <c r="AU283" s="124" t="s">
        <v>72</v>
      </c>
      <c r="AY283" s="118" t="s">
        <v>168</v>
      </c>
      <c r="BK283" s="125">
        <f>BK284</f>
        <v>0</v>
      </c>
    </row>
    <row r="284" spans="2:65" s="11" customFormat="1" ht="22.9" customHeight="1">
      <c r="B284" s="117"/>
      <c r="D284" s="118" t="s">
        <v>71</v>
      </c>
      <c r="E284" s="126" t="s">
        <v>587</v>
      </c>
      <c r="F284" s="126" t="s">
        <v>588</v>
      </c>
      <c r="J284" s="127">
        <f>BK284</f>
        <v>0</v>
      </c>
      <c r="L284" s="117"/>
      <c r="M284" s="121"/>
      <c r="P284" s="122">
        <f>SUM(P285:P286)</f>
        <v>51.865000000000002</v>
      </c>
      <c r="R284" s="122">
        <f>SUM(R285:R286)</f>
        <v>17.472078</v>
      </c>
      <c r="T284" s="123">
        <f>SUM(T285:T286)</f>
        <v>0</v>
      </c>
      <c r="AR284" s="118" t="s">
        <v>104</v>
      </c>
      <c r="AT284" s="124" t="s">
        <v>71</v>
      </c>
      <c r="AU284" s="124" t="s">
        <v>79</v>
      </c>
      <c r="AY284" s="118" t="s">
        <v>168</v>
      </c>
      <c r="BK284" s="125">
        <f>SUM(BK285:BK286)</f>
        <v>0</v>
      </c>
    </row>
    <row r="285" spans="2:65" s="1" customFormat="1" ht="21.75" customHeight="1">
      <c r="B285" s="128"/>
      <c r="C285" s="129" t="s">
        <v>1457</v>
      </c>
      <c r="D285" s="129" t="s">
        <v>170</v>
      </c>
      <c r="E285" s="130" t="s">
        <v>1071</v>
      </c>
      <c r="F285" s="131" t="s">
        <v>1072</v>
      </c>
      <c r="G285" s="132" t="s">
        <v>207</v>
      </c>
      <c r="H285" s="133">
        <v>134.19999999999999</v>
      </c>
      <c r="I285" s="134">
        <v>0</v>
      </c>
      <c r="J285" s="134">
        <f>ROUND(I285*H285,2)</f>
        <v>0</v>
      </c>
      <c r="K285" s="131" t="s">
        <v>2419</v>
      </c>
      <c r="L285" s="25"/>
      <c r="M285" s="135" t="s">
        <v>1</v>
      </c>
      <c r="N285" s="136" t="s">
        <v>37</v>
      </c>
      <c r="O285" s="137">
        <v>2.5000000000000001E-2</v>
      </c>
      <c r="P285" s="137">
        <f>O285*H285</f>
        <v>3.355</v>
      </c>
      <c r="Q285" s="137">
        <v>9.0000000000000006E-5</v>
      </c>
      <c r="R285" s="137">
        <f>Q285*H285</f>
        <v>1.2078E-2</v>
      </c>
      <c r="S285" s="137">
        <v>0</v>
      </c>
      <c r="T285" s="138">
        <f>S285*H285</f>
        <v>0</v>
      </c>
      <c r="AR285" s="139" t="s">
        <v>488</v>
      </c>
      <c r="AT285" s="139" t="s">
        <v>170</v>
      </c>
      <c r="AU285" s="139" t="s">
        <v>81</v>
      </c>
      <c r="AY285" s="13" t="s">
        <v>168</v>
      </c>
      <c r="BE285" s="140">
        <f>IF(N285="základní",J285,0)</f>
        <v>0</v>
      </c>
      <c r="BF285" s="140">
        <f>IF(N285="snížená",J285,0)</f>
        <v>0</v>
      </c>
      <c r="BG285" s="140">
        <f>IF(N285="zákl. přenesená",J285,0)</f>
        <v>0</v>
      </c>
      <c r="BH285" s="140">
        <f>IF(N285="sníž. přenesená",J285,0)</f>
        <v>0</v>
      </c>
      <c r="BI285" s="140">
        <f>IF(N285="nulová",J285,0)</f>
        <v>0</v>
      </c>
      <c r="BJ285" s="13" t="s">
        <v>79</v>
      </c>
      <c r="BK285" s="140">
        <f>ROUND(I285*H285,2)</f>
        <v>0</v>
      </c>
      <c r="BL285" s="13" t="s">
        <v>488</v>
      </c>
      <c r="BM285" s="139" t="s">
        <v>2218</v>
      </c>
    </row>
    <row r="286" spans="2:65" s="1" customFormat="1" ht="24.2" customHeight="1">
      <c r="B286" s="128"/>
      <c r="C286" s="129" t="s">
        <v>1460</v>
      </c>
      <c r="D286" s="129" t="s">
        <v>170</v>
      </c>
      <c r="E286" s="130" t="s">
        <v>1465</v>
      </c>
      <c r="F286" s="131" t="s">
        <v>1466</v>
      </c>
      <c r="G286" s="132" t="s">
        <v>173</v>
      </c>
      <c r="H286" s="133">
        <v>90</v>
      </c>
      <c r="I286" s="134">
        <v>0</v>
      </c>
      <c r="J286" s="134">
        <f>ROUND(I286*H286,2)</f>
        <v>0</v>
      </c>
      <c r="K286" s="131" t="s">
        <v>2419</v>
      </c>
      <c r="L286" s="25"/>
      <c r="M286" s="141" t="s">
        <v>1</v>
      </c>
      <c r="N286" s="142" t="s">
        <v>37</v>
      </c>
      <c r="O286" s="143">
        <v>0.53900000000000003</v>
      </c>
      <c r="P286" s="143">
        <f>O286*H286</f>
        <v>48.510000000000005</v>
      </c>
      <c r="Q286" s="143">
        <v>0.19400000000000001</v>
      </c>
      <c r="R286" s="143">
        <f>Q286*H286</f>
        <v>17.46</v>
      </c>
      <c r="S286" s="143">
        <v>0</v>
      </c>
      <c r="T286" s="144">
        <f>S286*H286</f>
        <v>0</v>
      </c>
      <c r="AR286" s="139" t="s">
        <v>488</v>
      </c>
      <c r="AT286" s="139" t="s">
        <v>170</v>
      </c>
      <c r="AU286" s="139" t="s">
        <v>81</v>
      </c>
      <c r="AY286" s="13" t="s">
        <v>168</v>
      </c>
      <c r="BE286" s="140">
        <f>IF(N286="základní",J286,0)</f>
        <v>0</v>
      </c>
      <c r="BF286" s="140">
        <f>IF(N286="snížená",J286,0)</f>
        <v>0</v>
      </c>
      <c r="BG286" s="140">
        <f>IF(N286="zákl. přenesená",J286,0)</f>
        <v>0</v>
      </c>
      <c r="BH286" s="140">
        <f>IF(N286="sníž. přenesená",J286,0)</f>
        <v>0</v>
      </c>
      <c r="BI286" s="140">
        <f>IF(N286="nulová",J286,0)</f>
        <v>0</v>
      </c>
      <c r="BJ286" s="13" t="s">
        <v>79</v>
      </c>
      <c r="BK286" s="140">
        <f>ROUND(I286*H286,2)</f>
        <v>0</v>
      </c>
      <c r="BL286" s="13" t="s">
        <v>488</v>
      </c>
      <c r="BM286" s="139" t="s">
        <v>2219</v>
      </c>
    </row>
    <row r="287" spans="2:65" s="1" customFormat="1" ht="6.95" customHeight="1">
      <c r="B287" s="37"/>
      <c r="C287" s="38"/>
      <c r="D287" s="38"/>
      <c r="E287" s="38"/>
      <c r="F287" s="38"/>
      <c r="G287" s="38"/>
      <c r="H287" s="38"/>
      <c r="I287" s="38"/>
      <c r="J287" s="38"/>
      <c r="K287" s="38"/>
      <c r="L287" s="25"/>
    </row>
  </sheetData>
  <autoFilter ref="C130:K286" xr:uid="{00000000-0009-0000-0000-00000A000000}"/>
  <mergeCells count="11">
    <mergeCell ref="L2:V2"/>
    <mergeCell ref="E87:H87"/>
    <mergeCell ref="E89:H89"/>
    <mergeCell ref="E119:H119"/>
    <mergeCell ref="E121:H121"/>
    <mergeCell ref="E123:H123"/>
    <mergeCell ref="E7:H7"/>
    <mergeCell ref="E9:H9"/>
    <mergeCell ref="E11:H11"/>
    <mergeCell ref="E29:H29"/>
    <mergeCell ref="E85:H85"/>
  </mergeCells>
  <pageMargins left="0.39374999999999999" right="0.39374999999999999" top="0.39374999999999999" bottom="0.39374999999999999" header="0" footer="0"/>
  <pageSetup paperSize="9" scale="76" fitToHeight="100" orientation="portrait" blackAndWhite="1" r:id="rId1"/>
  <headerFooter>
    <oddFooter>&amp;CStrana &amp;P z &amp;N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B2:BM174"/>
  <sheetViews>
    <sheetView showGridLines="0" topLeftCell="A147" workbookViewId="0">
      <selection activeCell="I174" sqref="I174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81" t="s">
        <v>5</v>
      </c>
      <c r="M2" s="166"/>
      <c r="N2" s="166"/>
      <c r="O2" s="166"/>
      <c r="P2" s="166"/>
      <c r="Q2" s="166"/>
      <c r="R2" s="166"/>
      <c r="S2" s="166"/>
      <c r="T2" s="166"/>
      <c r="U2" s="166"/>
      <c r="V2" s="166"/>
      <c r="AT2" s="13" t="s">
        <v>136</v>
      </c>
    </row>
    <row r="3" spans="2:46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81</v>
      </c>
    </row>
    <row r="4" spans="2:46" ht="24.95" customHeight="1">
      <c r="B4" s="16"/>
      <c r="D4" s="17" t="s">
        <v>141</v>
      </c>
      <c r="L4" s="16"/>
      <c r="M4" s="85" t="s">
        <v>10</v>
      </c>
      <c r="AT4" s="13" t="s">
        <v>3</v>
      </c>
    </row>
    <row r="5" spans="2:46" ht="6.95" customHeight="1">
      <c r="B5" s="16"/>
      <c r="L5" s="16"/>
    </row>
    <row r="6" spans="2:46" ht="12" customHeight="1">
      <c r="B6" s="16"/>
      <c r="D6" s="22" t="s">
        <v>14</v>
      </c>
      <c r="L6" s="16"/>
    </row>
    <row r="7" spans="2:46" ht="26.25" customHeight="1">
      <c r="B7" s="16"/>
      <c r="E7" s="195" t="str">
        <f>'Rekapitulace stavby'!K6</f>
        <v>BRNO, VINIČNÍ IB - REKONSTRUKCE VODOVODU A KANALIZACE (Balbínova-Hrabalova)</v>
      </c>
      <c r="F7" s="196"/>
      <c r="G7" s="196"/>
      <c r="H7" s="196"/>
      <c r="L7" s="16"/>
    </row>
    <row r="8" spans="2:46" ht="12" customHeight="1">
      <c r="B8" s="16"/>
      <c r="D8" s="22" t="s">
        <v>142</v>
      </c>
      <c r="L8" s="16"/>
    </row>
    <row r="9" spans="2:46" s="1" customFormat="1" ht="16.5" customHeight="1">
      <c r="B9" s="25"/>
      <c r="E9" s="195" t="s">
        <v>2220</v>
      </c>
      <c r="F9" s="194"/>
      <c r="G9" s="194"/>
      <c r="H9" s="194"/>
      <c r="L9" s="25"/>
    </row>
    <row r="10" spans="2:46" s="1" customFormat="1" ht="12" customHeight="1">
      <c r="B10" s="25"/>
      <c r="D10" s="22" t="s">
        <v>144</v>
      </c>
      <c r="L10" s="25"/>
    </row>
    <row r="11" spans="2:46" s="1" customFormat="1" ht="16.5" customHeight="1">
      <c r="B11" s="25"/>
      <c r="E11" s="172" t="s">
        <v>2221</v>
      </c>
      <c r="F11" s="194"/>
      <c r="G11" s="194"/>
      <c r="H11" s="194"/>
      <c r="L11" s="25"/>
    </row>
    <row r="12" spans="2:46" s="1" customFormat="1">
      <c r="B12" s="25"/>
      <c r="L12" s="25"/>
    </row>
    <row r="13" spans="2:46" s="1" customFormat="1" ht="12" customHeight="1">
      <c r="B13" s="25"/>
      <c r="D13" s="22" t="s">
        <v>16</v>
      </c>
      <c r="F13" s="20" t="s">
        <v>87</v>
      </c>
      <c r="I13" s="22" t="s">
        <v>17</v>
      </c>
      <c r="J13" s="20" t="s">
        <v>1</v>
      </c>
      <c r="L13" s="25"/>
    </row>
    <row r="14" spans="2:46" s="1" customFormat="1" ht="12" customHeight="1">
      <c r="B14" s="25"/>
      <c r="D14" s="22" t="s">
        <v>18</v>
      </c>
      <c r="F14" s="20" t="s">
        <v>19</v>
      </c>
      <c r="I14" s="22" t="s">
        <v>20</v>
      </c>
      <c r="J14" s="45">
        <f>'Rekapitulace stavby'!AN8</f>
        <v>45847</v>
      </c>
      <c r="L14" s="25"/>
    </row>
    <row r="15" spans="2:46" s="1" customFormat="1" ht="10.9" customHeight="1">
      <c r="B15" s="25"/>
      <c r="L15" s="25"/>
    </row>
    <row r="16" spans="2:46" s="1" customFormat="1" ht="12" customHeight="1">
      <c r="B16" s="25"/>
      <c r="D16" s="22" t="s">
        <v>21</v>
      </c>
      <c r="I16" s="22" t="s">
        <v>22</v>
      </c>
      <c r="J16" s="20" t="s">
        <v>1</v>
      </c>
      <c r="L16" s="25"/>
    </row>
    <row r="17" spans="2:12" s="1" customFormat="1" ht="18" customHeight="1">
      <c r="B17" s="25"/>
      <c r="E17" s="20" t="s">
        <v>23</v>
      </c>
      <c r="I17" s="22" t="s">
        <v>24</v>
      </c>
      <c r="J17" s="20" t="s">
        <v>1</v>
      </c>
      <c r="L17" s="25"/>
    </row>
    <row r="18" spans="2:12" s="1" customFormat="1" ht="6.95" customHeight="1">
      <c r="B18" s="25"/>
      <c r="L18" s="25"/>
    </row>
    <row r="19" spans="2:12" s="1" customFormat="1" ht="12" customHeight="1">
      <c r="B19" s="25"/>
      <c r="D19" s="22" t="s">
        <v>25</v>
      </c>
      <c r="I19" s="22" t="s">
        <v>22</v>
      </c>
      <c r="J19" s="20" t="s">
        <v>1</v>
      </c>
      <c r="L19" s="25"/>
    </row>
    <row r="20" spans="2:12" s="1" customFormat="1" ht="18" customHeight="1">
      <c r="B20" s="25"/>
      <c r="E20" s="20" t="s">
        <v>26</v>
      </c>
      <c r="I20" s="22" t="s">
        <v>24</v>
      </c>
      <c r="J20" s="20" t="s">
        <v>1</v>
      </c>
      <c r="L20" s="25"/>
    </row>
    <row r="21" spans="2:12" s="1" customFormat="1" ht="6.95" customHeight="1">
      <c r="B21" s="25"/>
      <c r="L21" s="25"/>
    </row>
    <row r="22" spans="2:12" s="1" customFormat="1" ht="12" customHeight="1">
      <c r="B22" s="25"/>
      <c r="D22" s="22" t="s">
        <v>27</v>
      </c>
      <c r="I22" s="22" t="s">
        <v>22</v>
      </c>
      <c r="J22" s="20" t="s">
        <v>1</v>
      </c>
      <c r="L22" s="25"/>
    </row>
    <row r="23" spans="2:12" s="1" customFormat="1" ht="18" customHeight="1">
      <c r="B23" s="25"/>
      <c r="E23" s="20" t="s">
        <v>2420</v>
      </c>
      <c r="I23" s="22" t="s">
        <v>24</v>
      </c>
      <c r="J23" s="20" t="s">
        <v>1</v>
      </c>
      <c r="L23" s="25"/>
    </row>
    <row r="24" spans="2:12" s="1" customFormat="1" ht="6.95" customHeight="1">
      <c r="B24" s="25"/>
      <c r="L24" s="25"/>
    </row>
    <row r="25" spans="2:12" s="1" customFormat="1" ht="12" customHeight="1">
      <c r="B25" s="25"/>
      <c r="D25" s="22" t="s">
        <v>29</v>
      </c>
      <c r="I25" s="22" t="s">
        <v>22</v>
      </c>
      <c r="J25" s="20" t="s">
        <v>1</v>
      </c>
      <c r="L25" s="25"/>
    </row>
    <row r="26" spans="2:12" s="1" customFormat="1" ht="18" customHeight="1">
      <c r="B26" s="25"/>
      <c r="E26" s="20" t="s">
        <v>2420</v>
      </c>
      <c r="I26" s="22" t="s">
        <v>24</v>
      </c>
      <c r="J26" s="20" t="s">
        <v>1</v>
      </c>
      <c r="L26" s="25"/>
    </row>
    <row r="27" spans="2:12" s="1" customFormat="1" ht="6.95" customHeight="1">
      <c r="B27" s="25"/>
      <c r="L27" s="25"/>
    </row>
    <row r="28" spans="2:12" s="1" customFormat="1" ht="12" customHeight="1">
      <c r="B28" s="25"/>
      <c r="D28" s="22" t="s">
        <v>30</v>
      </c>
      <c r="L28" s="25"/>
    </row>
    <row r="29" spans="2:12" s="7" customFormat="1" ht="16.5" customHeight="1">
      <c r="B29" s="86"/>
      <c r="E29" s="168" t="s">
        <v>1</v>
      </c>
      <c r="F29" s="168"/>
      <c r="G29" s="168"/>
      <c r="H29" s="168"/>
      <c r="L29" s="86"/>
    </row>
    <row r="30" spans="2:12" s="1" customFormat="1" ht="6.95" customHeight="1">
      <c r="B30" s="25"/>
      <c r="L30" s="25"/>
    </row>
    <row r="31" spans="2:12" s="1" customFormat="1" ht="6.95" customHeight="1">
      <c r="B31" s="25"/>
      <c r="D31" s="46"/>
      <c r="E31" s="46"/>
      <c r="F31" s="46"/>
      <c r="G31" s="46"/>
      <c r="H31" s="46"/>
      <c r="I31" s="46"/>
      <c r="J31" s="46"/>
      <c r="K31" s="46"/>
      <c r="L31" s="25"/>
    </row>
    <row r="32" spans="2:12" s="1" customFormat="1" ht="25.35" customHeight="1">
      <c r="B32" s="25"/>
      <c r="D32" s="87" t="s">
        <v>32</v>
      </c>
      <c r="J32" s="58">
        <f>ROUND(J124, 2)</f>
        <v>0</v>
      </c>
      <c r="L32" s="25"/>
    </row>
    <row r="33" spans="2:12" s="1" customFormat="1" ht="6.95" customHeight="1">
      <c r="B33" s="25"/>
      <c r="D33" s="46"/>
      <c r="E33" s="46"/>
      <c r="F33" s="46"/>
      <c r="G33" s="46"/>
      <c r="H33" s="46"/>
      <c r="I33" s="46"/>
      <c r="J33" s="46"/>
      <c r="K33" s="46"/>
      <c r="L33" s="25"/>
    </row>
    <row r="34" spans="2:12" s="1" customFormat="1" ht="14.45" customHeight="1">
      <c r="B34" s="25"/>
      <c r="F34" s="28" t="s">
        <v>34</v>
      </c>
      <c r="I34" s="28" t="s">
        <v>33</v>
      </c>
      <c r="J34" s="28" t="s">
        <v>35</v>
      </c>
      <c r="L34" s="25"/>
    </row>
    <row r="35" spans="2:12" s="1" customFormat="1" ht="14.45" customHeight="1">
      <c r="B35" s="25"/>
      <c r="D35" s="88" t="s">
        <v>36</v>
      </c>
      <c r="E35" s="22" t="s">
        <v>37</v>
      </c>
      <c r="F35" s="78">
        <f>ROUND((SUM(BE124:BE173)),  2)</f>
        <v>0</v>
      </c>
      <c r="I35" s="89">
        <v>0.21</v>
      </c>
      <c r="J35" s="78">
        <f>ROUND(((SUM(BE124:BE173))*I35),  2)</f>
        <v>0</v>
      </c>
      <c r="L35" s="25"/>
    </row>
    <row r="36" spans="2:12" s="1" customFormat="1" ht="14.45" customHeight="1">
      <c r="B36" s="25"/>
      <c r="E36" s="22" t="s">
        <v>38</v>
      </c>
      <c r="F36" s="78">
        <f>ROUND((SUM(BF124:BF173)),  2)</f>
        <v>0</v>
      </c>
      <c r="I36" s="89">
        <v>0.12</v>
      </c>
      <c r="J36" s="78">
        <f>ROUND(((SUM(BF124:BF173))*I36),  2)</f>
        <v>0</v>
      </c>
      <c r="L36" s="25"/>
    </row>
    <row r="37" spans="2:12" s="1" customFormat="1" ht="14.45" hidden="1" customHeight="1">
      <c r="B37" s="25"/>
      <c r="E37" s="22" t="s">
        <v>39</v>
      </c>
      <c r="F37" s="78">
        <f>ROUND((SUM(BG124:BG173)),  2)</f>
        <v>0</v>
      </c>
      <c r="I37" s="89">
        <v>0.21</v>
      </c>
      <c r="J37" s="78">
        <f>0</f>
        <v>0</v>
      </c>
      <c r="L37" s="25"/>
    </row>
    <row r="38" spans="2:12" s="1" customFormat="1" ht="14.45" hidden="1" customHeight="1">
      <c r="B38" s="25"/>
      <c r="E38" s="22" t="s">
        <v>40</v>
      </c>
      <c r="F38" s="78">
        <f>ROUND((SUM(BH124:BH173)),  2)</f>
        <v>0</v>
      </c>
      <c r="I38" s="89">
        <v>0.12</v>
      </c>
      <c r="J38" s="78">
        <f>0</f>
        <v>0</v>
      </c>
      <c r="L38" s="25"/>
    </row>
    <row r="39" spans="2:12" s="1" customFormat="1" ht="14.45" hidden="1" customHeight="1">
      <c r="B39" s="25"/>
      <c r="E39" s="22" t="s">
        <v>41</v>
      </c>
      <c r="F39" s="78">
        <f>ROUND((SUM(BI124:BI173)),  2)</f>
        <v>0</v>
      </c>
      <c r="I39" s="89">
        <v>0</v>
      </c>
      <c r="J39" s="78">
        <f>0</f>
        <v>0</v>
      </c>
      <c r="L39" s="25"/>
    </row>
    <row r="40" spans="2:12" s="1" customFormat="1" ht="6.95" customHeight="1">
      <c r="B40" s="25"/>
      <c r="L40" s="25"/>
    </row>
    <row r="41" spans="2:12" s="1" customFormat="1" ht="25.35" customHeight="1">
      <c r="B41" s="25"/>
      <c r="C41" s="90"/>
      <c r="D41" s="91" t="s">
        <v>42</v>
      </c>
      <c r="E41" s="49"/>
      <c r="F41" s="49"/>
      <c r="G41" s="92" t="s">
        <v>43</v>
      </c>
      <c r="H41" s="93" t="s">
        <v>44</v>
      </c>
      <c r="I41" s="49"/>
      <c r="J41" s="94">
        <f>SUM(J32:J39)</f>
        <v>0</v>
      </c>
      <c r="K41" s="95"/>
      <c r="L41" s="25"/>
    </row>
    <row r="42" spans="2:12" s="1" customFormat="1" ht="14.45" customHeight="1">
      <c r="B42" s="25"/>
      <c r="L42" s="25"/>
    </row>
    <row r="43" spans="2:12" ht="14.45" customHeight="1">
      <c r="B43" s="16"/>
      <c r="L43" s="16"/>
    </row>
    <row r="44" spans="2:12" ht="14.45" customHeight="1">
      <c r="B44" s="16"/>
      <c r="L44" s="16"/>
    </row>
    <row r="45" spans="2:12" ht="14.45" customHeight="1">
      <c r="B45" s="16"/>
      <c r="L45" s="16"/>
    </row>
    <row r="46" spans="2:12" ht="14.45" customHeight="1">
      <c r="B46" s="16"/>
      <c r="L46" s="16"/>
    </row>
    <row r="47" spans="2:12" ht="14.45" customHeight="1">
      <c r="B47" s="16"/>
      <c r="L47" s="16"/>
    </row>
    <row r="48" spans="2:12" ht="14.45" customHeight="1">
      <c r="B48" s="16"/>
      <c r="L48" s="16"/>
    </row>
    <row r="49" spans="2:12" ht="14.45" customHeight="1">
      <c r="B49" s="16"/>
      <c r="L49" s="16"/>
    </row>
    <row r="50" spans="2:12" s="1" customFormat="1" ht="14.45" customHeight="1">
      <c r="B50" s="25"/>
      <c r="D50" s="34" t="s">
        <v>45</v>
      </c>
      <c r="E50" s="35"/>
      <c r="F50" s="35"/>
      <c r="G50" s="34" t="s">
        <v>46</v>
      </c>
      <c r="H50" s="35"/>
      <c r="I50" s="35"/>
      <c r="J50" s="35"/>
      <c r="K50" s="35"/>
      <c r="L50" s="25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2.75">
      <c r="B61" s="25"/>
      <c r="D61" s="36" t="s">
        <v>47</v>
      </c>
      <c r="E61" s="27"/>
      <c r="F61" s="96" t="s">
        <v>48</v>
      </c>
      <c r="G61" s="36" t="s">
        <v>47</v>
      </c>
      <c r="H61" s="27"/>
      <c r="I61" s="27"/>
      <c r="J61" s="97" t="s">
        <v>48</v>
      </c>
      <c r="K61" s="27"/>
      <c r="L61" s="25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2.75">
      <c r="B65" s="25"/>
      <c r="D65" s="34" t="s">
        <v>49</v>
      </c>
      <c r="E65" s="35"/>
      <c r="F65" s="35"/>
      <c r="G65" s="34" t="s">
        <v>50</v>
      </c>
      <c r="H65" s="35"/>
      <c r="I65" s="35"/>
      <c r="J65" s="35"/>
      <c r="K65" s="35"/>
      <c r="L65" s="25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2.75">
      <c r="B76" s="25"/>
      <c r="D76" s="36" t="s">
        <v>47</v>
      </c>
      <c r="E76" s="27"/>
      <c r="F76" s="96" t="s">
        <v>48</v>
      </c>
      <c r="G76" s="36" t="s">
        <v>47</v>
      </c>
      <c r="H76" s="27"/>
      <c r="I76" s="27"/>
      <c r="J76" s="97" t="s">
        <v>48</v>
      </c>
      <c r="K76" s="27"/>
      <c r="L76" s="25"/>
    </row>
    <row r="77" spans="2:12" s="1" customFormat="1" ht="14.45" customHeight="1">
      <c r="B77" s="37"/>
      <c r="C77" s="38"/>
      <c r="D77" s="38"/>
      <c r="E77" s="38"/>
      <c r="F77" s="38"/>
      <c r="G77" s="38"/>
      <c r="H77" s="38"/>
      <c r="I77" s="38"/>
      <c r="J77" s="38"/>
      <c r="K77" s="38"/>
      <c r="L77" s="25"/>
    </row>
    <row r="81" spans="2:12" s="1" customFormat="1" ht="6.95" customHeight="1">
      <c r="B81" s="39"/>
      <c r="C81" s="40"/>
      <c r="D81" s="40"/>
      <c r="E81" s="40"/>
      <c r="F81" s="40"/>
      <c r="G81" s="40"/>
      <c r="H81" s="40"/>
      <c r="I81" s="40"/>
      <c r="J81" s="40"/>
      <c r="K81" s="40"/>
      <c r="L81" s="25"/>
    </row>
    <row r="82" spans="2:12" s="1" customFormat="1" ht="24.95" customHeight="1">
      <c r="B82" s="25"/>
      <c r="C82" s="17" t="s">
        <v>146</v>
      </c>
      <c r="L82" s="25"/>
    </row>
    <row r="83" spans="2:12" s="1" customFormat="1" ht="6.95" customHeight="1">
      <c r="B83" s="25"/>
      <c r="L83" s="25"/>
    </row>
    <row r="84" spans="2:12" s="1" customFormat="1" ht="12" customHeight="1">
      <c r="B84" s="25"/>
      <c r="C84" s="22" t="s">
        <v>14</v>
      </c>
      <c r="L84" s="25"/>
    </row>
    <row r="85" spans="2:12" s="1" customFormat="1" ht="26.25" customHeight="1">
      <c r="B85" s="25"/>
      <c r="E85" s="195" t="str">
        <f>E7</f>
        <v>BRNO, VINIČNÍ IB - REKONSTRUKCE VODOVODU A KANALIZACE (Balbínova-Hrabalova)</v>
      </c>
      <c r="F85" s="196"/>
      <c r="G85" s="196"/>
      <c r="H85" s="196"/>
      <c r="L85" s="25"/>
    </row>
    <row r="86" spans="2:12" ht="12" customHeight="1">
      <c r="B86" s="16"/>
      <c r="C86" s="22" t="s">
        <v>142</v>
      </c>
      <c r="L86" s="16"/>
    </row>
    <row r="87" spans="2:12" s="1" customFormat="1" ht="16.5" customHeight="1">
      <c r="B87" s="25"/>
      <c r="E87" s="195" t="s">
        <v>2220</v>
      </c>
      <c r="F87" s="194"/>
      <c r="G87" s="194"/>
      <c r="H87" s="194"/>
      <c r="L87" s="25"/>
    </row>
    <row r="88" spans="2:12" s="1" customFormat="1" ht="12" customHeight="1">
      <c r="B88" s="25"/>
      <c r="C88" s="22" t="s">
        <v>144</v>
      </c>
      <c r="L88" s="25"/>
    </row>
    <row r="89" spans="2:12" s="1" customFormat="1" ht="16.5" customHeight="1">
      <c r="B89" s="25"/>
      <c r="E89" s="172" t="str">
        <f>E11</f>
        <v>SO 801 - náhradní výsadba zeleně</v>
      </c>
      <c r="F89" s="194"/>
      <c r="G89" s="194"/>
      <c r="H89" s="194"/>
      <c r="L89" s="25"/>
    </row>
    <row r="90" spans="2:12" s="1" customFormat="1" ht="6.95" customHeight="1">
      <c r="B90" s="25"/>
      <c r="L90" s="25"/>
    </row>
    <row r="91" spans="2:12" s="1" customFormat="1" ht="12" customHeight="1">
      <c r="B91" s="25"/>
      <c r="C91" s="22" t="s">
        <v>18</v>
      </c>
      <c r="F91" s="20" t="str">
        <f>F14</f>
        <v>Brno</v>
      </c>
      <c r="I91" s="22" t="s">
        <v>20</v>
      </c>
      <c r="J91" s="45">
        <f>IF(J14="","",J14)</f>
        <v>45847</v>
      </c>
      <c r="L91" s="25"/>
    </row>
    <row r="92" spans="2:12" s="1" customFormat="1" ht="6.95" customHeight="1">
      <c r="B92" s="25"/>
      <c r="L92" s="25"/>
    </row>
    <row r="93" spans="2:12" s="1" customFormat="1" ht="25.7" customHeight="1">
      <c r="B93" s="25"/>
      <c r="C93" s="22" t="s">
        <v>21</v>
      </c>
      <c r="F93" s="20" t="str">
        <f>E17</f>
        <v>Statutární město Brno</v>
      </c>
      <c r="I93" s="22" t="s">
        <v>27</v>
      </c>
      <c r="J93" s="23" t="str">
        <f>E23</f>
        <v>Pudis a.s.</v>
      </c>
      <c r="L93" s="25"/>
    </row>
    <row r="94" spans="2:12" s="1" customFormat="1" ht="15.2" customHeight="1">
      <c r="B94" s="25"/>
      <c r="C94" s="22" t="s">
        <v>25</v>
      </c>
      <c r="F94" s="20" t="str">
        <f>IF(E20="","",E20)</f>
        <v xml:space="preserve"> </v>
      </c>
      <c r="I94" s="22" t="s">
        <v>29</v>
      </c>
      <c r="J94" s="23" t="str">
        <f>E26</f>
        <v>Pudis a.s.</v>
      </c>
      <c r="L94" s="25"/>
    </row>
    <row r="95" spans="2:12" s="1" customFormat="1" ht="10.35" customHeight="1">
      <c r="B95" s="25"/>
      <c r="L95" s="25"/>
    </row>
    <row r="96" spans="2:12" s="1" customFormat="1" ht="29.25" customHeight="1">
      <c r="B96" s="25"/>
      <c r="C96" s="98" t="s">
        <v>147</v>
      </c>
      <c r="D96" s="90"/>
      <c r="E96" s="90"/>
      <c r="F96" s="90"/>
      <c r="G96" s="90"/>
      <c r="H96" s="90"/>
      <c r="I96" s="90"/>
      <c r="J96" s="99" t="s">
        <v>148</v>
      </c>
      <c r="K96" s="90"/>
      <c r="L96" s="25"/>
    </row>
    <row r="97" spans="2:47" s="1" customFormat="1" ht="10.35" customHeight="1">
      <c r="B97" s="25"/>
      <c r="L97" s="25"/>
    </row>
    <row r="98" spans="2:47" s="1" customFormat="1" ht="22.9" customHeight="1">
      <c r="B98" s="25"/>
      <c r="C98" s="100" t="s">
        <v>149</v>
      </c>
      <c r="J98" s="58">
        <f>J124</f>
        <v>0</v>
      </c>
      <c r="L98" s="25"/>
      <c r="AU98" s="13" t="s">
        <v>150</v>
      </c>
    </row>
    <row r="99" spans="2:47" s="8" customFormat="1" ht="24.95" customHeight="1">
      <c r="B99" s="101"/>
      <c r="D99" s="102" t="s">
        <v>151</v>
      </c>
      <c r="E99" s="103"/>
      <c r="F99" s="103"/>
      <c r="G99" s="103"/>
      <c r="H99" s="103"/>
      <c r="I99" s="103"/>
      <c r="J99" s="104">
        <f>J125</f>
        <v>0</v>
      </c>
      <c r="L99" s="101"/>
    </row>
    <row r="100" spans="2:47" s="9" customFormat="1" ht="19.899999999999999" customHeight="1">
      <c r="B100" s="105"/>
      <c r="D100" s="106" t="s">
        <v>152</v>
      </c>
      <c r="E100" s="107"/>
      <c r="F100" s="107"/>
      <c r="G100" s="107"/>
      <c r="H100" s="107"/>
      <c r="I100" s="107"/>
      <c r="J100" s="108">
        <f>J126</f>
        <v>0</v>
      </c>
      <c r="L100" s="105"/>
    </row>
    <row r="101" spans="2:47" s="9" customFormat="1" ht="19.899999999999999" customHeight="1">
      <c r="B101" s="105"/>
      <c r="D101" s="106" t="s">
        <v>2222</v>
      </c>
      <c r="E101" s="107"/>
      <c r="F101" s="107"/>
      <c r="G101" s="107"/>
      <c r="H101" s="107"/>
      <c r="I101" s="107"/>
      <c r="J101" s="108">
        <f>J157</f>
        <v>0</v>
      </c>
      <c r="L101" s="105"/>
    </row>
    <row r="102" spans="2:47" s="9" customFormat="1" ht="19.899999999999999" customHeight="1">
      <c r="B102" s="105"/>
      <c r="D102" s="106" t="s">
        <v>257</v>
      </c>
      <c r="E102" s="107"/>
      <c r="F102" s="107"/>
      <c r="G102" s="107"/>
      <c r="H102" s="107"/>
      <c r="I102" s="107"/>
      <c r="J102" s="108">
        <f>J172</f>
        <v>0</v>
      </c>
      <c r="L102" s="105"/>
    </row>
    <row r="103" spans="2:47" s="1" customFormat="1" ht="21.75" customHeight="1">
      <c r="B103" s="25"/>
      <c r="L103" s="25"/>
    </row>
    <row r="104" spans="2:47" s="1" customFormat="1" ht="6.95" customHeight="1">
      <c r="B104" s="37"/>
      <c r="C104" s="38"/>
      <c r="D104" s="38"/>
      <c r="E104" s="38"/>
      <c r="F104" s="38"/>
      <c r="G104" s="38"/>
      <c r="H104" s="38"/>
      <c r="I104" s="38"/>
      <c r="J104" s="38"/>
      <c r="K104" s="38"/>
      <c r="L104" s="25"/>
    </row>
    <row r="108" spans="2:47" s="1" customFormat="1" ht="6.95" customHeight="1">
      <c r="B108" s="39"/>
      <c r="C108" s="40"/>
      <c r="D108" s="40"/>
      <c r="E108" s="40"/>
      <c r="F108" s="40"/>
      <c r="G108" s="40"/>
      <c r="H108" s="40"/>
      <c r="I108" s="40"/>
      <c r="J108" s="40"/>
      <c r="K108" s="40"/>
      <c r="L108" s="25"/>
    </row>
    <row r="109" spans="2:47" s="1" customFormat="1" ht="24.95" customHeight="1">
      <c r="B109" s="25"/>
      <c r="C109" s="17" t="s">
        <v>153</v>
      </c>
      <c r="L109" s="25"/>
    </row>
    <row r="110" spans="2:47" s="1" customFormat="1" ht="6.95" customHeight="1">
      <c r="B110" s="25"/>
      <c r="L110" s="25"/>
    </row>
    <row r="111" spans="2:47" s="1" customFormat="1" ht="12" customHeight="1">
      <c r="B111" s="25"/>
      <c r="C111" s="22" t="s">
        <v>14</v>
      </c>
      <c r="L111" s="25"/>
    </row>
    <row r="112" spans="2:47" s="1" customFormat="1" ht="26.25" customHeight="1">
      <c r="B112" s="25"/>
      <c r="E112" s="195" t="str">
        <f>E7</f>
        <v>BRNO, VINIČNÍ IB - REKONSTRUKCE VODOVODU A KANALIZACE (Balbínova-Hrabalova)</v>
      </c>
      <c r="F112" s="196"/>
      <c r="G112" s="196"/>
      <c r="H112" s="196"/>
      <c r="L112" s="25"/>
    </row>
    <row r="113" spans="2:65" ht="12" customHeight="1">
      <c r="B113" s="16"/>
      <c r="C113" s="22" t="s">
        <v>142</v>
      </c>
      <c r="L113" s="16"/>
    </row>
    <row r="114" spans="2:65" s="1" customFormat="1" ht="16.5" customHeight="1">
      <c r="B114" s="25"/>
      <c r="E114" s="195" t="s">
        <v>2220</v>
      </c>
      <c r="F114" s="194"/>
      <c r="G114" s="194"/>
      <c r="H114" s="194"/>
      <c r="L114" s="25"/>
    </row>
    <row r="115" spans="2:65" s="1" customFormat="1" ht="12" customHeight="1">
      <c r="B115" s="25"/>
      <c r="C115" s="22" t="s">
        <v>144</v>
      </c>
      <c r="L115" s="25"/>
    </row>
    <row r="116" spans="2:65" s="1" customFormat="1" ht="16.5" customHeight="1">
      <c r="B116" s="25"/>
      <c r="E116" s="172" t="str">
        <f>E11</f>
        <v>SO 801 - náhradní výsadba zeleně</v>
      </c>
      <c r="F116" s="194"/>
      <c r="G116" s="194"/>
      <c r="H116" s="194"/>
      <c r="L116" s="25"/>
    </row>
    <row r="117" spans="2:65" s="1" customFormat="1" ht="6.95" customHeight="1">
      <c r="B117" s="25"/>
      <c r="L117" s="25"/>
    </row>
    <row r="118" spans="2:65" s="1" customFormat="1" ht="12" customHeight="1">
      <c r="B118" s="25"/>
      <c r="C118" s="22" t="s">
        <v>18</v>
      </c>
      <c r="F118" s="20" t="str">
        <f>F14</f>
        <v>Brno</v>
      </c>
      <c r="I118" s="22" t="s">
        <v>20</v>
      </c>
      <c r="J118" s="45">
        <f>IF(J14="","",J14)</f>
        <v>45847</v>
      </c>
      <c r="L118" s="25"/>
    </row>
    <row r="119" spans="2:65" s="1" customFormat="1" ht="6.95" customHeight="1">
      <c r="B119" s="25"/>
      <c r="L119" s="25"/>
    </row>
    <row r="120" spans="2:65" s="1" customFormat="1" ht="25.7" customHeight="1">
      <c r="B120" s="25"/>
      <c r="C120" s="22" t="s">
        <v>21</v>
      </c>
      <c r="F120" s="20" t="str">
        <f>E17</f>
        <v>Statutární město Brno</v>
      </c>
      <c r="I120" s="22" t="s">
        <v>27</v>
      </c>
      <c r="J120" s="23" t="str">
        <f>E23</f>
        <v>Pudis a.s.</v>
      </c>
      <c r="L120" s="25"/>
    </row>
    <row r="121" spans="2:65" s="1" customFormat="1" ht="15.2" customHeight="1">
      <c r="B121" s="25"/>
      <c r="C121" s="22" t="s">
        <v>25</v>
      </c>
      <c r="F121" s="20" t="str">
        <f>IF(E20="","",E20)</f>
        <v xml:space="preserve"> </v>
      </c>
      <c r="I121" s="22" t="s">
        <v>29</v>
      </c>
      <c r="J121" s="23" t="str">
        <f>E26</f>
        <v>Pudis a.s.</v>
      </c>
      <c r="L121" s="25"/>
    </row>
    <row r="122" spans="2:65" s="1" customFormat="1" ht="10.35" customHeight="1">
      <c r="B122" s="25"/>
      <c r="L122" s="25"/>
    </row>
    <row r="123" spans="2:65" s="10" customFormat="1" ht="29.25" customHeight="1">
      <c r="B123" s="109"/>
      <c r="C123" s="110" t="s">
        <v>154</v>
      </c>
      <c r="D123" s="111" t="s">
        <v>57</v>
      </c>
      <c r="E123" s="111" t="s">
        <v>53</v>
      </c>
      <c r="F123" s="111" t="s">
        <v>54</v>
      </c>
      <c r="G123" s="111" t="s">
        <v>155</v>
      </c>
      <c r="H123" s="111" t="s">
        <v>156</v>
      </c>
      <c r="I123" s="111" t="s">
        <v>157</v>
      </c>
      <c r="J123" s="111" t="s">
        <v>148</v>
      </c>
      <c r="K123" s="112" t="s">
        <v>158</v>
      </c>
      <c r="L123" s="109"/>
      <c r="M123" s="51" t="s">
        <v>1</v>
      </c>
      <c r="N123" s="52" t="s">
        <v>36</v>
      </c>
      <c r="O123" s="52" t="s">
        <v>159</v>
      </c>
      <c r="P123" s="52" t="s">
        <v>160</v>
      </c>
      <c r="Q123" s="52" t="s">
        <v>161</v>
      </c>
      <c r="R123" s="52" t="s">
        <v>162</v>
      </c>
      <c r="S123" s="52" t="s">
        <v>163</v>
      </c>
      <c r="T123" s="53" t="s">
        <v>164</v>
      </c>
    </row>
    <row r="124" spans="2:65" s="1" customFormat="1" ht="22.9" customHeight="1">
      <c r="B124" s="25"/>
      <c r="C124" s="56" t="s">
        <v>165</v>
      </c>
      <c r="J124" s="113">
        <f>BK124</f>
        <v>0</v>
      </c>
      <c r="L124" s="25"/>
      <c r="M124" s="54"/>
      <c r="N124" s="46"/>
      <c r="O124" s="46"/>
      <c r="P124" s="114">
        <f>P125</f>
        <v>197.481649</v>
      </c>
      <c r="Q124" s="46"/>
      <c r="R124" s="114">
        <f>R125</f>
        <v>0.42845</v>
      </c>
      <c r="S124" s="46"/>
      <c r="T124" s="115">
        <f>T125</f>
        <v>0</v>
      </c>
      <c r="AT124" s="13" t="s">
        <v>71</v>
      </c>
      <c r="AU124" s="13" t="s">
        <v>150</v>
      </c>
      <c r="BK124" s="116">
        <f>BK125</f>
        <v>0</v>
      </c>
    </row>
    <row r="125" spans="2:65" s="11" customFormat="1" ht="25.9" customHeight="1">
      <c r="B125" s="117"/>
      <c r="D125" s="118" t="s">
        <v>71</v>
      </c>
      <c r="E125" s="119" t="s">
        <v>166</v>
      </c>
      <c r="F125" s="119" t="s">
        <v>167</v>
      </c>
      <c r="J125" s="120">
        <f>BK125</f>
        <v>0</v>
      </c>
      <c r="L125" s="117"/>
      <c r="M125" s="121"/>
      <c r="P125" s="122">
        <f>P126+P157+P172</f>
        <v>197.481649</v>
      </c>
      <c r="R125" s="122">
        <f>R126+R157+R172</f>
        <v>0.42845</v>
      </c>
      <c r="T125" s="123">
        <f>T126+T157+T172</f>
        <v>0</v>
      </c>
      <c r="AR125" s="118" t="s">
        <v>79</v>
      </c>
      <c r="AT125" s="124" t="s">
        <v>71</v>
      </c>
      <c r="AU125" s="124" t="s">
        <v>72</v>
      </c>
      <c r="AY125" s="118" t="s">
        <v>168</v>
      </c>
      <c r="BK125" s="125">
        <f>BK126+BK157+BK172</f>
        <v>0</v>
      </c>
    </row>
    <row r="126" spans="2:65" s="11" customFormat="1" ht="22.9" customHeight="1">
      <c r="B126" s="117"/>
      <c r="D126" s="118" t="s">
        <v>71</v>
      </c>
      <c r="E126" s="126" t="s">
        <v>79</v>
      </c>
      <c r="F126" s="126" t="s">
        <v>169</v>
      </c>
      <c r="J126" s="127">
        <f>BK126</f>
        <v>0</v>
      </c>
      <c r="L126" s="117"/>
      <c r="M126" s="121"/>
      <c r="P126" s="122">
        <f>SUM(P127:P156)</f>
        <v>41.964068999999995</v>
      </c>
      <c r="R126" s="122">
        <f>SUM(R127:R156)</f>
        <v>0.42845</v>
      </c>
      <c r="T126" s="123">
        <f>SUM(T127:T156)</f>
        <v>0</v>
      </c>
      <c r="AR126" s="118" t="s">
        <v>79</v>
      </c>
      <c r="AT126" s="124" t="s">
        <v>71</v>
      </c>
      <c r="AU126" s="124" t="s">
        <v>79</v>
      </c>
      <c r="AY126" s="118" t="s">
        <v>168</v>
      </c>
      <c r="BK126" s="125">
        <f>SUM(BK127:BK156)</f>
        <v>0</v>
      </c>
    </row>
    <row r="127" spans="2:65" s="1" customFormat="1" ht="44.25" customHeight="1">
      <c r="B127" s="128"/>
      <c r="C127" s="129" t="s">
        <v>79</v>
      </c>
      <c r="D127" s="129" t="s">
        <v>170</v>
      </c>
      <c r="E127" s="130" t="s">
        <v>2223</v>
      </c>
      <c r="F127" s="131" t="s">
        <v>2224</v>
      </c>
      <c r="G127" s="132" t="s">
        <v>173</v>
      </c>
      <c r="H127" s="133">
        <v>18</v>
      </c>
      <c r="I127" s="134">
        <v>0</v>
      </c>
      <c r="J127" s="134">
        <f t="shared" ref="J127:J156" si="0">ROUND(I127*H127,2)</f>
        <v>0</v>
      </c>
      <c r="K127" s="131" t="s">
        <v>192</v>
      </c>
      <c r="L127" s="25"/>
      <c r="M127" s="135" t="s">
        <v>1</v>
      </c>
      <c r="N127" s="136" t="s">
        <v>37</v>
      </c>
      <c r="O127" s="137">
        <v>0.42499999999999999</v>
      </c>
      <c r="P127" s="137">
        <f t="shared" ref="P127:P156" si="1">O127*H127</f>
        <v>7.6499999999999995</v>
      </c>
      <c r="Q127" s="137">
        <v>0</v>
      </c>
      <c r="R127" s="137">
        <f t="shared" ref="R127:R156" si="2">Q127*H127</f>
        <v>0</v>
      </c>
      <c r="S127" s="137">
        <v>0</v>
      </c>
      <c r="T127" s="138">
        <f t="shared" ref="T127:T156" si="3">S127*H127</f>
        <v>0</v>
      </c>
      <c r="AR127" s="139" t="s">
        <v>174</v>
      </c>
      <c r="AT127" s="139" t="s">
        <v>170</v>
      </c>
      <c r="AU127" s="139" t="s">
        <v>81</v>
      </c>
      <c r="AY127" s="13" t="s">
        <v>168</v>
      </c>
      <c r="BE127" s="140">
        <f t="shared" ref="BE127:BE156" si="4">IF(N127="základní",J127,0)</f>
        <v>0</v>
      </c>
      <c r="BF127" s="140">
        <f t="shared" ref="BF127:BF156" si="5">IF(N127="snížená",J127,0)</f>
        <v>0</v>
      </c>
      <c r="BG127" s="140">
        <f t="shared" ref="BG127:BG156" si="6">IF(N127="zákl. přenesená",J127,0)</f>
        <v>0</v>
      </c>
      <c r="BH127" s="140">
        <f t="shared" ref="BH127:BH156" si="7">IF(N127="sníž. přenesená",J127,0)</f>
        <v>0</v>
      </c>
      <c r="BI127" s="140">
        <f t="shared" ref="BI127:BI156" si="8">IF(N127="nulová",J127,0)</f>
        <v>0</v>
      </c>
      <c r="BJ127" s="13" t="s">
        <v>79</v>
      </c>
      <c r="BK127" s="140">
        <f t="shared" ref="BK127:BK156" si="9">ROUND(I127*H127,2)</f>
        <v>0</v>
      </c>
      <c r="BL127" s="13" t="s">
        <v>174</v>
      </c>
      <c r="BM127" s="139" t="s">
        <v>2225</v>
      </c>
    </row>
    <row r="128" spans="2:65" s="1" customFormat="1" ht="44.25" customHeight="1">
      <c r="B128" s="128"/>
      <c r="C128" s="129" t="s">
        <v>81</v>
      </c>
      <c r="D128" s="129" t="s">
        <v>170</v>
      </c>
      <c r="E128" s="130" t="s">
        <v>2226</v>
      </c>
      <c r="F128" s="131" t="s">
        <v>2227</v>
      </c>
      <c r="G128" s="132" t="s">
        <v>173</v>
      </c>
      <c r="H128" s="133">
        <v>5</v>
      </c>
      <c r="I128" s="134">
        <v>0</v>
      </c>
      <c r="J128" s="134">
        <f t="shared" si="0"/>
        <v>0</v>
      </c>
      <c r="K128" s="131" t="s">
        <v>192</v>
      </c>
      <c r="L128" s="25"/>
      <c r="M128" s="135" t="s">
        <v>1</v>
      </c>
      <c r="N128" s="136" t="s">
        <v>37</v>
      </c>
      <c r="O128" s="137">
        <v>1.615</v>
      </c>
      <c r="P128" s="137">
        <f t="shared" si="1"/>
        <v>8.0749999999999993</v>
      </c>
      <c r="Q128" s="137">
        <v>0</v>
      </c>
      <c r="R128" s="137">
        <f t="shared" si="2"/>
        <v>0</v>
      </c>
      <c r="S128" s="137">
        <v>0</v>
      </c>
      <c r="T128" s="138">
        <f t="shared" si="3"/>
        <v>0</v>
      </c>
      <c r="AR128" s="139" t="s">
        <v>174</v>
      </c>
      <c r="AT128" s="139" t="s">
        <v>170</v>
      </c>
      <c r="AU128" s="139" t="s">
        <v>81</v>
      </c>
      <c r="AY128" s="13" t="s">
        <v>168</v>
      </c>
      <c r="BE128" s="140">
        <f t="shared" si="4"/>
        <v>0</v>
      </c>
      <c r="BF128" s="140">
        <f t="shared" si="5"/>
        <v>0</v>
      </c>
      <c r="BG128" s="140">
        <f t="shared" si="6"/>
        <v>0</v>
      </c>
      <c r="BH128" s="140">
        <f t="shared" si="7"/>
        <v>0</v>
      </c>
      <c r="BI128" s="140">
        <f t="shared" si="8"/>
        <v>0</v>
      </c>
      <c r="BJ128" s="13" t="s">
        <v>79</v>
      </c>
      <c r="BK128" s="140">
        <f t="shared" si="9"/>
        <v>0</v>
      </c>
      <c r="BL128" s="13" t="s">
        <v>174</v>
      </c>
      <c r="BM128" s="139" t="s">
        <v>2228</v>
      </c>
    </row>
    <row r="129" spans="2:65" s="1" customFormat="1" ht="16.5" customHeight="1">
      <c r="B129" s="128"/>
      <c r="C129" s="145" t="s">
        <v>104</v>
      </c>
      <c r="D129" s="145" t="s">
        <v>210</v>
      </c>
      <c r="E129" s="146" t="s">
        <v>717</v>
      </c>
      <c r="F129" s="147" t="s">
        <v>718</v>
      </c>
      <c r="G129" s="148" t="s">
        <v>213</v>
      </c>
      <c r="H129" s="149">
        <v>0.42499999999999999</v>
      </c>
      <c r="I129" s="134">
        <v>0</v>
      </c>
      <c r="J129" s="150">
        <f t="shared" si="0"/>
        <v>0</v>
      </c>
      <c r="K129" s="147" t="s">
        <v>2419</v>
      </c>
      <c r="L129" s="151"/>
      <c r="M129" s="152" t="s">
        <v>1</v>
      </c>
      <c r="N129" s="153" t="s">
        <v>37</v>
      </c>
      <c r="O129" s="137">
        <v>0</v>
      </c>
      <c r="P129" s="137">
        <f t="shared" si="1"/>
        <v>0</v>
      </c>
      <c r="Q129" s="137">
        <v>0.21</v>
      </c>
      <c r="R129" s="137">
        <f t="shared" si="2"/>
        <v>8.9249999999999996E-2</v>
      </c>
      <c r="S129" s="137">
        <v>0</v>
      </c>
      <c r="T129" s="138">
        <f t="shared" si="3"/>
        <v>0</v>
      </c>
      <c r="AR129" s="139" t="s">
        <v>232</v>
      </c>
      <c r="AT129" s="139" t="s">
        <v>210</v>
      </c>
      <c r="AU129" s="139" t="s">
        <v>81</v>
      </c>
      <c r="AY129" s="13" t="s">
        <v>168</v>
      </c>
      <c r="BE129" s="140">
        <f t="shared" si="4"/>
        <v>0</v>
      </c>
      <c r="BF129" s="140">
        <f t="shared" si="5"/>
        <v>0</v>
      </c>
      <c r="BG129" s="140">
        <f t="shared" si="6"/>
        <v>0</v>
      </c>
      <c r="BH129" s="140">
        <f t="shared" si="7"/>
        <v>0</v>
      </c>
      <c r="BI129" s="140">
        <f t="shared" si="8"/>
        <v>0</v>
      </c>
      <c r="BJ129" s="13" t="s">
        <v>79</v>
      </c>
      <c r="BK129" s="140">
        <f t="shared" si="9"/>
        <v>0</v>
      </c>
      <c r="BL129" s="13" t="s">
        <v>174</v>
      </c>
      <c r="BM129" s="139" t="s">
        <v>2229</v>
      </c>
    </row>
    <row r="130" spans="2:65" s="1" customFormat="1" ht="16.5" customHeight="1">
      <c r="B130" s="128"/>
      <c r="C130" s="145" t="s">
        <v>174</v>
      </c>
      <c r="D130" s="145" t="s">
        <v>210</v>
      </c>
      <c r="E130" s="146" t="s">
        <v>2230</v>
      </c>
      <c r="F130" s="147" t="s">
        <v>2231</v>
      </c>
      <c r="G130" s="148" t="s">
        <v>728</v>
      </c>
      <c r="H130" s="149">
        <v>104</v>
      </c>
      <c r="I130" s="134">
        <v>0</v>
      </c>
      <c r="J130" s="150">
        <f t="shared" si="0"/>
        <v>0</v>
      </c>
      <c r="K130" s="147" t="s">
        <v>192</v>
      </c>
      <c r="L130" s="151"/>
      <c r="M130" s="152" t="s">
        <v>1</v>
      </c>
      <c r="N130" s="153" t="s">
        <v>37</v>
      </c>
      <c r="O130" s="137">
        <v>0</v>
      </c>
      <c r="P130" s="137">
        <f t="shared" si="1"/>
        <v>0</v>
      </c>
      <c r="Q130" s="137">
        <v>1E-3</v>
      </c>
      <c r="R130" s="137">
        <f t="shared" si="2"/>
        <v>0.10400000000000001</v>
      </c>
      <c r="S130" s="137">
        <v>0</v>
      </c>
      <c r="T130" s="138">
        <f t="shared" si="3"/>
        <v>0</v>
      </c>
      <c r="AR130" s="139" t="s">
        <v>232</v>
      </c>
      <c r="AT130" s="139" t="s">
        <v>210</v>
      </c>
      <c r="AU130" s="139" t="s">
        <v>81</v>
      </c>
      <c r="AY130" s="13" t="s">
        <v>168</v>
      </c>
      <c r="BE130" s="140">
        <f t="shared" si="4"/>
        <v>0</v>
      </c>
      <c r="BF130" s="140">
        <f t="shared" si="5"/>
        <v>0</v>
      </c>
      <c r="BG130" s="140">
        <f t="shared" si="6"/>
        <v>0</v>
      </c>
      <c r="BH130" s="140">
        <f t="shared" si="7"/>
        <v>0</v>
      </c>
      <c r="BI130" s="140">
        <f t="shared" si="8"/>
        <v>0</v>
      </c>
      <c r="BJ130" s="13" t="s">
        <v>79</v>
      </c>
      <c r="BK130" s="140">
        <f t="shared" si="9"/>
        <v>0</v>
      </c>
      <c r="BL130" s="13" t="s">
        <v>174</v>
      </c>
      <c r="BM130" s="139" t="s">
        <v>2232</v>
      </c>
    </row>
    <row r="131" spans="2:65" s="1" customFormat="1" ht="24.2" customHeight="1">
      <c r="B131" s="128"/>
      <c r="C131" s="129" t="s">
        <v>185</v>
      </c>
      <c r="D131" s="129" t="s">
        <v>170</v>
      </c>
      <c r="E131" s="130" t="s">
        <v>2233</v>
      </c>
      <c r="F131" s="131" t="s">
        <v>2234</v>
      </c>
      <c r="G131" s="132" t="s">
        <v>173</v>
      </c>
      <c r="H131" s="133">
        <v>18</v>
      </c>
      <c r="I131" s="134">
        <v>0</v>
      </c>
      <c r="J131" s="134">
        <f t="shared" si="0"/>
        <v>0</v>
      </c>
      <c r="K131" s="131" t="s">
        <v>2419</v>
      </c>
      <c r="L131" s="25"/>
      <c r="M131" s="135" t="s">
        <v>1</v>
      </c>
      <c r="N131" s="136" t="s">
        <v>37</v>
      </c>
      <c r="O131" s="137">
        <v>0.27400000000000002</v>
      </c>
      <c r="P131" s="137">
        <f t="shared" si="1"/>
        <v>4.9320000000000004</v>
      </c>
      <c r="Q131" s="137">
        <v>0</v>
      </c>
      <c r="R131" s="137">
        <f t="shared" si="2"/>
        <v>0</v>
      </c>
      <c r="S131" s="137">
        <v>0</v>
      </c>
      <c r="T131" s="138">
        <f t="shared" si="3"/>
        <v>0</v>
      </c>
      <c r="AR131" s="139" t="s">
        <v>174</v>
      </c>
      <c r="AT131" s="139" t="s">
        <v>170</v>
      </c>
      <c r="AU131" s="139" t="s">
        <v>81</v>
      </c>
      <c r="AY131" s="13" t="s">
        <v>168</v>
      </c>
      <c r="BE131" s="140">
        <f t="shared" si="4"/>
        <v>0</v>
      </c>
      <c r="BF131" s="140">
        <f t="shared" si="5"/>
        <v>0</v>
      </c>
      <c r="BG131" s="140">
        <f t="shared" si="6"/>
        <v>0</v>
      </c>
      <c r="BH131" s="140">
        <f t="shared" si="7"/>
        <v>0</v>
      </c>
      <c r="BI131" s="140">
        <f t="shared" si="8"/>
        <v>0</v>
      </c>
      <c r="BJ131" s="13" t="s">
        <v>79</v>
      </c>
      <c r="BK131" s="140">
        <f t="shared" si="9"/>
        <v>0</v>
      </c>
      <c r="BL131" s="13" t="s">
        <v>174</v>
      </c>
      <c r="BM131" s="139" t="s">
        <v>2235</v>
      </c>
    </row>
    <row r="132" spans="2:65" s="1" customFormat="1" ht="24.2" customHeight="1">
      <c r="B132" s="128"/>
      <c r="C132" s="145" t="s">
        <v>189</v>
      </c>
      <c r="D132" s="145" t="s">
        <v>210</v>
      </c>
      <c r="E132" s="146" t="s">
        <v>2236</v>
      </c>
      <c r="F132" s="147" t="s">
        <v>2237</v>
      </c>
      <c r="G132" s="148" t="s">
        <v>173</v>
      </c>
      <c r="H132" s="149">
        <v>6</v>
      </c>
      <c r="I132" s="134">
        <v>0</v>
      </c>
      <c r="J132" s="150">
        <f t="shared" si="0"/>
        <v>0</v>
      </c>
      <c r="K132" s="147" t="s">
        <v>192</v>
      </c>
      <c r="L132" s="151"/>
      <c r="M132" s="152" t="s">
        <v>1</v>
      </c>
      <c r="N132" s="153" t="s">
        <v>37</v>
      </c>
      <c r="O132" s="137">
        <v>0</v>
      </c>
      <c r="P132" s="137">
        <f t="shared" si="1"/>
        <v>0</v>
      </c>
      <c r="Q132" s="137">
        <v>8.9999999999999993E-3</v>
      </c>
      <c r="R132" s="137">
        <f t="shared" si="2"/>
        <v>5.3999999999999992E-2</v>
      </c>
      <c r="S132" s="137">
        <v>0</v>
      </c>
      <c r="T132" s="138">
        <f t="shared" si="3"/>
        <v>0</v>
      </c>
      <c r="AR132" s="139" t="s">
        <v>232</v>
      </c>
      <c r="AT132" s="139" t="s">
        <v>210</v>
      </c>
      <c r="AU132" s="139" t="s">
        <v>81</v>
      </c>
      <c r="AY132" s="13" t="s">
        <v>168</v>
      </c>
      <c r="BE132" s="140">
        <f t="shared" si="4"/>
        <v>0</v>
      </c>
      <c r="BF132" s="140">
        <f t="shared" si="5"/>
        <v>0</v>
      </c>
      <c r="BG132" s="140">
        <f t="shared" si="6"/>
        <v>0</v>
      </c>
      <c r="BH132" s="140">
        <f t="shared" si="7"/>
        <v>0</v>
      </c>
      <c r="BI132" s="140">
        <f t="shared" si="8"/>
        <v>0</v>
      </c>
      <c r="BJ132" s="13" t="s">
        <v>79</v>
      </c>
      <c r="BK132" s="140">
        <f t="shared" si="9"/>
        <v>0</v>
      </c>
      <c r="BL132" s="13" t="s">
        <v>174</v>
      </c>
      <c r="BM132" s="139" t="s">
        <v>2238</v>
      </c>
    </row>
    <row r="133" spans="2:65" s="1" customFormat="1" ht="24.2" customHeight="1">
      <c r="B133" s="128"/>
      <c r="C133" s="145" t="s">
        <v>194</v>
      </c>
      <c r="D133" s="145" t="s">
        <v>210</v>
      </c>
      <c r="E133" s="146" t="s">
        <v>2239</v>
      </c>
      <c r="F133" s="147" t="s">
        <v>2240</v>
      </c>
      <c r="G133" s="148" t="s">
        <v>173</v>
      </c>
      <c r="H133" s="149">
        <v>12</v>
      </c>
      <c r="I133" s="134">
        <v>0</v>
      </c>
      <c r="J133" s="150">
        <f t="shared" si="0"/>
        <v>0</v>
      </c>
      <c r="K133" s="147" t="s">
        <v>192</v>
      </c>
      <c r="L133" s="151"/>
      <c r="M133" s="152" t="s">
        <v>1</v>
      </c>
      <c r="N133" s="153" t="s">
        <v>37</v>
      </c>
      <c r="O133" s="137">
        <v>0</v>
      </c>
      <c r="P133" s="137">
        <f t="shared" si="1"/>
        <v>0</v>
      </c>
      <c r="Q133" s="137">
        <v>8.9999999999999993E-3</v>
      </c>
      <c r="R133" s="137">
        <f t="shared" si="2"/>
        <v>0.10799999999999998</v>
      </c>
      <c r="S133" s="137">
        <v>0</v>
      </c>
      <c r="T133" s="138">
        <f t="shared" si="3"/>
        <v>0</v>
      </c>
      <c r="AR133" s="139" t="s">
        <v>232</v>
      </c>
      <c r="AT133" s="139" t="s">
        <v>210</v>
      </c>
      <c r="AU133" s="139" t="s">
        <v>81</v>
      </c>
      <c r="AY133" s="13" t="s">
        <v>168</v>
      </c>
      <c r="BE133" s="140">
        <f t="shared" si="4"/>
        <v>0</v>
      </c>
      <c r="BF133" s="140">
        <f t="shared" si="5"/>
        <v>0</v>
      </c>
      <c r="BG133" s="140">
        <f t="shared" si="6"/>
        <v>0</v>
      </c>
      <c r="BH133" s="140">
        <f t="shared" si="7"/>
        <v>0</v>
      </c>
      <c r="BI133" s="140">
        <f t="shared" si="8"/>
        <v>0</v>
      </c>
      <c r="BJ133" s="13" t="s">
        <v>79</v>
      </c>
      <c r="BK133" s="140">
        <f t="shared" si="9"/>
        <v>0</v>
      </c>
      <c r="BL133" s="13" t="s">
        <v>174</v>
      </c>
      <c r="BM133" s="139" t="s">
        <v>2241</v>
      </c>
    </row>
    <row r="134" spans="2:65" s="1" customFormat="1" ht="24.2" customHeight="1">
      <c r="B134" s="128"/>
      <c r="C134" s="129" t="s">
        <v>232</v>
      </c>
      <c r="D134" s="129" t="s">
        <v>170</v>
      </c>
      <c r="E134" s="130" t="s">
        <v>2242</v>
      </c>
      <c r="F134" s="131" t="s">
        <v>2243</v>
      </c>
      <c r="G134" s="132" t="s">
        <v>173</v>
      </c>
      <c r="H134" s="133">
        <v>5</v>
      </c>
      <c r="I134" s="134">
        <v>0</v>
      </c>
      <c r="J134" s="134">
        <f t="shared" si="0"/>
        <v>0</v>
      </c>
      <c r="K134" s="131" t="s">
        <v>2419</v>
      </c>
      <c r="L134" s="25"/>
      <c r="M134" s="135" t="s">
        <v>1</v>
      </c>
      <c r="N134" s="136" t="s">
        <v>37</v>
      </c>
      <c r="O134" s="137">
        <v>0.747</v>
      </c>
      <c r="P134" s="137">
        <f t="shared" si="1"/>
        <v>3.7349999999999999</v>
      </c>
      <c r="Q134" s="137">
        <v>0</v>
      </c>
      <c r="R134" s="137">
        <f t="shared" si="2"/>
        <v>0</v>
      </c>
      <c r="S134" s="137">
        <v>0</v>
      </c>
      <c r="T134" s="138">
        <f t="shared" si="3"/>
        <v>0</v>
      </c>
      <c r="AR134" s="139" t="s">
        <v>174</v>
      </c>
      <c r="AT134" s="139" t="s">
        <v>170</v>
      </c>
      <c r="AU134" s="139" t="s">
        <v>81</v>
      </c>
      <c r="AY134" s="13" t="s">
        <v>168</v>
      </c>
      <c r="BE134" s="140">
        <f t="shared" si="4"/>
        <v>0</v>
      </c>
      <c r="BF134" s="140">
        <f t="shared" si="5"/>
        <v>0</v>
      </c>
      <c r="BG134" s="140">
        <f t="shared" si="6"/>
        <v>0</v>
      </c>
      <c r="BH134" s="140">
        <f t="shared" si="7"/>
        <v>0</v>
      </c>
      <c r="BI134" s="140">
        <f t="shared" si="8"/>
        <v>0</v>
      </c>
      <c r="BJ134" s="13" t="s">
        <v>79</v>
      </c>
      <c r="BK134" s="140">
        <f t="shared" si="9"/>
        <v>0</v>
      </c>
      <c r="BL134" s="13" t="s">
        <v>174</v>
      </c>
      <c r="BM134" s="139" t="s">
        <v>2244</v>
      </c>
    </row>
    <row r="135" spans="2:65" s="1" customFormat="1" ht="24.2" customHeight="1">
      <c r="B135" s="128"/>
      <c r="C135" s="145" t="s">
        <v>236</v>
      </c>
      <c r="D135" s="145" t="s">
        <v>210</v>
      </c>
      <c r="E135" s="146" t="s">
        <v>2245</v>
      </c>
      <c r="F135" s="147" t="s">
        <v>2246</v>
      </c>
      <c r="G135" s="148" t="s">
        <v>2247</v>
      </c>
      <c r="H135" s="149">
        <v>3</v>
      </c>
      <c r="I135" s="134">
        <v>0</v>
      </c>
      <c r="J135" s="150">
        <f t="shared" si="0"/>
        <v>0</v>
      </c>
      <c r="K135" s="147" t="s">
        <v>192</v>
      </c>
      <c r="L135" s="151"/>
      <c r="M135" s="152" t="s">
        <v>1</v>
      </c>
      <c r="N135" s="153" t="s">
        <v>37</v>
      </c>
      <c r="O135" s="137">
        <v>0</v>
      </c>
      <c r="P135" s="137">
        <f t="shared" si="1"/>
        <v>0</v>
      </c>
      <c r="Q135" s="137">
        <v>0</v>
      </c>
      <c r="R135" s="137">
        <f t="shared" si="2"/>
        <v>0</v>
      </c>
      <c r="S135" s="137">
        <v>0</v>
      </c>
      <c r="T135" s="138">
        <f t="shared" si="3"/>
        <v>0</v>
      </c>
      <c r="AR135" s="139" t="s">
        <v>232</v>
      </c>
      <c r="AT135" s="139" t="s">
        <v>210</v>
      </c>
      <c r="AU135" s="139" t="s">
        <v>81</v>
      </c>
      <c r="AY135" s="13" t="s">
        <v>168</v>
      </c>
      <c r="BE135" s="140">
        <f t="shared" si="4"/>
        <v>0</v>
      </c>
      <c r="BF135" s="140">
        <f t="shared" si="5"/>
        <v>0</v>
      </c>
      <c r="BG135" s="140">
        <f t="shared" si="6"/>
        <v>0</v>
      </c>
      <c r="BH135" s="140">
        <f t="shared" si="7"/>
        <v>0</v>
      </c>
      <c r="BI135" s="140">
        <f t="shared" si="8"/>
        <v>0</v>
      </c>
      <c r="BJ135" s="13" t="s">
        <v>79</v>
      </c>
      <c r="BK135" s="140">
        <f t="shared" si="9"/>
        <v>0</v>
      </c>
      <c r="BL135" s="13" t="s">
        <v>174</v>
      </c>
      <c r="BM135" s="139" t="s">
        <v>2248</v>
      </c>
    </row>
    <row r="136" spans="2:65" s="1" customFormat="1" ht="24.2" customHeight="1">
      <c r="B136" s="128"/>
      <c r="C136" s="129" t="s">
        <v>241</v>
      </c>
      <c r="D136" s="129" t="s">
        <v>170</v>
      </c>
      <c r="E136" s="130" t="s">
        <v>2249</v>
      </c>
      <c r="F136" s="131" t="s">
        <v>2250</v>
      </c>
      <c r="G136" s="132" t="s">
        <v>2247</v>
      </c>
      <c r="H136" s="133">
        <v>17.25</v>
      </c>
      <c r="I136" s="134">
        <v>0</v>
      </c>
      <c r="J136" s="134">
        <f t="shared" si="0"/>
        <v>0</v>
      </c>
      <c r="K136" s="131" t="s">
        <v>192</v>
      </c>
      <c r="L136" s="25"/>
      <c r="M136" s="135" t="s">
        <v>1</v>
      </c>
      <c r="N136" s="136" t="s">
        <v>37</v>
      </c>
      <c r="O136" s="137">
        <v>0</v>
      </c>
      <c r="P136" s="137">
        <f t="shared" si="1"/>
        <v>0</v>
      </c>
      <c r="Q136" s="137">
        <v>0</v>
      </c>
      <c r="R136" s="137">
        <f t="shared" si="2"/>
        <v>0</v>
      </c>
      <c r="S136" s="137">
        <v>0</v>
      </c>
      <c r="T136" s="138">
        <f t="shared" si="3"/>
        <v>0</v>
      </c>
      <c r="AR136" s="139" t="s">
        <v>174</v>
      </c>
      <c r="AT136" s="139" t="s">
        <v>170</v>
      </c>
      <c r="AU136" s="139" t="s">
        <v>81</v>
      </c>
      <c r="AY136" s="13" t="s">
        <v>168</v>
      </c>
      <c r="BE136" s="140">
        <f t="shared" si="4"/>
        <v>0</v>
      </c>
      <c r="BF136" s="140">
        <f t="shared" si="5"/>
        <v>0</v>
      </c>
      <c r="BG136" s="140">
        <f t="shared" si="6"/>
        <v>0</v>
      </c>
      <c r="BH136" s="140">
        <f t="shared" si="7"/>
        <v>0</v>
      </c>
      <c r="BI136" s="140">
        <f t="shared" si="8"/>
        <v>0</v>
      </c>
      <c r="BJ136" s="13" t="s">
        <v>79</v>
      </c>
      <c r="BK136" s="140">
        <f t="shared" si="9"/>
        <v>0</v>
      </c>
      <c r="BL136" s="13" t="s">
        <v>174</v>
      </c>
      <c r="BM136" s="139" t="s">
        <v>2251</v>
      </c>
    </row>
    <row r="137" spans="2:65" s="1" customFormat="1" ht="37.9" customHeight="1">
      <c r="B137" s="128"/>
      <c r="C137" s="129" t="s">
        <v>245</v>
      </c>
      <c r="D137" s="129" t="s">
        <v>170</v>
      </c>
      <c r="E137" s="130" t="s">
        <v>266</v>
      </c>
      <c r="F137" s="131" t="s">
        <v>267</v>
      </c>
      <c r="G137" s="132" t="s">
        <v>213</v>
      </c>
      <c r="H137" s="133">
        <v>2.125</v>
      </c>
      <c r="I137" s="134">
        <v>0</v>
      </c>
      <c r="J137" s="134">
        <f t="shared" si="0"/>
        <v>0</v>
      </c>
      <c r="K137" s="131" t="s">
        <v>192</v>
      </c>
      <c r="L137" s="25"/>
      <c r="M137" s="135" t="s">
        <v>1</v>
      </c>
      <c r="N137" s="136" t="s">
        <v>37</v>
      </c>
      <c r="O137" s="137">
        <v>7.2999999999999995E-2</v>
      </c>
      <c r="P137" s="137">
        <f t="shared" si="1"/>
        <v>0.15512499999999999</v>
      </c>
      <c r="Q137" s="137">
        <v>0</v>
      </c>
      <c r="R137" s="137">
        <f t="shared" si="2"/>
        <v>0</v>
      </c>
      <c r="S137" s="137">
        <v>0</v>
      </c>
      <c r="T137" s="138">
        <f t="shared" si="3"/>
        <v>0</v>
      </c>
      <c r="AR137" s="139" t="s">
        <v>174</v>
      </c>
      <c r="AT137" s="139" t="s">
        <v>170</v>
      </c>
      <c r="AU137" s="139" t="s">
        <v>81</v>
      </c>
      <c r="AY137" s="13" t="s">
        <v>168</v>
      </c>
      <c r="BE137" s="140">
        <f t="shared" si="4"/>
        <v>0</v>
      </c>
      <c r="BF137" s="140">
        <f t="shared" si="5"/>
        <v>0</v>
      </c>
      <c r="BG137" s="140">
        <f t="shared" si="6"/>
        <v>0</v>
      </c>
      <c r="BH137" s="140">
        <f t="shared" si="7"/>
        <v>0</v>
      </c>
      <c r="BI137" s="140">
        <f t="shared" si="8"/>
        <v>0</v>
      </c>
      <c r="BJ137" s="13" t="s">
        <v>79</v>
      </c>
      <c r="BK137" s="140">
        <f t="shared" si="9"/>
        <v>0</v>
      </c>
      <c r="BL137" s="13" t="s">
        <v>174</v>
      </c>
      <c r="BM137" s="139" t="s">
        <v>2252</v>
      </c>
    </row>
    <row r="138" spans="2:65" s="1" customFormat="1" ht="24.2" customHeight="1">
      <c r="B138" s="128"/>
      <c r="C138" s="129" t="s">
        <v>8</v>
      </c>
      <c r="D138" s="129" t="s">
        <v>170</v>
      </c>
      <c r="E138" s="130" t="s">
        <v>272</v>
      </c>
      <c r="F138" s="131" t="s">
        <v>273</v>
      </c>
      <c r="G138" s="132" t="s">
        <v>239</v>
      </c>
      <c r="H138" s="133">
        <v>2.125</v>
      </c>
      <c r="I138" s="134">
        <v>0</v>
      </c>
      <c r="J138" s="134">
        <f t="shared" si="0"/>
        <v>0</v>
      </c>
      <c r="K138" s="131" t="s">
        <v>2419</v>
      </c>
      <c r="L138" s="25"/>
      <c r="M138" s="135" t="s">
        <v>1</v>
      </c>
      <c r="N138" s="136" t="s">
        <v>37</v>
      </c>
      <c r="O138" s="137">
        <v>0</v>
      </c>
      <c r="P138" s="137">
        <f t="shared" si="1"/>
        <v>0</v>
      </c>
      <c r="Q138" s="137">
        <v>0</v>
      </c>
      <c r="R138" s="137">
        <f t="shared" si="2"/>
        <v>0</v>
      </c>
      <c r="S138" s="137">
        <v>0</v>
      </c>
      <c r="T138" s="138">
        <f t="shared" si="3"/>
        <v>0</v>
      </c>
      <c r="AR138" s="139" t="s">
        <v>174</v>
      </c>
      <c r="AT138" s="139" t="s">
        <v>170</v>
      </c>
      <c r="AU138" s="139" t="s">
        <v>81</v>
      </c>
      <c r="AY138" s="13" t="s">
        <v>168</v>
      </c>
      <c r="BE138" s="140">
        <f t="shared" si="4"/>
        <v>0</v>
      </c>
      <c r="BF138" s="140">
        <f t="shared" si="5"/>
        <v>0</v>
      </c>
      <c r="BG138" s="140">
        <f t="shared" si="6"/>
        <v>0</v>
      </c>
      <c r="BH138" s="140">
        <f t="shared" si="7"/>
        <v>0</v>
      </c>
      <c r="BI138" s="140">
        <f t="shared" si="8"/>
        <v>0</v>
      </c>
      <c r="BJ138" s="13" t="s">
        <v>79</v>
      </c>
      <c r="BK138" s="140">
        <f t="shared" si="9"/>
        <v>0</v>
      </c>
      <c r="BL138" s="13" t="s">
        <v>174</v>
      </c>
      <c r="BM138" s="139" t="s">
        <v>2253</v>
      </c>
    </row>
    <row r="139" spans="2:65" s="1" customFormat="1" ht="24.2" customHeight="1">
      <c r="B139" s="128"/>
      <c r="C139" s="129" t="s">
        <v>297</v>
      </c>
      <c r="D139" s="129" t="s">
        <v>170</v>
      </c>
      <c r="E139" s="130" t="s">
        <v>2254</v>
      </c>
      <c r="F139" s="131" t="s">
        <v>2255</v>
      </c>
      <c r="G139" s="132" t="s">
        <v>239</v>
      </c>
      <c r="H139" s="133">
        <v>2E-3</v>
      </c>
      <c r="I139" s="134">
        <v>0</v>
      </c>
      <c r="J139" s="134">
        <f t="shared" si="0"/>
        <v>0</v>
      </c>
      <c r="K139" s="131" t="s">
        <v>2419</v>
      </c>
      <c r="L139" s="25"/>
      <c r="M139" s="135" t="s">
        <v>1</v>
      </c>
      <c r="N139" s="136" t="s">
        <v>37</v>
      </c>
      <c r="O139" s="137">
        <v>94.286000000000001</v>
      </c>
      <c r="P139" s="137">
        <f t="shared" si="1"/>
        <v>0.18857200000000002</v>
      </c>
      <c r="Q139" s="137">
        <v>0</v>
      </c>
      <c r="R139" s="137">
        <f t="shared" si="2"/>
        <v>0</v>
      </c>
      <c r="S139" s="137">
        <v>0</v>
      </c>
      <c r="T139" s="138">
        <f t="shared" si="3"/>
        <v>0</v>
      </c>
      <c r="AR139" s="139" t="s">
        <v>174</v>
      </c>
      <c r="AT139" s="139" t="s">
        <v>170</v>
      </c>
      <c r="AU139" s="139" t="s">
        <v>81</v>
      </c>
      <c r="AY139" s="13" t="s">
        <v>168</v>
      </c>
      <c r="BE139" s="140">
        <f t="shared" si="4"/>
        <v>0</v>
      </c>
      <c r="BF139" s="140">
        <f t="shared" si="5"/>
        <v>0</v>
      </c>
      <c r="BG139" s="140">
        <f t="shared" si="6"/>
        <v>0</v>
      </c>
      <c r="BH139" s="140">
        <f t="shared" si="7"/>
        <v>0</v>
      </c>
      <c r="BI139" s="140">
        <f t="shared" si="8"/>
        <v>0</v>
      </c>
      <c r="BJ139" s="13" t="s">
        <v>79</v>
      </c>
      <c r="BK139" s="140">
        <f t="shared" si="9"/>
        <v>0</v>
      </c>
      <c r="BL139" s="13" t="s">
        <v>174</v>
      </c>
      <c r="BM139" s="139" t="s">
        <v>2256</v>
      </c>
    </row>
    <row r="140" spans="2:65" s="1" customFormat="1" ht="16.5" customHeight="1">
      <c r="B140" s="128"/>
      <c r="C140" s="129" t="s">
        <v>301</v>
      </c>
      <c r="D140" s="129" t="s">
        <v>170</v>
      </c>
      <c r="E140" s="130" t="s">
        <v>2257</v>
      </c>
      <c r="F140" s="131" t="s">
        <v>2258</v>
      </c>
      <c r="G140" s="132" t="s">
        <v>728</v>
      </c>
      <c r="H140" s="133">
        <v>1.84</v>
      </c>
      <c r="I140" s="134">
        <v>0</v>
      </c>
      <c r="J140" s="134">
        <f t="shared" si="0"/>
        <v>0</v>
      </c>
      <c r="K140" s="131" t="s">
        <v>192</v>
      </c>
      <c r="L140" s="25"/>
      <c r="M140" s="135" t="s">
        <v>1</v>
      </c>
      <c r="N140" s="136" t="s">
        <v>37</v>
      </c>
      <c r="O140" s="137">
        <v>0</v>
      </c>
      <c r="P140" s="137">
        <f t="shared" si="1"/>
        <v>0</v>
      </c>
      <c r="Q140" s="137">
        <v>0</v>
      </c>
      <c r="R140" s="137">
        <f t="shared" si="2"/>
        <v>0</v>
      </c>
      <c r="S140" s="137">
        <v>0</v>
      </c>
      <c r="T140" s="138">
        <f t="shared" si="3"/>
        <v>0</v>
      </c>
      <c r="AR140" s="139" t="s">
        <v>174</v>
      </c>
      <c r="AT140" s="139" t="s">
        <v>170</v>
      </c>
      <c r="AU140" s="139" t="s">
        <v>81</v>
      </c>
      <c r="AY140" s="13" t="s">
        <v>168</v>
      </c>
      <c r="BE140" s="140">
        <f t="shared" si="4"/>
        <v>0</v>
      </c>
      <c r="BF140" s="140">
        <f t="shared" si="5"/>
        <v>0</v>
      </c>
      <c r="BG140" s="140">
        <f t="shared" si="6"/>
        <v>0</v>
      </c>
      <c r="BH140" s="140">
        <f t="shared" si="7"/>
        <v>0</v>
      </c>
      <c r="BI140" s="140">
        <f t="shared" si="8"/>
        <v>0</v>
      </c>
      <c r="BJ140" s="13" t="s">
        <v>79</v>
      </c>
      <c r="BK140" s="140">
        <f t="shared" si="9"/>
        <v>0</v>
      </c>
      <c r="BL140" s="13" t="s">
        <v>174</v>
      </c>
      <c r="BM140" s="139" t="s">
        <v>2259</v>
      </c>
    </row>
    <row r="141" spans="2:65" s="1" customFormat="1" ht="33" customHeight="1">
      <c r="B141" s="128"/>
      <c r="C141" s="129" t="s">
        <v>303</v>
      </c>
      <c r="D141" s="129" t="s">
        <v>170</v>
      </c>
      <c r="E141" s="130" t="s">
        <v>2260</v>
      </c>
      <c r="F141" s="131" t="s">
        <v>2261</v>
      </c>
      <c r="G141" s="132" t="s">
        <v>173</v>
      </c>
      <c r="H141" s="133">
        <v>5</v>
      </c>
      <c r="I141" s="134">
        <v>0</v>
      </c>
      <c r="J141" s="134">
        <f t="shared" si="0"/>
        <v>0</v>
      </c>
      <c r="K141" s="131" t="s">
        <v>2419</v>
      </c>
      <c r="L141" s="25"/>
      <c r="M141" s="135" t="s">
        <v>1</v>
      </c>
      <c r="N141" s="136" t="s">
        <v>37</v>
      </c>
      <c r="O141" s="137">
        <v>0.87</v>
      </c>
      <c r="P141" s="137">
        <f t="shared" si="1"/>
        <v>4.3499999999999996</v>
      </c>
      <c r="Q141" s="137">
        <v>6.0000000000000002E-5</v>
      </c>
      <c r="R141" s="137">
        <f t="shared" si="2"/>
        <v>3.0000000000000003E-4</v>
      </c>
      <c r="S141" s="137">
        <v>0</v>
      </c>
      <c r="T141" s="138">
        <f t="shared" si="3"/>
        <v>0</v>
      </c>
      <c r="AR141" s="139" t="s">
        <v>174</v>
      </c>
      <c r="AT141" s="139" t="s">
        <v>170</v>
      </c>
      <c r="AU141" s="139" t="s">
        <v>81</v>
      </c>
      <c r="AY141" s="13" t="s">
        <v>168</v>
      </c>
      <c r="BE141" s="140">
        <f t="shared" si="4"/>
        <v>0</v>
      </c>
      <c r="BF141" s="140">
        <f t="shared" si="5"/>
        <v>0</v>
      </c>
      <c r="BG141" s="140">
        <f t="shared" si="6"/>
        <v>0</v>
      </c>
      <c r="BH141" s="140">
        <f t="shared" si="7"/>
        <v>0</v>
      </c>
      <c r="BI141" s="140">
        <f t="shared" si="8"/>
        <v>0</v>
      </c>
      <c r="BJ141" s="13" t="s">
        <v>79</v>
      </c>
      <c r="BK141" s="140">
        <f t="shared" si="9"/>
        <v>0</v>
      </c>
      <c r="BL141" s="13" t="s">
        <v>174</v>
      </c>
      <c r="BM141" s="139" t="s">
        <v>2262</v>
      </c>
    </row>
    <row r="142" spans="2:65" s="1" customFormat="1" ht="16.5" customHeight="1">
      <c r="B142" s="128"/>
      <c r="C142" s="129" t="s">
        <v>208</v>
      </c>
      <c r="D142" s="129" t="s">
        <v>170</v>
      </c>
      <c r="E142" s="130" t="s">
        <v>2263</v>
      </c>
      <c r="F142" s="131" t="s">
        <v>2264</v>
      </c>
      <c r="G142" s="132" t="s">
        <v>2247</v>
      </c>
      <c r="H142" s="133">
        <v>15</v>
      </c>
      <c r="I142" s="134">
        <v>0</v>
      </c>
      <c r="J142" s="134">
        <f t="shared" si="0"/>
        <v>0</v>
      </c>
      <c r="K142" s="131" t="s">
        <v>192</v>
      </c>
      <c r="L142" s="25"/>
      <c r="M142" s="135" t="s">
        <v>1</v>
      </c>
      <c r="N142" s="136" t="s">
        <v>37</v>
      </c>
      <c r="O142" s="137">
        <v>0</v>
      </c>
      <c r="P142" s="137">
        <f t="shared" si="1"/>
        <v>0</v>
      </c>
      <c r="Q142" s="137">
        <v>0</v>
      </c>
      <c r="R142" s="137">
        <f t="shared" si="2"/>
        <v>0</v>
      </c>
      <c r="S142" s="137">
        <v>0</v>
      </c>
      <c r="T142" s="138">
        <f t="shared" si="3"/>
        <v>0</v>
      </c>
      <c r="AR142" s="139" t="s">
        <v>174</v>
      </c>
      <c r="AT142" s="139" t="s">
        <v>170</v>
      </c>
      <c r="AU142" s="139" t="s">
        <v>81</v>
      </c>
      <c r="AY142" s="13" t="s">
        <v>168</v>
      </c>
      <c r="BE142" s="140">
        <f t="shared" si="4"/>
        <v>0</v>
      </c>
      <c r="BF142" s="140">
        <f t="shared" si="5"/>
        <v>0</v>
      </c>
      <c r="BG142" s="140">
        <f t="shared" si="6"/>
        <v>0</v>
      </c>
      <c r="BH142" s="140">
        <f t="shared" si="7"/>
        <v>0</v>
      </c>
      <c r="BI142" s="140">
        <f t="shared" si="8"/>
        <v>0</v>
      </c>
      <c r="BJ142" s="13" t="s">
        <v>79</v>
      </c>
      <c r="BK142" s="140">
        <f t="shared" si="9"/>
        <v>0</v>
      </c>
      <c r="BL142" s="13" t="s">
        <v>174</v>
      </c>
      <c r="BM142" s="139" t="s">
        <v>2265</v>
      </c>
    </row>
    <row r="143" spans="2:65" s="1" customFormat="1" ht="21.75" customHeight="1">
      <c r="B143" s="128"/>
      <c r="C143" s="129" t="s">
        <v>310</v>
      </c>
      <c r="D143" s="129" t="s">
        <v>170</v>
      </c>
      <c r="E143" s="130" t="s">
        <v>2266</v>
      </c>
      <c r="F143" s="131" t="s">
        <v>2267</v>
      </c>
      <c r="G143" s="132" t="s">
        <v>2247</v>
      </c>
      <c r="H143" s="133">
        <v>15</v>
      </c>
      <c r="I143" s="134">
        <v>0</v>
      </c>
      <c r="J143" s="134">
        <f t="shared" si="0"/>
        <v>0</v>
      </c>
      <c r="K143" s="131" t="s">
        <v>192</v>
      </c>
      <c r="L143" s="25"/>
      <c r="M143" s="135" t="s">
        <v>1</v>
      </c>
      <c r="N143" s="136" t="s">
        <v>37</v>
      </c>
      <c r="O143" s="137">
        <v>0</v>
      </c>
      <c r="P143" s="137">
        <f t="shared" si="1"/>
        <v>0</v>
      </c>
      <c r="Q143" s="137">
        <v>0</v>
      </c>
      <c r="R143" s="137">
        <f t="shared" si="2"/>
        <v>0</v>
      </c>
      <c r="S143" s="137">
        <v>0</v>
      </c>
      <c r="T143" s="138">
        <f t="shared" si="3"/>
        <v>0</v>
      </c>
      <c r="AR143" s="139" t="s">
        <v>174</v>
      </c>
      <c r="AT143" s="139" t="s">
        <v>170</v>
      </c>
      <c r="AU143" s="139" t="s">
        <v>81</v>
      </c>
      <c r="AY143" s="13" t="s">
        <v>168</v>
      </c>
      <c r="BE143" s="140">
        <f t="shared" si="4"/>
        <v>0</v>
      </c>
      <c r="BF143" s="140">
        <f t="shared" si="5"/>
        <v>0</v>
      </c>
      <c r="BG143" s="140">
        <f t="shared" si="6"/>
        <v>0</v>
      </c>
      <c r="BH143" s="140">
        <f t="shared" si="7"/>
        <v>0</v>
      </c>
      <c r="BI143" s="140">
        <f t="shared" si="8"/>
        <v>0</v>
      </c>
      <c r="BJ143" s="13" t="s">
        <v>79</v>
      </c>
      <c r="BK143" s="140">
        <f t="shared" si="9"/>
        <v>0</v>
      </c>
      <c r="BL143" s="13" t="s">
        <v>174</v>
      </c>
      <c r="BM143" s="139" t="s">
        <v>2268</v>
      </c>
    </row>
    <row r="144" spans="2:65" s="1" customFormat="1" ht="16.5" customHeight="1">
      <c r="B144" s="128"/>
      <c r="C144" s="129" t="s">
        <v>314</v>
      </c>
      <c r="D144" s="129" t="s">
        <v>170</v>
      </c>
      <c r="E144" s="130" t="s">
        <v>2269</v>
      </c>
      <c r="F144" s="131" t="s">
        <v>2270</v>
      </c>
      <c r="G144" s="132" t="s">
        <v>2247</v>
      </c>
      <c r="H144" s="133">
        <v>5</v>
      </c>
      <c r="I144" s="134">
        <v>0</v>
      </c>
      <c r="J144" s="134">
        <f t="shared" si="0"/>
        <v>0</v>
      </c>
      <c r="K144" s="131" t="s">
        <v>192</v>
      </c>
      <c r="L144" s="25"/>
      <c r="M144" s="135" t="s">
        <v>1</v>
      </c>
      <c r="N144" s="136" t="s">
        <v>37</v>
      </c>
      <c r="O144" s="137">
        <v>0</v>
      </c>
      <c r="P144" s="137">
        <f t="shared" si="1"/>
        <v>0</v>
      </c>
      <c r="Q144" s="137">
        <v>0</v>
      </c>
      <c r="R144" s="137">
        <f t="shared" si="2"/>
        <v>0</v>
      </c>
      <c r="S144" s="137">
        <v>0</v>
      </c>
      <c r="T144" s="138">
        <f t="shared" si="3"/>
        <v>0</v>
      </c>
      <c r="AR144" s="139" t="s">
        <v>174</v>
      </c>
      <c r="AT144" s="139" t="s">
        <v>170</v>
      </c>
      <c r="AU144" s="139" t="s">
        <v>81</v>
      </c>
      <c r="AY144" s="13" t="s">
        <v>168</v>
      </c>
      <c r="BE144" s="140">
        <f t="shared" si="4"/>
        <v>0</v>
      </c>
      <c r="BF144" s="140">
        <f t="shared" si="5"/>
        <v>0</v>
      </c>
      <c r="BG144" s="140">
        <f t="shared" si="6"/>
        <v>0</v>
      </c>
      <c r="BH144" s="140">
        <f t="shared" si="7"/>
        <v>0</v>
      </c>
      <c r="BI144" s="140">
        <f t="shared" si="8"/>
        <v>0</v>
      </c>
      <c r="BJ144" s="13" t="s">
        <v>79</v>
      </c>
      <c r="BK144" s="140">
        <f t="shared" si="9"/>
        <v>0</v>
      </c>
      <c r="BL144" s="13" t="s">
        <v>174</v>
      </c>
      <c r="BM144" s="139" t="s">
        <v>2271</v>
      </c>
    </row>
    <row r="145" spans="2:65" s="1" customFormat="1" ht="24.2" customHeight="1">
      <c r="B145" s="128"/>
      <c r="C145" s="129" t="s">
        <v>318</v>
      </c>
      <c r="D145" s="129" t="s">
        <v>170</v>
      </c>
      <c r="E145" s="130" t="s">
        <v>2272</v>
      </c>
      <c r="F145" s="131" t="s">
        <v>2273</v>
      </c>
      <c r="G145" s="132" t="s">
        <v>173</v>
      </c>
      <c r="H145" s="133">
        <v>18</v>
      </c>
      <c r="I145" s="134">
        <v>0</v>
      </c>
      <c r="J145" s="134">
        <f t="shared" si="0"/>
        <v>0</v>
      </c>
      <c r="K145" s="131" t="s">
        <v>2419</v>
      </c>
      <c r="L145" s="25"/>
      <c r="M145" s="135" t="s">
        <v>1</v>
      </c>
      <c r="N145" s="136" t="s">
        <v>37</v>
      </c>
      <c r="O145" s="137">
        <v>7.0000000000000007E-2</v>
      </c>
      <c r="P145" s="137">
        <f t="shared" si="1"/>
        <v>1.2600000000000002</v>
      </c>
      <c r="Q145" s="137">
        <v>5.0000000000000002E-5</v>
      </c>
      <c r="R145" s="137">
        <f t="shared" si="2"/>
        <v>9.0000000000000008E-4</v>
      </c>
      <c r="S145" s="137">
        <v>0</v>
      </c>
      <c r="T145" s="138">
        <f t="shared" si="3"/>
        <v>0</v>
      </c>
      <c r="AR145" s="139" t="s">
        <v>174</v>
      </c>
      <c r="AT145" s="139" t="s">
        <v>170</v>
      </c>
      <c r="AU145" s="139" t="s">
        <v>81</v>
      </c>
      <c r="AY145" s="13" t="s">
        <v>168</v>
      </c>
      <c r="BE145" s="140">
        <f t="shared" si="4"/>
        <v>0</v>
      </c>
      <c r="BF145" s="140">
        <f t="shared" si="5"/>
        <v>0</v>
      </c>
      <c r="BG145" s="140">
        <f t="shared" si="6"/>
        <v>0</v>
      </c>
      <c r="BH145" s="140">
        <f t="shared" si="7"/>
        <v>0</v>
      </c>
      <c r="BI145" s="140">
        <f t="shared" si="8"/>
        <v>0</v>
      </c>
      <c r="BJ145" s="13" t="s">
        <v>79</v>
      </c>
      <c r="BK145" s="140">
        <f t="shared" si="9"/>
        <v>0</v>
      </c>
      <c r="BL145" s="13" t="s">
        <v>174</v>
      </c>
      <c r="BM145" s="139" t="s">
        <v>2274</v>
      </c>
    </row>
    <row r="146" spans="2:65" s="1" customFormat="1" ht="21.75" customHeight="1">
      <c r="B146" s="128"/>
      <c r="C146" s="145" t="s">
        <v>322</v>
      </c>
      <c r="D146" s="145" t="s">
        <v>210</v>
      </c>
      <c r="E146" s="146" t="s">
        <v>2275</v>
      </c>
      <c r="F146" s="147" t="s">
        <v>2276</v>
      </c>
      <c r="G146" s="148" t="s">
        <v>173</v>
      </c>
      <c r="H146" s="149">
        <v>18</v>
      </c>
      <c r="I146" s="134">
        <v>0</v>
      </c>
      <c r="J146" s="150">
        <f t="shared" si="0"/>
        <v>0</v>
      </c>
      <c r="K146" s="147" t="s">
        <v>2419</v>
      </c>
      <c r="L146" s="151"/>
      <c r="M146" s="152" t="s">
        <v>1</v>
      </c>
      <c r="N146" s="153" t="s">
        <v>37</v>
      </c>
      <c r="O146" s="137">
        <v>0</v>
      </c>
      <c r="P146" s="137">
        <f t="shared" si="1"/>
        <v>0</v>
      </c>
      <c r="Q146" s="137">
        <v>3.5400000000000002E-3</v>
      </c>
      <c r="R146" s="137">
        <f t="shared" si="2"/>
        <v>6.3719999999999999E-2</v>
      </c>
      <c r="S146" s="137">
        <v>0</v>
      </c>
      <c r="T146" s="138">
        <f t="shared" si="3"/>
        <v>0</v>
      </c>
      <c r="AR146" s="139" t="s">
        <v>232</v>
      </c>
      <c r="AT146" s="139" t="s">
        <v>210</v>
      </c>
      <c r="AU146" s="139" t="s">
        <v>81</v>
      </c>
      <c r="AY146" s="13" t="s">
        <v>168</v>
      </c>
      <c r="BE146" s="140">
        <f t="shared" si="4"/>
        <v>0</v>
      </c>
      <c r="BF146" s="140">
        <f t="shared" si="5"/>
        <v>0</v>
      </c>
      <c r="BG146" s="140">
        <f t="shared" si="6"/>
        <v>0</v>
      </c>
      <c r="BH146" s="140">
        <f t="shared" si="7"/>
        <v>0</v>
      </c>
      <c r="BI146" s="140">
        <f t="shared" si="8"/>
        <v>0</v>
      </c>
      <c r="BJ146" s="13" t="s">
        <v>79</v>
      </c>
      <c r="BK146" s="140">
        <f t="shared" si="9"/>
        <v>0</v>
      </c>
      <c r="BL146" s="13" t="s">
        <v>174</v>
      </c>
      <c r="BM146" s="139" t="s">
        <v>2277</v>
      </c>
    </row>
    <row r="147" spans="2:65" s="1" customFormat="1" ht="24.2" customHeight="1">
      <c r="B147" s="128"/>
      <c r="C147" s="129" t="s">
        <v>7</v>
      </c>
      <c r="D147" s="129" t="s">
        <v>170</v>
      </c>
      <c r="E147" s="130" t="s">
        <v>2278</v>
      </c>
      <c r="F147" s="131" t="s">
        <v>2279</v>
      </c>
      <c r="G147" s="132" t="s">
        <v>173</v>
      </c>
      <c r="H147" s="133">
        <v>18</v>
      </c>
      <c r="I147" s="134">
        <v>0</v>
      </c>
      <c r="J147" s="134">
        <f t="shared" si="0"/>
        <v>0</v>
      </c>
      <c r="K147" s="131" t="s">
        <v>2419</v>
      </c>
      <c r="L147" s="25"/>
      <c r="M147" s="135" t="s">
        <v>1</v>
      </c>
      <c r="N147" s="136" t="s">
        <v>37</v>
      </c>
      <c r="O147" s="137">
        <v>0.13800000000000001</v>
      </c>
      <c r="P147" s="137">
        <f t="shared" si="1"/>
        <v>2.484</v>
      </c>
      <c r="Q147" s="137">
        <v>0</v>
      </c>
      <c r="R147" s="137">
        <f t="shared" si="2"/>
        <v>0</v>
      </c>
      <c r="S147" s="137">
        <v>0</v>
      </c>
      <c r="T147" s="138">
        <f t="shared" si="3"/>
        <v>0</v>
      </c>
      <c r="AR147" s="139" t="s">
        <v>174</v>
      </c>
      <c r="AT147" s="139" t="s">
        <v>170</v>
      </c>
      <c r="AU147" s="139" t="s">
        <v>81</v>
      </c>
      <c r="AY147" s="13" t="s">
        <v>168</v>
      </c>
      <c r="BE147" s="140">
        <f t="shared" si="4"/>
        <v>0</v>
      </c>
      <c r="BF147" s="140">
        <f t="shared" si="5"/>
        <v>0</v>
      </c>
      <c r="BG147" s="140">
        <f t="shared" si="6"/>
        <v>0</v>
      </c>
      <c r="BH147" s="140">
        <f t="shared" si="7"/>
        <v>0</v>
      </c>
      <c r="BI147" s="140">
        <f t="shared" si="8"/>
        <v>0</v>
      </c>
      <c r="BJ147" s="13" t="s">
        <v>79</v>
      </c>
      <c r="BK147" s="140">
        <f t="shared" si="9"/>
        <v>0</v>
      </c>
      <c r="BL147" s="13" t="s">
        <v>174</v>
      </c>
      <c r="BM147" s="139" t="s">
        <v>2280</v>
      </c>
    </row>
    <row r="148" spans="2:65" s="1" customFormat="1" ht="24.2" customHeight="1">
      <c r="B148" s="128"/>
      <c r="C148" s="129" t="s">
        <v>329</v>
      </c>
      <c r="D148" s="129" t="s">
        <v>170</v>
      </c>
      <c r="E148" s="130" t="s">
        <v>2281</v>
      </c>
      <c r="F148" s="131" t="s">
        <v>2282</v>
      </c>
      <c r="G148" s="132" t="s">
        <v>173</v>
      </c>
      <c r="H148" s="133">
        <v>5</v>
      </c>
      <c r="I148" s="134">
        <v>0</v>
      </c>
      <c r="J148" s="134">
        <f t="shared" si="0"/>
        <v>0</v>
      </c>
      <c r="K148" s="131" t="s">
        <v>2419</v>
      </c>
      <c r="L148" s="25"/>
      <c r="M148" s="135" t="s">
        <v>1</v>
      </c>
      <c r="N148" s="136" t="s">
        <v>37</v>
      </c>
      <c r="O148" s="137">
        <v>0.187</v>
      </c>
      <c r="P148" s="137">
        <f t="shared" si="1"/>
        <v>0.93500000000000005</v>
      </c>
      <c r="Q148" s="137">
        <v>0</v>
      </c>
      <c r="R148" s="137">
        <f t="shared" si="2"/>
        <v>0</v>
      </c>
      <c r="S148" s="137">
        <v>0</v>
      </c>
      <c r="T148" s="138">
        <f t="shared" si="3"/>
        <v>0</v>
      </c>
      <c r="AR148" s="139" t="s">
        <v>174</v>
      </c>
      <c r="AT148" s="139" t="s">
        <v>170</v>
      </c>
      <c r="AU148" s="139" t="s">
        <v>81</v>
      </c>
      <c r="AY148" s="13" t="s">
        <v>168</v>
      </c>
      <c r="BE148" s="140">
        <f t="shared" si="4"/>
        <v>0</v>
      </c>
      <c r="BF148" s="140">
        <f t="shared" si="5"/>
        <v>0</v>
      </c>
      <c r="BG148" s="140">
        <f t="shared" si="6"/>
        <v>0</v>
      </c>
      <c r="BH148" s="140">
        <f t="shared" si="7"/>
        <v>0</v>
      </c>
      <c r="BI148" s="140">
        <f t="shared" si="8"/>
        <v>0</v>
      </c>
      <c r="BJ148" s="13" t="s">
        <v>79</v>
      </c>
      <c r="BK148" s="140">
        <f t="shared" si="9"/>
        <v>0</v>
      </c>
      <c r="BL148" s="13" t="s">
        <v>174</v>
      </c>
      <c r="BM148" s="139" t="s">
        <v>2283</v>
      </c>
    </row>
    <row r="149" spans="2:65" s="1" customFormat="1" ht="24.2" customHeight="1">
      <c r="B149" s="128"/>
      <c r="C149" s="129" t="s">
        <v>333</v>
      </c>
      <c r="D149" s="129" t="s">
        <v>170</v>
      </c>
      <c r="E149" s="130" t="s">
        <v>2284</v>
      </c>
      <c r="F149" s="131" t="s">
        <v>2285</v>
      </c>
      <c r="G149" s="132" t="s">
        <v>218</v>
      </c>
      <c r="H149" s="133">
        <v>18.064</v>
      </c>
      <c r="I149" s="134">
        <v>0</v>
      </c>
      <c r="J149" s="134">
        <f t="shared" si="0"/>
        <v>0</v>
      </c>
      <c r="K149" s="131" t="s">
        <v>2419</v>
      </c>
      <c r="L149" s="25"/>
      <c r="M149" s="135" t="s">
        <v>1</v>
      </c>
      <c r="N149" s="136" t="s">
        <v>37</v>
      </c>
      <c r="O149" s="137">
        <v>0.113</v>
      </c>
      <c r="P149" s="137">
        <f t="shared" si="1"/>
        <v>2.0412319999999999</v>
      </c>
      <c r="Q149" s="137">
        <v>0</v>
      </c>
      <c r="R149" s="137">
        <f t="shared" si="2"/>
        <v>0</v>
      </c>
      <c r="S149" s="137">
        <v>0</v>
      </c>
      <c r="T149" s="138">
        <f t="shared" si="3"/>
        <v>0</v>
      </c>
      <c r="AR149" s="139" t="s">
        <v>174</v>
      </c>
      <c r="AT149" s="139" t="s">
        <v>170</v>
      </c>
      <c r="AU149" s="139" t="s">
        <v>81</v>
      </c>
      <c r="AY149" s="13" t="s">
        <v>168</v>
      </c>
      <c r="BE149" s="140">
        <f t="shared" si="4"/>
        <v>0</v>
      </c>
      <c r="BF149" s="140">
        <f t="shared" si="5"/>
        <v>0</v>
      </c>
      <c r="BG149" s="140">
        <f t="shared" si="6"/>
        <v>0</v>
      </c>
      <c r="BH149" s="140">
        <f t="shared" si="7"/>
        <v>0</v>
      </c>
      <c r="BI149" s="140">
        <f t="shared" si="8"/>
        <v>0</v>
      </c>
      <c r="BJ149" s="13" t="s">
        <v>79</v>
      </c>
      <c r="BK149" s="140">
        <f t="shared" si="9"/>
        <v>0</v>
      </c>
      <c r="BL149" s="13" t="s">
        <v>174</v>
      </c>
      <c r="BM149" s="139" t="s">
        <v>2286</v>
      </c>
    </row>
    <row r="150" spans="2:65" s="1" customFormat="1" ht="16.5" customHeight="1">
      <c r="B150" s="128"/>
      <c r="C150" s="129" t="s">
        <v>337</v>
      </c>
      <c r="D150" s="129" t="s">
        <v>170</v>
      </c>
      <c r="E150" s="130" t="s">
        <v>2287</v>
      </c>
      <c r="F150" s="131" t="s">
        <v>2288</v>
      </c>
      <c r="G150" s="132" t="s">
        <v>213</v>
      </c>
      <c r="H150" s="133">
        <v>1.806</v>
      </c>
      <c r="I150" s="134">
        <v>0</v>
      </c>
      <c r="J150" s="134">
        <f t="shared" si="0"/>
        <v>0</v>
      </c>
      <c r="K150" s="131" t="s">
        <v>192</v>
      </c>
      <c r="L150" s="25"/>
      <c r="M150" s="135" t="s">
        <v>1</v>
      </c>
      <c r="N150" s="136" t="s">
        <v>37</v>
      </c>
      <c r="O150" s="137">
        <v>0</v>
      </c>
      <c r="P150" s="137">
        <f t="shared" si="1"/>
        <v>0</v>
      </c>
      <c r="Q150" s="137">
        <v>0</v>
      </c>
      <c r="R150" s="137">
        <f t="shared" si="2"/>
        <v>0</v>
      </c>
      <c r="S150" s="137">
        <v>0</v>
      </c>
      <c r="T150" s="138">
        <f t="shared" si="3"/>
        <v>0</v>
      </c>
      <c r="AR150" s="139" t="s">
        <v>174</v>
      </c>
      <c r="AT150" s="139" t="s">
        <v>170</v>
      </c>
      <c r="AU150" s="139" t="s">
        <v>81</v>
      </c>
      <c r="AY150" s="13" t="s">
        <v>168</v>
      </c>
      <c r="BE150" s="140">
        <f t="shared" si="4"/>
        <v>0</v>
      </c>
      <c r="BF150" s="140">
        <f t="shared" si="5"/>
        <v>0</v>
      </c>
      <c r="BG150" s="140">
        <f t="shared" si="6"/>
        <v>0</v>
      </c>
      <c r="BH150" s="140">
        <f t="shared" si="7"/>
        <v>0</v>
      </c>
      <c r="BI150" s="140">
        <f t="shared" si="8"/>
        <v>0</v>
      </c>
      <c r="BJ150" s="13" t="s">
        <v>79</v>
      </c>
      <c r="BK150" s="140">
        <f t="shared" si="9"/>
        <v>0</v>
      </c>
      <c r="BL150" s="13" t="s">
        <v>174</v>
      </c>
      <c r="BM150" s="139" t="s">
        <v>2289</v>
      </c>
    </row>
    <row r="151" spans="2:65" s="1" customFormat="1" ht="16.5" customHeight="1">
      <c r="B151" s="128"/>
      <c r="C151" s="129" t="s">
        <v>341</v>
      </c>
      <c r="D151" s="129" t="s">
        <v>170</v>
      </c>
      <c r="E151" s="130" t="s">
        <v>2290</v>
      </c>
      <c r="F151" s="131" t="s">
        <v>2291</v>
      </c>
      <c r="G151" s="132" t="s">
        <v>213</v>
      </c>
      <c r="H151" s="133">
        <v>1.2649999999999999</v>
      </c>
      <c r="I151" s="134">
        <v>0</v>
      </c>
      <c r="J151" s="134">
        <f t="shared" si="0"/>
        <v>0</v>
      </c>
      <c r="K151" s="131" t="s">
        <v>2419</v>
      </c>
      <c r="L151" s="25"/>
      <c r="M151" s="135" t="s">
        <v>1</v>
      </c>
      <c r="N151" s="136" t="s">
        <v>37</v>
      </c>
      <c r="O151" s="137">
        <v>1.196</v>
      </c>
      <c r="P151" s="137">
        <f t="shared" si="1"/>
        <v>1.5129399999999997</v>
      </c>
      <c r="Q151" s="137">
        <v>0</v>
      </c>
      <c r="R151" s="137">
        <f t="shared" si="2"/>
        <v>0</v>
      </c>
      <c r="S151" s="137">
        <v>0</v>
      </c>
      <c r="T151" s="138">
        <f t="shared" si="3"/>
        <v>0</v>
      </c>
      <c r="AR151" s="139" t="s">
        <v>174</v>
      </c>
      <c r="AT151" s="139" t="s">
        <v>170</v>
      </c>
      <c r="AU151" s="139" t="s">
        <v>81</v>
      </c>
      <c r="AY151" s="13" t="s">
        <v>168</v>
      </c>
      <c r="BE151" s="140">
        <f t="shared" si="4"/>
        <v>0</v>
      </c>
      <c r="BF151" s="140">
        <f t="shared" si="5"/>
        <v>0</v>
      </c>
      <c r="BG151" s="140">
        <f t="shared" si="6"/>
        <v>0</v>
      </c>
      <c r="BH151" s="140">
        <f t="shared" si="7"/>
        <v>0</v>
      </c>
      <c r="BI151" s="140">
        <f t="shared" si="8"/>
        <v>0</v>
      </c>
      <c r="BJ151" s="13" t="s">
        <v>79</v>
      </c>
      <c r="BK151" s="140">
        <f t="shared" si="9"/>
        <v>0</v>
      </c>
      <c r="BL151" s="13" t="s">
        <v>174</v>
      </c>
      <c r="BM151" s="139" t="s">
        <v>2292</v>
      </c>
    </row>
    <row r="152" spans="2:65" s="1" customFormat="1" ht="21.75" customHeight="1">
      <c r="B152" s="128"/>
      <c r="C152" s="129" t="s">
        <v>345</v>
      </c>
      <c r="D152" s="129" t="s">
        <v>170</v>
      </c>
      <c r="E152" s="130" t="s">
        <v>757</v>
      </c>
      <c r="F152" s="131" t="s">
        <v>758</v>
      </c>
      <c r="G152" s="132" t="s">
        <v>213</v>
      </c>
      <c r="H152" s="133">
        <v>1.2649999999999999</v>
      </c>
      <c r="I152" s="134">
        <v>0</v>
      </c>
      <c r="J152" s="134">
        <f t="shared" si="0"/>
        <v>0</v>
      </c>
      <c r="K152" s="131" t="s">
        <v>2419</v>
      </c>
      <c r="L152" s="25"/>
      <c r="M152" s="135" t="s">
        <v>1</v>
      </c>
      <c r="N152" s="136" t="s">
        <v>37</v>
      </c>
      <c r="O152" s="137">
        <v>0.45200000000000001</v>
      </c>
      <c r="P152" s="137">
        <f t="shared" si="1"/>
        <v>0.57177999999999995</v>
      </c>
      <c r="Q152" s="137">
        <v>0</v>
      </c>
      <c r="R152" s="137">
        <f t="shared" si="2"/>
        <v>0</v>
      </c>
      <c r="S152" s="137">
        <v>0</v>
      </c>
      <c r="T152" s="138">
        <f t="shared" si="3"/>
        <v>0</v>
      </c>
      <c r="AR152" s="139" t="s">
        <v>174</v>
      </c>
      <c r="AT152" s="139" t="s">
        <v>170</v>
      </c>
      <c r="AU152" s="139" t="s">
        <v>81</v>
      </c>
      <c r="AY152" s="13" t="s">
        <v>168</v>
      </c>
      <c r="BE152" s="140">
        <f t="shared" si="4"/>
        <v>0</v>
      </c>
      <c r="BF152" s="140">
        <f t="shared" si="5"/>
        <v>0</v>
      </c>
      <c r="BG152" s="140">
        <f t="shared" si="6"/>
        <v>0</v>
      </c>
      <c r="BH152" s="140">
        <f t="shared" si="7"/>
        <v>0</v>
      </c>
      <c r="BI152" s="140">
        <f t="shared" si="8"/>
        <v>0</v>
      </c>
      <c r="BJ152" s="13" t="s">
        <v>79</v>
      </c>
      <c r="BK152" s="140">
        <f t="shared" si="9"/>
        <v>0</v>
      </c>
      <c r="BL152" s="13" t="s">
        <v>174</v>
      </c>
      <c r="BM152" s="139" t="s">
        <v>2293</v>
      </c>
    </row>
    <row r="153" spans="2:65" s="1" customFormat="1" ht="44.25" customHeight="1">
      <c r="B153" s="128"/>
      <c r="C153" s="129" t="s">
        <v>349</v>
      </c>
      <c r="D153" s="129" t="s">
        <v>170</v>
      </c>
      <c r="E153" s="130" t="s">
        <v>2294</v>
      </c>
      <c r="F153" s="131" t="s">
        <v>2295</v>
      </c>
      <c r="G153" s="132" t="s">
        <v>213</v>
      </c>
      <c r="H153" s="133">
        <v>1.2649999999999999</v>
      </c>
      <c r="I153" s="134">
        <v>0</v>
      </c>
      <c r="J153" s="134">
        <f t="shared" si="0"/>
        <v>0</v>
      </c>
      <c r="K153" s="131" t="s">
        <v>192</v>
      </c>
      <c r="L153" s="25"/>
      <c r="M153" s="135" t="s">
        <v>1</v>
      </c>
      <c r="N153" s="136" t="s">
        <v>37</v>
      </c>
      <c r="O153" s="137">
        <v>2.8000000000000001E-2</v>
      </c>
      <c r="P153" s="137">
        <f t="shared" si="1"/>
        <v>3.542E-2</v>
      </c>
      <c r="Q153" s="137">
        <v>0</v>
      </c>
      <c r="R153" s="137">
        <f t="shared" si="2"/>
        <v>0</v>
      </c>
      <c r="S153" s="137">
        <v>0</v>
      </c>
      <c r="T153" s="138">
        <f t="shared" si="3"/>
        <v>0</v>
      </c>
      <c r="AR153" s="139" t="s">
        <v>174</v>
      </c>
      <c r="AT153" s="139" t="s">
        <v>170</v>
      </c>
      <c r="AU153" s="139" t="s">
        <v>81</v>
      </c>
      <c r="AY153" s="13" t="s">
        <v>168</v>
      </c>
      <c r="BE153" s="140">
        <f t="shared" si="4"/>
        <v>0</v>
      </c>
      <c r="BF153" s="140">
        <f t="shared" si="5"/>
        <v>0</v>
      </c>
      <c r="BG153" s="140">
        <f t="shared" si="6"/>
        <v>0</v>
      </c>
      <c r="BH153" s="140">
        <f t="shared" si="7"/>
        <v>0</v>
      </c>
      <c r="BI153" s="140">
        <f t="shared" si="8"/>
        <v>0</v>
      </c>
      <c r="BJ153" s="13" t="s">
        <v>79</v>
      </c>
      <c r="BK153" s="140">
        <f t="shared" si="9"/>
        <v>0</v>
      </c>
      <c r="BL153" s="13" t="s">
        <v>174</v>
      </c>
      <c r="BM153" s="139" t="s">
        <v>2296</v>
      </c>
    </row>
    <row r="154" spans="2:65" s="1" customFormat="1" ht="37.9" customHeight="1">
      <c r="B154" s="128"/>
      <c r="C154" s="129" t="s">
        <v>353</v>
      </c>
      <c r="D154" s="129" t="s">
        <v>170</v>
      </c>
      <c r="E154" s="130" t="s">
        <v>2297</v>
      </c>
      <c r="F154" s="131" t="s">
        <v>2298</v>
      </c>
      <c r="G154" s="132" t="s">
        <v>173</v>
      </c>
      <c r="H154" s="133">
        <v>18</v>
      </c>
      <c r="I154" s="134">
        <v>0</v>
      </c>
      <c r="J154" s="134">
        <f t="shared" si="0"/>
        <v>0</v>
      </c>
      <c r="K154" s="131" t="s">
        <v>192</v>
      </c>
      <c r="L154" s="25"/>
      <c r="M154" s="135" t="s">
        <v>1</v>
      </c>
      <c r="N154" s="136" t="s">
        <v>37</v>
      </c>
      <c r="O154" s="137">
        <v>8.3000000000000004E-2</v>
      </c>
      <c r="P154" s="137">
        <f t="shared" si="1"/>
        <v>1.494</v>
      </c>
      <c r="Q154" s="137">
        <v>0</v>
      </c>
      <c r="R154" s="137">
        <f t="shared" si="2"/>
        <v>0</v>
      </c>
      <c r="S154" s="137">
        <v>0</v>
      </c>
      <c r="T154" s="138">
        <f t="shared" si="3"/>
        <v>0</v>
      </c>
      <c r="AR154" s="139" t="s">
        <v>174</v>
      </c>
      <c r="AT154" s="139" t="s">
        <v>170</v>
      </c>
      <c r="AU154" s="139" t="s">
        <v>81</v>
      </c>
      <c r="AY154" s="13" t="s">
        <v>168</v>
      </c>
      <c r="BE154" s="140">
        <f t="shared" si="4"/>
        <v>0</v>
      </c>
      <c r="BF154" s="140">
        <f t="shared" si="5"/>
        <v>0</v>
      </c>
      <c r="BG154" s="140">
        <f t="shared" si="6"/>
        <v>0</v>
      </c>
      <c r="BH154" s="140">
        <f t="shared" si="7"/>
        <v>0</v>
      </c>
      <c r="BI154" s="140">
        <f t="shared" si="8"/>
        <v>0</v>
      </c>
      <c r="BJ154" s="13" t="s">
        <v>79</v>
      </c>
      <c r="BK154" s="140">
        <f t="shared" si="9"/>
        <v>0</v>
      </c>
      <c r="BL154" s="13" t="s">
        <v>174</v>
      </c>
      <c r="BM154" s="139" t="s">
        <v>2299</v>
      </c>
    </row>
    <row r="155" spans="2:65" s="1" customFormat="1" ht="37.9" customHeight="1">
      <c r="B155" s="128"/>
      <c r="C155" s="129" t="s">
        <v>357</v>
      </c>
      <c r="D155" s="129" t="s">
        <v>170</v>
      </c>
      <c r="E155" s="130" t="s">
        <v>2300</v>
      </c>
      <c r="F155" s="131" t="s">
        <v>2301</v>
      </c>
      <c r="G155" s="132" t="s">
        <v>173</v>
      </c>
      <c r="H155" s="133">
        <v>5</v>
      </c>
      <c r="I155" s="134">
        <v>0</v>
      </c>
      <c r="J155" s="134">
        <f t="shared" si="0"/>
        <v>0</v>
      </c>
      <c r="K155" s="131" t="s">
        <v>192</v>
      </c>
      <c r="L155" s="25"/>
      <c r="M155" s="135" t="s">
        <v>1</v>
      </c>
      <c r="N155" s="136" t="s">
        <v>37</v>
      </c>
      <c r="O155" s="137">
        <v>0.15</v>
      </c>
      <c r="P155" s="137">
        <f t="shared" si="1"/>
        <v>0.75</v>
      </c>
      <c r="Q155" s="137">
        <v>0</v>
      </c>
      <c r="R155" s="137">
        <f t="shared" si="2"/>
        <v>0</v>
      </c>
      <c r="S155" s="137">
        <v>0</v>
      </c>
      <c r="T155" s="138">
        <f t="shared" si="3"/>
        <v>0</v>
      </c>
      <c r="AR155" s="139" t="s">
        <v>174</v>
      </c>
      <c r="AT155" s="139" t="s">
        <v>170</v>
      </c>
      <c r="AU155" s="139" t="s">
        <v>81</v>
      </c>
      <c r="AY155" s="13" t="s">
        <v>168</v>
      </c>
      <c r="BE155" s="140">
        <f t="shared" si="4"/>
        <v>0</v>
      </c>
      <c r="BF155" s="140">
        <f t="shared" si="5"/>
        <v>0</v>
      </c>
      <c r="BG155" s="140">
        <f t="shared" si="6"/>
        <v>0</v>
      </c>
      <c r="BH155" s="140">
        <f t="shared" si="7"/>
        <v>0</v>
      </c>
      <c r="BI155" s="140">
        <f t="shared" si="8"/>
        <v>0</v>
      </c>
      <c r="BJ155" s="13" t="s">
        <v>79</v>
      </c>
      <c r="BK155" s="140">
        <f t="shared" si="9"/>
        <v>0</v>
      </c>
      <c r="BL155" s="13" t="s">
        <v>174</v>
      </c>
      <c r="BM155" s="139" t="s">
        <v>2302</v>
      </c>
    </row>
    <row r="156" spans="2:65" s="1" customFormat="1" ht="24.2" customHeight="1">
      <c r="B156" s="128"/>
      <c r="C156" s="129" t="s">
        <v>361</v>
      </c>
      <c r="D156" s="129" t="s">
        <v>170</v>
      </c>
      <c r="E156" s="130" t="s">
        <v>2303</v>
      </c>
      <c r="F156" s="131" t="s">
        <v>2304</v>
      </c>
      <c r="G156" s="132" t="s">
        <v>173</v>
      </c>
      <c r="H156" s="133">
        <v>23</v>
      </c>
      <c r="I156" s="134">
        <v>0</v>
      </c>
      <c r="J156" s="134">
        <f t="shared" si="0"/>
        <v>0</v>
      </c>
      <c r="K156" s="131" t="s">
        <v>192</v>
      </c>
      <c r="L156" s="25"/>
      <c r="M156" s="135" t="s">
        <v>1</v>
      </c>
      <c r="N156" s="136" t="s">
        <v>37</v>
      </c>
      <c r="O156" s="137">
        <v>7.8E-2</v>
      </c>
      <c r="P156" s="137">
        <f t="shared" si="1"/>
        <v>1.794</v>
      </c>
      <c r="Q156" s="137">
        <v>3.6000000000000002E-4</v>
      </c>
      <c r="R156" s="137">
        <f t="shared" si="2"/>
        <v>8.2800000000000009E-3</v>
      </c>
      <c r="S156" s="137">
        <v>0</v>
      </c>
      <c r="T156" s="138">
        <f t="shared" si="3"/>
        <v>0</v>
      </c>
      <c r="AR156" s="139" t="s">
        <v>174</v>
      </c>
      <c r="AT156" s="139" t="s">
        <v>170</v>
      </c>
      <c r="AU156" s="139" t="s">
        <v>81</v>
      </c>
      <c r="AY156" s="13" t="s">
        <v>168</v>
      </c>
      <c r="BE156" s="140">
        <f t="shared" si="4"/>
        <v>0</v>
      </c>
      <c r="BF156" s="140">
        <f t="shared" si="5"/>
        <v>0</v>
      </c>
      <c r="BG156" s="140">
        <f t="shared" si="6"/>
        <v>0</v>
      </c>
      <c r="BH156" s="140">
        <f t="shared" si="7"/>
        <v>0</v>
      </c>
      <c r="BI156" s="140">
        <f t="shared" si="8"/>
        <v>0</v>
      </c>
      <c r="BJ156" s="13" t="s">
        <v>79</v>
      </c>
      <c r="BK156" s="140">
        <f t="shared" si="9"/>
        <v>0</v>
      </c>
      <c r="BL156" s="13" t="s">
        <v>174</v>
      </c>
      <c r="BM156" s="139" t="s">
        <v>2305</v>
      </c>
    </row>
    <row r="157" spans="2:65" s="11" customFormat="1" ht="22.9" customHeight="1">
      <c r="B157" s="117"/>
      <c r="D157" s="118" t="s">
        <v>71</v>
      </c>
      <c r="E157" s="126" t="s">
        <v>2306</v>
      </c>
      <c r="F157" s="126" t="s">
        <v>2307</v>
      </c>
      <c r="J157" s="127">
        <f>BK157</f>
        <v>0</v>
      </c>
      <c r="L157" s="117"/>
      <c r="M157" s="121"/>
      <c r="P157" s="122">
        <f>SUM(P158:P171)</f>
        <v>154.66029600000002</v>
      </c>
      <c r="R157" s="122">
        <f>SUM(R158:R171)</f>
        <v>0</v>
      </c>
      <c r="T157" s="123">
        <f>SUM(T158:T171)</f>
        <v>0</v>
      </c>
      <c r="AR157" s="118" t="s">
        <v>79</v>
      </c>
      <c r="AT157" s="124" t="s">
        <v>71</v>
      </c>
      <c r="AU157" s="124" t="s">
        <v>79</v>
      </c>
      <c r="AY157" s="118" t="s">
        <v>168</v>
      </c>
      <c r="BK157" s="125">
        <f>SUM(BK158:BK171)</f>
        <v>0</v>
      </c>
    </row>
    <row r="158" spans="2:65" s="1" customFormat="1" ht="21.75" customHeight="1">
      <c r="B158" s="128"/>
      <c r="C158" s="129" t="s">
        <v>363</v>
      </c>
      <c r="D158" s="129" t="s">
        <v>170</v>
      </c>
      <c r="E158" s="130" t="s">
        <v>2308</v>
      </c>
      <c r="F158" s="131" t="s">
        <v>2309</v>
      </c>
      <c r="G158" s="132" t="s">
        <v>173</v>
      </c>
      <c r="H158" s="133">
        <v>18</v>
      </c>
      <c r="I158" s="134">
        <v>0</v>
      </c>
      <c r="J158" s="134">
        <f t="shared" ref="J158:J171" si="10">ROUND(I158*H158,2)</f>
        <v>0</v>
      </c>
      <c r="K158" s="131" t="s">
        <v>2419</v>
      </c>
      <c r="L158" s="25"/>
      <c r="M158" s="135" t="s">
        <v>1</v>
      </c>
      <c r="N158" s="136" t="s">
        <v>37</v>
      </c>
      <c r="O158" s="137">
        <v>0.16400000000000001</v>
      </c>
      <c r="P158" s="137">
        <f t="shared" ref="P158:P171" si="11">O158*H158</f>
        <v>2.952</v>
      </c>
      <c r="Q158" s="137">
        <v>0</v>
      </c>
      <c r="R158" s="137">
        <f t="shared" ref="R158:R171" si="12">Q158*H158</f>
        <v>0</v>
      </c>
      <c r="S158" s="137">
        <v>0</v>
      </c>
      <c r="T158" s="138">
        <f t="shared" ref="T158:T171" si="13">S158*H158</f>
        <v>0</v>
      </c>
      <c r="AR158" s="139" t="s">
        <v>174</v>
      </c>
      <c r="AT158" s="139" t="s">
        <v>170</v>
      </c>
      <c r="AU158" s="139" t="s">
        <v>81</v>
      </c>
      <c r="AY158" s="13" t="s">
        <v>168</v>
      </c>
      <c r="BE158" s="140">
        <f t="shared" ref="BE158:BE171" si="14">IF(N158="základní",J158,0)</f>
        <v>0</v>
      </c>
      <c r="BF158" s="140">
        <f t="shared" ref="BF158:BF171" si="15">IF(N158="snížená",J158,0)</f>
        <v>0</v>
      </c>
      <c r="BG158" s="140">
        <f t="shared" ref="BG158:BG171" si="16">IF(N158="zákl. přenesená",J158,0)</f>
        <v>0</v>
      </c>
      <c r="BH158" s="140">
        <f t="shared" ref="BH158:BH171" si="17">IF(N158="sníž. přenesená",J158,0)</f>
        <v>0</v>
      </c>
      <c r="BI158" s="140">
        <f t="shared" ref="BI158:BI171" si="18">IF(N158="nulová",J158,0)</f>
        <v>0</v>
      </c>
      <c r="BJ158" s="13" t="s">
        <v>79</v>
      </c>
      <c r="BK158" s="140">
        <f t="shared" ref="BK158:BK171" si="19">ROUND(I158*H158,2)</f>
        <v>0</v>
      </c>
      <c r="BL158" s="13" t="s">
        <v>174</v>
      </c>
      <c r="BM158" s="139" t="s">
        <v>2310</v>
      </c>
    </row>
    <row r="159" spans="2:65" s="1" customFormat="1" ht="24.2" customHeight="1">
      <c r="B159" s="128"/>
      <c r="C159" s="129" t="s">
        <v>214</v>
      </c>
      <c r="D159" s="129" t="s">
        <v>170</v>
      </c>
      <c r="E159" s="130" t="s">
        <v>2311</v>
      </c>
      <c r="F159" s="131" t="s">
        <v>2312</v>
      </c>
      <c r="G159" s="132" t="s">
        <v>173</v>
      </c>
      <c r="H159" s="133">
        <v>5</v>
      </c>
      <c r="I159" s="134">
        <v>0</v>
      </c>
      <c r="J159" s="134">
        <f t="shared" si="10"/>
        <v>0</v>
      </c>
      <c r="K159" s="131" t="s">
        <v>2419</v>
      </c>
      <c r="L159" s="25"/>
      <c r="M159" s="135" t="s">
        <v>1</v>
      </c>
      <c r="N159" s="136" t="s">
        <v>37</v>
      </c>
      <c r="O159" s="137">
        <v>0.40300000000000002</v>
      </c>
      <c r="P159" s="137">
        <f t="shared" si="11"/>
        <v>2.0150000000000001</v>
      </c>
      <c r="Q159" s="137">
        <v>0</v>
      </c>
      <c r="R159" s="137">
        <f t="shared" si="12"/>
        <v>0</v>
      </c>
      <c r="S159" s="137">
        <v>0</v>
      </c>
      <c r="T159" s="138">
        <f t="shared" si="13"/>
        <v>0</v>
      </c>
      <c r="AR159" s="139" t="s">
        <v>174</v>
      </c>
      <c r="AT159" s="139" t="s">
        <v>170</v>
      </c>
      <c r="AU159" s="139" t="s">
        <v>81</v>
      </c>
      <c r="AY159" s="13" t="s">
        <v>168</v>
      </c>
      <c r="BE159" s="140">
        <f t="shared" si="14"/>
        <v>0</v>
      </c>
      <c r="BF159" s="140">
        <f t="shared" si="15"/>
        <v>0</v>
      </c>
      <c r="BG159" s="140">
        <f t="shared" si="16"/>
        <v>0</v>
      </c>
      <c r="BH159" s="140">
        <f t="shared" si="17"/>
        <v>0</v>
      </c>
      <c r="BI159" s="140">
        <f t="shared" si="18"/>
        <v>0</v>
      </c>
      <c r="BJ159" s="13" t="s">
        <v>79</v>
      </c>
      <c r="BK159" s="140">
        <f t="shared" si="19"/>
        <v>0</v>
      </c>
      <c r="BL159" s="13" t="s">
        <v>174</v>
      </c>
      <c r="BM159" s="139" t="s">
        <v>2313</v>
      </c>
    </row>
    <row r="160" spans="2:65" s="1" customFormat="1" ht="37.9" customHeight="1">
      <c r="B160" s="128"/>
      <c r="C160" s="129" t="s">
        <v>368</v>
      </c>
      <c r="D160" s="129" t="s">
        <v>170</v>
      </c>
      <c r="E160" s="130" t="s">
        <v>2314</v>
      </c>
      <c r="F160" s="131" t="s">
        <v>2315</v>
      </c>
      <c r="G160" s="132" t="s">
        <v>173</v>
      </c>
      <c r="H160" s="133">
        <v>138</v>
      </c>
      <c r="I160" s="134">
        <v>0</v>
      </c>
      <c r="J160" s="134">
        <f t="shared" si="10"/>
        <v>0</v>
      </c>
      <c r="K160" s="131" t="s">
        <v>192</v>
      </c>
      <c r="L160" s="25"/>
      <c r="M160" s="135" t="s">
        <v>1</v>
      </c>
      <c r="N160" s="136" t="s">
        <v>37</v>
      </c>
      <c r="O160" s="137">
        <v>0.24199999999999999</v>
      </c>
      <c r="P160" s="137">
        <f t="shared" si="11"/>
        <v>33.396000000000001</v>
      </c>
      <c r="Q160" s="137">
        <v>0</v>
      </c>
      <c r="R160" s="137">
        <f t="shared" si="12"/>
        <v>0</v>
      </c>
      <c r="S160" s="137">
        <v>0</v>
      </c>
      <c r="T160" s="138">
        <f t="shared" si="13"/>
        <v>0</v>
      </c>
      <c r="AR160" s="139" t="s">
        <v>174</v>
      </c>
      <c r="AT160" s="139" t="s">
        <v>170</v>
      </c>
      <c r="AU160" s="139" t="s">
        <v>81</v>
      </c>
      <c r="AY160" s="13" t="s">
        <v>168</v>
      </c>
      <c r="BE160" s="140">
        <f t="shared" si="14"/>
        <v>0</v>
      </c>
      <c r="BF160" s="140">
        <f t="shared" si="15"/>
        <v>0</v>
      </c>
      <c r="BG160" s="140">
        <f t="shared" si="16"/>
        <v>0</v>
      </c>
      <c r="BH160" s="140">
        <f t="shared" si="17"/>
        <v>0</v>
      </c>
      <c r="BI160" s="140">
        <f t="shared" si="18"/>
        <v>0</v>
      </c>
      <c r="BJ160" s="13" t="s">
        <v>79</v>
      </c>
      <c r="BK160" s="140">
        <f t="shared" si="19"/>
        <v>0</v>
      </c>
      <c r="BL160" s="13" t="s">
        <v>174</v>
      </c>
      <c r="BM160" s="139" t="s">
        <v>2316</v>
      </c>
    </row>
    <row r="161" spans="2:65" s="1" customFormat="1" ht="37.9" customHeight="1">
      <c r="B161" s="128"/>
      <c r="C161" s="129" t="s">
        <v>372</v>
      </c>
      <c r="D161" s="129" t="s">
        <v>170</v>
      </c>
      <c r="E161" s="130" t="s">
        <v>2297</v>
      </c>
      <c r="F161" s="131" t="s">
        <v>2298</v>
      </c>
      <c r="G161" s="132" t="s">
        <v>173</v>
      </c>
      <c r="H161" s="133">
        <v>18</v>
      </c>
      <c r="I161" s="134">
        <v>0</v>
      </c>
      <c r="J161" s="134">
        <f t="shared" si="10"/>
        <v>0</v>
      </c>
      <c r="K161" s="131" t="s">
        <v>192</v>
      </c>
      <c r="L161" s="25"/>
      <c r="M161" s="135" t="s">
        <v>1</v>
      </c>
      <c r="N161" s="136" t="s">
        <v>37</v>
      </c>
      <c r="O161" s="137">
        <v>8.3000000000000004E-2</v>
      </c>
      <c r="P161" s="137">
        <f t="shared" si="11"/>
        <v>1.494</v>
      </c>
      <c r="Q161" s="137">
        <v>0</v>
      </c>
      <c r="R161" s="137">
        <f t="shared" si="12"/>
        <v>0</v>
      </c>
      <c r="S161" s="137">
        <v>0</v>
      </c>
      <c r="T161" s="138">
        <f t="shared" si="13"/>
        <v>0</v>
      </c>
      <c r="AR161" s="139" t="s">
        <v>174</v>
      </c>
      <c r="AT161" s="139" t="s">
        <v>170</v>
      </c>
      <c r="AU161" s="139" t="s">
        <v>81</v>
      </c>
      <c r="AY161" s="13" t="s">
        <v>168</v>
      </c>
      <c r="BE161" s="140">
        <f t="shared" si="14"/>
        <v>0</v>
      </c>
      <c r="BF161" s="140">
        <f t="shared" si="15"/>
        <v>0</v>
      </c>
      <c r="BG161" s="140">
        <f t="shared" si="16"/>
        <v>0</v>
      </c>
      <c r="BH161" s="140">
        <f t="shared" si="17"/>
        <v>0</v>
      </c>
      <c r="BI161" s="140">
        <f t="shared" si="18"/>
        <v>0</v>
      </c>
      <c r="BJ161" s="13" t="s">
        <v>79</v>
      </c>
      <c r="BK161" s="140">
        <f t="shared" si="19"/>
        <v>0</v>
      </c>
      <c r="BL161" s="13" t="s">
        <v>174</v>
      </c>
      <c r="BM161" s="139" t="s">
        <v>2317</v>
      </c>
    </row>
    <row r="162" spans="2:65" s="1" customFormat="1" ht="37.9" customHeight="1">
      <c r="B162" s="128"/>
      <c r="C162" s="129" t="s">
        <v>377</v>
      </c>
      <c r="D162" s="129" t="s">
        <v>170</v>
      </c>
      <c r="E162" s="130" t="s">
        <v>2300</v>
      </c>
      <c r="F162" s="131" t="s">
        <v>2301</v>
      </c>
      <c r="G162" s="132" t="s">
        <v>173</v>
      </c>
      <c r="H162" s="133">
        <v>5</v>
      </c>
      <c r="I162" s="134">
        <v>0</v>
      </c>
      <c r="J162" s="134">
        <f t="shared" si="10"/>
        <v>0</v>
      </c>
      <c r="K162" s="131" t="s">
        <v>192</v>
      </c>
      <c r="L162" s="25"/>
      <c r="M162" s="135" t="s">
        <v>1</v>
      </c>
      <c r="N162" s="136" t="s">
        <v>37</v>
      </c>
      <c r="O162" s="137">
        <v>0.15</v>
      </c>
      <c r="P162" s="137">
        <f t="shared" si="11"/>
        <v>0.75</v>
      </c>
      <c r="Q162" s="137">
        <v>0</v>
      </c>
      <c r="R162" s="137">
        <f t="shared" si="12"/>
        <v>0</v>
      </c>
      <c r="S162" s="137">
        <v>0</v>
      </c>
      <c r="T162" s="138">
        <f t="shared" si="13"/>
        <v>0</v>
      </c>
      <c r="AR162" s="139" t="s">
        <v>174</v>
      </c>
      <c r="AT162" s="139" t="s">
        <v>170</v>
      </c>
      <c r="AU162" s="139" t="s">
        <v>81</v>
      </c>
      <c r="AY162" s="13" t="s">
        <v>168</v>
      </c>
      <c r="BE162" s="140">
        <f t="shared" si="14"/>
        <v>0</v>
      </c>
      <c r="BF162" s="140">
        <f t="shared" si="15"/>
        <v>0</v>
      </c>
      <c r="BG162" s="140">
        <f t="shared" si="16"/>
        <v>0</v>
      </c>
      <c r="BH162" s="140">
        <f t="shared" si="17"/>
        <v>0</v>
      </c>
      <c r="BI162" s="140">
        <f t="shared" si="18"/>
        <v>0</v>
      </c>
      <c r="BJ162" s="13" t="s">
        <v>79</v>
      </c>
      <c r="BK162" s="140">
        <f t="shared" si="19"/>
        <v>0</v>
      </c>
      <c r="BL162" s="13" t="s">
        <v>174</v>
      </c>
      <c r="BM162" s="139" t="s">
        <v>2318</v>
      </c>
    </row>
    <row r="163" spans="2:65" s="1" customFormat="1" ht="16.5" customHeight="1">
      <c r="B163" s="128"/>
      <c r="C163" s="129" t="s">
        <v>381</v>
      </c>
      <c r="D163" s="129" t="s">
        <v>170</v>
      </c>
      <c r="E163" s="130" t="s">
        <v>2290</v>
      </c>
      <c r="F163" s="131" t="s">
        <v>2291</v>
      </c>
      <c r="G163" s="132" t="s">
        <v>213</v>
      </c>
      <c r="H163" s="133">
        <v>62.1</v>
      </c>
      <c r="I163" s="134">
        <v>0</v>
      </c>
      <c r="J163" s="134">
        <f t="shared" si="10"/>
        <v>0</v>
      </c>
      <c r="K163" s="131" t="s">
        <v>2419</v>
      </c>
      <c r="L163" s="25"/>
      <c r="M163" s="135" t="s">
        <v>1</v>
      </c>
      <c r="N163" s="136" t="s">
        <v>37</v>
      </c>
      <c r="O163" s="137">
        <v>1.196</v>
      </c>
      <c r="P163" s="137">
        <f t="shared" si="11"/>
        <v>74.271599999999992</v>
      </c>
      <c r="Q163" s="137">
        <v>0</v>
      </c>
      <c r="R163" s="137">
        <f t="shared" si="12"/>
        <v>0</v>
      </c>
      <c r="S163" s="137">
        <v>0</v>
      </c>
      <c r="T163" s="138">
        <f t="shared" si="13"/>
        <v>0</v>
      </c>
      <c r="AR163" s="139" t="s">
        <v>174</v>
      </c>
      <c r="AT163" s="139" t="s">
        <v>170</v>
      </c>
      <c r="AU163" s="139" t="s">
        <v>81</v>
      </c>
      <c r="AY163" s="13" t="s">
        <v>168</v>
      </c>
      <c r="BE163" s="140">
        <f t="shared" si="14"/>
        <v>0</v>
      </c>
      <c r="BF163" s="140">
        <f t="shared" si="15"/>
        <v>0</v>
      </c>
      <c r="BG163" s="140">
        <f t="shared" si="16"/>
        <v>0</v>
      </c>
      <c r="BH163" s="140">
        <f t="shared" si="17"/>
        <v>0</v>
      </c>
      <c r="BI163" s="140">
        <f t="shared" si="18"/>
        <v>0</v>
      </c>
      <c r="BJ163" s="13" t="s">
        <v>79</v>
      </c>
      <c r="BK163" s="140">
        <f t="shared" si="19"/>
        <v>0</v>
      </c>
      <c r="BL163" s="13" t="s">
        <v>174</v>
      </c>
      <c r="BM163" s="139" t="s">
        <v>2319</v>
      </c>
    </row>
    <row r="164" spans="2:65" s="1" customFormat="1" ht="21.75" customHeight="1">
      <c r="B164" s="128"/>
      <c r="C164" s="129" t="s">
        <v>385</v>
      </c>
      <c r="D164" s="129" t="s">
        <v>170</v>
      </c>
      <c r="E164" s="130" t="s">
        <v>757</v>
      </c>
      <c r="F164" s="131" t="s">
        <v>758</v>
      </c>
      <c r="G164" s="132" t="s">
        <v>213</v>
      </c>
      <c r="H164" s="133">
        <v>62.1</v>
      </c>
      <c r="I164" s="134">
        <v>0</v>
      </c>
      <c r="J164" s="134">
        <f t="shared" si="10"/>
        <v>0</v>
      </c>
      <c r="K164" s="131" t="s">
        <v>2419</v>
      </c>
      <c r="L164" s="25"/>
      <c r="M164" s="135" t="s">
        <v>1</v>
      </c>
      <c r="N164" s="136" t="s">
        <v>37</v>
      </c>
      <c r="O164" s="137">
        <v>0.45200000000000001</v>
      </c>
      <c r="P164" s="137">
        <f t="shared" si="11"/>
        <v>28.069200000000002</v>
      </c>
      <c r="Q164" s="137">
        <v>0</v>
      </c>
      <c r="R164" s="137">
        <f t="shared" si="12"/>
        <v>0</v>
      </c>
      <c r="S164" s="137">
        <v>0</v>
      </c>
      <c r="T164" s="138">
        <f t="shared" si="13"/>
        <v>0</v>
      </c>
      <c r="AR164" s="139" t="s">
        <v>174</v>
      </c>
      <c r="AT164" s="139" t="s">
        <v>170</v>
      </c>
      <c r="AU164" s="139" t="s">
        <v>81</v>
      </c>
      <c r="AY164" s="13" t="s">
        <v>168</v>
      </c>
      <c r="BE164" s="140">
        <f t="shared" si="14"/>
        <v>0</v>
      </c>
      <c r="BF164" s="140">
        <f t="shared" si="15"/>
        <v>0</v>
      </c>
      <c r="BG164" s="140">
        <f t="shared" si="16"/>
        <v>0</v>
      </c>
      <c r="BH164" s="140">
        <f t="shared" si="17"/>
        <v>0</v>
      </c>
      <c r="BI164" s="140">
        <f t="shared" si="18"/>
        <v>0</v>
      </c>
      <c r="BJ164" s="13" t="s">
        <v>79</v>
      </c>
      <c r="BK164" s="140">
        <f t="shared" si="19"/>
        <v>0</v>
      </c>
      <c r="BL164" s="13" t="s">
        <v>174</v>
      </c>
      <c r="BM164" s="139" t="s">
        <v>2320</v>
      </c>
    </row>
    <row r="165" spans="2:65" s="1" customFormat="1" ht="44.25" customHeight="1">
      <c r="B165" s="128"/>
      <c r="C165" s="129" t="s">
        <v>389</v>
      </c>
      <c r="D165" s="129" t="s">
        <v>170</v>
      </c>
      <c r="E165" s="130" t="s">
        <v>2294</v>
      </c>
      <c r="F165" s="131" t="s">
        <v>2295</v>
      </c>
      <c r="G165" s="132" t="s">
        <v>213</v>
      </c>
      <c r="H165" s="133">
        <v>62.1</v>
      </c>
      <c r="I165" s="134">
        <v>0</v>
      </c>
      <c r="J165" s="134">
        <f t="shared" si="10"/>
        <v>0</v>
      </c>
      <c r="K165" s="131" t="s">
        <v>192</v>
      </c>
      <c r="L165" s="25"/>
      <c r="M165" s="135" t="s">
        <v>1</v>
      </c>
      <c r="N165" s="136" t="s">
        <v>37</v>
      </c>
      <c r="O165" s="137">
        <v>2.8000000000000001E-2</v>
      </c>
      <c r="P165" s="137">
        <f t="shared" si="11"/>
        <v>1.7388000000000001</v>
      </c>
      <c r="Q165" s="137">
        <v>0</v>
      </c>
      <c r="R165" s="137">
        <f t="shared" si="12"/>
        <v>0</v>
      </c>
      <c r="S165" s="137">
        <v>0</v>
      </c>
      <c r="T165" s="138">
        <f t="shared" si="13"/>
        <v>0</v>
      </c>
      <c r="AR165" s="139" t="s">
        <v>174</v>
      </c>
      <c r="AT165" s="139" t="s">
        <v>170</v>
      </c>
      <c r="AU165" s="139" t="s">
        <v>81</v>
      </c>
      <c r="AY165" s="13" t="s">
        <v>168</v>
      </c>
      <c r="BE165" s="140">
        <f t="shared" si="14"/>
        <v>0</v>
      </c>
      <c r="BF165" s="140">
        <f t="shared" si="15"/>
        <v>0</v>
      </c>
      <c r="BG165" s="140">
        <f t="shared" si="16"/>
        <v>0</v>
      </c>
      <c r="BH165" s="140">
        <f t="shared" si="17"/>
        <v>0</v>
      </c>
      <c r="BI165" s="140">
        <f t="shared" si="18"/>
        <v>0</v>
      </c>
      <c r="BJ165" s="13" t="s">
        <v>79</v>
      </c>
      <c r="BK165" s="140">
        <f t="shared" si="19"/>
        <v>0</v>
      </c>
      <c r="BL165" s="13" t="s">
        <v>174</v>
      </c>
      <c r="BM165" s="139" t="s">
        <v>2321</v>
      </c>
    </row>
    <row r="166" spans="2:65" s="1" customFormat="1" ht="24.2" customHeight="1">
      <c r="B166" s="128"/>
      <c r="C166" s="129" t="s">
        <v>393</v>
      </c>
      <c r="D166" s="129" t="s">
        <v>170</v>
      </c>
      <c r="E166" s="130" t="s">
        <v>2284</v>
      </c>
      <c r="F166" s="131" t="s">
        <v>2285</v>
      </c>
      <c r="G166" s="132" t="s">
        <v>218</v>
      </c>
      <c r="H166" s="133">
        <v>54.192</v>
      </c>
      <c r="I166" s="134">
        <v>0</v>
      </c>
      <c r="J166" s="134">
        <f t="shared" si="10"/>
        <v>0</v>
      </c>
      <c r="K166" s="131" t="s">
        <v>2419</v>
      </c>
      <c r="L166" s="25"/>
      <c r="M166" s="135" t="s">
        <v>1</v>
      </c>
      <c r="N166" s="136" t="s">
        <v>37</v>
      </c>
      <c r="O166" s="137">
        <v>0.113</v>
      </c>
      <c r="P166" s="137">
        <f t="shared" si="11"/>
        <v>6.1236959999999998</v>
      </c>
      <c r="Q166" s="137">
        <v>0</v>
      </c>
      <c r="R166" s="137">
        <f t="shared" si="12"/>
        <v>0</v>
      </c>
      <c r="S166" s="137">
        <v>0</v>
      </c>
      <c r="T166" s="138">
        <f t="shared" si="13"/>
        <v>0</v>
      </c>
      <c r="AR166" s="139" t="s">
        <v>174</v>
      </c>
      <c r="AT166" s="139" t="s">
        <v>170</v>
      </c>
      <c r="AU166" s="139" t="s">
        <v>81</v>
      </c>
      <c r="AY166" s="13" t="s">
        <v>168</v>
      </c>
      <c r="BE166" s="140">
        <f t="shared" si="14"/>
        <v>0</v>
      </c>
      <c r="BF166" s="140">
        <f t="shared" si="15"/>
        <v>0</v>
      </c>
      <c r="BG166" s="140">
        <f t="shared" si="16"/>
        <v>0</v>
      </c>
      <c r="BH166" s="140">
        <f t="shared" si="17"/>
        <v>0</v>
      </c>
      <c r="BI166" s="140">
        <f t="shared" si="18"/>
        <v>0</v>
      </c>
      <c r="BJ166" s="13" t="s">
        <v>79</v>
      </c>
      <c r="BK166" s="140">
        <f t="shared" si="19"/>
        <v>0</v>
      </c>
      <c r="BL166" s="13" t="s">
        <v>174</v>
      </c>
      <c r="BM166" s="139" t="s">
        <v>2322</v>
      </c>
    </row>
    <row r="167" spans="2:65" s="1" customFormat="1" ht="16.5" customHeight="1">
      <c r="B167" s="128"/>
      <c r="C167" s="129" t="s">
        <v>397</v>
      </c>
      <c r="D167" s="129" t="s">
        <v>170</v>
      </c>
      <c r="E167" s="130" t="s">
        <v>2287</v>
      </c>
      <c r="F167" s="131" t="s">
        <v>2288</v>
      </c>
      <c r="G167" s="132" t="s">
        <v>213</v>
      </c>
      <c r="H167" s="133">
        <v>5.4189999999999996</v>
      </c>
      <c r="I167" s="134">
        <v>0</v>
      </c>
      <c r="J167" s="134">
        <f t="shared" si="10"/>
        <v>0</v>
      </c>
      <c r="K167" s="131" t="s">
        <v>192</v>
      </c>
      <c r="L167" s="25"/>
      <c r="M167" s="135" t="s">
        <v>1</v>
      </c>
      <c r="N167" s="136" t="s">
        <v>37</v>
      </c>
      <c r="O167" s="137">
        <v>0</v>
      </c>
      <c r="P167" s="137">
        <f t="shared" si="11"/>
        <v>0</v>
      </c>
      <c r="Q167" s="137">
        <v>0</v>
      </c>
      <c r="R167" s="137">
        <f t="shared" si="12"/>
        <v>0</v>
      </c>
      <c r="S167" s="137">
        <v>0</v>
      </c>
      <c r="T167" s="138">
        <f t="shared" si="13"/>
        <v>0</v>
      </c>
      <c r="AR167" s="139" t="s">
        <v>174</v>
      </c>
      <c r="AT167" s="139" t="s">
        <v>170</v>
      </c>
      <c r="AU167" s="139" t="s">
        <v>81</v>
      </c>
      <c r="AY167" s="13" t="s">
        <v>168</v>
      </c>
      <c r="BE167" s="140">
        <f t="shared" si="14"/>
        <v>0</v>
      </c>
      <c r="BF167" s="140">
        <f t="shared" si="15"/>
        <v>0</v>
      </c>
      <c r="BG167" s="140">
        <f t="shared" si="16"/>
        <v>0</v>
      </c>
      <c r="BH167" s="140">
        <f t="shared" si="17"/>
        <v>0</v>
      </c>
      <c r="BI167" s="140">
        <f t="shared" si="18"/>
        <v>0</v>
      </c>
      <c r="BJ167" s="13" t="s">
        <v>79</v>
      </c>
      <c r="BK167" s="140">
        <f t="shared" si="19"/>
        <v>0</v>
      </c>
      <c r="BL167" s="13" t="s">
        <v>174</v>
      </c>
      <c r="BM167" s="139" t="s">
        <v>2323</v>
      </c>
    </row>
    <row r="168" spans="2:65" s="1" customFormat="1" ht="24.2" customHeight="1">
      <c r="B168" s="128"/>
      <c r="C168" s="129" t="s">
        <v>401</v>
      </c>
      <c r="D168" s="129" t="s">
        <v>170</v>
      </c>
      <c r="E168" s="130" t="s">
        <v>2324</v>
      </c>
      <c r="F168" s="131" t="s">
        <v>2325</v>
      </c>
      <c r="G168" s="132" t="s">
        <v>173</v>
      </c>
      <c r="H168" s="133">
        <v>18</v>
      </c>
      <c r="I168" s="134">
        <v>0</v>
      </c>
      <c r="J168" s="134">
        <f t="shared" si="10"/>
        <v>0</v>
      </c>
      <c r="K168" s="131" t="s">
        <v>2419</v>
      </c>
      <c r="L168" s="25"/>
      <c r="M168" s="135" t="s">
        <v>1</v>
      </c>
      <c r="N168" s="136" t="s">
        <v>37</v>
      </c>
      <c r="O168" s="137">
        <v>5.1999999999999998E-2</v>
      </c>
      <c r="P168" s="137">
        <f t="shared" si="11"/>
        <v>0.93599999999999994</v>
      </c>
      <c r="Q168" s="137">
        <v>0</v>
      </c>
      <c r="R168" s="137">
        <f t="shared" si="12"/>
        <v>0</v>
      </c>
      <c r="S168" s="137">
        <v>0</v>
      </c>
      <c r="T168" s="138">
        <f t="shared" si="13"/>
        <v>0</v>
      </c>
      <c r="AR168" s="139" t="s">
        <v>174</v>
      </c>
      <c r="AT168" s="139" t="s">
        <v>170</v>
      </c>
      <c r="AU168" s="139" t="s">
        <v>81</v>
      </c>
      <c r="AY168" s="13" t="s">
        <v>168</v>
      </c>
      <c r="BE168" s="140">
        <f t="shared" si="14"/>
        <v>0</v>
      </c>
      <c r="BF168" s="140">
        <f t="shared" si="15"/>
        <v>0</v>
      </c>
      <c r="BG168" s="140">
        <f t="shared" si="16"/>
        <v>0</v>
      </c>
      <c r="BH168" s="140">
        <f t="shared" si="17"/>
        <v>0</v>
      </c>
      <c r="BI168" s="140">
        <f t="shared" si="18"/>
        <v>0</v>
      </c>
      <c r="BJ168" s="13" t="s">
        <v>79</v>
      </c>
      <c r="BK168" s="140">
        <f t="shared" si="19"/>
        <v>0</v>
      </c>
      <c r="BL168" s="13" t="s">
        <v>174</v>
      </c>
      <c r="BM168" s="139" t="s">
        <v>2326</v>
      </c>
    </row>
    <row r="169" spans="2:65" s="1" customFormat="1" ht="24.2" customHeight="1">
      <c r="B169" s="128"/>
      <c r="C169" s="129" t="s">
        <v>405</v>
      </c>
      <c r="D169" s="129" t="s">
        <v>170</v>
      </c>
      <c r="E169" s="130" t="s">
        <v>2327</v>
      </c>
      <c r="F169" s="131" t="s">
        <v>2328</v>
      </c>
      <c r="G169" s="132" t="s">
        <v>173</v>
      </c>
      <c r="H169" s="133">
        <v>5</v>
      </c>
      <c r="I169" s="134">
        <v>0</v>
      </c>
      <c r="J169" s="134">
        <f t="shared" si="10"/>
        <v>0</v>
      </c>
      <c r="K169" s="131" t="s">
        <v>2419</v>
      </c>
      <c r="L169" s="25"/>
      <c r="M169" s="135" t="s">
        <v>1</v>
      </c>
      <c r="N169" s="136" t="s">
        <v>37</v>
      </c>
      <c r="O169" s="137">
        <v>0.28399999999999997</v>
      </c>
      <c r="P169" s="137">
        <f t="shared" si="11"/>
        <v>1.42</v>
      </c>
      <c r="Q169" s="137">
        <v>0</v>
      </c>
      <c r="R169" s="137">
        <f t="shared" si="12"/>
        <v>0</v>
      </c>
      <c r="S169" s="137">
        <v>0</v>
      </c>
      <c r="T169" s="138">
        <f t="shared" si="13"/>
        <v>0</v>
      </c>
      <c r="AR169" s="139" t="s">
        <v>174</v>
      </c>
      <c r="AT169" s="139" t="s">
        <v>170</v>
      </c>
      <c r="AU169" s="139" t="s">
        <v>81</v>
      </c>
      <c r="AY169" s="13" t="s">
        <v>168</v>
      </c>
      <c r="BE169" s="140">
        <f t="shared" si="14"/>
        <v>0</v>
      </c>
      <c r="BF169" s="140">
        <f t="shared" si="15"/>
        <v>0</v>
      </c>
      <c r="BG169" s="140">
        <f t="shared" si="16"/>
        <v>0</v>
      </c>
      <c r="BH169" s="140">
        <f t="shared" si="17"/>
        <v>0</v>
      </c>
      <c r="BI169" s="140">
        <f t="shared" si="18"/>
        <v>0</v>
      </c>
      <c r="BJ169" s="13" t="s">
        <v>79</v>
      </c>
      <c r="BK169" s="140">
        <f t="shared" si="19"/>
        <v>0</v>
      </c>
      <c r="BL169" s="13" t="s">
        <v>174</v>
      </c>
      <c r="BM169" s="139" t="s">
        <v>2329</v>
      </c>
    </row>
    <row r="170" spans="2:65" s="1" customFormat="1" ht="16.5" customHeight="1">
      <c r="B170" s="128"/>
      <c r="C170" s="129" t="s">
        <v>407</v>
      </c>
      <c r="D170" s="129" t="s">
        <v>170</v>
      </c>
      <c r="E170" s="130" t="s">
        <v>2330</v>
      </c>
      <c r="F170" s="131" t="s">
        <v>2331</v>
      </c>
      <c r="G170" s="132" t="s">
        <v>173</v>
      </c>
      <c r="H170" s="133">
        <v>1</v>
      </c>
      <c r="I170" s="134">
        <v>0</v>
      </c>
      <c r="J170" s="134">
        <f t="shared" si="10"/>
        <v>0</v>
      </c>
      <c r="K170" s="131" t="s">
        <v>192</v>
      </c>
      <c r="L170" s="25"/>
      <c r="M170" s="135" t="s">
        <v>1</v>
      </c>
      <c r="N170" s="136" t="s">
        <v>37</v>
      </c>
      <c r="O170" s="137">
        <v>0.747</v>
      </c>
      <c r="P170" s="137">
        <f t="shared" si="11"/>
        <v>0.747</v>
      </c>
      <c r="Q170" s="137">
        <v>0</v>
      </c>
      <c r="R170" s="137">
        <f t="shared" si="12"/>
        <v>0</v>
      </c>
      <c r="S170" s="137">
        <v>0</v>
      </c>
      <c r="T170" s="138">
        <f t="shared" si="13"/>
        <v>0</v>
      </c>
      <c r="AR170" s="139" t="s">
        <v>174</v>
      </c>
      <c r="AT170" s="139" t="s">
        <v>170</v>
      </c>
      <c r="AU170" s="139" t="s">
        <v>81</v>
      </c>
      <c r="AY170" s="13" t="s">
        <v>168</v>
      </c>
      <c r="BE170" s="140">
        <f t="shared" si="14"/>
        <v>0</v>
      </c>
      <c r="BF170" s="140">
        <f t="shared" si="15"/>
        <v>0</v>
      </c>
      <c r="BG170" s="140">
        <f t="shared" si="16"/>
        <v>0</v>
      </c>
      <c r="BH170" s="140">
        <f t="shared" si="17"/>
        <v>0</v>
      </c>
      <c r="BI170" s="140">
        <f t="shared" si="18"/>
        <v>0</v>
      </c>
      <c r="BJ170" s="13" t="s">
        <v>79</v>
      </c>
      <c r="BK170" s="140">
        <f t="shared" si="19"/>
        <v>0</v>
      </c>
      <c r="BL170" s="13" t="s">
        <v>174</v>
      </c>
      <c r="BM170" s="139" t="s">
        <v>2332</v>
      </c>
    </row>
    <row r="171" spans="2:65" s="1" customFormat="1" ht="16.5" customHeight="1">
      <c r="B171" s="128"/>
      <c r="C171" s="129" t="s">
        <v>409</v>
      </c>
      <c r="D171" s="129" t="s">
        <v>170</v>
      </c>
      <c r="E171" s="130" t="s">
        <v>2333</v>
      </c>
      <c r="F171" s="131" t="s">
        <v>2334</v>
      </c>
      <c r="G171" s="132" t="s">
        <v>173</v>
      </c>
      <c r="H171" s="133">
        <v>1</v>
      </c>
      <c r="I171" s="134">
        <v>0</v>
      </c>
      <c r="J171" s="134">
        <f t="shared" si="10"/>
        <v>0</v>
      </c>
      <c r="K171" s="131" t="s">
        <v>192</v>
      </c>
      <c r="L171" s="25"/>
      <c r="M171" s="135" t="s">
        <v>1</v>
      </c>
      <c r="N171" s="136" t="s">
        <v>37</v>
      </c>
      <c r="O171" s="137">
        <v>0.747</v>
      </c>
      <c r="P171" s="137">
        <f t="shared" si="11"/>
        <v>0.747</v>
      </c>
      <c r="Q171" s="137">
        <v>0</v>
      </c>
      <c r="R171" s="137">
        <f t="shared" si="12"/>
        <v>0</v>
      </c>
      <c r="S171" s="137">
        <v>0</v>
      </c>
      <c r="T171" s="138">
        <f t="shared" si="13"/>
        <v>0</v>
      </c>
      <c r="AR171" s="139" t="s">
        <v>174</v>
      </c>
      <c r="AT171" s="139" t="s">
        <v>170</v>
      </c>
      <c r="AU171" s="139" t="s">
        <v>81</v>
      </c>
      <c r="AY171" s="13" t="s">
        <v>168</v>
      </c>
      <c r="BE171" s="140">
        <f t="shared" si="14"/>
        <v>0</v>
      </c>
      <c r="BF171" s="140">
        <f t="shared" si="15"/>
        <v>0</v>
      </c>
      <c r="BG171" s="140">
        <f t="shared" si="16"/>
        <v>0</v>
      </c>
      <c r="BH171" s="140">
        <f t="shared" si="17"/>
        <v>0</v>
      </c>
      <c r="BI171" s="140">
        <f t="shared" si="18"/>
        <v>0</v>
      </c>
      <c r="BJ171" s="13" t="s">
        <v>79</v>
      </c>
      <c r="BK171" s="140">
        <f t="shared" si="19"/>
        <v>0</v>
      </c>
      <c r="BL171" s="13" t="s">
        <v>174</v>
      </c>
      <c r="BM171" s="139" t="s">
        <v>2335</v>
      </c>
    </row>
    <row r="172" spans="2:65" s="11" customFormat="1" ht="22.9" customHeight="1">
      <c r="B172" s="117"/>
      <c r="D172" s="118" t="s">
        <v>71</v>
      </c>
      <c r="E172" s="126" t="s">
        <v>580</v>
      </c>
      <c r="F172" s="126" t="s">
        <v>581</v>
      </c>
      <c r="J172" s="127">
        <f>BK172</f>
        <v>0</v>
      </c>
      <c r="L172" s="117"/>
      <c r="M172" s="121"/>
      <c r="P172" s="122">
        <f>P173</f>
        <v>0.85728400000000005</v>
      </c>
      <c r="R172" s="122">
        <f>R173</f>
        <v>0</v>
      </c>
      <c r="T172" s="123">
        <f>T173</f>
        <v>0</v>
      </c>
      <c r="AR172" s="118" t="s">
        <v>79</v>
      </c>
      <c r="AT172" s="124" t="s">
        <v>71</v>
      </c>
      <c r="AU172" s="124" t="s">
        <v>79</v>
      </c>
      <c r="AY172" s="118" t="s">
        <v>168</v>
      </c>
      <c r="BK172" s="125">
        <f>BK173</f>
        <v>0</v>
      </c>
    </row>
    <row r="173" spans="2:65" s="1" customFormat="1" ht="24.2" customHeight="1">
      <c r="B173" s="128"/>
      <c r="C173" s="129" t="s">
        <v>411</v>
      </c>
      <c r="D173" s="129" t="s">
        <v>170</v>
      </c>
      <c r="E173" s="130" t="s">
        <v>2336</v>
      </c>
      <c r="F173" s="131" t="s">
        <v>2337</v>
      </c>
      <c r="G173" s="132" t="s">
        <v>239</v>
      </c>
      <c r="H173" s="133">
        <v>0.42799999999999999</v>
      </c>
      <c r="I173" s="134">
        <v>0</v>
      </c>
      <c r="J173" s="134">
        <f>ROUND(I173*H173,2)</f>
        <v>0</v>
      </c>
      <c r="K173" s="131" t="s">
        <v>2419</v>
      </c>
      <c r="L173" s="25"/>
      <c r="M173" s="141" t="s">
        <v>1</v>
      </c>
      <c r="N173" s="142" t="s">
        <v>37</v>
      </c>
      <c r="O173" s="143">
        <v>2.0030000000000001</v>
      </c>
      <c r="P173" s="143">
        <f>O173*H173</f>
        <v>0.85728400000000005</v>
      </c>
      <c r="Q173" s="143">
        <v>0</v>
      </c>
      <c r="R173" s="143">
        <f>Q173*H173</f>
        <v>0</v>
      </c>
      <c r="S173" s="143">
        <v>0</v>
      </c>
      <c r="T173" s="144">
        <f>S173*H173</f>
        <v>0</v>
      </c>
      <c r="AR173" s="139" t="s">
        <v>174</v>
      </c>
      <c r="AT173" s="139" t="s">
        <v>170</v>
      </c>
      <c r="AU173" s="139" t="s">
        <v>81</v>
      </c>
      <c r="AY173" s="13" t="s">
        <v>168</v>
      </c>
      <c r="BE173" s="140">
        <f>IF(N173="základní",J173,0)</f>
        <v>0</v>
      </c>
      <c r="BF173" s="140">
        <f>IF(N173="snížená",J173,0)</f>
        <v>0</v>
      </c>
      <c r="BG173" s="140">
        <f>IF(N173="zákl. přenesená",J173,0)</f>
        <v>0</v>
      </c>
      <c r="BH173" s="140">
        <f>IF(N173="sníž. přenesená",J173,0)</f>
        <v>0</v>
      </c>
      <c r="BI173" s="140">
        <f>IF(N173="nulová",J173,0)</f>
        <v>0</v>
      </c>
      <c r="BJ173" s="13" t="s">
        <v>79</v>
      </c>
      <c r="BK173" s="140">
        <f>ROUND(I173*H173,2)</f>
        <v>0</v>
      </c>
      <c r="BL173" s="13" t="s">
        <v>174</v>
      </c>
      <c r="BM173" s="139" t="s">
        <v>2338</v>
      </c>
    </row>
    <row r="174" spans="2:65" s="1" customFormat="1" ht="6.95" customHeight="1">
      <c r="B174" s="37"/>
      <c r="C174" s="38"/>
      <c r="D174" s="38"/>
      <c r="E174" s="38"/>
      <c r="F174" s="38"/>
      <c r="G174" s="38"/>
      <c r="H174" s="38"/>
      <c r="I174" s="38"/>
      <c r="J174" s="38"/>
      <c r="K174" s="38"/>
      <c r="L174" s="25"/>
    </row>
  </sheetData>
  <autoFilter ref="C123:K173" xr:uid="{00000000-0009-0000-0000-00000B000000}"/>
  <mergeCells count="11">
    <mergeCell ref="L2:V2"/>
    <mergeCell ref="E87:H87"/>
    <mergeCell ref="E89:H89"/>
    <mergeCell ref="E112:H112"/>
    <mergeCell ref="E114:H114"/>
    <mergeCell ref="E116:H116"/>
    <mergeCell ref="E7:H7"/>
    <mergeCell ref="E9:H9"/>
    <mergeCell ref="E11:H11"/>
    <mergeCell ref="E29:H29"/>
    <mergeCell ref="E85:H85"/>
  </mergeCells>
  <pageMargins left="0.39374999999999999" right="0.39374999999999999" top="0.39374999999999999" bottom="0.39374999999999999" header="0" footer="0"/>
  <pageSetup paperSize="9" scale="76" fitToHeight="100" orientation="portrait" blackAndWhite="1" r:id="rId1"/>
  <headerFooter>
    <oddFooter>&amp;CStrana &amp;P z &amp;N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B2:BM144"/>
  <sheetViews>
    <sheetView showGridLines="0" topLeftCell="A110" workbookViewId="0">
      <selection activeCell="I119" sqref="I119:I143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81" t="s">
        <v>5</v>
      </c>
      <c r="M2" s="166"/>
      <c r="N2" s="166"/>
      <c r="O2" s="166"/>
      <c r="P2" s="166"/>
      <c r="Q2" s="166"/>
      <c r="R2" s="166"/>
      <c r="S2" s="166"/>
      <c r="T2" s="166"/>
      <c r="U2" s="166"/>
      <c r="V2" s="166"/>
      <c r="AT2" s="13" t="s">
        <v>140</v>
      </c>
    </row>
    <row r="3" spans="2:46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81</v>
      </c>
    </row>
    <row r="4" spans="2:46" ht="24.95" customHeight="1">
      <c r="B4" s="16"/>
      <c r="D4" s="17" t="s">
        <v>141</v>
      </c>
      <c r="L4" s="16"/>
      <c r="M4" s="85" t="s">
        <v>10</v>
      </c>
      <c r="AT4" s="13" t="s">
        <v>3</v>
      </c>
    </row>
    <row r="5" spans="2:46" ht="6.95" customHeight="1">
      <c r="B5" s="16"/>
      <c r="L5" s="16"/>
    </row>
    <row r="6" spans="2:46" ht="12" customHeight="1">
      <c r="B6" s="16"/>
      <c r="D6" s="22" t="s">
        <v>14</v>
      </c>
      <c r="L6" s="16"/>
    </row>
    <row r="7" spans="2:46" ht="26.25" customHeight="1">
      <c r="B7" s="16"/>
      <c r="E7" s="195" t="str">
        <f>'Rekapitulace stavby'!K6</f>
        <v>BRNO, VINIČNÍ IB - REKONSTRUKCE VODOVODU A KANALIZACE (Balbínova-Hrabalova)</v>
      </c>
      <c r="F7" s="196"/>
      <c r="G7" s="196"/>
      <c r="H7" s="196"/>
      <c r="L7" s="16"/>
    </row>
    <row r="8" spans="2:46" s="1" customFormat="1" ht="12" customHeight="1">
      <c r="B8" s="25"/>
      <c r="D8" s="22" t="s">
        <v>142</v>
      </c>
      <c r="L8" s="25"/>
    </row>
    <row r="9" spans="2:46" s="1" customFormat="1" ht="16.5" customHeight="1">
      <c r="B9" s="25"/>
      <c r="E9" s="172" t="s">
        <v>2339</v>
      </c>
      <c r="F9" s="194"/>
      <c r="G9" s="194"/>
      <c r="H9" s="194"/>
      <c r="L9" s="25"/>
    </row>
    <row r="10" spans="2:46" s="1" customFormat="1">
      <c r="B10" s="25"/>
      <c r="L10" s="25"/>
    </row>
    <row r="11" spans="2:46" s="1" customFormat="1" ht="12" customHeight="1">
      <c r="B11" s="25"/>
      <c r="D11" s="22" t="s">
        <v>16</v>
      </c>
      <c r="F11" s="20" t="s">
        <v>1</v>
      </c>
      <c r="I11" s="22" t="s">
        <v>17</v>
      </c>
      <c r="J11" s="20" t="s">
        <v>1</v>
      </c>
      <c r="L11" s="25"/>
    </row>
    <row r="12" spans="2:46" s="1" customFormat="1" ht="12" customHeight="1">
      <c r="B12" s="25"/>
      <c r="D12" s="22" t="s">
        <v>18</v>
      </c>
      <c r="F12" s="20" t="s">
        <v>19</v>
      </c>
      <c r="I12" s="22" t="s">
        <v>20</v>
      </c>
      <c r="J12" s="45">
        <f>'Rekapitulace stavby'!AN8</f>
        <v>45847</v>
      </c>
      <c r="L12" s="25"/>
    </row>
    <row r="13" spans="2:46" s="1" customFormat="1" ht="10.9" customHeight="1">
      <c r="B13" s="25"/>
      <c r="L13" s="25"/>
    </row>
    <row r="14" spans="2:46" s="1" customFormat="1" ht="12" customHeight="1">
      <c r="B14" s="25"/>
      <c r="D14" s="22" t="s">
        <v>21</v>
      </c>
      <c r="I14" s="22" t="s">
        <v>22</v>
      </c>
      <c r="J14" s="20" t="s">
        <v>1</v>
      </c>
      <c r="L14" s="25"/>
    </row>
    <row r="15" spans="2:46" s="1" customFormat="1" ht="18" customHeight="1">
      <c r="B15" s="25"/>
      <c r="E15" s="20" t="s">
        <v>23</v>
      </c>
      <c r="I15" s="22" t="s">
        <v>24</v>
      </c>
      <c r="J15" s="20" t="s">
        <v>1</v>
      </c>
      <c r="L15" s="25"/>
    </row>
    <row r="16" spans="2:46" s="1" customFormat="1" ht="6.95" customHeight="1">
      <c r="B16" s="25"/>
      <c r="L16" s="25"/>
    </row>
    <row r="17" spans="2:12" s="1" customFormat="1" ht="12" customHeight="1">
      <c r="B17" s="25"/>
      <c r="D17" s="22" t="s">
        <v>25</v>
      </c>
      <c r="I17" s="22" t="s">
        <v>22</v>
      </c>
      <c r="J17" s="20" t="s">
        <v>1</v>
      </c>
      <c r="L17" s="25"/>
    </row>
    <row r="18" spans="2:12" s="1" customFormat="1" ht="18" customHeight="1">
      <c r="B18" s="25"/>
      <c r="E18" s="20" t="s">
        <v>26</v>
      </c>
      <c r="I18" s="22" t="s">
        <v>24</v>
      </c>
      <c r="J18" s="20" t="s">
        <v>1</v>
      </c>
      <c r="L18" s="25"/>
    </row>
    <row r="19" spans="2:12" s="1" customFormat="1" ht="6.95" customHeight="1">
      <c r="B19" s="25"/>
      <c r="L19" s="25"/>
    </row>
    <row r="20" spans="2:12" s="1" customFormat="1" ht="12" customHeight="1">
      <c r="B20" s="25"/>
      <c r="D20" s="22" t="s">
        <v>27</v>
      </c>
      <c r="I20" s="22" t="s">
        <v>22</v>
      </c>
      <c r="J20" s="20" t="s">
        <v>1</v>
      </c>
      <c r="L20" s="25"/>
    </row>
    <row r="21" spans="2:12" s="1" customFormat="1" ht="18" customHeight="1">
      <c r="B21" s="25"/>
      <c r="E21" s="20" t="s">
        <v>2420</v>
      </c>
      <c r="I21" s="22" t="s">
        <v>24</v>
      </c>
      <c r="J21" s="20" t="s">
        <v>1</v>
      </c>
      <c r="L21" s="25"/>
    </row>
    <row r="22" spans="2:12" s="1" customFormat="1" ht="6.95" customHeight="1">
      <c r="B22" s="25"/>
      <c r="L22" s="25"/>
    </row>
    <row r="23" spans="2:12" s="1" customFormat="1" ht="12" customHeight="1">
      <c r="B23" s="25"/>
      <c r="D23" s="22" t="s">
        <v>29</v>
      </c>
      <c r="I23" s="22" t="s">
        <v>22</v>
      </c>
      <c r="J23" s="20" t="s">
        <v>1</v>
      </c>
      <c r="L23" s="25"/>
    </row>
    <row r="24" spans="2:12" s="1" customFormat="1" ht="18" customHeight="1">
      <c r="B24" s="25"/>
      <c r="E24" s="20" t="s">
        <v>2420</v>
      </c>
      <c r="I24" s="22" t="s">
        <v>24</v>
      </c>
      <c r="J24" s="20" t="s">
        <v>1</v>
      </c>
      <c r="L24" s="25"/>
    </row>
    <row r="25" spans="2:12" s="1" customFormat="1" ht="6.95" customHeight="1">
      <c r="B25" s="25"/>
      <c r="L25" s="25"/>
    </row>
    <row r="26" spans="2:12" s="1" customFormat="1" ht="12" customHeight="1">
      <c r="B26" s="25"/>
      <c r="D26" s="22" t="s">
        <v>30</v>
      </c>
      <c r="L26" s="25"/>
    </row>
    <row r="27" spans="2:12" s="7" customFormat="1" ht="16.5" customHeight="1">
      <c r="B27" s="86"/>
      <c r="E27" s="168" t="s">
        <v>1</v>
      </c>
      <c r="F27" s="168"/>
      <c r="G27" s="168"/>
      <c r="H27" s="168"/>
      <c r="L27" s="86"/>
    </row>
    <row r="28" spans="2:12" s="1" customFormat="1" ht="6.95" customHeight="1">
      <c r="B28" s="25"/>
      <c r="L28" s="25"/>
    </row>
    <row r="29" spans="2:12" s="1" customFormat="1" ht="6.95" customHeight="1">
      <c r="B29" s="25"/>
      <c r="D29" s="46"/>
      <c r="E29" s="46"/>
      <c r="F29" s="46"/>
      <c r="G29" s="46"/>
      <c r="H29" s="46"/>
      <c r="I29" s="46"/>
      <c r="J29" s="46"/>
      <c r="K29" s="46"/>
      <c r="L29" s="25"/>
    </row>
    <row r="30" spans="2:12" s="1" customFormat="1" ht="25.35" customHeight="1">
      <c r="B30" s="25"/>
      <c r="D30" s="87" t="s">
        <v>32</v>
      </c>
      <c r="J30" s="58">
        <f>ROUND(J117, 2)</f>
        <v>0</v>
      </c>
      <c r="L30" s="25"/>
    </row>
    <row r="31" spans="2:12" s="1" customFormat="1" ht="6.95" customHeight="1">
      <c r="B31" s="25"/>
      <c r="D31" s="46"/>
      <c r="E31" s="46"/>
      <c r="F31" s="46"/>
      <c r="G31" s="46"/>
      <c r="H31" s="46"/>
      <c r="I31" s="46"/>
      <c r="J31" s="46"/>
      <c r="K31" s="46"/>
      <c r="L31" s="25"/>
    </row>
    <row r="32" spans="2:12" s="1" customFormat="1" ht="14.45" customHeight="1">
      <c r="B32" s="25"/>
      <c r="F32" s="28" t="s">
        <v>34</v>
      </c>
      <c r="I32" s="28" t="s">
        <v>33</v>
      </c>
      <c r="J32" s="28" t="s">
        <v>35</v>
      </c>
      <c r="L32" s="25"/>
    </row>
    <row r="33" spans="2:12" s="1" customFormat="1" ht="14.45" customHeight="1">
      <c r="B33" s="25"/>
      <c r="D33" s="88" t="s">
        <v>36</v>
      </c>
      <c r="E33" s="22" t="s">
        <v>37</v>
      </c>
      <c r="F33" s="78">
        <f>ROUND((SUM(BE117:BE143)),  2)</f>
        <v>0</v>
      </c>
      <c r="I33" s="89">
        <v>0.21</v>
      </c>
      <c r="J33" s="78">
        <f>ROUND(((SUM(BE117:BE143))*I33),  2)</f>
        <v>0</v>
      </c>
      <c r="L33" s="25"/>
    </row>
    <row r="34" spans="2:12" s="1" customFormat="1" ht="14.45" customHeight="1">
      <c r="B34" s="25"/>
      <c r="E34" s="22" t="s">
        <v>38</v>
      </c>
      <c r="F34" s="78">
        <f>ROUND((SUM(BF117:BF143)),  2)</f>
        <v>0</v>
      </c>
      <c r="I34" s="89">
        <v>0.12</v>
      </c>
      <c r="J34" s="78">
        <f>ROUND(((SUM(BF117:BF143))*I34),  2)</f>
        <v>0</v>
      </c>
      <c r="L34" s="25"/>
    </row>
    <row r="35" spans="2:12" s="1" customFormat="1" ht="14.45" hidden="1" customHeight="1">
      <c r="B35" s="25"/>
      <c r="E35" s="22" t="s">
        <v>39</v>
      </c>
      <c r="F35" s="78">
        <f>ROUND((SUM(BG117:BG143)),  2)</f>
        <v>0</v>
      </c>
      <c r="I35" s="89">
        <v>0.21</v>
      </c>
      <c r="J35" s="78">
        <f>0</f>
        <v>0</v>
      </c>
      <c r="L35" s="25"/>
    </row>
    <row r="36" spans="2:12" s="1" customFormat="1" ht="14.45" hidden="1" customHeight="1">
      <c r="B36" s="25"/>
      <c r="E36" s="22" t="s">
        <v>40</v>
      </c>
      <c r="F36" s="78">
        <f>ROUND((SUM(BH117:BH143)),  2)</f>
        <v>0</v>
      </c>
      <c r="I36" s="89">
        <v>0.12</v>
      </c>
      <c r="J36" s="78">
        <f>0</f>
        <v>0</v>
      </c>
      <c r="L36" s="25"/>
    </row>
    <row r="37" spans="2:12" s="1" customFormat="1" ht="14.45" hidden="1" customHeight="1">
      <c r="B37" s="25"/>
      <c r="E37" s="22" t="s">
        <v>41</v>
      </c>
      <c r="F37" s="78">
        <f>ROUND((SUM(BI117:BI143)),  2)</f>
        <v>0</v>
      </c>
      <c r="I37" s="89">
        <v>0</v>
      </c>
      <c r="J37" s="78">
        <f>0</f>
        <v>0</v>
      </c>
      <c r="L37" s="25"/>
    </row>
    <row r="38" spans="2:12" s="1" customFormat="1" ht="6.95" customHeight="1">
      <c r="B38" s="25"/>
      <c r="L38" s="25"/>
    </row>
    <row r="39" spans="2:12" s="1" customFormat="1" ht="25.35" customHeight="1">
      <c r="B39" s="25"/>
      <c r="C39" s="90"/>
      <c r="D39" s="91" t="s">
        <v>42</v>
      </c>
      <c r="E39" s="49"/>
      <c r="F39" s="49"/>
      <c r="G39" s="92" t="s">
        <v>43</v>
      </c>
      <c r="H39" s="93" t="s">
        <v>44</v>
      </c>
      <c r="I39" s="49"/>
      <c r="J39" s="94">
        <f>SUM(J30:J37)</f>
        <v>0</v>
      </c>
      <c r="K39" s="95"/>
      <c r="L39" s="25"/>
    </row>
    <row r="40" spans="2:12" s="1" customFormat="1" ht="14.45" customHeight="1">
      <c r="B40" s="25"/>
      <c r="L40" s="25"/>
    </row>
    <row r="41" spans="2:12" ht="14.45" customHeight="1">
      <c r="B41" s="16"/>
      <c r="L41" s="16"/>
    </row>
    <row r="42" spans="2:12" ht="14.45" customHeight="1">
      <c r="B42" s="16"/>
      <c r="L42" s="16"/>
    </row>
    <row r="43" spans="2:12" ht="14.45" customHeight="1">
      <c r="B43" s="16"/>
      <c r="L43" s="16"/>
    </row>
    <row r="44" spans="2:12" ht="14.45" customHeight="1">
      <c r="B44" s="16"/>
      <c r="L44" s="16"/>
    </row>
    <row r="45" spans="2:12" ht="14.45" customHeight="1">
      <c r="B45" s="16"/>
      <c r="L45" s="16"/>
    </row>
    <row r="46" spans="2:12" ht="14.45" customHeight="1">
      <c r="B46" s="16"/>
      <c r="L46" s="16"/>
    </row>
    <row r="47" spans="2:12" ht="14.45" customHeight="1">
      <c r="B47" s="16"/>
      <c r="L47" s="16"/>
    </row>
    <row r="48" spans="2:12" ht="14.45" customHeight="1">
      <c r="B48" s="16"/>
      <c r="L48" s="16"/>
    </row>
    <row r="49" spans="2:12" ht="14.45" customHeight="1">
      <c r="B49" s="16"/>
      <c r="L49" s="16"/>
    </row>
    <row r="50" spans="2:12" s="1" customFormat="1" ht="14.45" customHeight="1">
      <c r="B50" s="25"/>
      <c r="D50" s="34" t="s">
        <v>45</v>
      </c>
      <c r="E50" s="35"/>
      <c r="F50" s="35"/>
      <c r="G50" s="34" t="s">
        <v>46</v>
      </c>
      <c r="H50" s="35"/>
      <c r="I50" s="35"/>
      <c r="J50" s="35"/>
      <c r="K50" s="35"/>
      <c r="L50" s="25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2.75">
      <c r="B61" s="25"/>
      <c r="D61" s="36" t="s">
        <v>47</v>
      </c>
      <c r="E61" s="27"/>
      <c r="F61" s="96" t="s">
        <v>48</v>
      </c>
      <c r="G61" s="36" t="s">
        <v>47</v>
      </c>
      <c r="H61" s="27"/>
      <c r="I61" s="27"/>
      <c r="J61" s="97" t="s">
        <v>48</v>
      </c>
      <c r="K61" s="27"/>
      <c r="L61" s="25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2.75">
      <c r="B65" s="25"/>
      <c r="D65" s="34" t="s">
        <v>49</v>
      </c>
      <c r="E65" s="35"/>
      <c r="F65" s="35"/>
      <c r="G65" s="34" t="s">
        <v>50</v>
      </c>
      <c r="H65" s="35"/>
      <c r="I65" s="35"/>
      <c r="J65" s="35"/>
      <c r="K65" s="35"/>
      <c r="L65" s="25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2.75">
      <c r="B76" s="25"/>
      <c r="D76" s="36" t="s">
        <v>47</v>
      </c>
      <c r="E76" s="27"/>
      <c r="F76" s="96" t="s">
        <v>48</v>
      </c>
      <c r="G76" s="36" t="s">
        <v>47</v>
      </c>
      <c r="H76" s="27"/>
      <c r="I76" s="27"/>
      <c r="J76" s="97" t="s">
        <v>48</v>
      </c>
      <c r="K76" s="27"/>
      <c r="L76" s="25"/>
    </row>
    <row r="77" spans="2:12" s="1" customFormat="1" ht="14.45" customHeight="1">
      <c r="B77" s="37"/>
      <c r="C77" s="38"/>
      <c r="D77" s="38"/>
      <c r="E77" s="38"/>
      <c r="F77" s="38"/>
      <c r="G77" s="38"/>
      <c r="H77" s="38"/>
      <c r="I77" s="38"/>
      <c r="J77" s="38"/>
      <c r="K77" s="38"/>
      <c r="L77" s="25"/>
    </row>
    <row r="81" spans="2:47" s="1" customFormat="1" ht="6.95" customHeight="1">
      <c r="B81" s="39"/>
      <c r="C81" s="40"/>
      <c r="D81" s="40"/>
      <c r="E81" s="40"/>
      <c r="F81" s="40"/>
      <c r="G81" s="40"/>
      <c r="H81" s="40"/>
      <c r="I81" s="40"/>
      <c r="J81" s="40"/>
      <c r="K81" s="40"/>
      <c r="L81" s="25"/>
    </row>
    <row r="82" spans="2:47" s="1" customFormat="1" ht="24.95" customHeight="1">
      <c r="B82" s="25"/>
      <c r="C82" s="17" t="s">
        <v>146</v>
      </c>
      <c r="L82" s="25"/>
    </row>
    <row r="83" spans="2:47" s="1" customFormat="1" ht="6.95" customHeight="1">
      <c r="B83" s="25"/>
      <c r="L83" s="25"/>
    </row>
    <row r="84" spans="2:47" s="1" customFormat="1" ht="12" customHeight="1">
      <c r="B84" s="25"/>
      <c r="C84" s="22" t="s">
        <v>14</v>
      </c>
      <c r="L84" s="25"/>
    </row>
    <row r="85" spans="2:47" s="1" customFormat="1" ht="26.25" customHeight="1">
      <c r="B85" s="25"/>
      <c r="E85" s="195" t="str">
        <f>E7</f>
        <v>BRNO, VINIČNÍ IB - REKONSTRUKCE VODOVODU A KANALIZACE (Balbínova-Hrabalova)</v>
      </c>
      <c r="F85" s="196"/>
      <c r="G85" s="196"/>
      <c r="H85" s="196"/>
      <c r="L85" s="25"/>
    </row>
    <row r="86" spans="2:47" s="1" customFormat="1" ht="12" customHeight="1">
      <c r="B86" s="25"/>
      <c r="C86" s="22" t="s">
        <v>142</v>
      </c>
      <c r="L86" s="25"/>
    </row>
    <row r="87" spans="2:47" s="1" customFormat="1" ht="16.5" customHeight="1">
      <c r="B87" s="25"/>
      <c r="E87" s="172" t="str">
        <f>E9</f>
        <v>90 - OSTATNÍ NÁKLADY</v>
      </c>
      <c r="F87" s="194"/>
      <c r="G87" s="194"/>
      <c r="H87" s="194"/>
      <c r="L87" s="25"/>
    </row>
    <row r="88" spans="2:47" s="1" customFormat="1" ht="6.95" customHeight="1">
      <c r="B88" s="25"/>
      <c r="L88" s="25"/>
    </row>
    <row r="89" spans="2:47" s="1" customFormat="1" ht="12" customHeight="1">
      <c r="B89" s="25"/>
      <c r="C89" s="22" t="s">
        <v>18</v>
      </c>
      <c r="F89" s="20" t="str">
        <f>F12</f>
        <v>Brno</v>
      </c>
      <c r="I89" s="22" t="s">
        <v>20</v>
      </c>
      <c r="J89" s="45">
        <f>IF(J12="","",J12)</f>
        <v>45847</v>
      </c>
      <c r="L89" s="25"/>
    </row>
    <row r="90" spans="2:47" s="1" customFormat="1" ht="6.95" customHeight="1">
      <c r="B90" s="25"/>
      <c r="L90" s="25"/>
    </row>
    <row r="91" spans="2:47" s="1" customFormat="1" ht="25.7" customHeight="1">
      <c r="B91" s="25"/>
      <c r="C91" s="22" t="s">
        <v>21</v>
      </c>
      <c r="F91" s="20" t="str">
        <f>E15</f>
        <v>Statutární město Brno</v>
      </c>
      <c r="I91" s="22" t="s">
        <v>27</v>
      </c>
      <c r="J91" s="23" t="str">
        <f>E21</f>
        <v>Pudis a.s.</v>
      </c>
      <c r="L91" s="25"/>
    </row>
    <row r="92" spans="2:47" s="1" customFormat="1" ht="15.2" customHeight="1">
      <c r="B92" s="25"/>
      <c r="C92" s="22" t="s">
        <v>25</v>
      </c>
      <c r="F92" s="20" t="str">
        <f>IF(E18="","",E18)</f>
        <v xml:space="preserve"> </v>
      </c>
      <c r="I92" s="22" t="s">
        <v>29</v>
      </c>
      <c r="J92" s="23" t="str">
        <f>E24</f>
        <v>Pudis a.s.</v>
      </c>
      <c r="L92" s="25"/>
    </row>
    <row r="93" spans="2:47" s="1" customFormat="1" ht="10.35" customHeight="1">
      <c r="B93" s="25"/>
      <c r="L93" s="25"/>
    </row>
    <row r="94" spans="2:47" s="1" customFormat="1" ht="29.25" customHeight="1">
      <c r="B94" s="25"/>
      <c r="C94" s="98" t="s">
        <v>147</v>
      </c>
      <c r="D94" s="90"/>
      <c r="E94" s="90"/>
      <c r="F94" s="90"/>
      <c r="G94" s="90"/>
      <c r="H94" s="90"/>
      <c r="I94" s="90"/>
      <c r="J94" s="99" t="s">
        <v>148</v>
      </c>
      <c r="K94" s="90"/>
      <c r="L94" s="25"/>
    </row>
    <row r="95" spans="2:47" s="1" customFormat="1" ht="10.35" customHeight="1">
      <c r="B95" s="25"/>
      <c r="L95" s="25"/>
    </row>
    <row r="96" spans="2:47" s="1" customFormat="1" ht="22.9" customHeight="1">
      <c r="B96" s="25"/>
      <c r="C96" s="100" t="s">
        <v>149</v>
      </c>
      <c r="J96" s="58">
        <f>J117</f>
        <v>0</v>
      </c>
      <c r="L96" s="25"/>
      <c r="AU96" s="13" t="s">
        <v>150</v>
      </c>
    </row>
    <row r="97" spans="2:12" s="8" customFormat="1" ht="24.95" customHeight="1">
      <c r="B97" s="101"/>
      <c r="D97" s="102" t="s">
        <v>2340</v>
      </c>
      <c r="E97" s="103"/>
      <c r="F97" s="103"/>
      <c r="G97" s="103"/>
      <c r="H97" s="103"/>
      <c r="I97" s="103"/>
      <c r="J97" s="104">
        <f>J118</f>
        <v>0</v>
      </c>
      <c r="L97" s="101"/>
    </row>
    <row r="98" spans="2:12" s="1" customFormat="1" ht="21.75" customHeight="1">
      <c r="B98" s="25"/>
      <c r="L98" s="25"/>
    </row>
    <row r="99" spans="2:12" s="1" customFormat="1" ht="6.95" customHeight="1">
      <c r="B99" s="37"/>
      <c r="C99" s="38"/>
      <c r="D99" s="38"/>
      <c r="E99" s="38"/>
      <c r="F99" s="38"/>
      <c r="G99" s="38"/>
      <c r="H99" s="38"/>
      <c r="I99" s="38"/>
      <c r="J99" s="38"/>
      <c r="K99" s="38"/>
      <c r="L99" s="25"/>
    </row>
    <row r="103" spans="2:12" s="1" customFormat="1" ht="6.95" customHeight="1">
      <c r="B103" s="39"/>
      <c r="C103" s="40"/>
      <c r="D103" s="40"/>
      <c r="E103" s="40"/>
      <c r="F103" s="40"/>
      <c r="G103" s="40"/>
      <c r="H103" s="40"/>
      <c r="I103" s="40"/>
      <c r="J103" s="40"/>
      <c r="K103" s="40"/>
      <c r="L103" s="25"/>
    </row>
    <row r="104" spans="2:12" s="1" customFormat="1" ht="24.95" customHeight="1">
      <c r="B104" s="25"/>
      <c r="C104" s="17" t="s">
        <v>153</v>
      </c>
      <c r="L104" s="25"/>
    </row>
    <row r="105" spans="2:12" s="1" customFormat="1" ht="6.95" customHeight="1">
      <c r="B105" s="25"/>
      <c r="L105" s="25"/>
    </row>
    <row r="106" spans="2:12" s="1" customFormat="1" ht="12" customHeight="1">
      <c r="B106" s="25"/>
      <c r="C106" s="22" t="s">
        <v>14</v>
      </c>
      <c r="L106" s="25"/>
    </row>
    <row r="107" spans="2:12" s="1" customFormat="1" ht="26.25" customHeight="1">
      <c r="B107" s="25"/>
      <c r="E107" s="195" t="str">
        <f>E7</f>
        <v>BRNO, VINIČNÍ IB - REKONSTRUKCE VODOVODU A KANALIZACE (Balbínova-Hrabalova)</v>
      </c>
      <c r="F107" s="196"/>
      <c r="G107" s="196"/>
      <c r="H107" s="196"/>
      <c r="L107" s="25"/>
    </row>
    <row r="108" spans="2:12" s="1" customFormat="1" ht="12" customHeight="1">
      <c r="B108" s="25"/>
      <c r="C108" s="22" t="s">
        <v>142</v>
      </c>
      <c r="L108" s="25"/>
    </row>
    <row r="109" spans="2:12" s="1" customFormat="1" ht="16.5" customHeight="1">
      <c r="B109" s="25"/>
      <c r="E109" s="172" t="str">
        <f>E9</f>
        <v>90 - OSTATNÍ NÁKLADY</v>
      </c>
      <c r="F109" s="194"/>
      <c r="G109" s="194"/>
      <c r="H109" s="194"/>
      <c r="L109" s="25"/>
    </row>
    <row r="110" spans="2:12" s="1" customFormat="1" ht="6.95" customHeight="1">
      <c r="B110" s="25"/>
      <c r="L110" s="25"/>
    </row>
    <row r="111" spans="2:12" s="1" customFormat="1" ht="12" customHeight="1">
      <c r="B111" s="25"/>
      <c r="C111" s="22" t="s">
        <v>18</v>
      </c>
      <c r="F111" s="20" t="str">
        <f>F12</f>
        <v>Brno</v>
      </c>
      <c r="I111" s="22" t="s">
        <v>20</v>
      </c>
      <c r="J111" s="45">
        <f>IF(J12="","",J12)</f>
        <v>45847</v>
      </c>
      <c r="L111" s="25"/>
    </row>
    <row r="112" spans="2:12" s="1" customFormat="1" ht="6.95" customHeight="1">
      <c r="B112" s="25"/>
      <c r="L112" s="25"/>
    </row>
    <row r="113" spans="2:65" s="1" customFormat="1" ht="25.7" customHeight="1">
      <c r="B113" s="25"/>
      <c r="C113" s="22" t="s">
        <v>21</v>
      </c>
      <c r="F113" s="20" t="str">
        <f>E15</f>
        <v>Statutární město Brno</v>
      </c>
      <c r="I113" s="22" t="s">
        <v>27</v>
      </c>
      <c r="J113" s="23" t="str">
        <f>E21</f>
        <v>Pudis a.s.</v>
      </c>
      <c r="L113" s="25"/>
    </row>
    <row r="114" spans="2:65" s="1" customFormat="1" ht="15.2" customHeight="1">
      <c r="B114" s="25"/>
      <c r="C114" s="22" t="s">
        <v>25</v>
      </c>
      <c r="F114" s="20" t="str">
        <f>IF(E18="","",E18)</f>
        <v xml:space="preserve"> </v>
      </c>
      <c r="I114" s="22" t="s">
        <v>29</v>
      </c>
      <c r="J114" s="23" t="str">
        <f>E24</f>
        <v>Pudis a.s.</v>
      </c>
      <c r="L114" s="25"/>
    </row>
    <row r="115" spans="2:65" s="1" customFormat="1" ht="10.35" customHeight="1">
      <c r="B115" s="25"/>
      <c r="L115" s="25"/>
    </row>
    <row r="116" spans="2:65" s="10" customFormat="1" ht="29.25" customHeight="1">
      <c r="B116" s="109"/>
      <c r="C116" s="110" t="s">
        <v>154</v>
      </c>
      <c r="D116" s="111" t="s">
        <v>57</v>
      </c>
      <c r="E116" s="111" t="s">
        <v>53</v>
      </c>
      <c r="F116" s="111" t="s">
        <v>54</v>
      </c>
      <c r="G116" s="111" t="s">
        <v>155</v>
      </c>
      <c r="H116" s="111" t="s">
        <v>156</v>
      </c>
      <c r="I116" s="111" t="s">
        <v>157</v>
      </c>
      <c r="J116" s="111" t="s">
        <v>148</v>
      </c>
      <c r="K116" s="112" t="s">
        <v>158</v>
      </c>
      <c r="L116" s="109"/>
      <c r="M116" s="51" t="s">
        <v>1</v>
      </c>
      <c r="N116" s="52" t="s">
        <v>36</v>
      </c>
      <c r="O116" s="52" t="s">
        <v>159</v>
      </c>
      <c r="P116" s="52" t="s">
        <v>160</v>
      </c>
      <c r="Q116" s="52" t="s">
        <v>161</v>
      </c>
      <c r="R116" s="52" t="s">
        <v>162</v>
      </c>
      <c r="S116" s="52" t="s">
        <v>163</v>
      </c>
      <c r="T116" s="53" t="s">
        <v>164</v>
      </c>
    </row>
    <row r="117" spans="2:65" s="1" customFormat="1" ht="22.9" customHeight="1">
      <c r="B117" s="25"/>
      <c r="C117" s="56" t="s">
        <v>165</v>
      </c>
      <c r="J117" s="113">
        <f>BK117</f>
        <v>0</v>
      </c>
      <c r="L117" s="25"/>
      <c r="M117" s="54"/>
      <c r="N117" s="46"/>
      <c r="O117" s="46"/>
      <c r="P117" s="114">
        <f>P118</f>
        <v>0</v>
      </c>
      <c r="Q117" s="46"/>
      <c r="R117" s="114">
        <f>R118</f>
        <v>0</v>
      </c>
      <c r="S117" s="46"/>
      <c r="T117" s="115">
        <f>T118</f>
        <v>0</v>
      </c>
      <c r="AT117" s="13" t="s">
        <v>71</v>
      </c>
      <c r="AU117" s="13" t="s">
        <v>150</v>
      </c>
      <c r="BK117" s="116">
        <f>BK118</f>
        <v>0</v>
      </c>
    </row>
    <row r="118" spans="2:65" s="11" customFormat="1" ht="25.9" customHeight="1">
      <c r="B118" s="117"/>
      <c r="D118" s="118" t="s">
        <v>71</v>
      </c>
      <c r="E118" s="119" t="s">
        <v>236</v>
      </c>
      <c r="F118" s="119" t="s">
        <v>2341</v>
      </c>
      <c r="J118" s="120">
        <f>BK118</f>
        <v>0</v>
      </c>
      <c r="L118" s="117"/>
      <c r="M118" s="121"/>
      <c r="P118" s="122">
        <f>SUM(P119:P143)</f>
        <v>0</v>
      </c>
      <c r="R118" s="122">
        <f>SUM(R119:R143)</f>
        <v>0</v>
      </c>
      <c r="T118" s="123">
        <f>SUM(T119:T143)</f>
        <v>0</v>
      </c>
      <c r="AR118" s="118" t="s">
        <v>79</v>
      </c>
      <c r="AT118" s="124" t="s">
        <v>71</v>
      </c>
      <c r="AU118" s="124" t="s">
        <v>72</v>
      </c>
      <c r="AY118" s="118" t="s">
        <v>168</v>
      </c>
      <c r="BK118" s="125">
        <f>SUM(BK119:BK143)</f>
        <v>0</v>
      </c>
    </row>
    <row r="119" spans="2:65" s="1" customFormat="1" ht="16.5" customHeight="1">
      <c r="B119" s="128"/>
      <c r="C119" s="129" t="s">
        <v>79</v>
      </c>
      <c r="D119" s="129" t="s">
        <v>170</v>
      </c>
      <c r="E119" s="130" t="s">
        <v>2342</v>
      </c>
      <c r="F119" s="131" t="s">
        <v>2343</v>
      </c>
      <c r="G119" s="132" t="s">
        <v>2344</v>
      </c>
      <c r="H119" s="133">
        <v>1</v>
      </c>
      <c r="I119" s="134">
        <v>0</v>
      </c>
      <c r="J119" s="134">
        <f t="shared" ref="J119:J143" si="0">ROUND(I119*H119,2)</f>
        <v>0</v>
      </c>
      <c r="K119" s="131" t="s">
        <v>192</v>
      </c>
      <c r="L119" s="25"/>
      <c r="M119" s="135" t="s">
        <v>1</v>
      </c>
      <c r="N119" s="136" t="s">
        <v>37</v>
      </c>
      <c r="O119" s="137">
        <v>0</v>
      </c>
      <c r="P119" s="137">
        <f t="shared" ref="P119:P143" si="1">O119*H119</f>
        <v>0</v>
      </c>
      <c r="Q119" s="137">
        <v>0</v>
      </c>
      <c r="R119" s="137">
        <f t="shared" ref="R119:R143" si="2">Q119*H119</f>
        <v>0</v>
      </c>
      <c r="S119" s="137">
        <v>0</v>
      </c>
      <c r="T119" s="138">
        <f t="shared" ref="T119:T143" si="3">S119*H119</f>
        <v>0</v>
      </c>
      <c r="AR119" s="139" t="s">
        <v>2345</v>
      </c>
      <c r="AT119" s="139" t="s">
        <v>170</v>
      </c>
      <c r="AU119" s="139" t="s">
        <v>79</v>
      </c>
      <c r="AY119" s="13" t="s">
        <v>168</v>
      </c>
      <c r="BE119" s="140">
        <f t="shared" ref="BE119:BE143" si="4">IF(N119="základní",J119,0)</f>
        <v>0</v>
      </c>
      <c r="BF119" s="140">
        <f t="shared" ref="BF119:BF143" si="5">IF(N119="snížená",J119,0)</f>
        <v>0</v>
      </c>
      <c r="BG119" s="140">
        <f t="shared" ref="BG119:BG143" si="6">IF(N119="zákl. přenesená",J119,0)</f>
        <v>0</v>
      </c>
      <c r="BH119" s="140">
        <f t="shared" ref="BH119:BH143" si="7">IF(N119="sníž. přenesená",J119,0)</f>
        <v>0</v>
      </c>
      <c r="BI119" s="140">
        <f t="shared" ref="BI119:BI143" si="8">IF(N119="nulová",J119,0)</f>
        <v>0</v>
      </c>
      <c r="BJ119" s="13" t="s">
        <v>79</v>
      </c>
      <c r="BK119" s="140">
        <f t="shared" ref="BK119:BK143" si="9">ROUND(I119*H119,2)</f>
        <v>0</v>
      </c>
      <c r="BL119" s="13" t="s">
        <v>2345</v>
      </c>
      <c r="BM119" s="139" t="s">
        <v>2346</v>
      </c>
    </row>
    <row r="120" spans="2:65" s="1" customFormat="1" ht="24.2" customHeight="1">
      <c r="B120" s="128"/>
      <c r="C120" s="129" t="s">
        <v>81</v>
      </c>
      <c r="D120" s="129" t="s">
        <v>170</v>
      </c>
      <c r="E120" s="130" t="s">
        <v>2347</v>
      </c>
      <c r="F120" s="131" t="s">
        <v>2348</v>
      </c>
      <c r="G120" s="132" t="s">
        <v>2344</v>
      </c>
      <c r="H120" s="133">
        <v>1</v>
      </c>
      <c r="I120" s="134">
        <v>0</v>
      </c>
      <c r="J120" s="134">
        <f t="shared" si="0"/>
        <v>0</v>
      </c>
      <c r="K120" s="131" t="s">
        <v>192</v>
      </c>
      <c r="L120" s="25"/>
      <c r="M120" s="135" t="s">
        <v>1</v>
      </c>
      <c r="N120" s="136" t="s">
        <v>37</v>
      </c>
      <c r="O120" s="137">
        <v>0</v>
      </c>
      <c r="P120" s="137">
        <f t="shared" si="1"/>
        <v>0</v>
      </c>
      <c r="Q120" s="137">
        <v>0</v>
      </c>
      <c r="R120" s="137">
        <f t="shared" si="2"/>
        <v>0</v>
      </c>
      <c r="S120" s="137">
        <v>0</v>
      </c>
      <c r="T120" s="138">
        <f t="shared" si="3"/>
        <v>0</v>
      </c>
      <c r="AR120" s="139" t="s">
        <v>2345</v>
      </c>
      <c r="AT120" s="139" t="s">
        <v>170</v>
      </c>
      <c r="AU120" s="139" t="s">
        <v>79</v>
      </c>
      <c r="AY120" s="13" t="s">
        <v>168</v>
      </c>
      <c r="BE120" s="140">
        <f t="shared" si="4"/>
        <v>0</v>
      </c>
      <c r="BF120" s="140">
        <f t="shared" si="5"/>
        <v>0</v>
      </c>
      <c r="BG120" s="140">
        <f t="shared" si="6"/>
        <v>0</v>
      </c>
      <c r="BH120" s="140">
        <f t="shared" si="7"/>
        <v>0</v>
      </c>
      <c r="BI120" s="140">
        <f t="shared" si="8"/>
        <v>0</v>
      </c>
      <c r="BJ120" s="13" t="s">
        <v>79</v>
      </c>
      <c r="BK120" s="140">
        <f t="shared" si="9"/>
        <v>0</v>
      </c>
      <c r="BL120" s="13" t="s">
        <v>2345</v>
      </c>
      <c r="BM120" s="139" t="s">
        <v>2349</v>
      </c>
    </row>
    <row r="121" spans="2:65" s="1" customFormat="1" ht="21.75" customHeight="1">
      <c r="B121" s="128"/>
      <c r="C121" s="129" t="s">
        <v>104</v>
      </c>
      <c r="D121" s="129" t="s">
        <v>170</v>
      </c>
      <c r="E121" s="130" t="s">
        <v>2350</v>
      </c>
      <c r="F121" s="131" t="s">
        <v>2351</v>
      </c>
      <c r="G121" s="132" t="s">
        <v>2344</v>
      </c>
      <c r="H121" s="133">
        <v>1</v>
      </c>
      <c r="I121" s="134">
        <v>0</v>
      </c>
      <c r="J121" s="134">
        <f t="shared" si="0"/>
        <v>0</v>
      </c>
      <c r="K121" s="131" t="s">
        <v>192</v>
      </c>
      <c r="L121" s="25"/>
      <c r="M121" s="135" t="s">
        <v>1</v>
      </c>
      <c r="N121" s="136" t="s">
        <v>37</v>
      </c>
      <c r="O121" s="137">
        <v>0</v>
      </c>
      <c r="P121" s="137">
        <f t="shared" si="1"/>
        <v>0</v>
      </c>
      <c r="Q121" s="137">
        <v>0</v>
      </c>
      <c r="R121" s="137">
        <f t="shared" si="2"/>
        <v>0</v>
      </c>
      <c r="S121" s="137">
        <v>0</v>
      </c>
      <c r="T121" s="138">
        <f t="shared" si="3"/>
        <v>0</v>
      </c>
      <c r="AR121" s="139" t="s">
        <v>2345</v>
      </c>
      <c r="AT121" s="139" t="s">
        <v>170</v>
      </c>
      <c r="AU121" s="139" t="s">
        <v>79</v>
      </c>
      <c r="AY121" s="13" t="s">
        <v>168</v>
      </c>
      <c r="BE121" s="140">
        <f t="shared" si="4"/>
        <v>0</v>
      </c>
      <c r="BF121" s="140">
        <f t="shared" si="5"/>
        <v>0</v>
      </c>
      <c r="BG121" s="140">
        <f t="shared" si="6"/>
        <v>0</v>
      </c>
      <c r="BH121" s="140">
        <f t="shared" si="7"/>
        <v>0</v>
      </c>
      <c r="BI121" s="140">
        <f t="shared" si="8"/>
        <v>0</v>
      </c>
      <c r="BJ121" s="13" t="s">
        <v>79</v>
      </c>
      <c r="BK121" s="140">
        <f t="shared" si="9"/>
        <v>0</v>
      </c>
      <c r="BL121" s="13" t="s">
        <v>2345</v>
      </c>
      <c r="BM121" s="139" t="s">
        <v>2352</v>
      </c>
    </row>
    <row r="122" spans="2:65" s="1" customFormat="1" ht="16.5" customHeight="1">
      <c r="B122" s="128"/>
      <c r="C122" s="129" t="s">
        <v>174</v>
      </c>
      <c r="D122" s="129" t="s">
        <v>170</v>
      </c>
      <c r="E122" s="130" t="s">
        <v>2353</v>
      </c>
      <c r="F122" s="131" t="s">
        <v>2354</v>
      </c>
      <c r="G122" s="132" t="s">
        <v>207</v>
      </c>
      <c r="H122" s="133">
        <v>877.38</v>
      </c>
      <c r="I122" s="134">
        <v>0</v>
      </c>
      <c r="J122" s="134">
        <f t="shared" si="0"/>
        <v>0</v>
      </c>
      <c r="K122" s="131" t="s">
        <v>192</v>
      </c>
      <c r="L122" s="25"/>
      <c r="M122" s="135" t="s">
        <v>1</v>
      </c>
      <c r="N122" s="136" t="s">
        <v>37</v>
      </c>
      <c r="O122" s="137">
        <v>0</v>
      </c>
      <c r="P122" s="137">
        <f t="shared" si="1"/>
        <v>0</v>
      </c>
      <c r="Q122" s="137">
        <v>0</v>
      </c>
      <c r="R122" s="137">
        <f t="shared" si="2"/>
        <v>0</v>
      </c>
      <c r="S122" s="137">
        <v>0</v>
      </c>
      <c r="T122" s="138">
        <f t="shared" si="3"/>
        <v>0</v>
      </c>
      <c r="AR122" s="139" t="s">
        <v>2345</v>
      </c>
      <c r="AT122" s="139" t="s">
        <v>170</v>
      </c>
      <c r="AU122" s="139" t="s">
        <v>79</v>
      </c>
      <c r="AY122" s="13" t="s">
        <v>168</v>
      </c>
      <c r="BE122" s="140">
        <f t="shared" si="4"/>
        <v>0</v>
      </c>
      <c r="BF122" s="140">
        <f t="shared" si="5"/>
        <v>0</v>
      </c>
      <c r="BG122" s="140">
        <f t="shared" si="6"/>
        <v>0</v>
      </c>
      <c r="BH122" s="140">
        <f t="shared" si="7"/>
        <v>0</v>
      </c>
      <c r="BI122" s="140">
        <f t="shared" si="8"/>
        <v>0</v>
      </c>
      <c r="BJ122" s="13" t="s">
        <v>79</v>
      </c>
      <c r="BK122" s="140">
        <f t="shared" si="9"/>
        <v>0</v>
      </c>
      <c r="BL122" s="13" t="s">
        <v>2345</v>
      </c>
      <c r="BM122" s="139" t="s">
        <v>2355</v>
      </c>
    </row>
    <row r="123" spans="2:65" s="1" customFormat="1" ht="24.2" customHeight="1">
      <c r="B123" s="128"/>
      <c r="C123" s="129" t="s">
        <v>185</v>
      </c>
      <c r="D123" s="129" t="s">
        <v>170</v>
      </c>
      <c r="E123" s="130" t="s">
        <v>2356</v>
      </c>
      <c r="F123" s="131" t="s">
        <v>2357</v>
      </c>
      <c r="G123" s="132" t="s">
        <v>2344</v>
      </c>
      <c r="H123" s="133">
        <v>1</v>
      </c>
      <c r="I123" s="134">
        <v>0</v>
      </c>
      <c r="J123" s="134">
        <f t="shared" si="0"/>
        <v>0</v>
      </c>
      <c r="K123" s="131" t="s">
        <v>192</v>
      </c>
      <c r="L123" s="25"/>
      <c r="M123" s="135" t="s">
        <v>1</v>
      </c>
      <c r="N123" s="136" t="s">
        <v>37</v>
      </c>
      <c r="O123" s="137">
        <v>0</v>
      </c>
      <c r="P123" s="137">
        <f t="shared" si="1"/>
        <v>0</v>
      </c>
      <c r="Q123" s="137">
        <v>0</v>
      </c>
      <c r="R123" s="137">
        <f t="shared" si="2"/>
        <v>0</v>
      </c>
      <c r="S123" s="137">
        <v>0</v>
      </c>
      <c r="T123" s="138">
        <f t="shared" si="3"/>
        <v>0</v>
      </c>
      <c r="AR123" s="139" t="s">
        <v>2345</v>
      </c>
      <c r="AT123" s="139" t="s">
        <v>170</v>
      </c>
      <c r="AU123" s="139" t="s">
        <v>79</v>
      </c>
      <c r="AY123" s="13" t="s">
        <v>168</v>
      </c>
      <c r="BE123" s="140">
        <f t="shared" si="4"/>
        <v>0</v>
      </c>
      <c r="BF123" s="140">
        <f t="shared" si="5"/>
        <v>0</v>
      </c>
      <c r="BG123" s="140">
        <f t="shared" si="6"/>
        <v>0</v>
      </c>
      <c r="BH123" s="140">
        <f t="shared" si="7"/>
        <v>0</v>
      </c>
      <c r="BI123" s="140">
        <f t="shared" si="8"/>
        <v>0</v>
      </c>
      <c r="BJ123" s="13" t="s">
        <v>79</v>
      </c>
      <c r="BK123" s="140">
        <f t="shared" si="9"/>
        <v>0</v>
      </c>
      <c r="BL123" s="13" t="s">
        <v>2345</v>
      </c>
      <c r="BM123" s="139" t="s">
        <v>2358</v>
      </c>
    </row>
    <row r="124" spans="2:65" s="1" customFormat="1" ht="21.75" customHeight="1">
      <c r="B124" s="128"/>
      <c r="C124" s="129" t="s">
        <v>189</v>
      </c>
      <c r="D124" s="129" t="s">
        <v>170</v>
      </c>
      <c r="E124" s="130" t="s">
        <v>2359</v>
      </c>
      <c r="F124" s="131" t="s">
        <v>2360</v>
      </c>
      <c r="G124" s="132" t="s">
        <v>2344</v>
      </c>
      <c r="H124" s="133">
        <v>1</v>
      </c>
      <c r="I124" s="134">
        <v>0</v>
      </c>
      <c r="J124" s="134">
        <f t="shared" si="0"/>
        <v>0</v>
      </c>
      <c r="K124" s="131" t="s">
        <v>192</v>
      </c>
      <c r="L124" s="25"/>
      <c r="M124" s="135" t="s">
        <v>1</v>
      </c>
      <c r="N124" s="136" t="s">
        <v>37</v>
      </c>
      <c r="O124" s="137">
        <v>0</v>
      </c>
      <c r="P124" s="137">
        <f t="shared" si="1"/>
        <v>0</v>
      </c>
      <c r="Q124" s="137">
        <v>0</v>
      </c>
      <c r="R124" s="137">
        <f t="shared" si="2"/>
        <v>0</v>
      </c>
      <c r="S124" s="137">
        <v>0</v>
      </c>
      <c r="T124" s="138">
        <f t="shared" si="3"/>
        <v>0</v>
      </c>
      <c r="AR124" s="139" t="s">
        <v>2345</v>
      </c>
      <c r="AT124" s="139" t="s">
        <v>170</v>
      </c>
      <c r="AU124" s="139" t="s">
        <v>79</v>
      </c>
      <c r="AY124" s="13" t="s">
        <v>168</v>
      </c>
      <c r="BE124" s="140">
        <f t="shared" si="4"/>
        <v>0</v>
      </c>
      <c r="BF124" s="140">
        <f t="shared" si="5"/>
        <v>0</v>
      </c>
      <c r="BG124" s="140">
        <f t="shared" si="6"/>
        <v>0</v>
      </c>
      <c r="BH124" s="140">
        <f t="shared" si="7"/>
        <v>0</v>
      </c>
      <c r="BI124" s="140">
        <f t="shared" si="8"/>
        <v>0</v>
      </c>
      <c r="BJ124" s="13" t="s">
        <v>79</v>
      </c>
      <c r="BK124" s="140">
        <f t="shared" si="9"/>
        <v>0</v>
      </c>
      <c r="BL124" s="13" t="s">
        <v>2345</v>
      </c>
      <c r="BM124" s="139" t="s">
        <v>2361</v>
      </c>
    </row>
    <row r="125" spans="2:65" s="1" customFormat="1" ht="24.2" customHeight="1">
      <c r="B125" s="128"/>
      <c r="C125" s="129" t="s">
        <v>194</v>
      </c>
      <c r="D125" s="129" t="s">
        <v>170</v>
      </c>
      <c r="E125" s="130" t="s">
        <v>2362</v>
      </c>
      <c r="F125" s="131" t="s">
        <v>2363</v>
      </c>
      <c r="G125" s="132" t="s">
        <v>2344</v>
      </c>
      <c r="H125" s="133">
        <v>1</v>
      </c>
      <c r="I125" s="134">
        <v>0</v>
      </c>
      <c r="J125" s="134">
        <f t="shared" si="0"/>
        <v>0</v>
      </c>
      <c r="K125" s="131" t="s">
        <v>192</v>
      </c>
      <c r="L125" s="25"/>
      <c r="M125" s="135" t="s">
        <v>1</v>
      </c>
      <c r="N125" s="136" t="s">
        <v>37</v>
      </c>
      <c r="O125" s="137">
        <v>0</v>
      </c>
      <c r="P125" s="137">
        <f t="shared" si="1"/>
        <v>0</v>
      </c>
      <c r="Q125" s="137">
        <v>0</v>
      </c>
      <c r="R125" s="137">
        <f t="shared" si="2"/>
        <v>0</v>
      </c>
      <c r="S125" s="137">
        <v>0</v>
      </c>
      <c r="T125" s="138">
        <f t="shared" si="3"/>
        <v>0</v>
      </c>
      <c r="AR125" s="139" t="s">
        <v>2345</v>
      </c>
      <c r="AT125" s="139" t="s">
        <v>170</v>
      </c>
      <c r="AU125" s="139" t="s">
        <v>79</v>
      </c>
      <c r="AY125" s="13" t="s">
        <v>168</v>
      </c>
      <c r="BE125" s="140">
        <f t="shared" si="4"/>
        <v>0</v>
      </c>
      <c r="BF125" s="140">
        <f t="shared" si="5"/>
        <v>0</v>
      </c>
      <c r="BG125" s="140">
        <f t="shared" si="6"/>
        <v>0</v>
      </c>
      <c r="BH125" s="140">
        <f t="shared" si="7"/>
        <v>0</v>
      </c>
      <c r="BI125" s="140">
        <f t="shared" si="8"/>
        <v>0</v>
      </c>
      <c r="BJ125" s="13" t="s">
        <v>79</v>
      </c>
      <c r="BK125" s="140">
        <f t="shared" si="9"/>
        <v>0</v>
      </c>
      <c r="BL125" s="13" t="s">
        <v>2345</v>
      </c>
      <c r="BM125" s="139" t="s">
        <v>2364</v>
      </c>
    </row>
    <row r="126" spans="2:65" s="1" customFormat="1" ht="24.2" customHeight="1">
      <c r="B126" s="128"/>
      <c r="C126" s="129" t="s">
        <v>232</v>
      </c>
      <c r="D126" s="129" t="s">
        <v>170</v>
      </c>
      <c r="E126" s="130" t="s">
        <v>2365</v>
      </c>
      <c r="F126" s="131" t="s">
        <v>2366</v>
      </c>
      <c r="G126" s="132" t="s">
        <v>2344</v>
      </c>
      <c r="H126" s="133">
        <v>1</v>
      </c>
      <c r="I126" s="134">
        <v>0</v>
      </c>
      <c r="J126" s="134">
        <f t="shared" si="0"/>
        <v>0</v>
      </c>
      <c r="K126" s="131" t="s">
        <v>192</v>
      </c>
      <c r="L126" s="25"/>
      <c r="M126" s="135" t="s">
        <v>1</v>
      </c>
      <c r="N126" s="136" t="s">
        <v>37</v>
      </c>
      <c r="O126" s="137">
        <v>0</v>
      </c>
      <c r="P126" s="137">
        <f t="shared" si="1"/>
        <v>0</v>
      </c>
      <c r="Q126" s="137">
        <v>0</v>
      </c>
      <c r="R126" s="137">
        <f t="shared" si="2"/>
        <v>0</v>
      </c>
      <c r="S126" s="137">
        <v>0</v>
      </c>
      <c r="T126" s="138">
        <f t="shared" si="3"/>
        <v>0</v>
      </c>
      <c r="AR126" s="139" t="s">
        <v>2345</v>
      </c>
      <c r="AT126" s="139" t="s">
        <v>170</v>
      </c>
      <c r="AU126" s="139" t="s">
        <v>79</v>
      </c>
      <c r="AY126" s="13" t="s">
        <v>168</v>
      </c>
      <c r="BE126" s="140">
        <f t="shared" si="4"/>
        <v>0</v>
      </c>
      <c r="BF126" s="140">
        <f t="shared" si="5"/>
        <v>0</v>
      </c>
      <c r="BG126" s="140">
        <f t="shared" si="6"/>
        <v>0</v>
      </c>
      <c r="BH126" s="140">
        <f t="shared" si="7"/>
        <v>0</v>
      </c>
      <c r="BI126" s="140">
        <f t="shared" si="8"/>
        <v>0</v>
      </c>
      <c r="BJ126" s="13" t="s">
        <v>79</v>
      </c>
      <c r="BK126" s="140">
        <f t="shared" si="9"/>
        <v>0</v>
      </c>
      <c r="BL126" s="13" t="s">
        <v>2345</v>
      </c>
      <c r="BM126" s="139" t="s">
        <v>2367</v>
      </c>
    </row>
    <row r="127" spans="2:65" s="1" customFormat="1" ht="24.2" customHeight="1">
      <c r="B127" s="128"/>
      <c r="C127" s="129" t="s">
        <v>236</v>
      </c>
      <c r="D127" s="129" t="s">
        <v>170</v>
      </c>
      <c r="E127" s="130" t="s">
        <v>2368</v>
      </c>
      <c r="F127" s="131" t="s">
        <v>2369</v>
      </c>
      <c r="G127" s="132" t="s">
        <v>2344</v>
      </c>
      <c r="H127" s="133">
        <v>1</v>
      </c>
      <c r="I127" s="134">
        <v>0</v>
      </c>
      <c r="J127" s="134">
        <f t="shared" si="0"/>
        <v>0</v>
      </c>
      <c r="K127" s="131" t="s">
        <v>192</v>
      </c>
      <c r="L127" s="25"/>
      <c r="M127" s="135" t="s">
        <v>1</v>
      </c>
      <c r="N127" s="136" t="s">
        <v>37</v>
      </c>
      <c r="O127" s="137">
        <v>0</v>
      </c>
      <c r="P127" s="137">
        <f t="shared" si="1"/>
        <v>0</v>
      </c>
      <c r="Q127" s="137">
        <v>0</v>
      </c>
      <c r="R127" s="137">
        <f t="shared" si="2"/>
        <v>0</v>
      </c>
      <c r="S127" s="137">
        <v>0</v>
      </c>
      <c r="T127" s="138">
        <f t="shared" si="3"/>
        <v>0</v>
      </c>
      <c r="AR127" s="139" t="s">
        <v>2345</v>
      </c>
      <c r="AT127" s="139" t="s">
        <v>170</v>
      </c>
      <c r="AU127" s="139" t="s">
        <v>79</v>
      </c>
      <c r="AY127" s="13" t="s">
        <v>168</v>
      </c>
      <c r="BE127" s="140">
        <f t="shared" si="4"/>
        <v>0</v>
      </c>
      <c r="BF127" s="140">
        <f t="shared" si="5"/>
        <v>0</v>
      </c>
      <c r="BG127" s="140">
        <f t="shared" si="6"/>
        <v>0</v>
      </c>
      <c r="BH127" s="140">
        <f t="shared" si="7"/>
        <v>0</v>
      </c>
      <c r="BI127" s="140">
        <f t="shared" si="8"/>
        <v>0</v>
      </c>
      <c r="BJ127" s="13" t="s">
        <v>79</v>
      </c>
      <c r="BK127" s="140">
        <f t="shared" si="9"/>
        <v>0</v>
      </c>
      <c r="BL127" s="13" t="s">
        <v>2345</v>
      </c>
      <c r="BM127" s="139" t="s">
        <v>2370</v>
      </c>
    </row>
    <row r="128" spans="2:65" s="1" customFormat="1" ht="21.75" customHeight="1">
      <c r="B128" s="128"/>
      <c r="C128" s="129" t="s">
        <v>241</v>
      </c>
      <c r="D128" s="129" t="s">
        <v>170</v>
      </c>
      <c r="E128" s="130" t="s">
        <v>2371</v>
      </c>
      <c r="F128" s="131" t="s">
        <v>2372</v>
      </c>
      <c r="G128" s="132" t="s">
        <v>2344</v>
      </c>
      <c r="H128" s="133">
        <v>1</v>
      </c>
      <c r="I128" s="134">
        <v>0</v>
      </c>
      <c r="J128" s="134">
        <f t="shared" si="0"/>
        <v>0</v>
      </c>
      <c r="K128" s="131" t="s">
        <v>192</v>
      </c>
      <c r="L128" s="25"/>
      <c r="M128" s="135" t="s">
        <v>1</v>
      </c>
      <c r="N128" s="136" t="s">
        <v>37</v>
      </c>
      <c r="O128" s="137">
        <v>0</v>
      </c>
      <c r="P128" s="137">
        <f t="shared" si="1"/>
        <v>0</v>
      </c>
      <c r="Q128" s="137">
        <v>0</v>
      </c>
      <c r="R128" s="137">
        <f t="shared" si="2"/>
        <v>0</v>
      </c>
      <c r="S128" s="137">
        <v>0</v>
      </c>
      <c r="T128" s="138">
        <f t="shared" si="3"/>
        <v>0</v>
      </c>
      <c r="AR128" s="139" t="s">
        <v>2345</v>
      </c>
      <c r="AT128" s="139" t="s">
        <v>170</v>
      </c>
      <c r="AU128" s="139" t="s">
        <v>79</v>
      </c>
      <c r="AY128" s="13" t="s">
        <v>168</v>
      </c>
      <c r="BE128" s="140">
        <f t="shared" si="4"/>
        <v>0</v>
      </c>
      <c r="BF128" s="140">
        <f t="shared" si="5"/>
        <v>0</v>
      </c>
      <c r="BG128" s="140">
        <f t="shared" si="6"/>
        <v>0</v>
      </c>
      <c r="BH128" s="140">
        <f t="shared" si="7"/>
        <v>0</v>
      </c>
      <c r="BI128" s="140">
        <f t="shared" si="8"/>
        <v>0</v>
      </c>
      <c r="BJ128" s="13" t="s">
        <v>79</v>
      </c>
      <c r="BK128" s="140">
        <f t="shared" si="9"/>
        <v>0</v>
      </c>
      <c r="BL128" s="13" t="s">
        <v>2345</v>
      </c>
      <c r="BM128" s="139" t="s">
        <v>2373</v>
      </c>
    </row>
    <row r="129" spans="2:65" s="1" customFormat="1" ht="21.75" customHeight="1">
      <c r="B129" s="128"/>
      <c r="C129" s="129" t="s">
        <v>245</v>
      </c>
      <c r="D129" s="129" t="s">
        <v>170</v>
      </c>
      <c r="E129" s="130" t="s">
        <v>2374</v>
      </c>
      <c r="F129" s="131" t="s">
        <v>2375</v>
      </c>
      <c r="G129" s="132" t="s">
        <v>2344</v>
      </c>
      <c r="H129" s="133">
        <v>1</v>
      </c>
      <c r="I129" s="134">
        <v>0</v>
      </c>
      <c r="J129" s="134">
        <f t="shared" si="0"/>
        <v>0</v>
      </c>
      <c r="K129" s="131" t="s">
        <v>192</v>
      </c>
      <c r="L129" s="25"/>
      <c r="M129" s="135" t="s">
        <v>1</v>
      </c>
      <c r="N129" s="136" t="s">
        <v>37</v>
      </c>
      <c r="O129" s="137">
        <v>0</v>
      </c>
      <c r="P129" s="137">
        <f t="shared" si="1"/>
        <v>0</v>
      </c>
      <c r="Q129" s="137">
        <v>0</v>
      </c>
      <c r="R129" s="137">
        <f t="shared" si="2"/>
        <v>0</v>
      </c>
      <c r="S129" s="137">
        <v>0</v>
      </c>
      <c r="T129" s="138">
        <f t="shared" si="3"/>
        <v>0</v>
      </c>
      <c r="AR129" s="139" t="s">
        <v>2345</v>
      </c>
      <c r="AT129" s="139" t="s">
        <v>170</v>
      </c>
      <c r="AU129" s="139" t="s">
        <v>79</v>
      </c>
      <c r="AY129" s="13" t="s">
        <v>168</v>
      </c>
      <c r="BE129" s="140">
        <f t="shared" si="4"/>
        <v>0</v>
      </c>
      <c r="BF129" s="140">
        <f t="shared" si="5"/>
        <v>0</v>
      </c>
      <c r="BG129" s="140">
        <f t="shared" si="6"/>
        <v>0</v>
      </c>
      <c r="BH129" s="140">
        <f t="shared" si="7"/>
        <v>0</v>
      </c>
      <c r="BI129" s="140">
        <f t="shared" si="8"/>
        <v>0</v>
      </c>
      <c r="BJ129" s="13" t="s">
        <v>79</v>
      </c>
      <c r="BK129" s="140">
        <f t="shared" si="9"/>
        <v>0</v>
      </c>
      <c r="BL129" s="13" t="s">
        <v>2345</v>
      </c>
      <c r="BM129" s="139" t="s">
        <v>2376</v>
      </c>
    </row>
    <row r="130" spans="2:65" s="1" customFormat="1" ht="16.5" customHeight="1">
      <c r="B130" s="128"/>
      <c r="C130" s="129" t="s">
        <v>8</v>
      </c>
      <c r="D130" s="129" t="s">
        <v>170</v>
      </c>
      <c r="E130" s="130" t="s">
        <v>2377</v>
      </c>
      <c r="F130" s="131" t="s">
        <v>2378</v>
      </c>
      <c r="G130" s="132" t="s">
        <v>2344</v>
      </c>
      <c r="H130" s="133">
        <v>1</v>
      </c>
      <c r="I130" s="134">
        <v>0</v>
      </c>
      <c r="J130" s="134">
        <f t="shared" si="0"/>
        <v>0</v>
      </c>
      <c r="K130" s="131" t="s">
        <v>192</v>
      </c>
      <c r="L130" s="25"/>
      <c r="M130" s="135" t="s">
        <v>1</v>
      </c>
      <c r="N130" s="136" t="s">
        <v>37</v>
      </c>
      <c r="O130" s="137">
        <v>0</v>
      </c>
      <c r="P130" s="137">
        <f t="shared" si="1"/>
        <v>0</v>
      </c>
      <c r="Q130" s="137">
        <v>0</v>
      </c>
      <c r="R130" s="137">
        <f t="shared" si="2"/>
        <v>0</v>
      </c>
      <c r="S130" s="137">
        <v>0</v>
      </c>
      <c r="T130" s="138">
        <f t="shared" si="3"/>
        <v>0</v>
      </c>
      <c r="AR130" s="139" t="s">
        <v>2345</v>
      </c>
      <c r="AT130" s="139" t="s">
        <v>170</v>
      </c>
      <c r="AU130" s="139" t="s">
        <v>79</v>
      </c>
      <c r="AY130" s="13" t="s">
        <v>168</v>
      </c>
      <c r="BE130" s="140">
        <f t="shared" si="4"/>
        <v>0</v>
      </c>
      <c r="BF130" s="140">
        <f t="shared" si="5"/>
        <v>0</v>
      </c>
      <c r="BG130" s="140">
        <f t="shared" si="6"/>
        <v>0</v>
      </c>
      <c r="BH130" s="140">
        <f t="shared" si="7"/>
        <v>0</v>
      </c>
      <c r="BI130" s="140">
        <f t="shared" si="8"/>
        <v>0</v>
      </c>
      <c r="BJ130" s="13" t="s">
        <v>79</v>
      </c>
      <c r="BK130" s="140">
        <f t="shared" si="9"/>
        <v>0</v>
      </c>
      <c r="BL130" s="13" t="s">
        <v>2345</v>
      </c>
      <c r="BM130" s="139" t="s">
        <v>2379</v>
      </c>
    </row>
    <row r="131" spans="2:65" s="1" customFormat="1" ht="21.75" customHeight="1">
      <c r="B131" s="128"/>
      <c r="C131" s="129" t="s">
        <v>297</v>
      </c>
      <c r="D131" s="129" t="s">
        <v>170</v>
      </c>
      <c r="E131" s="130" t="s">
        <v>2380</v>
      </c>
      <c r="F131" s="131" t="s">
        <v>2381</v>
      </c>
      <c r="G131" s="132" t="s">
        <v>2344</v>
      </c>
      <c r="H131" s="133">
        <v>1</v>
      </c>
      <c r="I131" s="134">
        <v>0</v>
      </c>
      <c r="J131" s="134">
        <f t="shared" si="0"/>
        <v>0</v>
      </c>
      <c r="K131" s="131" t="s">
        <v>192</v>
      </c>
      <c r="L131" s="25"/>
      <c r="M131" s="135" t="s">
        <v>1</v>
      </c>
      <c r="N131" s="136" t="s">
        <v>37</v>
      </c>
      <c r="O131" s="137">
        <v>0</v>
      </c>
      <c r="P131" s="137">
        <f t="shared" si="1"/>
        <v>0</v>
      </c>
      <c r="Q131" s="137">
        <v>0</v>
      </c>
      <c r="R131" s="137">
        <f t="shared" si="2"/>
        <v>0</v>
      </c>
      <c r="S131" s="137">
        <v>0</v>
      </c>
      <c r="T131" s="138">
        <f t="shared" si="3"/>
        <v>0</v>
      </c>
      <c r="AR131" s="139" t="s">
        <v>2345</v>
      </c>
      <c r="AT131" s="139" t="s">
        <v>170</v>
      </c>
      <c r="AU131" s="139" t="s">
        <v>79</v>
      </c>
      <c r="AY131" s="13" t="s">
        <v>168</v>
      </c>
      <c r="BE131" s="140">
        <f t="shared" si="4"/>
        <v>0</v>
      </c>
      <c r="BF131" s="140">
        <f t="shared" si="5"/>
        <v>0</v>
      </c>
      <c r="BG131" s="140">
        <f t="shared" si="6"/>
        <v>0</v>
      </c>
      <c r="BH131" s="140">
        <f t="shared" si="7"/>
        <v>0</v>
      </c>
      <c r="BI131" s="140">
        <f t="shared" si="8"/>
        <v>0</v>
      </c>
      <c r="BJ131" s="13" t="s">
        <v>79</v>
      </c>
      <c r="BK131" s="140">
        <f t="shared" si="9"/>
        <v>0</v>
      </c>
      <c r="BL131" s="13" t="s">
        <v>2345</v>
      </c>
      <c r="BM131" s="139" t="s">
        <v>2382</v>
      </c>
    </row>
    <row r="132" spans="2:65" s="1" customFormat="1" ht="24.2" customHeight="1">
      <c r="B132" s="128"/>
      <c r="C132" s="129" t="s">
        <v>301</v>
      </c>
      <c r="D132" s="129" t="s">
        <v>170</v>
      </c>
      <c r="E132" s="130" t="s">
        <v>2383</v>
      </c>
      <c r="F132" s="131" t="s">
        <v>2384</v>
      </c>
      <c r="G132" s="132" t="s">
        <v>2344</v>
      </c>
      <c r="H132" s="133">
        <v>1</v>
      </c>
      <c r="I132" s="134">
        <v>0</v>
      </c>
      <c r="J132" s="134">
        <f t="shared" si="0"/>
        <v>0</v>
      </c>
      <c r="K132" s="131" t="s">
        <v>192</v>
      </c>
      <c r="L132" s="25"/>
      <c r="M132" s="135" t="s">
        <v>1</v>
      </c>
      <c r="N132" s="136" t="s">
        <v>37</v>
      </c>
      <c r="O132" s="137">
        <v>0</v>
      </c>
      <c r="P132" s="137">
        <f t="shared" si="1"/>
        <v>0</v>
      </c>
      <c r="Q132" s="137">
        <v>0</v>
      </c>
      <c r="R132" s="137">
        <f t="shared" si="2"/>
        <v>0</v>
      </c>
      <c r="S132" s="137">
        <v>0</v>
      </c>
      <c r="T132" s="138">
        <f t="shared" si="3"/>
        <v>0</v>
      </c>
      <c r="AR132" s="139" t="s">
        <v>2345</v>
      </c>
      <c r="AT132" s="139" t="s">
        <v>170</v>
      </c>
      <c r="AU132" s="139" t="s">
        <v>79</v>
      </c>
      <c r="AY132" s="13" t="s">
        <v>168</v>
      </c>
      <c r="BE132" s="140">
        <f t="shared" si="4"/>
        <v>0</v>
      </c>
      <c r="BF132" s="140">
        <f t="shared" si="5"/>
        <v>0</v>
      </c>
      <c r="BG132" s="140">
        <f t="shared" si="6"/>
        <v>0</v>
      </c>
      <c r="BH132" s="140">
        <f t="shared" si="7"/>
        <v>0</v>
      </c>
      <c r="BI132" s="140">
        <f t="shared" si="8"/>
        <v>0</v>
      </c>
      <c r="BJ132" s="13" t="s">
        <v>79</v>
      </c>
      <c r="BK132" s="140">
        <f t="shared" si="9"/>
        <v>0</v>
      </c>
      <c r="BL132" s="13" t="s">
        <v>2345</v>
      </c>
      <c r="BM132" s="139" t="s">
        <v>2385</v>
      </c>
    </row>
    <row r="133" spans="2:65" s="1" customFormat="1" ht="33" customHeight="1">
      <c r="B133" s="128"/>
      <c r="C133" s="129" t="s">
        <v>303</v>
      </c>
      <c r="D133" s="129" t="s">
        <v>170</v>
      </c>
      <c r="E133" s="130" t="s">
        <v>2386</v>
      </c>
      <c r="F133" s="131" t="s">
        <v>2387</v>
      </c>
      <c r="G133" s="132" t="s">
        <v>2344</v>
      </c>
      <c r="H133" s="133">
        <v>1</v>
      </c>
      <c r="I133" s="134">
        <v>0</v>
      </c>
      <c r="J133" s="134">
        <f t="shared" si="0"/>
        <v>0</v>
      </c>
      <c r="K133" s="131" t="s">
        <v>192</v>
      </c>
      <c r="L133" s="25"/>
      <c r="M133" s="135" t="s">
        <v>1</v>
      </c>
      <c r="N133" s="136" t="s">
        <v>37</v>
      </c>
      <c r="O133" s="137">
        <v>0</v>
      </c>
      <c r="P133" s="137">
        <f t="shared" si="1"/>
        <v>0</v>
      </c>
      <c r="Q133" s="137">
        <v>0</v>
      </c>
      <c r="R133" s="137">
        <f t="shared" si="2"/>
        <v>0</v>
      </c>
      <c r="S133" s="137">
        <v>0</v>
      </c>
      <c r="T133" s="138">
        <f t="shared" si="3"/>
        <v>0</v>
      </c>
      <c r="AR133" s="139" t="s">
        <v>2345</v>
      </c>
      <c r="AT133" s="139" t="s">
        <v>170</v>
      </c>
      <c r="AU133" s="139" t="s">
        <v>79</v>
      </c>
      <c r="AY133" s="13" t="s">
        <v>168</v>
      </c>
      <c r="BE133" s="140">
        <f t="shared" si="4"/>
        <v>0</v>
      </c>
      <c r="BF133" s="140">
        <f t="shared" si="5"/>
        <v>0</v>
      </c>
      <c r="BG133" s="140">
        <f t="shared" si="6"/>
        <v>0</v>
      </c>
      <c r="BH133" s="140">
        <f t="shared" si="7"/>
        <v>0</v>
      </c>
      <c r="BI133" s="140">
        <f t="shared" si="8"/>
        <v>0</v>
      </c>
      <c r="BJ133" s="13" t="s">
        <v>79</v>
      </c>
      <c r="BK133" s="140">
        <f t="shared" si="9"/>
        <v>0</v>
      </c>
      <c r="BL133" s="13" t="s">
        <v>2345</v>
      </c>
      <c r="BM133" s="139" t="s">
        <v>2388</v>
      </c>
    </row>
    <row r="134" spans="2:65" s="1" customFormat="1" ht="33" customHeight="1">
      <c r="B134" s="128"/>
      <c r="C134" s="129" t="s">
        <v>208</v>
      </c>
      <c r="D134" s="129" t="s">
        <v>170</v>
      </c>
      <c r="E134" s="130" t="s">
        <v>2389</v>
      </c>
      <c r="F134" s="131" t="s">
        <v>2390</v>
      </c>
      <c r="G134" s="132" t="s">
        <v>173</v>
      </c>
      <c r="H134" s="133">
        <v>20</v>
      </c>
      <c r="I134" s="134">
        <v>0</v>
      </c>
      <c r="J134" s="134">
        <f t="shared" si="0"/>
        <v>0</v>
      </c>
      <c r="K134" s="131" t="s">
        <v>192</v>
      </c>
      <c r="L134" s="25"/>
      <c r="M134" s="135" t="s">
        <v>1</v>
      </c>
      <c r="N134" s="136" t="s">
        <v>37</v>
      </c>
      <c r="O134" s="137">
        <v>0</v>
      </c>
      <c r="P134" s="137">
        <f t="shared" si="1"/>
        <v>0</v>
      </c>
      <c r="Q134" s="137">
        <v>0</v>
      </c>
      <c r="R134" s="137">
        <f t="shared" si="2"/>
        <v>0</v>
      </c>
      <c r="S134" s="137">
        <v>0</v>
      </c>
      <c r="T134" s="138">
        <f t="shared" si="3"/>
        <v>0</v>
      </c>
      <c r="AR134" s="139" t="s">
        <v>2345</v>
      </c>
      <c r="AT134" s="139" t="s">
        <v>170</v>
      </c>
      <c r="AU134" s="139" t="s">
        <v>79</v>
      </c>
      <c r="AY134" s="13" t="s">
        <v>168</v>
      </c>
      <c r="BE134" s="140">
        <f t="shared" si="4"/>
        <v>0</v>
      </c>
      <c r="BF134" s="140">
        <f t="shared" si="5"/>
        <v>0</v>
      </c>
      <c r="BG134" s="140">
        <f t="shared" si="6"/>
        <v>0</v>
      </c>
      <c r="BH134" s="140">
        <f t="shared" si="7"/>
        <v>0</v>
      </c>
      <c r="BI134" s="140">
        <f t="shared" si="8"/>
        <v>0</v>
      </c>
      <c r="BJ134" s="13" t="s">
        <v>79</v>
      </c>
      <c r="BK134" s="140">
        <f t="shared" si="9"/>
        <v>0</v>
      </c>
      <c r="BL134" s="13" t="s">
        <v>2345</v>
      </c>
      <c r="BM134" s="139" t="s">
        <v>2391</v>
      </c>
    </row>
    <row r="135" spans="2:65" s="1" customFormat="1" ht="37.9" customHeight="1">
      <c r="B135" s="128"/>
      <c r="C135" s="129" t="s">
        <v>310</v>
      </c>
      <c r="D135" s="129" t="s">
        <v>170</v>
      </c>
      <c r="E135" s="130" t="s">
        <v>2392</v>
      </c>
      <c r="F135" s="131" t="s">
        <v>2393</v>
      </c>
      <c r="G135" s="132" t="s">
        <v>2344</v>
      </c>
      <c r="H135" s="133">
        <v>1</v>
      </c>
      <c r="I135" s="134">
        <v>0</v>
      </c>
      <c r="J135" s="134">
        <f t="shared" si="0"/>
        <v>0</v>
      </c>
      <c r="K135" s="131" t="s">
        <v>192</v>
      </c>
      <c r="L135" s="25"/>
      <c r="M135" s="135" t="s">
        <v>1</v>
      </c>
      <c r="N135" s="136" t="s">
        <v>37</v>
      </c>
      <c r="O135" s="137">
        <v>0</v>
      </c>
      <c r="P135" s="137">
        <f t="shared" si="1"/>
        <v>0</v>
      </c>
      <c r="Q135" s="137">
        <v>0</v>
      </c>
      <c r="R135" s="137">
        <f t="shared" si="2"/>
        <v>0</v>
      </c>
      <c r="S135" s="137">
        <v>0</v>
      </c>
      <c r="T135" s="138">
        <f t="shared" si="3"/>
        <v>0</v>
      </c>
      <c r="AR135" s="139" t="s">
        <v>2345</v>
      </c>
      <c r="AT135" s="139" t="s">
        <v>170</v>
      </c>
      <c r="AU135" s="139" t="s">
        <v>79</v>
      </c>
      <c r="AY135" s="13" t="s">
        <v>168</v>
      </c>
      <c r="BE135" s="140">
        <f t="shared" si="4"/>
        <v>0</v>
      </c>
      <c r="BF135" s="140">
        <f t="shared" si="5"/>
        <v>0</v>
      </c>
      <c r="BG135" s="140">
        <f t="shared" si="6"/>
        <v>0</v>
      </c>
      <c r="BH135" s="140">
        <f t="shared" si="7"/>
        <v>0</v>
      </c>
      <c r="BI135" s="140">
        <f t="shared" si="8"/>
        <v>0</v>
      </c>
      <c r="BJ135" s="13" t="s">
        <v>79</v>
      </c>
      <c r="BK135" s="140">
        <f t="shared" si="9"/>
        <v>0</v>
      </c>
      <c r="BL135" s="13" t="s">
        <v>2345</v>
      </c>
      <c r="BM135" s="139" t="s">
        <v>2394</v>
      </c>
    </row>
    <row r="136" spans="2:65" s="1" customFormat="1" ht="37.9" customHeight="1">
      <c r="B136" s="128"/>
      <c r="C136" s="129" t="s">
        <v>314</v>
      </c>
      <c r="D136" s="129" t="s">
        <v>170</v>
      </c>
      <c r="E136" s="130" t="s">
        <v>2395</v>
      </c>
      <c r="F136" s="131" t="s">
        <v>2396</v>
      </c>
      <c r="G136" s="132" t="s">
        <v>2344</v>
      </c>
      <c r="H136" s="133">
        <v>1</v>
      </c>
      <c r="I136" s="134">
        <v>0</v>
      </c>
      <c r="J136" s="134">
        <f t="shared" si="0"/>
        <v>0</v>
      </c>
      <c r="K136" s="131" t="s">
        <v>192</v>
      </c>
      <c r="L136" s="25"/>
      <c r="M136" s="135" t="s">
        <v>1</v>
      </c>
      <c r="N136" s="136" t="s">
        <v>37</v>
      </c>
      <c r="O136" s="137">
        <v>0</v>
      </c>
      <c r="P136" s="137">
        <f t="shared" si="1"/>
        <v>0</v>
      </c>
      <c r="Q136" s="137">
        <v>0</v>
      </c>
      <c r="R136" s="137">
        <f t="shared" si="2"/>
        <v>0</v>
      </c>
      <c r="S136" s="137">
        <v>0</v>
      </c>
      <c r="T136" s="138">
        <f t="shared" si="3"/>
        <v>0</v>
      </c>
      <c r="AR136" s="139" t="s">
        <v>2345</v>
      </c>
      <c r="AT136" s="139" t="s">
        <v>170</v>
      </c>
      <c r="AU136" s="139" t="s">
        <v>79</v>
      </c>
      <c r="AY136" s="13" t="s">
        <v>168</v>
      </c>
      <c r="BE136" s="140">
        <f t="shared" si="4"/>
        <v>0</v>
      </c>
      <c r="BF136" s="140">
        <f t="shared" si="5"/>
        <v>0</v>
      </c>
      <c r="BG136" s="140">
        <f t="shared" si="6"/>
        <v>0</v>
      </c>
      <c r="BH136" s="140">
        <f t="shared" si="7"/>
        <v>0</v>
      </c>
      <c r="BI136" s="140">
        <f t="shared" si="8"/>
        <v>0</v>
      </c>
      <c r="BJ136" s="13" t="s">
        <v>79</v>
      </c>
      <c r="BK136" s="140">
        <f t="shared" si="9"/>
        <v>0</v>
      </c>
      <c r="BL136" s="13" t="s">
        <v>2345</v>
      </c>
      <c r="BM136" s="139" t="s">
        <v>2397</v>
      </c>
    </row>
    <row r="137" spans="2:65" s="1" customFormat="1" ht="24.2" customHeight="1">
      <c r="B137" s="128"/>
      <c r="C137" s="129" t="s">
        <v>318</v>
      </c>
      <c r="D137" s="129" t="s">
        <v>170</v>
      </c>
      <c r="E137" s="130" t="s">
        <v>2398</v>
      </c>
      <c r="F137" s="131" t="s">
        <v>2399</v>
      </c>
      <c r="G137" s="132" t="s">
        <v>2344</v>
      </c>
      <c r="H137" s="133">
        <v>1</v>
      </c>
      <c r="I137" s="134">
        <v>0</v>
      </c>
      <c r="J137" s="134">
        <f t="shared" si="0"/>
        <v>0</v>
      </c>
      <c r="K137" s="131" t="s">
        <v>192</v>
      </c>
      <c r="L137" s="25"/>
      <c r="M137" s="135" t="s">
        <v>1</v>
      </c>
      <c r="N137" s="136" t="s">
        <v>37</v>
      </c>
      <c r="O137" s="137">
        <v>0</v>
      </c>
      <c r="P137" s="137">
        <f t="shared" si="1"/>
        <v>0</v>
      </c>
      <c r="Q137" s="137">
        <v>0</v>
      </c>
      <c r="R137" s="137">
        <f t="shared" si="2"/>
        <v>0</v>
      </c>
      <c r="S137" s="137">
        <v>0</v>
      </c>
      <c r="T137" s="138">
        <f t="shared" si="3"/>
        <v>0</v>
      </c>
      <c r="AR137" s="139" t="s">
        <v>2345</v>
      </c>
      <c r="AT137" s="139" t="s">
        <v>170</v>
      </c>
      <c r="AU137" s="139" t="s">
        <v>79</v>
      </c>
      <c r="AY137" s="13" t="s">
        <v>168</v>
      </c>
      <c r="BE137" s="140">
        <f t="shared" si="4"/>
        <v>0</v>
      </c>
      <c r="BF137" s="140">
        <f t="shared" si="5"/>
        <v>0</v>
      </c>
      <c r="BG137" s="140">
        <f t="shared" si="6"/>
        <v>0</v>
      </c>
      <c r="BH137" s="140">
        <f t="shared" si="7"/>
        <v>0</v>
      </c>
      <c r="BI137" s="140">
        <f t="shared" si="8"/>
        <v>0</v>
      </c>
      <c r="BJ137" s="13" t="s">
        <v>79</v>
      </c>
      <c r="BK137" s="140">
        <f t="shared" si="9"/>
        <v>0</v>
      </c>
      <c r="BL137" s="13" t="s">
        <v>2345</v>
      </c>
      <c r="BM137" s="139" t="s">
        <v>2400</v>
      </c>
    </row>
    <row r="138" spans="2:65" s="1" customFormat="1" ht="16.5" customHeight="1">
      <c r="B138" s="128"/>
      <c r="C138" s="129" t="s">
        <v>322</v>
      </c>
      <c r="D138" s="129" t="s">
        <v>170</v>
      </c>
      <c r="E138" s="130" t="s">
        <v>2401</v>
      </c>
      <c r="F138" s="131" t="s">
        <v>2402</v>
      </c>
      <c r="G138" s="132" t="s">
        <v>2344</v>
      </c>
      <c r="H138" s="133">
        <v>1</v>
      </c>
      <c r="I138" s="134">
        <v>0</v>
      </c>
      <c r="J138" s="134">
        <f t="shared" si="0"/>
        <v>0</v>
      </c>
      <c r="K138" s="131" t="s">
        <v>192</v>
      </c>
      <c r="L138" s="25"/>
      <c r="M138" s="135" t="s">
        <v>1</v>
      </c>
      <c r="N138" s="136" t="s">
        <v>37</v>
      </c>
      <c r="O138" s="137">
        <v>0</v>
      </c>
      <c r="P138" s="137">
        <f t="shared" si="1"/>
        <v>0</v>
      </c>
      <c r="Q138" s="137">
        <v>0</v>
      </c>
      <c r="R138" s="137">
        <f t="shared" si="2"/>
        <v>0</v>
      </c>
      <c r="S138" s="137">
        <v>0</v>
      </c>
      <c r="T138" s="138">
        <f t="shared" si="3"/>
        <v>0</v>
      </c>
      <c r="AR138" s="139" t="s">
        <v>174</v>
      </c>
      <c r="AT138" s="139" t="s">
        <v>170</v>
      </c>
      <c r="AU138" s="139" t="s">
        <v>79</v>
      </c>
      <c r="AY138" s="13" t="s">
        <v>168</v>
      </c>
      <c r="BE138" s="140">
        <f t="shared" si="4"/>
        <v>0</v>
      </c>
      <c r="BF138" s="140">
        <f t="shared" si="5"/>
        <v>0</v>
      </c>
      <c r="BG138" s="140">
        <f t="shared" si="6"/>
        <v>0</v>
      </c>
      <c r="BH138" s="140">
        <f t="shared" si="7"/>
        <v>0</v>
      </c>
      <c r="BI138" s="140">
        <f t="shared" si="8"/>
        <v>0</v>
      </c>
      <c r="BJ138" s="13" t="s">
        <v>79</v>
      </c>
      <c r="BK138" s="140">
        <f t="shared" si="9"/>
        <v>0</v>
      </c>
      <c r="BL138" s="13" t="s">
        <v>174</v>
      </c>
      <c r="BM138" s="139" t="s">
        <v>2403</v>
      </c>
    </row>
    <row r="139" spans="2:65" s="1" customFormat="1" ht="24.2" customHeight="1">
      <c r="B139" s="128"/>
      <c r="C139" s="129" t="s">
        <v>7</v>
      </c>
      <c r="D139" s="129" t="s">
        <v>170</v>
      </c>
      <c r="E139" s="130" t="s">
        <v>2404</v>
      </c>
      <c r="F139" s="131" t="s">
        <v>2405</v>
      </c>
      <c r="G139" s="132" t="s">
        <v>2344</v>
      </c>
      <c r="H139" s="133">
        <v>5</v>
      </c>
      <c r="I139" s="134">
        <v>0</v>
      </c>
      <c r="J139" s="134">
        <f t="shared" si="0"/>
        <v>0</v>
      </c>
      <c r="K139" s="131" t="s">
        <v>192</v>
      </c>
      <c r="L139" s="25"/>
      <c r="M139" s="135" t="s">
        <v>1</v>
      </c>
      <c r="N139" s="136" t="s">
        <v>37</v>
      </c>
      <c r="O139" s="137">
        <v>0</v>
      </c>
      <c r="P139" s="137">
        <f t="shared" si="1"/>
        <v>0</v>
      </c>
      <c r="Q139" s="137">
        <v>0</v>
      </c>
      <c r="R139" s="137">
        <f t="shared" si="2"/>
        <v>0</v>
      </c>
      <c r="S139" s="137">
        <v>0</v>
      </c>
      <c r="T139" s="138">
        <f t="shared" si="3"/>
        <v>0</v>
      </c>
      <c r="AR139" s="139" t="s">
        <v>2345</v>
      </c>
      <c r="AT139" s="139" t="s">
        <v>170</v>
      </c>
      <c r="AU139" s="139" t="s">
        <v>79</v>
      </c>
      <c r="AY139" s="13" t="s">
        <v>168</v>
      </c>
      <c r="BE139" s="140">
        <f t="shared" si="4"/>
        <v>0</v>
      </c>
      <c r="BF139" s="140">
        <f t="shared" si="5"/>
        <v>0</v>
      </c>
      <c r="BG139" s="140">
        <f t="shared" si="6"/>
        <v>0</v>
      </c>
      <c r="BH139" s="140">
        <f t="shared" si="7"/>
        <v>0</v>
      </c>
      <c r="BI139" s="140">
        <f t="shared" si="8"/>
        <v>0</v>
      </c>
      <c r="BJ139" s="13" t="s">
        <v>79</v>
      </c>
      <c r="BK139" s="140">
        <f t="shared" si="9"/>
        <v>0</v>
      </c>
      <c r="BL139" s="13" t="s">
        <v>2345</v>
      </c>
      <c r="BM139" s="139" t="s">
        <v>2406</v>
      </c>
    </row>
    <row r="140" spans="2:65" s="1" customFormat="1" ht="24.2" customHeight="1">
      <c r="B140" s="128"/>
      <c r="C140" s="129" t="s">
        <v>329</v>
      </c>
      <c r="D140" s="129" t="s">
        <v>170</v>
      </c>
      <c r="E140" s="130" t="s">
        <v>2407</v>
      </c>
      <c r="F140" s="131" t="s">
        <v>2408</v>
      </c>
      <c r="G140" s="132" t="s">
        <v>2344</v>
      </c>
      <c r="H140" s="133">
        <v>1</v>
      </c>
      <c r="I140" s="134">
        <v>0</v>
      </c>
      <c r="J140" s="134">
        <f t="shared" si="0"/>
        <v>0</v>
      </c>
      <c r="K140" s="131" t="s">
        <v>192</v>
      </c>
      <c r="L140" s="25"/>
      <c r="M140" s="135" t="s">
        <v>1</v>
      </c>
      <c r="N140" s="136" t="s">
        <v>37</v>
      </c>
      <c r="O140" s="137">
        <v>0</v>
      </c>
      <c r="P140" s="137">
        <f t="shared" si="1"/>
        <v>0</v>
      </c>
      <c r="Q140" s="137">
        <v>0</v>
      </c>
      <c r="R140" s="137">
        <f t="shared" si="2"/>
        <v>0</v>
      </c>
      <c r="S140" s="137">
        <v>0</v>
      </c>
      <c r="T140" s="138">
        <f t="shared" si="3"/>
        <v>0</v>
      </c>
      <c r="AR140" s="139" t="s">
        <v>2345</v>
      </c>
      <c r="AT140" s="139" t="s">
        <v>170</v>
      </c>
      <c r="AU140" s="139" t="s">
        <v>79</v>
      </c>
      <c r="AY140" s="13" t="s">
        <v>168</v>
      </c>
      <c r="BE140" s="140">
        <f t="shared" si="4"/>
        <v>0</v>
      </c>
      <c r="BF140" s="140">
        <f t="shared" si="5"/>
        <v>0</v>
      </c>
      <c r="BG140" s="140">
        <f t="shared" si="6"/>
        <v>0</v>
      </c>
      <c r="BH140" s="140">
        <f t="shared" si="7"/>
        <v>0</v>
      </c>
      <c r="BI140" s="140">
        <f t="shared" si="8"/>
        <v>0</v>
      </c>
      <c r="BJ140" s="13" t="s">
        <v>79</v>
      </c>
      <c r="BK140" s="140">
        <f t="shared" si="9"/>
        <v>0</v>
      </c>
      <c r="BL140" s="13" t="s">
        <v>2345</v>
      </c>
      <c r="BM140" s="139" t="s">
        <v>2409</v>
      </c>
    </row>
    <row r="141" spans="2:65" s="1" customFormat="1" ht="16.5" customHeight="1">
      <c r="B141" s="128"/>
      <c r="C141" s="129" t="s">
        <v>333</v>
      </c>
      <c r="D141" s="129" t="s">
        <v>170</v>
      </c>
      <c r="E141" s="130" t="s">
        <v>2410</v>
      </c>
      <c r="F141" s="131" t="s">
        <v>2411</v>
      </c>
      <c r="G141" s="132" t="s">
        <v>2344</v>
      </c>
      <c r="H141" s="133">
        <v>1</v>
      </c>
      <c r="I141" s="134">
        <v>0</v>
      </c>
      <c r="J141" s="134">
        <f t="shared" si="0"/>
        <v>0</v>
      </c>
      <c r="K141" s="131" t="s">
        <v>192</v>
      </c>
      <c r="L141" s="25"/>
      <c r="M141" s="135" t="s">
        <v>1</v>
      </c>
      <c r="N141" s="136" t="s">
        <v>37</v>
      </c>
      <c r="O141" s="137">
        <v>0</v>
      </c>
      <c r="P141" s="137">
        <f t="shared" si="1"/>
        <v>0</v>
      </c>
      <c r="Q141" s="137">
        <v>0</v>
      </c>
      <c r="R141" s="137">
        <f t="shared" si="2"/>
        <v>0</v>
      </c>
      <c r="S141" s="137">
        <v>0</v>
      </c>
      <c r="T141" s="138">
        <f t="shared" si="3"/>
        <v>0</v>
      </c>
      <c r="AR141" s="139" t="s">
        <v>2345</v>
      </c>
      <c r="AT141" s="139" t="s">
        <v>170</v>
      </c>
      <c r="AU141" s="139" t="s">
        <v>79</v>
      </c>
      <c r="AY141" s="13" t="s">
        <v>168</v>
      </c>
      <c r="BE141" s="140">
        <f t="shared" si="4"/>
        <v>0</v>
      </c>
      <c r="BF141" s="140">
        <f t="shared" si="5"/>
        <v>0</v>
      </c>
      <c r="BG141" s="140">
        <f t="shared" si="6"/>
        <v>0</v>
      </c>
      <c r="BH141" s="140">
        <f t="shared" si="7"/>
        <v>0</v>
      </c>
      <c r="BI141" s="140">
        <f t="shared" si="8"/>
        <v>0</v>
      </c>
      <c r="BJ141" s="13" t="s">
        <v>79</v>
      </c>
      <c r="BK141" s="140">
        <f t="shared" si="9"/>
        <v>0</v>
      </c>
      <c r="BL141" s="13" t="s">
        <v>2345</v>
      </c>
      <c r="BM141" s="139" t="s">
        <v>2412</v>
      </c>
    </row>
    <row r="142" spans="2:65" s="1" customFormat="1" ht="37.9" customHeight="1">
      <c r="B142" s="128"/>
      <c r="C142" s="129" t="s">
        <v>337</v>
      </c>
      <c r="D142" s="129" t="s">
        <v>170</v>
      </c>
      <c r="E142" s="130" t="s">
        <v>2413</v>
      </c>
      <c r="F142" s="131" t="s">
        <v>2414</v>
      </c>
      <c r="G142" s="132" t="s">
        <v>2344</v>
      </c>
      <c r="H142" s="133">
        <v>1</v>
      </c>
      <c r="I142" s="134">
        <v>0</v>
      </c>
      <c r="J142" s="134">
        <f t="shared" si="0"/>
        <v>0</v>
      </c>
      <c r="K142" s="131" t="s">
        <v>192</v>
      </c>
      <c r="L142" s="25"/>
      <c r="M142" s="135" t="s">
        <v>1</v>
      </c>
      <c r="N142" s="136" t="s">
        <v>37</v>
      </c>
      <c r="O142" s="137">
        <v>0</v>
      </c>
      <c r="P142" s="137">
        <f t="shared" si="1"/>
        <v>0</v>
      </c>
      <c r="Q142" s="137">
        <v>0</v>
      </c>
      <c r="R142" s="137">
        <f t="shared" si="2"/>
        <v>0</v>
      </c>
      <c r="S142" s="137">
        <v>0</v>
      </c>
      <c r="T142" s="138">
        <f t="shared" si="3"/>
        <v>0</v>
      </c>
      <c r="AR142" s="139" t="s">
        <v>2345</v>
      </c>
      <c r="AT142" s="139" t="s">
        <v>170</v>
      </c>
      <c r="AU142" s="139" t="s">
        <v>79</v>
      </c>
      <c r="AY142" s="13" t="s">
        <v>168</v>
      </c>
      <c r="BE142" s="140">
        <f t="shared" si="4"/>
        <v>0</v>
      </c>
      <c r="BF142" s="140">
        <f t="shared" si="5"/>
        <v>0</v>
      </c>
      <c r="BG142" s="140">
        <f t="shared" si="6"/>
        <v>0</v>
      </c>
      <c r="BH142" s="140">
        <f t="shared" si="7"/>
        <v>0</v>
      </c>
      <c r="BI142" s="140">
        <f t="shared" si="8"/>
        <v>0</v>
      </c>
      <c r="BJ142" s="13" t="s">
        <v>79</v>
      </c>
      <c r="BK142" s="140">
        <f t="shared" si="9"/>
        <v>0</v>
      </c>
      <c r="BL142" s="13" t="s">
        <v>2345</v>
      </c>
      <c r="BM142" s="139" t="s">
        <v>2415</v>
      </c>
    </row>
    <row r="143" spans="2:65" s="1" customFormat="1" ht="24.2" customHeight="1">
      <c r="B143" s="128"/>
      <c r="C143" s="129" t="s">
        <v>341</v>
      </c>
      <c r="D143" s="129" t="s">
        <v>170</v>
      </c>
      <c r="E143" s="130" t="s">
        <v>2416</v>
      </c>
      <c r="F143" s="131" t="s">
        <v>2417</v>
      </c>
      <c r="G143" s="132" t="s">
        <v>2344</v>
      </c>
      <c r="H143" s="133">
        <v>1</v>
      </c>
      <c r="I143" s="134">
        <v>0</v>
      </c>
      <c r="J143" s="134">
        <f t="shared" si="0"/>
        <v>0</v>
      </c>
      <c r="K143" s="131" t="s">
        <v>192</v>
      </c>
      <c r="L143" s="25"/>
      <c r="M143" s="141" t="s">
        <v>1</v>
      </c>
      <c r="N143" s="142" t="s">
        <v>37</v>
      </c>
      <c r="O143" s="143">
        <v>0</v>
      </c>
      <c r="P143" s="143">
        <f t="shared" si="1"/>
        <v>0</v>
      </c>
      <c r="Q143" s="143">
        <v>0</v>
      </c>
      <c r="R143" s="143">
        <f t="shared" si="2"/>
        <v>0</v>
      </c>
      <c r="S143" s="143">
        <v>0</v>
      </c>
      <c r="T143" s="144">
        <f t="shared" si="3"/>
        <v>0</v>
      </c>
      <c r="AR143" s="139" t="s">
        <v>2345</v>
      </c>
      <c r="AT143" s="139" t="s">
        <v>170</v>
      </c>
      <c r="AU143" s="139" t="s">
        <v>79</v>
      </c>
      <c r="AY143" s="13" t="s">
        <v>168</v>
      </c>
      <c r="BE143" s="140">
        <f t="shared" si="4"/>
        <v>0</v>
      </c>
      <c r="BF143" s="140">
        <f t="shared" si="5"/>
        <v>0</v>
      </c>
      <c r="BG143" s="140">
        <f t="shared" si="6"/>
        <v>0</v>
      </c>
      <c r="BH143" s="140">
        <f t="shared" si="7"/>
        <v>0</v>
      </c>
      <c r="BI143" s="140">
        <f t="shared" si="8"/>
        <v>0</v>
      </c>
      <c r="BJ143" s="13" t="s">
        <v>79</v>
      </c>
      <c r="BK143" s="140">
        <f t="shared" si="9"/>
        <v>0</v>
      </c>
      <c r="BL143" s="13" t="s">
        <v>2345</v>
      </c>
      <c r="BM143" s="139" t="s">
        <v>2418</v>
      </c>
    </row>
    <row r="144" spans="2:65" s="1" customFormat="1" ht="6.95" customHeight="1">
      <c r="B144" s="37"/>
      <c r="C144" s="38"/>
      <c r="D144" s="38"/>
      <c r="E144" s="38"/>
      <c r="F144" s="38"/>
      <c r="G144" s="38"/>
      <c r="H144" s="38"/>
      <c r="I144" s="38"/>
      <c r="J144" s="38"/>
      <c r="K144" s="38"/>
      <c r="L144" s="25"/>
    </row>
  </sheetData>
  <autoFilter ref="C116:K143" xr:uid="{00000000-0009-0000-0000-00000C000000}"/>
  <mergeCells count="8">
    <mergeCell ref="E107:H107"/>
    <mergeCell ref="E109:H109"/>
    <mergeCell ref="L2:V2"/>
    <mergeCell ref="E7:H7"/>
    <mergeCell ref="E9:H9"/>
    <mergeCell ref="E27:H27"/>
    <mergeCell ref="E85:H85"/>
    <mergeCell ref="E87:H87"/>
  </mergeCells>
  <pageMargins left="0.39374999999999999" right="0.39374999999999999" top="0.39374999999999999" bottom="0.39374999999999999" header="0" footer="0"/>
  <pageSetup paperSize="9" scale="77" fitToHeight="100" orientation="portrait" blackAndWhite="1" r:id="rId1"/>
  <headerFooter>
    <oddFooter>&amp;CStrana &amp;P z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132"/>
  <sheetViews>
    <sheetView showGridLines="0" topLeftCell="A98" workbookViewId="0">
      <selection activeCell="I125" sqref="I125:I131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81" t="s">
        <v>5</v>
      </c>
      <c r="M2" s="166"/>
      <c r="N2" s="166"/>
      <c r="O2" s="166"/>
      <c r="P2" s="166"/>
      <c r="Q2" s="166"/>
      <c r="R2" s="166"/>
      <c r="S2" s="166"/>
      <c r="T2" s="166"/>
      <c r="U2" s="166"/>
      <c r="V2" s="166"/>
      <c r="AT2" s="13" t="s">
        <v>86</v>
      </c>
    </row>
    <row r="3" spans="2:46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81</v>
      </c>
    </row>
    <row r="4" spans="2:46" ht="24.95" customHeight="1">
      <c r="B4" s="16"/>
      <c r="D4" s="17" t="s">
        <v>141</v>
      </c>
      <c r="L4" s="16"/>
      <c r="M4" s="85" t="s">
        <v>10</v>
      </c>
      <c r="AT4" s="13" t="s">
        <v>3</v>
      </c>
    </row>
    <row r="5" spans="2:46" ht="6.95" customHeight="1">
      <c r="B5" s="16"/>
      <c r="L5" s="16"/>
    </row>
    <row r="6" spans="2:46" ht="12" customHeight="1">
      <c r="B6" s="16"/>
      <c r="D6" s="22" t="s">
        <v>14</v>
      </c>
      <c r="L6" s="16"/>
    </row>
    <row r="7" spans="2:46" ht="26.25" customHeight="1">
      <c r="B7" s="16"/>
      <c r="E7" s="195" t="str">
        <f>'Rekapitulace stavby'!K6</f>
        <v>BRNO, VINIČNÍ IB - REKONSTRUKCE VODOVODU A KANALIZACE (Balbínova-Hrabalova)</v>
      </c>
      <c r="F7" s="196"/>
      <c r="G7" s="196"/>
      <c r="H7" s="196"/>
      <c r="L7" s="16"/>
    </row>
    <row r="8" spans="2:46" ht="12" customHeight="1">
      <c r="B8" s="16"/>
      <c r="D8" s="22" t="s">
        <v>142</v>
      </c>
      <c r="L8" s="16"/>
    </row>
    <row r="9" spans="2:46" s="1" customFormat="1" ht="16.5" customHeight="1">
      <c r="B9" s="25"/>
      <c r="E9" s="195" t="s">
        <v>143</v>
      </c>
      <c r="F9" s="194"/>
      <c r="G9" s="194"/>
      <c r="H9" s="194"/>
      <c r="L9" s="25"/>
    </row>
    <row r="10" spans="2:46" s="1" customFormat="1" ht="12" customHeight="1">
      <c r="B10" s="25"/>
      <c r="D10" s="22" t="s">
        <v>144</v>
      </c>
      <c r="L10" s="25"/>
    </row>
    <row r="11" spans="2:46" s="1" customFormat="1" ht="16.5" customHeight="1">
      <c r="B11" s="25"/>
      <c r="E11" s="172" t="s">
        <v>145</v>
      </c>
      <c r="F11" s="194"/>
      <c r="G11" s="194"/>
      <c r="H11" s="194"/>
      <c r="L11" s="25"/>
    </row>
    <row r="12" spans="2:46" s="1" customFormat="1">
      <c r="B12" s="25"/>
      <c r="L12" s="25"/>
    </row>
    <row r="13" spans="2:46" s="1" customFormat="1" ht="12" customHeight="1">
      <c r="B13" s="25"/>
      <c r="D13" s="22" t="s">
        <v>16</v>
      </c>
      <c r="F13" s="20" t="s">
        <v>87</v>
      </c>
      <c r="I13" s="22" t="s">
        <v>17</v>
      </c>
      <c r="J13" s="20" t="s">
        <v>1</v>
      </c>
      <c r="L13" s="25"/>
    </row>
    <row r="14" spans="2:46" s="1" customFormat="1" ht="12" customHeight="1">
      <c r="B14" s="25"/>
      <c r="D14" s="22" t="s">
        <v>18</v>
      </c>
      <c r="F14" s="20" t="s">
        <v>19</v>
      </c>
      <c r="I14" s="22" t="s">
        <v>20</v>
      </c>
      <c r="J14" s="45">
        <f>'Rekapitulace stavby'!AN8</f>
        <v>45847</v>
      </c>
      <c r="L14" s="25"/>
    </row>
    <row r="15" spans="2:46" s="1" customFormat="1" ht="10.9" customHeight="1">
      <c r="B15" s="25"/>
      <c r="L15" s="25"/>
    </row>
    <row r="16" spans="2:46" s="1" customFormat="1" ht="12" customHeight="1">
      <c r="B16" s="25"/>
      <c r="D16" s="22" t="s">
        <v>21</v>
      </c>
      <c r="I16" s="22" t="s">
        <v>22</v>
      </c>
      <c r="J16" s="20" t="s">
        <v>1</v>
      </c>
      <c r="L16" s="25"/>
    </row>
    <row r="17" spans="2:12" s="1" customFormat="1" ht="18" customHeight="1">
      <c r="B17" s="25"/>
      <c r="E17" s="20" t="s">
        <v>23</v>
      </c>
      <c r="I17" s="22" t="s">
        <v>24</v>
      </c>
      <c r="J17" s="20" t="s">
        <v>1</v>
      </c>
      <c r="L17" s="25"/>
    </row>
    <row r="18" spans="2:12" s="1" customFormat="1" ht="6.95" customHeight="1">
      <c r="B18" s="25"/>
      <c r="L18" s="25"/>
    </row>
    <row r="19" spans="2:12" s="1" customFormat="1" ht="12" customHeight="1">
      <c r="B19" s="25"/>
      <c r="D19" s="22" t="s">
        <v>25</v>
      </c>
      <c r="I19" s="22" t="s">
        <v>22</v>
      </c>
      <c r="J19" s="20" t="s">
        <v>1</v>
      </c>
      <c r="L19" s="25"/>
    </row>
    <row r="20" spans="2:12" s="1" customFormat="1" ht="18" customHeight="1">
      <c r="B20" s="25"/>
      <c r="E20" s="20" t="s">
        <v>26</v>
      </c>
      <c r="I20" s="22" t="s">
        <v>24</v>
      </c>
      <c r="J20" s="20" t="s">
        <v>1</v>
      </c>
      <c r="L20" s="25"/>
    </row>
    <row r="21" spans="2:12" s="1" customFormat="1" ht="6.95" customHeight="1">
      <c r="B21" s="25"/>
      <c r="L21" s="25"/>
    </row>
    <row r="22" spans="2:12" s="1" customFormat="1" ht="12" customHeight="1">
      <c r="B22" s="25"/>
      <c r="D22" s="22" t="s">
        <v>27</v>
      </c>
      <c r="I22" s="22" t="s">
        <v>22</v>
      </c>
      <c r="J22" s="20" t="s">
        <v>1</v>
      </c>
      <c r="L22" s="25"/>
    </row>
    <row r="23" spans="2:12" s="1" customFormat="1" ht="18" customHeight="1">
      <c r="B23" s="25"/>
      <c r="E23" s="20" t="s">
        <v>2420</v>
      </c>
      <c r="I23" s="22" t="s">
        <v>24</v>
      </c>
      <c r="J23" s="20" t="s">
        <v>1</v>
      </c>
      <c r="L23" s="25"/>
    </row>
    <row r="24" spans="2:12" s="1" customFormat="1" ht="6.95" customHeight="1">
      <c r="B24" s="25"/>
      <c r="L24" s="25"/>
    </row>
    <row r="25" spans="2:12" s="1" customFormat="1" ht="12" customHeight="1">
      <c r="B25" s="25"/>
      <c r="D25" s="22" t="s">
        <v>29</v>
      </c>
      <c r="I25" s="22" t="s">
        <v>22</v>
      </c>
      <c r="J25" s="20" t="s">
        <v>1</v>
      </c>
      <c r="L25" s="25"/>
    </row>
    <row r="26" spans="2:12" s="1" customFormat="1" ht="18" customHeight="1">
      <c r="B26" s="25"/>
      <c r="E26" s="20" t="s">
        <v>2420</v>
      </c>
      <c r="I26" s="22" t="s">
        <v>24</v>
      </c>
      <c r="J26" s="20" t="s">
        <v>1</v>
      </c>
      <c r="L26" s="25"/>
    </row>
    <row r="27" spans="2:12" s="1" customFormat="1" ht="6.95" customHeight="1">
      <c r="B27" s="25"/>
      <c r="L27" s="25"/>
    </row>
    <row r="28" spans="2:12" s="1" customFormat="1" ht="12" customHeight="1">
      <c r="B28" s="25"/>
      <c r="D28" s="22" t="s">
        <v>30</v>
      </c>
      <c r="L28" s="25"/>
    </row>
    <row r="29" spans="2:12" s="7" customFormat="1" ht="16.5" customHeight="1">
      <c r="B29" s="86"/>
      <c r="E29" s="168" t="s">
        <v>1</v>
      </c>
      <c r="F29" s="168"/>
      <c r="G29" s="168"/>
      <c r="H29" s="168"/>
      <c r="L29" s="86"/>
    </row>
    <row r="30" spans="2:12" s="1" customFormat="1" ht="6.95" customHeight="1">
      <c r="B30" s="25"/>
      <c r="L30" s="25"/>
    </row>
    <row r="31" spans="2:12" s="1" customFormat="1" ht="6.95" customHeight="1">
      <c r="B31" s="25"/>
      <c r="D31" s="46"/>
      <c r="E31" s="46"/>
      <c r="F31" s="46"/>
      <c r="G31" s="46"/>
      <c r="H31" s="46"/>
      <c r="I31" s="46"/>
      <c r="J31" s="46"/>
      <c r="K31" s="46"/>
      <c r="L31" s="25"/>
    </row>
    <row r="32" spans="2:12" s="1" customFormat="1" ht="25.35" customHeight="1">
      <c r="B32" s="25"/>
      <c r="D32" s="87" t="s">
        <v>32</v>
      </c>
      <c r="J32" s="58">
        <f>ROUND(J122, 2)</f>
        <v>0</v>
      </c>
      <c r="L32" s="25"/>
    </row>
    <row r="33" spans="2:12" s="1" customFormat="1" ht="6.95" customHeight="1">
      <c r="B33" s="25"/>
      <c r="D33" s="46"/>
      <c r="E33" s="46"/>
      <c r="F33" s="46"/>
      <c r="G33" s="46"/>
      <c r="H33" s="46"/>
      <c r="I33" s="46"/>
      <c r="J33" s="46"/>
      <c r="K33" s="46"/>
      <c r="L33" s="25"/>
    </row>
    <row r="34" spans="2:12" s="1" customFormat="1" ht="14.45" customHeight="1">
      <c r="B34" s="25"/>
      <c r="F34" s="28" t="s">
        <v>34</v>
      </c>
      <c r="I34" s="28" t="s">
        <v>33</v>
      </c>
      <c r="J34" s="28" t="s">
        <v>35</v>
      </c>
      <c r="L34" s="25"/>
    </row>
    <row r="35" spans="2:12" s="1" customFormat="1" ht="14.45" customHeight="1">
      <c r="B35" s="25"/>
      <c r="D35" s="88" t="s">
        <v>36</v>
      </c>
      <c r="E35" s="22" t="s">
        <v>37</v>
      </c>
      <c r="F35" s="78">
        <f>ROUND((SUM(BE122:BE131)),  2)</f>
        <v>0</v>
      </c>
      <c r="I35" s="89">
        <v>0.21</v>
      </c>
      <c r="J35" s="78">
        <f>ROUND(((SUM(BE122:BE131))*I35),  2)</f>
        <v>0</v>
      </c>
      <c r="L35" s="25"/>
    </row>
    <row r="36" spans="2:12" s="1" customFormat="1" ht="14.45" customHeight="1">
      <c r="B36" s="25"/>
      <c r="E36" s="22" t="s">
        <v>38</v>
      </c>
      <c r="F36" s="78">
        <f>ROUND((SUM(BF122:BF131)),  2)</f>
        <v>0</v>
      </c>
      <c r="I36" s="89">
        <v>0.12</v>
      </c>
      <c r="J36" s="78">
        <f>ROUND(((SUM(BF122:BF131))*I36),  2)</f>
        <v>0</v>
      </c>
      <c r="L36" s="25"/>
    </row>
    <row r="37" spans="2:12" s="1" customFormat="1" ht="14.45" hidden="1" customHeight="1">
      <c r="B37" s="25"/>
      <c r="E37" s="22" t="s">
        <v>39</v>
      </c>
      <c r="F37" s="78">
        <f>ROUND((SUM(BG122:BG131)),  2)</f>
        <v>0</v>
      </c>
      <c r="I37" s="89">
        <v>0.21</v>
      </c>
      <c r="J37" s="78">
        <f>0</f>
        <v>0</v>
      </c>
      <c r="L37" s="25"/>
    </row>
    <row r="38" spans="2:12" s="1" customFormat="1" ht="14.45" hidden="1" customHeight="1">
      <c r="B38" s="25"/>
      <c r="E38" s="22" t="s">
        <v>40</v>
      </c>
      <c r="F38" s="78">
        <f>ROUND((SUM(BH122:BH131)),  2)</f>
        <v>0</v>
      </c>
      <c r="I38" s="89">
        <v>0.12</v>
      </c>
      <c r="J38" s="78">
        <f>0</f>
        <v>0</v>
      </c>
      <c r="L38" s="25"/>
    </row>
    <row r="39" spans="2:12" s="1" customFormat="1" ht="14.45" hidden="1" customHeight="1">
      <c r="B39" s="25"/>
      <c r="E39" s="22" t="s">
        <v>41</v>
      </c>
      <c r="F39" s="78">
        <f>ROUND((SUM(BI122:BI131)),  2)</f>
        <v>0</v>
      </c>
      <c r="I39" s="89">
        <v>0</v>
      </c>
      <c r="J39" s="78">
        <f>0</f>
        <v>0</v>
      </c>
      <c r="L39" s="25"/>
    </row>
    <row r="40" spans="2:12" s="1" customFormat="1" ht="6.95" customHeight="1">
      <c r="B40" s="25"/>
      <c r="L40" s="25"/>
    </row>
    <row r="41" spans="2:12" s="1" customFormat="1" ht="25.35" customHeight="1">
      <c r="B41" s="25"/>
      <c r="C41" s="90"/>
      <c r="D41" s="91" t="s">
        <v>42</v>
      </c>
      <c r="E41" s="49"/>
      <c r="F41" s="49"/>
      <c r="G41" s="92" t="s">
        <v>43</v>
      </c>
      <c r="H41" s="93" t="s">
        <v>44</v>
      </c>
      <c r="I41" s="49"/>
      <c r="J41" s="94">
        <f>SUM(J32:J39)</f>
        <v>0</v>
      </c>
      <c r="K41" s="95"/>
      <c r="L41" s="25"/>
    </row>
    <row r="42" spans="2:12" s="1" customFormat="1" ht="14.45" customHeight="1">
      <c r="B42" s="25"/>
      <c r="L42" s="25"/>
    </row>
    <row r="43" spans="2:12" ht="14.45" customHeight="1">
      <c r="B43" s="16"/>
      <c r="L43" s="16"/>
    </row>
    <row r="44" spans="2:12" ht="14.45" customHeight="1">
      <c r="B44" s="16"/>
      <c r="L44" s="16"/>
    </row>
    <row r="45" spans="2:12" ht="14.45" customHeight="1">
      <c r="B45" s="16"/>
      <c r="L45" s="16"/>
    </row>
    <row r="46" spans="2:12" ht="14.45" customHeight="1">
      <c r="B46" s="16"/>
      <c r="L46" s="16"/>
    </row>
    <row r="47" spans="2:12" ht="14.45" customHeight="1">
      <c r="B47" s="16"/>
      <c r="L47" s="16"/>
    </row>
    <row r="48" spans="2:12" ht="14.45" customHeight="1">
      <c r="B48" s="16"/>
      <c r="L48" s="16"/>
    </row>
    <row r="49" spans="2:12" ht="14.45" customHeight="1">
      <c r="B49" s="16"/>
      <c r="L49" s="16"/>
    </row>
    <row r="50" spans="2:12" s="1" customFormat="1" ht="14.45" customHeight="1">
      <c r="B50" s="25"/>
      <c r="D50" s="34" t="s">
        <v>45</v>
      </c>
      <c r="E50" s="35"/>
      <c r="F50" s="35"/>
      <c r="G50" s="34" t="s">
        <v>46</v>
      </c>
      <c r="H50" s="35"/>
      <c r="I50" s="35"/>
      <c r="J50" s="35"/>
      <c r="K50" s="35"/>
      <c r="L50" s="25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2.75">
      <c r="B61" s="25"/>
      <c r="D61" s="36" t="s">
        <v>47</v>
      </c>
      <c r="E61" s="27"/>
      <c r="F61" s="96" t="s">
        <v>48</v>
      </c>
      <c r="G61" s="36" t="s">
        <v>47</v>
      </c>
      <c r="H61" s="27"/>
      <c r="I61" s="27"/>
      <c r="J61" s="97" t="s">
        <v>48</v>
      </c>
      <c r="K61" s="27"/>
      <c r="L61" s="25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2.75">
      <c r="B65" s="25"/>
      <c r="D65" s="34" t="s">
        <v>49</v>
      </c>
      <c r="E65" s="35"/>
      <c r="F65" s="35"/>
      <c r="G65" s="34" t="s">
        <v>50</v>
      </c>
      <c r="H65" s="35"/>
      <c r="I65" s="35"/>
      <c r="J65" s="35"/>
      <c r="K65" s="35"/>
      <c r="L65" s="25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2.75">
      <c r="B76" s="25"/>
      <c r="D76" s="36" t="s">
        <v>47</v>
      </c>
      <c r="E76" s="27"/>
      <c r="F76" s="96" t="s">
        <v>48</v>
      </c>
      <c r="G76" s="36" t="s">
        <v>47</v>
      </c>
      <c r="H76" s="27"/>
      <c r="I76" s="27"/>
      <c r="J76" s="97" t="s">
        <v>48</v>
      </c>
      <c r="K76" s="27"/>
      <c r="L76" s="25"/>
    </row>
    <row r="77" spans="2:12" s="1" customFormat="1" ht="14.45" customHeight="1">
      <c r="B77" s="37"/>
      <c r="C77" s="38"/>
      <c r="D77" s="38"/>
      <c r="E77" s="38"/>
      <c r="F77" s="38"/>
      <c r="G77" s="38"/>
      <c r="H77" s="38"/>
      <c r="I77" s="38"/>
      <c r="J77" s="38"/>
      <c r="K77" s="38"/>
      <c r="L77" s="25"/>
    </row>
    <row r="81" spans="2:12" s="1" customFormat="1" ht="6.95" customHeight="1">
      <c r="B81" s="39"/>
      <c r="C81" s="40"/>
      <c r="D81" s="40"/>
      <c r="E81" s="40"/>
      <c r="F81" s="40"/>
      <c r="G81" s="40"/>
      <c r="H81" s="40"/>
      <c r="I81" s="40"/>
      <c r="J81" s="40"/>
      <c r="K81" s="40"/>
      <c r="L81" s="25"/>
    </row>
    <row r="82" spans="2:12" s="1" customFormat="1" ht="24.95" customHeight="1">
      <c r="B82" s="25"/>
      <c r="C82" s="17" t="s">
        <v>146</v>
      </c>
      <c r="L82" s="25"/>
    </row>
    <row r="83" spans="2:12" s="1" customFormat="1" ht="6.95" customHeight="1">
      <c r="B83" s="25"/>
      <c r="L83" s="25"/>
    </row>
    <row r="84" spans="2:12" s="1" customFormat="1" ht="12" customHeight="1">
      <c r="B84" s="25"/>
      <c r="C84" s="22" t="s">
        <v>14</v>
      </c>
      <c r="L84" s="25"/>
    </row>
    <row r="85" spans="2:12" s="1" customFormat="1" ht="26.25" customHeight="1">
      <c r="B85" s="25"/>
      <c r="E85" s="195" t="str">
        <f>E7</f>
        <v>BRNO, VINIČNÍ IB - REKONSTRUKCE VODOVODU A KANALIZACE (Balbínova-Hrabalova)</v>
      </c>
      <c r="F85" s="196"/>
      <c r="G85" s="196"/>
      <c r="H85" s="196"/>
      <c r="L85" s="25"/>
    </row>
    <row r="86" spans="2:12" ht="12" customHeight="1">
      <c r="B86" s="16"/>
      <c r="C86" s="22" t="s">
        <v>142</v>
      </c>
      <c r="L86" s="16"/>
    </row>
    <row r="87" spans="2:12" s="1" customFormat="1" ht="16.5" customHeight="1">
      <c r="B87" s="25"/>
      <c r="E87" s="195" t="s">
        <v>143</v>
      </c>
      <c r="F87" s="194"/>
      <c r="G87" s="194"/>
      <c r="H87" s="194"/>
      <c r="L87" s="25"/>
    </row>
    <row r="88" spans="2:12" s="1" customFormat="1" ht="12" customHeight="1">
      <c r="B88" s="25"/>
      <c r="C88" s="22" t="s">
        <v>144</v>
      </c>
      <c r="L88" s="25"/>
    </row>
    <row r="89" spans="2:12" s="1" customFormat="1" ht="16.5" customHeight="1">
      <c r="B89" s="25"/>
      <c r="E89" s="172" t="str">
        <f>E11</f>
        <v>SO 001 - odstranění dřevin</v>
      </c>
      <c r="F89" s="194"/>
      <c r="G89" s="194"/>
      <c r="H89" s="194"/>
      <c r="L89" s="25"/>
    </row>
    <row r="90" spans="2:12" s="1" customFormat="1" ht="6.95" customHeight="1">
      <c r="B90" s="25"/>
      <c r="L90" s="25"/>
    </row>
    <row r="91" spans="2:12" s="1" customFormat="1" ht="12" customHeight="1">
      <c r="B91" s="25"/>
      <c r="C91" s="22" t="s">
        <v>18</v>
      </c>
      <c r="F91" s="20" t="str">
        <f>F14</f>
        <v>Brno</v>
      </c>
      <c r="I91" s="22" t="s">
        <v>20</v>
      </c>
      <c r="J91" s="45">
        <f>IF(J14="","",J14)</f>
        <v>45847</v>
      </c>
      <c r="L91" s="25"/>
    </row>
    <row r="92" spans="2:12" s="1" customFormat="1" ht="6.95" customHeight="1">
      <c r="B92" s="25"/>
      <c r="L92" s="25"/>
    </row>
    <row r="93" spans="2:12" s="1" customFormat="1" ht="25.7" customHeight="1">
      <c r="B93" s="25"/>
      <c r="C93" s="22" t="s">
        <v>21</v>
      </c>
      <c r="F93" s="20" t="str">
        <f>E17</f>
        <v>Statutární město Brno</v>
      </c>
      <c r="I93" s="22" t="s">
        <v>27</v>
      </c>
      <c r="J93" s="23" t="str">
        <f>E23</f>
        <v>Pudis a.s.</v>
      </c>
      <c r="L93" s="25"/>
    </row>
    <row r="94" spans="2:12" s="1" customFormat="1" ht="15.2" customHeight="1">
      <c r="B94" s="25"/>
      <c r="C94" s="22" t="s">
        <v>25</v>
      </c>
      <c r="F94" s="20" t="str">
        <f>IF(E20="","",E20)</f>
        <v xml:space="preserve"> </v>
      </c>
      <c r="I94" s="22" t="s">
        <v>29</v>
      </c>
      <c r="J94" s="23" t="str">
        <f>E26</f>
        <v>Pudis a.s.</v>
      </c>
      <c r="L94" s="25"/>
    </row>
    <row r="95" spans="2:12" s="1" customFormat="1" ht="10.35" customHeight="1">
      <c r="B95" s="25"/>
      <c r="L95" s="25"/>
    </row>
    <row r="96" spans="2:12" s="1" customFormat="1" ht="29.25" customHeight="1">
      <c r="B96" s="25"/>
      <c r="C96" s="98" t="s">
        <v>147</v>
      </c>
      <c r="D96" s="90"/>
      <c r="E96" s="90"/>
      <c r="F96" s="90"/>
      <c r="G96" s="90"/>
      <c r="H96" s="90"/>
      <c r="I96" s="90"/>
      <c r="J96" s="99" t="s">
        <v>148</v>
      </c>
      <c r="K96" s="90"/>
      <c r="L96" s="25"/>
    </row>
    <row r="97" spans="2:47" s="1" customFormat="1" ht="10.35" customHeight="1">
      <c r="B97" s="25"/>
      <c r="L97" s="25"/>
    </row>
    <row r="98" spans="2:47" s="1" customFormat="1" ht="22.9" customHeight="1">
      <c r="B98" s="25"/>
      <c r="C98" s="100" t="s">
        <v>149</v>
      </c>
      <c r="J98" s="58">
        <f>J122</f>
        <v>0</v>
      </c>
      <c r="L98" s="25"/>
      <c r="AU98" s="13" t="s">
        <v>150</v>
      </c>
    </row>
    <row r="99" spans="2:47" s="8" customFormat="1" ht="24.95" customHeight="1">
      <c r="B99" s="101"/>
      <c r="D99" s="102" t="s">
        <v>151</v>
      </c>
      <c r="E99" s="103"/>
      <c r="F99" s="103"/>
      <c r="G99" s="103"/>
      <c r="H99" s="103"/>
      <c r="I99" s="103"/>
      <c r="J99" s="104">
        <f>J123</f>
        <v>0</v>
      </c>
      <c r="L99" s="101"/>
    </row>
    <row r="100" spans="2:47" s="9" customFormat="1" ht="19.899999999999999" customHeight="1">
      <c r="B100" s="105"/>
      <c r="D100" s="106" t="s">
        <v>152</v>
      </c>
      <c r="E100" s="107"/>
      <c r="F100" s="107"/>
      <c r="G100" s="107"/>
      <c r="H100" s="107"/>
      <c r="I100" s="107"/>
      <c r="J100" s="108">
        <f>J124</f>
        <v>0</v>
      </c>
      <c r="L100" s="105"/>
    </row>
    <row r="101" spans="2:47" s="1" customFormat="1" ht="21.75" customHeight="1">
      <c r="B101" s="25"/>
      <c r="L101" s="25"/>
    </row>
    <row r="102" spans="2:47" s="1" customFormat="1" ht="6.95" customHeight="1">
      <c r="B102" s="37"/>
      <c r="C102" s="38"/>
      <c r="D102" s="38"/>
      <c r="E102" s="38"/>
      <c r="F102" s="38"/>
      <c r="G102" s="38"/>
      <c r="H102" s="38"/>
      <c r="I102" s="38"/>
      <c r="J102" s="38"/>
      <c r="K102" s="38"/>
      <c r="L102" s="25"/>
    </row>
    <row r="106" spans="2:47" s="1" customFormat="1" ht="6.95" customHeight="1">
      <c r="B106" s="39"/>
      <c r="C106" s="40"/>
      <c r="D106" s="40"/>
      <c r="E106" s="40"/>
      <c r="F106" s="40"/>
      <c r="G106" s="40"/>
      <c r="H106" s="40"/>
      <c r="I106" s="40"/>
      <c r="J106" s="40"/>
      <c r="K106" s="40"/>
      <c r="L106" s="25"/>
    </row>
    <row r="107" spans="2:47" s="1" customFormat="1" ht="24.95" customHeight="1">
      <c r="B107" s="25"/>
      <c r="C107" s="17" t="s">
        <v>153</v>
      </c>
      <c r="L107" s="25"/>
    </row>
    <row r="108" spans="2:47" s="1" customFormat="1" ht="6.95" customHeight="1">
      <c r="B108" s="25"/>
      <c r="L108" s="25"/>
    </row>
    <row r="109" spans="2:47" s="1" customFormat="1" ht="12" customHeight="1">
      <c r="B109" s="25"/>
      <c r="C109" s="22" t="s">
        <v>14</v>
      </c>
      <c r="L109" s="25"/>
    </row>
    <row r="110" spans="2:47" s="1" customFormat="1" ht="26.25" customHeight="1">
      <c r="B110" s="25"/>
      <c r="E110" s="195" t="str">
        <f>E7</f>
        <v>BRNO, VINIČNÍ IB - REKONSTRUKCE VODOVODU A KANALIZACE (Balbínova-Hrabalova)</v>
      </c>
      <c r="F110" s="196"/>
      <c r="G110" s="196"/>
      <c r="H110" s="196"/>
      <c r="L110" s="25"/>
    </row>
    <row r="111" spans="2:47" ht="12" customHeight="1">
      <c r="B111" s="16"/>
      <c r="C111" s="22" t="s">
        <v>142</v>
      </c>
      <c r="L111" s="16"/>
    </row>
    <row r="112" spans="2:47" s="1" customFormat="1" ht="16.5" customHeight="1">
      <c r="B112" s="25"/>
      <c r="E112" s="195" t="s">
        <v>143</v>
      </c>
      <c r="F112" s="194"/>
      <c r="G112" s="194"/>
      <c r="H112" s="194"/>
      <c r="L112" s="25"/>
    </row>
    <row r="113" spans="2:65" s="1" customFormat="1" ht="12" customHeight="1">
      <c r="B113" s="25"/>
      <c r="C113" s="22" t="s">
        <v>144</v>
      </c>
      <c r="L113" s="25"/>
    </row>
    <row r="114" spans="2:65" s="1" customFormat="1" ht="16.5" customHeight="1">
      <c r="B114" s="25"/>
      <c r="E114" s="172" t="str">
        <f>E11</f>
        <v>SO 001 - odstranění dřevin</v>
      </c>
      <c r="F114" s="194"/>
      <c r="G114" s="194"/>
      <c r="H114" s="194"/>
      <c r="L114" s="25"/>
    </row>
    <row r="115" spans="2:65" s="1" customFormat="1" ht="6.95" customHeight="1">
      <c r="B115" s="25"/>
      <c r="L115" s="25"/>
    </row>
    <row r="116" spans="2:65" s="1" customFormat="1" ht="12" customHeight="1">
      <c r="B116" s="25"/>
      <c r="C116" s="22" t="s">
        <v>18</v>
      </c>
      <c r="F116" s="20" t="str">
        <f>F14</f>
        <v>Brno</v>
      </c>
      <c r="I116" s="22" t="s">
        <v>20</v>
      </c>
      <c r="J116" s="45">
        <f>IF(J14="","",J14)</f>
        <v>45847</v>
      </c>
      <c r="L116" s="25"/>
    </row>
    <row r="117" spans="2:65" s="1" customFormat="1" ht="6.95" customHeight="1">
      <c r="B117" s="25"/>
      <c r="L117" s="25"/>
    </row>
    <row r="118" spans="2:65" s="1" customFormat="1" ht="25.7" customHeight="1">
      <c r="B118" s="25"/>
      <c r="C118" s="22" t="s">
        <v>21</v>
      </c>
      <c r="F118" s="20" t="str">
        <f>E17</f>
        <v>Statutární město Brno</v>
      </c>
      <c r="I118" s="22" t="s">
        <v>27</v>
      </c>
      <c r="J118" s="23" t="str">
        <f>E23</f>
        <v>Pudis a.s.</v>
      </c>
      <c r="L118" s="25"/>
    </row>
    <row r="119" spans="2:65" s="1" customFormat="1" ht="15.2" customHeight="1">
      <c r="B119" s="25"/>
      <c r="C119" s="22" t="s">
        <v>25</v>
      </c>
      <c r="F119" s="20" t="str">
        <f>IF(E20="","",E20)</f>
        <v xml:space="preserve"> </v>
      </c>
      <c r="I119" s="22" t="s">
        <v>29</v>
      </c>
      <c r="J119" s="23" t="str">
        <f>E26</f>
        <v>Pudis a.s.</v>
      </c>
      <c r="L119" s="25"/>
    </row>
    <row r="120" spans="2:65" s="1" customFormat="1" ht="10.35" customHeight="1">
      <c r="B120" s="25"/>
      <c r="L120" s="25"/>
    </row>
    <row r="121" spans="2:65" s="10" customFormat="1" ht="29.25" customHeight="1">
      <c r="B121" s="109"/>
      <c r="C121" s="110" t="s">
        <v>154</v>
      </c>
      <c r="D121" s="111" t="s">
        <v>57</v>
      </c>
      <c r="E121" s="111" t="s">
        <v>53</v>
      </c>
      <c r="F121" s="111" t="s">
        <v>54</v>
      </c>
      <c r="G121" s="111" t="s">
        <v>155</v>
      </c>
      <c r="H121" s="111" t="s">
        <v>156</v>
      </c>
      <c r="I121" s="111" t="s">
        <v>157</v>
      </c>
      <c r="J121" s="111" t="s">
        <v>148</v>
      </c>
      <c r="K121" s="112" t="s">
        <v>158</v>
      </c>
      <c r="L121" s="109"/>
      <c r="M121" s="51" t="s">
        <v>1</v>
      </c>
      <c r="N121" s="52" t="s">
        <v>36</v>
      </c>
      <c r="O121" s="52" t="s">
        <v>159</v>
      </c>
      <c r="P121" s="52" t="s">
        <v>160</v>
      </c>
      <c r="Q121" s="52" t="s">
        <v>161</v>
      </c>
      <c r="R121" s="52" t="s">
        <v>162</v>
      </c>
      <c r="S121" s="52" t="s">
        <v>163</v>
      </c>
      <c r="T121" s="53" t="s">
        <v>164</v>
      </c>
    </row>
    <row r="122" spans="2:65" s="1" customFormat="1" ht="22.9" customHeight="1">
      <c r="B122" s="25"/>
      <c r="C122" s="56" t="s">
        <v>165</v>
      </c>
      <c r="J122" s="113">
        <f>BK122</f>
        <v>0</v>
      </c>
      <c r="L122" s="25"/>
      <c r="M122" s="54"/>
      <c r="N122" s="46"/>
      <c r="O122" s="46"/>
      <c r="P122" s="114">
        <f>P123</f>
        <v>108.66199999999999</v>
      </c>
      <c r="Q122" s="46"/>
      <c r="R122" s="114">
        <f>R123</f>
        <v>0</v>
      </c>
      <c r="S122" s="46"/>
      <c r="T122" s="115">
        <f>T123</f>
        <v>0</v>
      </c>
      <c r="AT122" s="13" t="s">
        <v>71</v>
      </c>
      <c r="AU122" s="13" t="s">
        <v>150</v>
      </c>
      <c r="BK122" s="116">
        <f>BK123</f>
        <v>0</v>
      </c>
    </row>
    <row r="123" spans="2:65" s="11" customFormat="1" ht="25.9" customHeight="1">
      <c r="B123" s="117"/>
      <c r="D123" s="118" t="s">
        <v>71</v>
      </c>
      <c r="E123" s="119" t="s">
        <v>166</v>
      </c>
      <c r="F123" s="119" t="s">
        <v>167</v>
      </c>
      <c r="J123" s="120">
        <f>BK123</f>
        <v>0</v>
      </c>
      <c r="L123" s="117"/>
      <c r="M123" s="121"/>
      <c r="P123" s="122">
        <f>P124</f>
        <v>108.66199999999999</v>
      </c>
      <c r="R123" s="122">
        <f>R124</f>
        <v>0</v>
      </c>
      <c r="T123" s="123">
        <f>T124</f>
        <v>0</v>
      </c>
      <c r="AR123" s="118" t="s">
        <v>79</v>
      </c>
      <c r="AT123" s="124" t="s">
        <v>71</v>
      </c>
      <c r="AU123" s="124" t="s">
        <v>72</v>
      </c>
      <c r="AY123" s="118" t="s">
        <v>168</v>
      </c>
      <c r="BK123" s="125">
        <f>BK124</f>
        <v>0</v>
      </c>
    </row>
    <row r="124" spans="2:65" s="11" customFormat="1" ht="22.9" customHeight="1">
      <c r="B124" s="117"/>
      <c r="D124" s="118" t="s">
        <v>71</v>
      </c>
      <c r="E124" s="126" t="s">
        <v>79</v>
      </c>
      <c r="F124" s="126" t="s">
        <v>169</v>
      </c>
      <c r="J124" s="127">
        <f>BK124</f>
        <v>0</v>
      </c>
      <c r="L124" s="117"/>
      <c r="M124" s="121"/>
      <c r="P124" s="122">
        <f>SUM(P125:P131)</f>
        <v>108.66199999999999</v>
      </c>
      <c r="R124" s="122">
        <f>SUM(R125:R131)</f>
        <v>0</v>
      </c>
      <c r="T124" s="123">
        <f>SUM(T125:T131)</f>
        <v>0</v>
      </c>
      <c r="AR124" s="118" t="s">
        <v>79</v>
      </c>
      <c r="AT124" s="124" t="s">
        <v>71</v>
      </c>
      <c r="AU124" s="124" t="s">
        <v>79</v>
      </c>
      <c r="AY124" s="118" t="s">
        <v>168</v>
      </c>
      <c r="BK124" s="125">
        <f>SUM(BK125:BK131)</f>
        <v>0</v>
      </c>
    </row>
    <row r="125" spans="2:65" s="1" customFormat="1" ht="24.2" customHeight="1">
      <c r="B125" s="128"/>
      <c r="C125" s="129" t="s">
        <v>79</v>
      </c>
      <c r="D125" s="129" t="s">
        <v>170</v>
      </c>
      <c r="E125" s="130" t="s">
        <v>171</v>
      </c>
      <c r="F125" s="131" t="s">
        <v>172</v>
      </c>
      <c r="G125" s="132" t="s">
        <v>173</v>
      </c>
      <c r="H125" s="133">
        <v>2</v>
      </c>
      <c r="I125" s="134">
        <v>0</v>
      </c>
      <c r="J125" s="134">
        <f t="shared" ref="J125:J131" si="0">ROUND(I125*H125,2)</f>
        <v>0</v>
      </c>
      <c r="K125" s="131" t="s">
        <v>2419</v>
      </c>
      <c r="L125" s="25"/>
      <c r="M125" s="135" t="s">
        <v>1</v>
      </c>
      <c r="N125" s="136" t="s">
        <v>37</v>
      </c>
      <c r="O125" s="137">
        <v>10.292</v>
      </c>
      <c r="P125" s="137">
        <f t="shared" ref="P125:P131" si="1">O125*H125</f>
        <v>20.584</v>
      </c>
      <c r="Q125" s="137">
        <v>0</v>
      </c>
      <c r="R125" s="137">
        <f t="shared" ref="R125:R131" si="2">Q125*H125</f>
        <v>0</v>
      </c>
      <c r="S125" s="137">
        <v>0</v>
      </c>
      <c r="T125" s="138">
        <f t="shared" ref="T125:T131" si="3">S125*H125</f>
        <v>0</v>
      </c>
      <c r="AR125" s="139" t="s">
        <v>174</v>
      </c>
      <c r="AT125" s="139" t="s">
        <v>170</v>
      </c>
      <c r="AU125" s="139" t="s">
        <v>81</v>
      </c>
      <c r="AY125" s="13" t="s">
        <v>168</v>
      </c>
      <c r="BE125" s="140">
        <f t="shared" ref="BE125:BE131" si="4">IF(N125="základní",J125,0)</f>
        <v>0</v>
      </c>
      <c r="BF125" s="140">
        <f t="shared" ref="BF125:BF131" si="5">IF(N125="snížená",J125,0)</f>
        <v>0</v>
      </c>
      <c r="BG125" s="140">
        <f t="shared" ref="BG125:BG131" si="6">IF(N125="zákl. přenesená",J125,0)</f>
        <v>0</v>
      </c>
      <c r="BH125" s="140">
        <f t="shared" ref="BH125:BH131" si="7">IF(N125="sníž. přenesená",J125,0)</f>
        <v>0</v>
      </c>
      <c r="BI125" s="140">
        <f t="shared" ref="BI125:BI131" si="8">IF(N125="nulová",J125,0)</f>
        <v>0</v>
      </c>
      <c r="BJ125" s="13" t="s">
        <v>79</v>
      </c>
      <c r="BK125" s="140">
        <f t="shared" ref="BK125:BK131" si="9">ROUND(I125*H125,2)</f>
        <v>0</v>
      </c>
      <c r="BL125" s="13" t="s">
        <v>174</v>
      </c>
      <c r="BM125" s="139" t="s">
        <v>175</v>
      </c>
    </row>
    <row r="126" spans="2:65" s="1" customFormat="1" ht="24.2" customHeight="1">
      <c r="B126" s="128"/>
      <c r="C126" s="129" t="s">
        <v>81</v>
      </c>
      <c r="D126" s="129" t="s">
        <v>170</v>
      </c>
      <c r="E126" s="130" t="s">
        <v>176</v>
      </c>
      <c r="F126" s="131" t="s">
        <v>177</v>
      </c>
      <c r="G126" s="132" t="s">
        <v>173</v>
      </c>
      <c r="H126" s="133">
        <v>2</v>
      </c>
      <c r="I126" s="134">
        <v>0</v>
      </c>
      <c r="J126" s="134">
        <f t="shared" si="0"/>
        <v>0</v>
      </c>
      <c r="K126" s="131" t="s">
        <v>2419</v>
      </c>
      <c r="L126" s="25"/>
      <c r="M126" s="135" t="s">
        <v>1</v>
      </c>
      <c r="N126" s="136" t="s">
        <v>37</v>
      </c>
      <c r="O126" s="137">
        <v>20.492999999999999</v>
      </c>
      <c r="P126" s="137">
        <f t="shared" si="1"/>
        <v>40.985999999999997</v>
      </c>
      <c r="Q126" s="137">
        <v>0</v>
      </c>
      <c r="R126" s="137">
        <f t="shared" si="2"/>
        <v>0</v>
      </c>
      <c r="S126" s="137">
        <v>0</v>
      </c>
      <c r="T126" s="138">
        <f t="shared" si="3"/>
        <v>0</v>
      </c>
      <c r="AR126" s="139" t="s">
        <v>174</v>
      </c>
      <c r="AT126" s="139" t="s">
        <v>170</v>
      </c>
      <c r="AU126" s="139" t="s">
        <v>81</v>
      </c>
      <c r="AY126" s="13" t="s">
        <v>168</v>
      </c>
      <c r="BE126" s="140">
        <f t="shared" si="4"/>
        <v>0</v>
      </c>
      <c r="BF126" s="140">
        <f t="shared" si="5"/>
        <v>0</v>
      </c>
      <c r="BG126" s="140">
        <f t="shared" si="6"/>
        <v>0</v>
      </c>
      <c r="BH126" s="140">
        <f t="shared" si="7"/>
        <v>0</v>
      </c>
      <c r="BI126" s="140">
        <f t="shared" si="8"/>
        <v>0</v>
      </c>
      <c r="BJ126" s="13" t="s">
        <v>79</v>
      </c>
      <c r="BK126" s="140">
        <f t="shared" si="9"/>
        <v>0</v>
      </c>
      <c r="BL126" s="13" t="s">
        <v>174</v>
      </c>
      <c r="BM126" s="139" t="s">
        <v>178</v>
      </c>
    </row>
    <row r="127" spans="2:65" s="1" customFormat="1" ht="33" customHeight="1">
      <c r="B127" s="128"/>
      <c r="C127" s="129" t="s">
        <v>104</v>
      </c>
      <c r="D127" s="129" t="s">
        <v>170</v>
      </c>
      <c r="E127" s="130" t="s">
        <v>179</v>
      </c>
      <c r="F127" s="131" t="s">
        <v>180</v>
      </c>
      <c r="G127" s="132" t="s">
        <v>173</v>
      </c>
      <c r="H127" s="133">
        <v>2</v>
      </c>
      <c r="I127" s="134">
        <v>0</v>
      </c>
      <c r="J127" s="134">
        <f t="shared" si="0"/>
        <v>0</v>
      </c>
      <c r="K127" s="131" t="s">
        <v>2419</v>
      </c>
      <c r="L127" s="25"/>
      <c r="M127" s="135" t="s">
        <v>1</v>
      </c>
      <c r="N127" s="136" t="s">
        <v>37</v>
      </c>
      <c r="O127" s="137">
        <v>7.3710000000000004</v>
      </c>
      <c r="P127" s="137">
        <f t="shared" si="1"/>
        <v>14.742000000000001</v>
      </c>
      <c r="Q127" s="137">
        <v>0</v>
      </c>
      <c r="R127" s="137">
        <f t="shared" si="2"/>
        <v>0</v>
      </c>
      <c r="S127" s="137">
        <v>0</v>
      </c>
      <c r="T127" s="138">
        <f t="shared" si="3"/>
        <v>0</v>
      </c>
      <c r="AR127" s="139" t="s">
        <v>174</v>
      </c>
      <c r="AT127" s="139" t="s">
        <v>170</v>
      </c>
      <c r="AU127" s="139" t="s">
        <v>81</v>
      </c>
      <c r="AY127" s="13" t="s">
        <v>168</v>
      </c>
      <c r="BE127" s="140">
        <f t="shared" si="4"/>
        <v>0</v>
      </c>
      <c r="BF127" s="140">
        <f t="shared" si="5"/>
        <v>0</v>
      </c>
      <c r="BG127" s="140">
        <f t="shared" si="6"/>
        <v>0</v>
      </c>
      <c r="BH127" s="140">
        <f t="shared" si="7"/>
        <v>0</v>
      </c>
      <c r="BI127" s="140">
        <f t="shared" si="8"/>
        <v>0</v>
      </c>
      <c r="BJ127" s="13" t="s">
        <v>79</v>
      </c>
      <c r="BK127" s="140">
        <f t="shared" si="9"/>
        <v>0</v>
      </c>
      <c r="BL127" s="13" t="s">
        <v>174</v>
      </c>
      <c r="BM127" s="139" t="s">
        <v>181</v>
      </c>
    </row>
    <row r="128" spans="2:65" s="1" customFormat="1" ht="33" customHeight="1">
      <c r="B128" s="128"/>
      <c r="C128" s="129" t="s">
        <v>174</v>
      </c>
      <c r="D128" s="129" t="s">
        <v>170</v>
      </c>
      <c r="E128" s="130" t="s">
        <v>182</v>
      </c>
      <c r="F128" s="131" t="s">
        <v>183</v>
      </c>
      <c r="G128" s="132" t="s">
        <v>173</v>
      </c>
      <c r="H128" s="133">
        <v>2</v>
      </c>
      <c r="I128" s="134">
        <v>0</v>
      </c>
      <c r="J128" s="134">
        <f t="shared" si="0"/>
        <v>0</v>
      </c>
      <c r="K128" s="131" t="s">
        <v>2419</v>
      </c>
      <c r="L128" s="25"/>
      <c r="M128" s="135" t="s">
        <v>1</v>
      </c>
      <c r="N128" s="136" t="s">
        <v>37</v>
      </c>
      <c r="O128" s="137">
        <v>11.239000000000001</v>
      </c>
      <c r="P128" s="137">
        <f t="shared" si="1"/>
        <v>22.478000000000002</v>
      </c>
      <c r="Q128" s="137">
        <v>0</v>
      </c>
      <c r="R128" s="137">
        <f t="shared" si="2"/>
        <v>0</v>
      </c>
      <c r="S128" s="137">
        <v>0</v>
      </c>
      <c r="T128" s="138">
        <f t="shared" si="3"/>
        <v>0</v>
      </c>
      <c r="AR128" s="139" t="s">
        <v>174</v>
      </c>
      <c r="AT128" s="139" t="s">
        <v>170</v>
      </c>
      <c r="AU128" s="139" t="s">
        <v>81</v>
      </c>
      <c r="AY128" s="13" t="s">
        <v>168</v>
      </c>
      <c r="BE128" s="140">
        <f t="shared" si="4"/>
        <v>0</v>
      </c>
      <c r="BF128" s="140">
        <f t="shared" si="5"/>
        <v>0</v>
      </c>
      <c r="BG128" s="140">
        <f t="shared" si="6"/>
        <v>0</v>
      </c>
      <c r="BH128" s="140">
        <f t="shared" si="7"/>
        <v>0</v>
      </c>
      <c r="BI128" s="140">
        <f t="shared" si="8"/>
        <v>0</v>
      </c>
      <c r="BJ128" s="13" t="s">
        <v>79</v>
      </c>
      <c r="BK128" s="140">
        <f t="shared" si="9"/>
        <v>0</v>
      </c>
      <c r="BL128" s="13" t="s">
        <v>174</v>
      </c>
      <c r="BM128" s="139" t="s">
        <v>184</v>
      </c>
    </row>
    <row r="129" spans="2:65" s="1" customFormat="1" ht="21.75" customHeight="1">
      <c r="B129" s="128"/>
      <c r="C129" s="129" t="s">
        <v>185</v>
      </c>
      <c r="D129" s="129" t="s">
        <v>170</v>
      </c>
      <c r="E129" s="130" t="s">
        <v>186</v>
      </c>
      <c r="F129" s="131" t="s">
        <v>187</v>
      </c>
      <c r="G129" s="132" t="s">
        <v>173</v>
      </c>
      <c r="H129" s="133">
        <v>4</v>
      </c>
      <c r="I129" s="134">
        <v>0</v>
      </c>
      <c r="J129" s="134">
        <f t="shared" si="0"/>
        <v>0</v>
      </c>
      <c r="K129" s="131" t="s">
        <v>2419</v>
      </c>
      <c r="L129" s="25"/>
      <c r="M129" s="135" t="s">
        <v>1</v>
      </c>
      <c r="N129" s="136" t="s">
        <v>37</v>
      </c>
      <c r="O129" s="137">
        <v>0.73399999999999999</v>
      </c>
      <c r="P129" s="137">
        <f t="shared" si="1"/>
        <v>2.9359999999999999</v>
      </c>
      <c r="Q129" s="137">
        <v>0</v>
      </c>
      <c r="R129" s="137">
        <f t="shared" si="2"/>
        <v>0</v>
      </c>
      <c r="S129" s="137">
        <v>0</v>
      </c>
      <c r="T129" s="138">
        <f t="shared" si="3"/>
        <v>0</v>
      </c>
      <c r="AR129" s="139" t="s">
        <v>174</v>
      </c>
      <c r="AT129" s="139" t="s">
        <v>170</v>
      </c>
      <c r="AU129" s="139" t="s">
        <v>81</v>
      </c>
      <c r="AY129" s="13" t="s">
        <v>168</v>
      </c>
      <c r="BE129" s="140">
        <f t="shared" si="4"/>
        <v>0</v>
      </c>
      <c r="BF129" s="140">
        <f t="shared" si="5"/>
        <v>0</v>
      </c>
      <c r="BG129" s="140">
        <f t="shared" si="6"/>
        <v>0</v>
      </c>
      <c r="BH129" s="140">
        <f t="shared" si="7"/>
        <v>0</v>
      </c>
      <c r="BI129" s="140">
        <f t="shared" si="8"/>
        <v>0</v>
      </c>
      <c r="BJ129" s="13" t="s">
        <v>79</v>
      </c>
      <c r="BK129" s="140">
        <f t="shared" si="9"/>
        <v>0</v>
      </c>
      <c r="BL129" s="13" t="s">
        <v>174</v>
      </c>
      <c r="BM129" s="139" t="s">
        <v>188</v>
      </c>
    </row>
    <row r="130" spans="2:65" s="1" customFormat="1" ht="37.9" customHeight="1">
      <c r="B130" s="128"/>
      <c r="C130" s="129" t="s">
        <v>189</v>
      </c>
      <c r="D130" s="129" t="s">
        <v>170</v>
      </c>
      <c r="E130" s="130" t="s">
        <v>190</v>
      </c>
      <c r="F130" s="131" t="s">
        <v>191</v>
      </c>
      <c r="G130" s="132" t="s">
        <v>173</v>
      </c>
      <c r="H130" s="133">
        <v>4</v>
      </c>
      <c r="I130" s="134">
        <v>0</v>
      </c>
      <c r="J130" s="134">
        <f t="shared" si="0"/>
        <v>0</v>
      </c>
      <c r="K130" s="131" t="s">
        <v>192</v>
      </c>
      <c r="L130" s="25"/>
      <c r="M130" s="135" t="s">
        <v>1</v>
      </c>
      <c r="N130" s="136" t="s">
        <v>37</v>
      </c>
      <c r="O130" s="137">
        <v>5.7000000000000002E-2</v>
      </c>
      <c r="P130" s="137">
        <f t="shared" si="1"/>
        <v>0.22800000000000001</v>
      </c>
      <c r="Q130" s="137">
        <v>0</v>
      </c>
      <c r="R130" s="137">
        <f t="shared" si="2"/>
        <v>0</v>
      </c>
      <c r="S130" s="137">
        <v>0</v>
      </c>
      <c r="T130" s="138">
        <f t="shared" si="3"/>
        <v>0</v>
      </c>
      <c r="AR130" s="139" t="s">
        <v>174</v>
      </c>
      <c r="AT130" s="139" t="s">
        <v>170</v>
      </c>
      <c r="AU130" s="139" t="s">
        <v>81</v>
      </c>
      <c r="AY130" s="13" t="s">
        <v>168</v>
      </c>
      <c r="BE130" s="140">
        <f t="shared" si="4"/>
        <v>0</v>
      </c>
      <c r="BF130" s="140">
        <f t="shared" si="5"/>
        <v>0</v>
      </c>
      <c r="BG130" s="140">
        <f t="shared" si="6"/>
        <v>0</v>
      </c>
      <c r="BH130" s="140">
        <f t="shared" si="7"/>
        <v>0</v>
      </c>
      <c r="BI130" s="140">
        <f t="shared" si="8"/>
        <v>0</v>
      </c>
      <c r="BJ130" s="13" t="s">
        <v>79</v>
      </c>
      <c r="BK130" s="140">
        <f t="shared" si="9"/>
        <v>0</v>
      </c>
      <c r="BL130" s="13" t="s">
        <v>174</v>
      </c>
      <c r="BM130" s="139" t="s">
        <v>193</v>
      </c>
    </row>
    <row r="131" spans="2:65" s="1" customFormat="1" ht="24.2" customHeight="1">
      <c r="B131" s="128"/>
      <c r="C131" s="129" t="s">
        <v>194</v>
      </c>
      <c r="D131" s="129" t="s">
        <v>170</v>
      </c>
      <c r="E131" s="130" t="s">
        <v>195</v>
      </c>
      <c r="F131" s="131" t="s">
        <v>196</v>
      </c>
      <c r="G131" s="132" t="s">
        <v>173</v>
      </c>
      <c r="H131" s="133">
        <v>4</v>
      </c>
      <c r="I131" s="134">
        <v>0</v>
      </c>
      <c r="J131" s="134">
        <f t="shared" si="0"/>
        <v>0</v>
      </c>
      <c r="K131" s="131" t="s">
        <v>2419</v>
      </c>
      <c r="L131" s="25"/>
      <c r="M131" s="141" t="s">
        <v>1</v>
      </c>
      <c r="N131" s="142" t="s">
        <v>37</v>
      </c>
      <c r="O131" s="143">
        <v>1.677</v>
      </c>
      <c r="P131" s="143">
        <f t="shared" si="1"/>
        <v>6.7080000000000002</v>
      </c>
      <c r="Q131" s="143">
        <v>0</v>
      </c>
      <c r="R131" s="143">
        <f t="shared" si="2"/>
        <v>0</v>
      </c>
      <c r="S131" s="143">
        <v>0</v>
      </c>
      <c r="T131" s="144">
        <f t="shared" si="3"/>
        <v>0</v>
      </c>
      <c r="AR131" s="139" t="s">
        <v>174</v>
      </c>
      <c r="AT131" s="139" t="s">
        <v>170</v>
      </c>
      <c r="AU131" s="139" t="s">
        <v>81</v>
      </c>
      <c r="AY131" s="13" t="s">
        <v>168</v>
      </c>
      <c r="BE131" s="140">
        <f t="shared" si="4"/>
        <v>0</v>
      </c>
      <c r="BF131" s="140">
        <f t="shared" si="5"/>
        <v>0</v>
      </c>
      <c r="BG131" s="140">
        <f t="shared" si="6"/>
        <v>0</v>
      </c>
      <c r="BH131" s="140">
        <f t="shared" si="7"/>
        <v>0</v>
      </c>
      <c r="BI131" s="140">
        <f t="shared" si="8"/>
        <v>0</v>
      </c>
      <c r="BJ131" s="13" t="s">
        <v>79</v>
      </c>
      <c r="BK131" s="140">
        <f t="shared" si="9"/>
        <v>0</v>
      </c>
      <c r="BL131" s="13" t="s">
        <v>174</v>
      </c>
      <c r="BM131" s="139" t="s">
        <v>197</v>
      </c>
    </row>
    <row r="132" spans="2:65" s="1" customFormat="1" ht="6.95" customHeight="1">
      <c r="B132" s="37"/>
      <c r="C132" s="38"/>
      <c r="D132" s="38"/>
      <c r="E132" s="38"/>
      <c r="F132" s="38"/>
      <c r="G132" s="38"/>
      <c r="H132" s="38"/>
      <c r="I132" s="38"/>
      <c r="J132" s="38"/>
      <c r="K132" s="38"/>
      <c r="L132" s="25"/>
    </row>
  </sheetData>
  <autoFilter ref="C121:K131" xr:uid="{00000000-0009-0000-0000-000001000000}"/>
  <mergeCells count="11">
    <mergeCell ref="L2:V2"/>
    <mergeCell ref="E87:H87"/>
    <mergeCell ref="E89:H89"/>
    <mergeCell ref="E110:H110"/>
    <mergeCell ref="E112:H112"/>
    <mergeCell ref="E114:H114"/>
    <mergeCell ref="E7:H7"/>
    <mergeCell ref="E9:H9"/>
    <mergeCell ref="E11:H11"/>
    <mergeCell ref="E29:H29"/>
    <mergeCell ref="E85:H85"/>
  </mergeCells>
  <pageMargins left="0.39374999999999999" right="0.39374999999999999" top="0.39374999999999999" bottom="0.39374999999999999" header="0" footer="0"/>
  <pageSetup paperSize="9" scale="76" fitToHeight="100" orientation="portrait" blackAndWhite="1" r:id="rId1"/>
  <headerFooter>
    <oddFooter>&amp;CStrana &amp;P z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136"/>
  <sheetViews>
    <sheetView showGridLines="0" topLeftCell="A94" workbookViewId="0">
      <selection activeCell="I125" sqref="I125:I135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81" t="s">
        <v>5</v>
      </c>
      <c r="M2" s="166"/>
      <c r="N2" s="166"/>
      <c r="O2" s="166"/>
      <c r="P2" s="166"/>
      <c r="Q2" s="166"/>
      <c r="R2" s="166"/>
      <c r="S2" s="166"/>
      <c r="T2" s="166"/>
      <c r="U2" s="166"/>
      <c r="V2" s="166"/>
      <c r="AT2" s="13" t="s">
        <v>90</v>
      </c>
    </row>
    <row r="3" spans="2:46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81</v>
      </c>
    </row>
    <row r="4" spans="2:46" ht="24.95" customHeight="1">
      <c r="B4" s="16"/>
      <c r="D4" s="17" t="s">
        <v>141</v>
      </c>
      <c r="L4" s="16"/>
      <c r="M4" s="85" t="s">
        <v>10</v>
      </c>
      <c r="AT4" s="13" t="s">
        <v>3</v>
      </c>
    </row>
    <row r="5" spans="2:46" ht="6.95" customHeight="1">
      <c r="B5" s="16"/>
      <c r="L5" s="16"/>
    </row>
    <row r="6" spans="2:46" ht="12" customHeight="1">
      <c r="B6" s="16"/>
      <c r="D6" s="22" t="s">
        <v>14</v>
      </c>
      <c r="L6" s="16"/>
    </row>
    <row r="7" spans="2:46" ht="26.25" customHeight="1">
      <c r="B7" s="16"/>
      <c r="E7" s="195" t="str">
        <f>'Rekapitulace stavby'!K6</f>
        <v>BRNO, VINIČNÍ IB - REKONSTRUKCE VODOVODU A KANALIZACE (Balbínova-Hrabalova)</v>
      </c>
      <c r="F7" s="196"/>
      <c r="G7" s="196"/>
      <c r="H7" s="196"/>
      <c r="L7" s="16"/>
    </row>
    <row r="8" spans="2:46" ht="12" customHeight="1">
      <c r="B8" s="16"/>
      <c r="D8" s="22" t="s">
        <v>142</v>
      </c>
      <c r="L8" s="16"/>
    </row>
    <row r="9" spans="2:46" s="1" customFormat="1" ht="16.5" customHeight="1">
      <c r="B9" s="25"/>
      <c r="E9" s="195" t="s">
        <v>143</v>
      </c>
      <c r="F9" s="194"/>
      <c r="G9" s="194"/>
      <c r="H9" s="194"/>
      <c r="L9" s="25"/>
    </row>
    <row r="10" spans="2:46" s="1" customFormat="1" ht="12" customHeight="1">
      <c r="B10" s="25"/>
      <c r="D10" s="22" t="s">
        <v>144</v>
      </c>
      <c r="L10" s="25"/>
    </row>
    <row r="11" spans="2:46" s="1" customFormat="1" ht="16.5" customHeight="1">
      <c r="B11" s="25"/>
      <c r="E11" s="172" t="s">
        <v>198</v>
      </c>
      <c r="F11" s="194"/>
      <c r="G11" s="194"/>
      <c r="H11" s="194"/>
      <c r="L11" s="25"/>
    </row>
    <row r="12" spans="2:46" s="1" customFormat="1">
      <c r="B12" s="25"/>
      <c r="L12" s="25"/>
    </row>
    <row r="13" spans="2:46" s="1" customFormat="1" ht="12" customHeight="1">
      <c r="B13" s="25"/>
      <c r="D13" s="22" t="s">
        <v>16</v>
      </c>
      <c r="F13" s="20" t="s">
        <v>87</v>
      </c>
      <c r="I13" s="22" t="s">
        <v>17</v>
      </c>
      <c r="J13" s="20" t="s">
        <v>1</v>
      </c>
      <c r="L13" s="25"/>
    </row>
    <row r="14" spans="2:46" s="1" customFormat="1" ht="12" customHeight="1">
      <c r="B14" s="25"/>
      <c r="D14" s="22" t="s">
        <v>18</v>
      </c>
      <c r="F14" s="20" t="s">
        <v>19</v>
      </c>
      <c r="I14" s="22" t="s">
        <v>20</v>
      </c>
      <c r="J14" s="45">
        <f>'Rekapitulace stavby'!AN8</f>
        <v>45847</v>
      </c>
      <c r="L14" s="25"/>
    </row>
    <row r="15" spans="2:46" s="1" customFormat="1" ht="10.9" customHeight="1">
      <c r="B15" s="25"/>
      <c r="L15" s="25"/>
    </row>
    <row r="16" spans="2:46" s="1" customFormat="1" ht="12" customHeight="1">
      <c r="B16" s="25"/>
      <c r="D16" s="22" t="s">
        <v>21</v>
      </c>
      <c r="I16" s="22" t="s">
        <v>22</v>
      </c>
      <c r="J16" s="20" t="s">
        <v>1</v>
      </c>
      <c r="L16" s="25"/>
    </row>
    <row r="17" spans="2:12" s="1" customFormat="1" ht="18" customHeight="1">
      <c r="B17" s="25"/>
      <c r="E17" s="20" t="s">
        <v>23</v>
      </c>
      <c r="I17" s="22" t="s">
        <v>24</v>
      </c>
      <c r="J17" s="20" t="s">
        <v>1</v>
      </c>
      <c r="L17" s="25"/>
    </row>
    <row r="18" spans="2:12" s="1" customFormat="1" ht="6.95" customHeight="1">
      <c r="B18" s="25"/>
      <c r="L18" s="25"/>
    </row>
    <row r="19" spans="2:12" s="1" customFormat="1" ht="12" customHeight="1">
      <c r="B19" s="25"/>
      <c r="D19" s="22" t="s">
        <v>25</v>
      </c>
      <c r="I19" s="22" t="s">
        <v>22</v>
      </c>
      <c r="J19" s="20" t="s">
        <v>1</v>
      </c>
      <c r="L19" s="25"/>
    </row>
    <row r="20" spans="2:12" s="1" customFormat="1" ht="18" customHeight="1">
      <c r="B20" s="25"/>
      <c r="E20" s="20" t="s">
        <v>26</v>
      </c>
      <c r="I20" s="22" t="s">
        <v>24</v>
      </c>
      <c r="J20" s="20" t="s">
        <v>1</v>
      </c>
      <c r="L20" s="25"/>
    </row>
    <row r="21" spans="2:12" s="1" customFormat="1" ht="6.95" customHeight="1">
      <c r="B21" s="25"/>
      <c r="L21" s="25"/>
    </row>
    <row r="22" spans="2:12" s="1" customFormat="1" ht="12" customHeight="1">
      <c r="B22" s="25"/>
      <c r="D22" s="22" t="s">
        <v>27</v>
      </c>
      <c r="I22" s="22" t="s">
        <v>22</v>
      </c>
      <c r="J22" s="20" t="s">
        <v>1</v>
      </c>
      <c r="L22" s="25"/>
    </row>
    <row r="23" spans="2:12" s="1" customFormat="1" ht="18" customHeight="1">
      <c r="B23" s="25"/>
      <c r="E23" s="20" t="s">
        <v>2420</v>
      </c>
      <c r="I23" s="22" t="s">
        <v>24</v>
      </c>
      <c r="J23" s="20" t="s">
        <v>1</v>
      </c>
      <c r="L23" s="25"/>
    </row>
    <row r="24" spans="2:12" s="1" customFormat="1" ht="6.95" customHeight="1">
      <c r="B24" s="25"/>
      <c r="L24" s="25"/>
    </row>
    <row r="25" spans="2:12" s="1" customFormat="1" ht="12" customHeight="1">
      <c r="B25" s="25"/>
      <c r="D25" s="22" t="s">
        <v>29</v>
      </c>
      <c r="I25" s="22" t="s">
        <v>22</v>
      </c>
      <c r="J25" s="20" t="s">
        <v>1</v>
      </c>
      <c r="L25" s="25"/>
    </row>
    <row r="26" spans="2:12" s="1" customFormat="1" ht="18" customHeight="1">
      <c r="B26" s="25"/>
      <c r="E26" s="20" t="s">
        <v>2420</v>
      </c>
      <c r="I26" s="22" t="s">
        <v>24</v>
      </c>
      <c r="J26" s="20" t="s">
        <v>1</v>
      </c>
      <c r="L26" s="25"/>
    </row>
    <row r="27" spans="2:12" s="1" customFormat="1" ht="6.95" customHeight="1">
      <c r="B27" s="25"/>
      <c r="L27" s="25"/>
    </row>
    <row r="28" spans="2:12" s="1" customFormat="1" ht="12" customHeight="1">
      <c r="B28" s="25"/>
      <c r="D28" s="22" t="s">
        <v>30</v>
      </c>
      <c r="L28" s="25"/>
    </row>
    <row r="29" spans="2:12" s="7" customFormat="1" ht="16.5" customHeight="1">
      <c r="B29" s="86"/>
      <c r="E29" s="168" t="s">
        <v>1</v>
      </c>
      <c r="F29" s="168"/>
      <c r="G29" s="168"/>
      <c r="H29" s="168"/>
      <c r="L29" s="86"/>
    </row>
    <row r="30" spans="2:12" s="1" customFormat="1" ht="6.95" customHeight="1">
      <c r="B30" s="25"/>
      <c r="L30" s="25"/>
    </row>
    <row r="31" spans="2:12" s="1" customFormat="1" ht="6.95" customHeight="1">
      <c r="B31" s="25"/>
      <c r="D31" s="46"/>
      <c r="E31" s="46"/>
      <c r="F31" s="46"/>
      <c r="G31" s="46"/>
      <c r="H31" s="46"/>
      <c r="I31" s="46"/>
      <c r="J31" s="46"/>
      <c r="K31" s="46"/>
      <c r="L31" s="25"/>
    </row>
    <row r="32" spans="2:12" s="1" customFormat="1" ht="25.35" customHeight="1">
      <c r="B32" s="25"/>
      <c r="D32" s="87" t="s">
        <v>32</v>
      </c>
      <c r="J32" s="58">
        <f>ROUND(J122, 2)</f>
        <v>0</v>
      </c>
      <c r="L32" s="25"/>
    </row>
    <row r="33" spans="2:12" s="1" customFormat="1" ht="6.95" customHeight="1">
      <c r="B33" s="25"/>
      <c r="D33" s="46"/>
      <c r="E33" s="46"/>
      <c r="F33" s="46"/>
      <c r="G33" s="46"/>
      <c r="H33" s="46"/>
      <c r="I33" s="46"/>
      <c r="J33" s="46"/>
      <c r="K33" s="46"/>
      <c r="L33" s="25"/>
    </row>
    <row r="34" spans="2:12" s="1" customFormat="1" ht="14.45" customHeight="1">
      <c r="B34" s="25"/>
      <c r="F34" s="28" t="s">
        <v>34</v>
      </c>
      <c r="I34" s="28" t="s">
        <v>33</v>
      </c>
      <c r="J34" s="28" t="s">
        <v>35</v>
      </c>
      <c r="L34" s="25"/>
    </row>
    <row r="35" spans="2:12" s="1" customFormat="1" ht="14.45" customHeight="1">
      <c r="B35" s="25"/>
      <c r="D35" s="88" t="s">
        <v>36</v>
      </c>
      <c r="E35" s="22" t="s">
        <v>37</v>
      </c>
      <c r="F35" s="78">
        <f>ROUND((SUM(BE122:BE135)),  2)</f>
        <v>0</v>
      </c>
      <c r="I35" s="89">
        <v>0.21</v>
      </c>
      <c r="J35" s="78">
        <f>ROUND(((SUM(BE122:BE135))*I35),  2)</f>
        <v>0</v>
      </c>
      <c r="L35" s="25"/>
    </row>
    <row r="36" spans="2:12" s="1" customFormat="1" ht="14.45" customHeight="1">
      <c r="B36" s="25"/>
      <c r="E36" s="22" t="s">
        <v>38</v>
      </c>
      <c r="F36" s="78">
        <f>ROUND((SUM(BF122:BF135)),  2)</f>
        <v>0</v>
      </c>
      <c r="I36" s="89">
        <v>0.12</v>
      </c>
      <c r="J36" s="78">
        <f>ROUND(((SUM(BF122:BF135))*I36),  2)</f>
        <v>0</v>
      </c>
      <c r="L36" s="25"/>
    </row>
    <row r="37" spans="2:12" s="1" customFormat="1" ht="14.45" hidden="1" customHeight="1">
      <c r="B37" s="25"/>
      <c r="E37" s="22" t="s">
        <v>39</v>
      </c>
      <c r="F37" s="78">
        <f>ROUND((SUM(BG122:BG135)),  2)</f>
        <v>0</v>
      </c>
      <c r="I37" s="89">
        <v>0.21</v>
      </c>
      <c r="J37" s="78">
        <f>0</f>
        <v>0</v>
      </c>
      <c r="L37" s="25"/>
    </row>
    <row r="38" spans="2:12" s="1" customFormat="1" ht="14.45" hidden="1" customHeight="1">
      <c r="B38" s="25"/>
      <c r="E38" s="22" t="s">
        <v>40</v>
      </c>
      <c r="F38" s="78">
        <f>ROUND((SUM(BH122:BH135)),  2)</f>
        <v>0</v>
      </c>
      <c r="I38" s="89">
        <v>0.12</v>
      </c>
      <c r="J38" s="78">
        <f>0</f>
        <v>0</v>
      </c>
      <c r="L38" s="25"/>
    </row>
    <row r="39" spans="2:12" s="1" customFormat="1" ht="14.45" hidden="1" customHeight="1">
      <c r="B39" s="25"/>
      <c r="E39" s="22" t="s">
        <v>41</v>
      </c>
      <c r="F39" s="78">
        <f>ROUND((SUM(BI122:BI135)),  2)</f>
        <v>0</v>
      </c>
      <c r="I39" s="89">
        <v>0</v>
      </c>
      <c r="J39" s="78">
        <f>0</f>
        <v>0</v>
      </c>
      <c r="L39" s="25"/>
    </row>
    <row r="40" spans="2:12" s="1" customFormat="1" ht="6.95" customHeight="1">
      <c r="B40" s="25"/>
      <c r="L40" s="25"/>
    </row>
    <row r="41" spans="2:12" s="1" customFormat="1" ht="25.35" customHeight="1">
      <c r="B41" s="25"/>
      <c r="C41" s="90"/>
      <c r="D41" s="91" t="s">
        <v>42</v>
      </c>
      <c r="E41" s="49"/>
      <c r="F41" s="49"/>
      <c r="G41" s="92" t="s">
        <v>43</v>
      </c>
      <c r="H41" s="93" t="s">
        <v>44</v>
      </c>
      <c r="I41" s="49"/>
      <c r="J41" s="94">
        <f>SUM(J32:J39)</f>
        <v>0</v>
      </c>
      <c r="K41" s="95"/>
      <c r="L41" s="25"/>
    </row>
    <row r="42" spans="2:12" s="1" customFormat="1" ht="14.45" customHeight="1">
      <c r="B42" s="25"/>
      <c r="L42" s="25"/>
    </row>
    <row r="43" spans="2:12" ht="14.45" customHeight="1">
      <c r="B43" s="16"/>
      <c r="L43" s="16"/>
    </row>
    <row r="44" spans="2:12" ht="14.45" customHeight="1">
      <c r="B44" s="16"/>
      <c r="L44" s="16"/>
    </row>
    <row r="45" spans="2:12" ht="14.45" customHeight="1">
      <c r="B45" s="16"/>
      <c r="L45" s="16"/>
    </row>
    <row r="46" spans="2:12" ht="14.45" customHeight="1">
      <c r="B46" s="16"/>
      <c r="L46" s="16"/>
    </row>
    <row r="47" spans="2:12" ht="14.45" customHeight="1">
      <c r="B47" s="16"/>
      <c r="L47" s="16"/>
    </row>
    <row r="48" spans="2:12" ht="14.45" customHeight="1">
      <c r="B48" s="16"/>
      <c r="L48" s="16"/>
    </row>
    <row r="49" spans="2:12" ht="14.45" customHeight="1">
      <c r="B49" s="16"/>
      <c r="L49" s="16"/>
    </row>
    <row r="50" spans="2:12" s="1" customFormat="1" ht="14.45" customHeight="1">
      <c r="B50" s="25"/>
      <c r="D50" s="34" t="s">
        <v>45</v>
      </c>
      <c r="E50" s="35"/>
      <c r="F50" s="35"/>
      <c r="G50" s="34" t="s">
        <v>46</v>
      </c>
      <c r="H50" s="35"/>
      <c r="I50" s="35"/>
      <c r="J50" s="35"/>
      <c r="K50" s="35"/>
      <c r="L50" s="25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2.75">
      <c r="B61" s="25"/>
      <c r="D61" s="36" t="s">
        <v>47</v>
      </c>
      <c r="E61" s="27"/>
      <c r="F61" s="96" t="s">
        <v>48</v>
      </c>
      <c r="G61" s="36" t="s">
        <v>47</v>
      </c>
      <c r="H61" s="27"/>
      <c r="I61" s="27"/>
      <c r="J61" s="97" t="s">
        <v>48</v>
      </c>
      <c r="K61" s="27"/>
      <c r="L61" s="25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2.75">
      <c r="B65" s="25"/>
      <c r="D65" s="34" t="s">
        <v>49</v>
      </c>
      <c r="E65" s="35"/>
      <c r="F65" s="35"/>
      <c r="G65" s="34" t="s">
        <v>50</v>
      </c>
      <c r="H65" s="35"/>
      <c r="I65" s="35"/>
      <c r="J65" s="35"/>
      <c r="K65" s="35"/>
      <c r="L65" s="25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2.75">
      <c r="B76" s="25"/>
      <c r="D76" s="36" t="s">
        <v>47</v>
      </c>
      <c r="E76" s="27"/>
      <c r="F76" s="96" t="s">
        <v>48</v>
      </c>
      <c r="G76" s="36" t="s">
        <v>47</v>
      </c>
      <c r="H76" s="27"/>
      <c r="I76" s="27"/>
      <c r="J76" s="97" t="s">
        <v>48</v>
      </c>
      <c r="K76" s="27"/>
      <c r="L76" s="25"/>
    </row>
    <row r="77" spans="2:12" s="1" customFormat="1" ht="14.45" customHeight="1">
      <c r="B77" s="37"/>
      <c r="C77" s="38"/>
      <c r="D77" s="38"/>
      <c r="E77" s="38"/>
      <c r="F77" s="38"/>
      <c r="G77" s="38"/>
      <c r="H77" s="38"/>
      <c r="I77" s="38"/>
      <c r="J77" s="38"/>
      <c r="K77" s="38"/>
      <c r="L77" s="25"/>
    </row>
    <row r="81" spans="2:12" s="1" customFormat="1" ht="6.95" customHeight="1">
      <c r="B81" s="39"/>
      <c r="C81" s="40"/>
      <c r="D81" s="40"/>
      <c r="E81" s="40"/>
      <c r="F81" s="40"/>
      <c r="G81" s="40"/>
      <c r="H81" s="40"/>
      <c r="I81" s="40"/>
      <c r="J81" s="40"/>
      <c r="K81" s="40"/>
      <c r="L81" s="25"/>
    </row>
    <row r="82" spans="2:12" s="1" customFormat="1" ht="24.95" customHeight="1">
      <c r="B82" s="25"/>
      <c r="C82" s="17" t="s">
        <v>146</v>
      </c>
      <c r="L82" s="25"/>
    </row>
    <row r="83" spans="2:12" s="1" customFormat="1" ht="6.95" customHeight="1">
      <c r="B83" s="25"/>
      <c r="L83" s="25"/>
    </row>
    <row r="84" spans="2:12" s="1" customFormat="1" ht="12" customHeight="1">
      <c r="B84" s="25"/>
      <c r="C84" s="22" t="s">
        <v>14</v>
      </c>
      <c r="L84" s="25"/>
    </row>
    <row r="85" spans="2:12" s="1" customFormat="1" ht="26.25" customHeight="1">
      <c r="B85" s="25"/>
      <c r="E85" s="195" t="str">
        <f>E7</f>
        <v>BRNO, VINIČNÍ IB - REKONSTRUKCE VODOVODU A KANALIZACE (Balbínova-Hrabalova)</v>
      </c>
      <c r="F85" s="196"/>
      <c r="G85" s="196"/>
      <c r="H85" s="196"/>
      <c r="L85" s="25"/>
    </row>
    <row r="86" spans="2:12" ht="12" customHeight="1">
      <c r="B86" s="16"/>
      <c r="C86" s="22" t="s">
        <v>142</v>
      </c>
      <c r="L86" s="16"/>
    </row>
    <row r="87" spans="2:12" s="1" customFormat="1" ht="16.5" customHeight="1">
      <c r="B87" s="25"/>
      <c r="E87" s="195" t="s">
        <v>143</v>
      </c>
      <c r="F87" s="194"/>
      <c r="G87" s="194"/>
      <c r="H87" s="194"/>
      <c r="L87" s="25"/>
    </row>
    <row r="88" spans="2:12" s="1" customFormat="1" ht="12" customHeight="1">
      <c r="B88" s="25"/>
      <c r="C88" s="22" t="s">
        <v>144</v>
      </c>
      <c r="L88" s="25"/>
    </row>
    <row r="89" spans="2:12" s="1" customFormat="1" ht="16.5" customHeight="1">
      <c r="B89" s="25"/>
      <c r="E89" s="172" t="str">
        <f>E11</f>
        <v>SO 002 - ochrana stávajících dřevin</v>
      </c>
      <c r="F89" s="194"/>
      <c r="G89" s="194"/>
      <c r="H89" s="194"/>
      <c r="L89" s="25"/>
    </row>
    <row r="90" spans="2:12" s="1" customFormat="1" ht="6.95" customHeight="1">
      <c r="B90" s="25"/>
      <c r="L90" s="25"/>
    </row>
    <row r="91" spans="2:12" s="1" customFormat="1" ht="12" customHeight="1">
      <c r="B91" s="25"/>
      <c r="C91" s="22" t="s">
        <v>18</v>
      </c>
      <c r="F91" s="20" t="str">
        <f>F14</f>
        <v>Brno</v>
      </c>
      <c r="I91" s="22" t="s">
        <v>20</v>
      </c>
      <c r="J91" s="45">
        <f>IF(J14="","",J14)</f>
        <v>45847</v>
      </c>
      <c r="L91" s="25"/>
    </row>
    <row r="92" spans="2:12" s="1" customFormat="1" ht="6.95" customHeight="1">
      <c r="B92" s="25"/>
      <c r="L92" s="25"/>
    </row>
    <row r="93" spans="2:12" s="1" customFormat="1" ht="25.7" customHeight="1">
      <c r="B93" s="25"/>
      <c r="C93" s="22" t="s">
        <v>21</v>
      </c>
      <c r="F93" s="20" t="str">
        <f>E17</f>
        <v>Statutární město Brno</v>
      </c>
      <c r="I93" s="22" t="s">
        <v>27</v>
      </c>
      <c r="J93" s="23" t="str">
        <f>E23</f>
        <v>Pudis a.s.</v>
      </c>
      <c r="L93" s="25"/>
    </row>
    <row r="94" spans="2:12" s="1" customFormat="1" ht="15.2" customHeight="1">
      <c r="B94" s="25"/>
      <c r="C94" s="22" t="s">
        <v>25</v>
      </c>
      <c r="F94" s="20" t="str">
        <f>IF(E20="","",E20)</f>
        <v xml:space="preserve"> </v>
      </c>
      <c r="I94" s="22" t="s">
        <v>29</v>
      </c>
      <c r="J94" s="23" t="str">
        <f>E26</f>
        <v>Pudis a.s.</v>
      </c>
      <c r="L94" s="25"/>
    </row>
    <row r="95" spans="2:12" s="1" customFormat="1" ht="10.35" customHeight="1">
      <c r="B95" s="25"/>
      <c r="L95" s="25"/>
    </row>
    <row r="96" spans="2:12" s="1" customFormat="1" ht="29.25" customHeight="1">
      <c r="B96" s="25"/>
      <c r="C96" s="98" t="s">
        <v>147</v>
      </c>
      <c r="D96" s="90"/>
      <c r="E96" s="90"/>
      <c r="F96" s="90"/>
      <c r="G96" s="90"/>
      <c r="H96" s="90"/>
      <c r="I96" s="90"/>
      <c r="J96" s="99" t="s">
        <v>148</v>
      </c>
      <c r="K96" s="90"/>
      <c r="L96" s="25"/>
    </row>
    <row r="97" spans="2:47" s="1" customFormat="1" ht="10.35" customHeight="1">
      <c r="B97" s="25"/>
      <c r="L97" s="25"/>
    </row>
    <row r="98" spans="2:47" s="1" customFormat="1" ht="22.9" customHeight="1">
      <c r="B98" s="25"/>
      <c r="C98" s="100" t="s">
        <v>149</v>
      </c>
      <c r="J98" s="58">
        <f>J122</f>
        <v>0</v>
      </c>
      <c r="L98" s="25"/>
      <c r="AU98" s="13" t="s">
        <v>150</v>
      </c>
    </row>
    <row r="99" spans="2:47" s="8" customFormat="1" ht="24.95" customHeight="1">
      <c r="B99" s="101"/>
      <c r="D99" s="102" t="s">
        <v>199</v>
      </c>
      <c r="E99" s="103"/>
      <c r="F99" s="103"/>
      <c r="G99" s="103"/>
      <c r="H99" s="103"/>
      <c r="I99" s="103"/>
      <c r="J99" s="104">
        <f>J123</f>
        <v>0</v>
      </c>
      <c r="L99" s="101"/>
    </row>
    <row r="100" spans="2:47" s="9" customFormat="1" ht="19.899999999999999" customHeight="1">
      <c r="B100" s="105"/>
      <c r="D100" s="106" t="s">
        <v>200</v>
      </c>
      <c r="E100" s="107"/>
      <c r="F100" s="107"/>
      <c r="G100" s="107"/>
      <c r="H100" s="107"/>
      <c r="I100" s="107"/>
      <c r="J100" s="108">
        <f>J124</f>
        <v>0</v>
      </c>
      <c r="L100" s="105"/>
    </row>
    <row r="101" spans="2:47" s="1" customFormat="1" ht="21.75" customHeight="1">
      <c r="B101" s="25"/>
      <c r="L101" s="25"/>
    </row>
    <row r="102" spans="2:47" s="1" customFormat="1" ht="6.95" customHeight="1">
      <c r="B102" s="37"/>
      <c r="C102" s="38"/>
      <c r="D102" s="38"/>
      <c r="E102" s="38"/>
      <c r="F102" s="38"/>
      <c r="G102" s="38"/>
      <c r="H102" s="38"/>
      <c r="I102" s="38"/>
      <c r="J102" s="38"/>
      <c r="K102" s="38"/>
      <c r="L102" s="25"/>
    </row>
    <row r="106" spans="2:47" s="1" customFormat="1" ht="6.95" customHeight="1">
      <c r="B106" s="39"/>
      <c r="C106" s="40"/>
      <c r="D106" s="40"/>
      <c r="E106" s="40"/>
      <c r="F106" s="40"/>
      <c r="G106" s="40"/>
      <c r="H106" s="40"/>
      <c r="I106" s="40"/>
      <c r="J106" s="40"/>
      <c r="K106" s="40"/>
      <c r="L106" s="25"/>
    </row>
    <row r="107" spans="2:47" s="1" customFormat="1" ht="24.95" customHeight="1">
      <c r="B107" s="25"/>
      <c r="C107" s="17" t="s">
        <v>153</v>
      </c>
      <c r="L107" s="25"/>
    </row>
    <row r="108" spans="2:47" s="1" customFormat="1" ht="6.95" customHeight="1">
      <c r="B108" s="25"/>
      <c r="L108" s="25"/>
    </row>
    <row r="109" spans="2:47" s="1" customFormat="1" ht="12" customHeight="1">
      <c r="B109" s="25"/>
      <c r="C109" s="22" t="s">
        <v>14</v>
      </c>
      <c r="L109" s="25"/>
    </row>
    <row r="110" spans="2:47" s="1" customFormat="1" ht="26.25" customHeight="1">
      <c r="B110" s="25"/>
      <c r="E110" s="195" t="str">
        <f>E7</f>
        <v>BRNO, VINIČNÍ IB - REKONSTRUKCE VODOVODU A KANALIZACE (Balbínova-Hrabalova)</v>
      </c>
      <c r="F110" s="196"/>
      <c r="G110" s="196"/>
      <c r="H110" s="196"/>
      <c r="L110" s="25"/>
    </row>
    <row r="111" spans="2:47" ht="12" customHeight="1">
      <c r="B111" s="16"/>
      <c r="C111" s="22" t="s">
        <v>142</v>
      </c>
      <c r="L111" s="16"/>
    </row>
    <row r="112" spans="2:47" s="1" customFormat="1" ht="16.5" customHeight="1">
      <c r="B112" s="25"/>
      <c r="E112" s="195" t="s">
        <v>143</v>
      </c>
      <c r="F112" s="194"/>
      <c r="G112" s="194"/>
      <c r="H112" s="194"/>
      <c r="L112" s="25"/>
    </row>
    <row r="113" spans="2:65" s="1" customFormat="1" ht="12" customHeight="1">
      <c r="B113" s="25"/>
      <c r="C113" s="22" t="s">
        <v>144</v>
      </c>
      <c r="L113" s="25"/>
    </row>
    <row r="114" spans="2:65" s="1" customFormat="1" ht="16.5" customHeight="1">
      <c r="B114" s="25"/>
      <c r="E114" s="172" t="str">
        <f>E11</f>
        <v>SO 002 - ochrana stávajících dřevin</v>
      </c>
      <c r="F114" s="194"/>
      <c r="G114" s="194"/>
      <c r="H114" s="194"/>
      <c r="L114" s="25"/>
    </row>
    <row r="115" spans="2:65" s="1" customFormat="1" ht="6.95" customHeight="1">
      <c r="B115" s="25"/>
      <c r="L115" s="25"/>
    </row>
    <row r="116" spans="2:65" s="1" customFormat="1" ht="12" customHeight="1">
      <c r="B116" s="25"/>
      <c r="C116" s="22" t="s">
        <v>18</v>
      </c>
      <c r="F116" s="20" t="str">
        <f>F14</f>
        <v>Brno</v>
      </c>
      <c r="I116" s="22" t="s">
        <v>20</v>
      </c>
      <c r="J116" s="45">
        <f>IF(J14="","",J14)</f>
        <v>45847</v>
      </c>
      <c r="L116" s="25"/>
    </row>
    <row r="117" spans="2:65" s="1" customFormat="1" ht="6.95" customHeight="1">
      <c r="B117" s="25"/>
      <c r="L117" s="25"/>
    </row>
    <row r="118" spans="2:65" s="1" customFormat="1" ht="25.7" customHeight="1">
      <c r="B118" s="25"/>
      <c r="C118" s="22" t="s">
        <v>21</v>
      </c>
      <c r="F118" s="20" t="str">
        <f>E17</f>
        <v>Statutární město Brno</v>
      </c>
      <c r="I118" s="22" t="s">
        <v>27</v>
      </c>
      <c r="J118" s="23" t="str">
        <f>E23</f>
        <v>Pudis a.s.</v>
      </c>
      <c r="L118" s="25"/>
    </row>
    <row r="119" spans="2:65" s="1" customFormat="1" ht="15.2" customHeight="1">
      <c r="B119" s="25"/>
      <c r="C119" s="22" t="s">
        <v>25</v>
      </c>
      <c r="F119" s="20" t="str">
        <f>IF(E20="","",E20)</f>
        <v xml:space="preserve"> </v>
      </c>
      <c r="I119" s="22" t="s">
        <v>29</v>
      </c>
      <c r="J119" s="23" t="str">
        <f>E26</f>
        <v>Pudis a.s.</v>
      </c>
      <c r="L119" s="25"/>
    </row>
    <row r="120" spans="2:65" s="1" customFormat="1" ht="10.35" customHeight="1">
      <c r="B120" s="25"/>
      <c r="L120" s="25"/>
    </row>
    <row r="121" spans="2:65" s="10" customFormat="1" ht="29.25" customHeight="1">
      <c r="B121" s="109"/>
      <c r="C121" s="110" t="s">
        <v>154</v>
      </c>
      <c r="D121" s="111" t="s">
        <v>57</v>
      </c>
      <c r="E121" s="111" t="s">
        <v>53</v>
      </c>
      <c r="F121" s="111" t="s">
        <v>54</v>
      </c>
      <c r="G121" s="111" t="s">
        <v>155</v>
      </c>
      <c r="H121" s="111" t="s">
        <v>156</v>
      </c>
      <c r="I121" s="111" t="s">
        <v>157</v>
      </c>
      <c r="J121" s="111" t="s">
        <v>148</v>
      </c>
      <c r="K121" s="112" t="s">
        <v>158</v>
      </c>
      <c r="L121" s="109"/>
      <c r="M121" s="51" t="s">
        <v>1</v>
      </c>
      <c r="N121" s="52" t="s">
        <v>36</v>
      </c>
      <c r="O121" s="52" t="s">
        <v>159</v>
      </c>
      <c r="P121" s="52" t="s">
        <v>160</v>
      </c>
      <c r="Q121" s="52" t="s">
        <v>161</v>
      </c>
      <c r="R121" s="52" t="s">
        <v>162</v>
      </c>
      <c r="S121" s="52" t="s">
        <v>163</v>
      </c>
      <c r="T121" s="53" t="s">
        <v>164</v>
      </c>
    </row>
    <row r="122" spans="2:65" s="1" customFormat="1" ht="22.9" customHeight="1">
      <c r="B122" s="25"/>
      <c r="C122" s="56" t="s">
        <v>165</v>
      </c>
      <c r="J122" s="113">
        <f>BK122</f>
        <v>0</v>
      </c>
      <c r="L122" s="25"/>
      <c r="M122" s="54"/>
      <c r="N122" s="46"/>
      <c r="O122" s="46"/>
      <c r="P122" s="114">
        <f>P123</f>
        <v>160.94079799999997</v>
      </c>
      <c r="Q122" s="46"/>
      <c r="R122" s="114">
        <f>R123</f>
        <v>3.9659070000000005</v>
      </c>
      <c r="S122" s="46"/>
      <c r="T122" s="115">
        <f>T123</f>
        <v>7.1855999999999991</v>
      </c>
      <c r="AT122" s="13" t="s">
        <v>71</v>
      </c>
      <c r="AU122" s="13" t="s">
        <v>150</v>
      </c>
      <c r="BK122" s="116">
        <f>BK123</f>
        <v>0</v>
      </c>
    </row>
    <row r="123" spans="2:65" s="11" customFormat="1" ht="25.9" customHeight="1">
      <c r="B123" s="117"/>
      <c r="D123" s="118" t="s">
        <v>71</v>
      </c>
      <c r="E123" s="119" t="s">
        <v>201</v>
      </c>
      <c r="F123" s="119" t="s">
        <v>202</v>
      </c>
      <c r="J123" s="120">
        <f>BK123</f>
        <v>0</v>
      </c>
      <c r="L123" s="117"/>
      <c r="M123" s="121"/>
      <c r="P123" s="122">
        <f>P124</f>
        <v>160.94079799999997</v>
      </c>
      <c r="R123" s="122">
        <f>R124</f>
        <v>3.9659070000000005</v>
      </c>
      <c r="T123" s="123">
        <f>T124</f>
        <v>7.1855999999999991</v>
      </c>
      <c r="AR123" s="118" t="s">
        <v>81</v>
      </c>
      <c r="AT123" s="124" t="s">
        <v>71</v>
      </c>
      <c r="AU123" s="124" t="s">
        <v>72</v>
      </c>
      <c r="AY123" s="118" t="s">
        <v>168</v>
      </c>
      <c r="BK123" s="125">
        <f>BK124</f>
        <v>0</v>
      </c>
    </row>
    <row r="124" spans="2:65" s="11" customFormat="1" ht="22.9" customHeight="1">
      <c r="B124" s="117"/>
      <c r="D124" s="118" t="s">
        <v>71</v>
      </c>
      <c r="E124" s="126" t="s">
        <v>203</v>
      </c>
      <c r="F124" s="126" t="s">
        <v>204</v>
      </c>
      <c r="J124" s="127">
        <f>BK124</f>
        <v>0</v>
      </c>
      <c r="L124" s="117"/>
      <c r="M124" s="121"/>
      <c r="P124" s="122">
        <f>SUM(P125:P135)</f>
        <v>160.94079799999997</v>
      </c>
      <c r="R124" s="122">
        <f>SUM(R125:R135)</f>
        <v>3.9659070000000005</v>
      </c>
      <c r="T124" s="123">
        <f>SUM(T125:T135)</f>
        <v>7.1855999999999991</v>
      </c>
      <c r="AR124" s="118" t="s">
        <v>81</v>
      </c>
      <c r="AT124" s="124" t="s">
        <v>71</v>
      </c>
      <c r="AU124" s="124" t="s">
        <v>79</v>
      </c>
      <c r="AY124" s="118" t="s">
        <v>168</v>
      </c>
      <c r="BK124" s="125">
        <f>SUM(BK125:BK135)</f>
        <v>0</v>
      </c>
    </row>
    <row r="125" spans="2:65" s="1" customFormat="1" ht="24.2" customHeight="1">
      <c r="B125" s="128"/>
      <c r="C125" s="129" t="s">
        <v>79</v>
      </c>
      <c r="D125" s="129" t="s">
        <v>170</v>
      </c>
      <c r="E125" s="130" t="s">
        <v>205</v>
      </c>
      <c r="F125" s="131" t="s">
        <v>206</v>
      </c>
      <c r="G125" s="132" t="s">
        <v>207</v>
      </c>
      <c r="H125" s="133">
        <v>238.8</v>
      </c>
      <c r="I125" s="134">
        <v>0</v>
      </c>
      <c r="J125" s="134">
        <f t="shared" ref="J125:J135" si="0">ROUND(I125*H125,2)</f>
        <v>0</v>
      </c>
      <c r="K125" s="131" t="s">
        <v>2419</v>
      </c>
      <c r="L125" s="25"/>
      <c r="M125" s="135" t="s">
        <v>1</v>
      </c>
      <c r="N125" s="136" t="s">
        <v>37</v>
      </c>
      <c r="O125" s="137">
        <v>0.29599999999999999</v>
      </c>
      <c r="P125" s="137">
        <f t="shared" ref="P125:P135" si="1">O125*H125</f>
        <v>70.684799999999996</v>
      </c>
      <c r="Q125" s="137">
        <v>0</v>
      </c>
      <c r="R125" s="137">
        <f t="shared" ref="R125:R135" si="2">Q125*H125</f>
        <v>0</v>
      </c>
      <c r="S125" s="137">
        <v>0</v>
      </c>
      <c r="T125" s="138">
        <f t="shared" ref="T125:T135" si="3">S125*H125</f>
        <v>0</v>
      </c>
      <c r="AR125" s="139" t="s">
        <v>208</v>
      </c>
      <c r="AT125" s="139" t="s">
        <v>170</v>
      </c>
      <c r="AU125" s="139" t="s">
        <v>81</v>
      </c>
      <c r="AY125" s="13" t="s">
        <v>168</v>
      </c>
      <c r="BE125" s="140">
        <f t="shared" ref="BE125:BE135" si="4">IF(N125="základní",J125,0)</f>
        <v>0</v>
      </c>
      <c r="BF125" s="140">
        <f t="shared" ref="BF125:BF135" si="5">IF(N125="snížená",J125,0)</f>
        <v>0</v>
      </c>
      <c r="BG125" s="140">
        <f t="shared" ref="BG125:BG135" si="6">IF(N125="zákl. přenesená",J125,0)</f>
        <v>0</v>
      </c>
      <c r="BH125" s="140">
        <f t="shared" ref="BH125:BH135" si="7">IF(N125="sníž. přenesená",J125,0)</f>
        <v>0</v>
      </c>
      <c r="BI125" s="140">
        <f t="shared" ref="BI125:BI135" si="8">IF(N125="nulová",J125,0)</f>
        <v>0</v>
      </c>
      <c r="BJ125" s="13" t="s">
        <v>79</v>
      </c>
      <c r="BK125" s="140">
        <f t="shared" ref="BK125:BK135" si="9">ROUND(I125*H125,2)</f>
        <v>0</v>
      </c>
      <c r="BL125" s="13" t="s">
        <v>208</v>
      </c>
      <c r="BM125" s="139" t="s">
        <v>209</v>
      </c>
    </row>
    <row r="126" spans="2:65" s="1" customFormat="1" ht="24.2" customHeight="1">
      <c r="B126" s="128"/>
      <c r="C126" s="145" t="s">
        <v>81</v>
      </c>
      <c r="D126" s="145" t="s">
        <v>210</v>
      </c>
      <c r="E126" s="146" t="s">
        <v>211</v>
      </c>
      <c r="F126" s="147" t="s">
        <v>212</v>
      </c>
      <c r="G126" s="148" t="s">
        <v>213</v>
      </c>
      <c r="H126" s="149">
        <v>2.5790000000000002</v>
      </c>
      <c r="I126" s="134">
        <v>0</v>
      </c>
      <c r="J126" s="150">
        <f t="shared" si="0"/>
        <v>0</v>
      </c>
      <c r="K126" s="147" t="s">
        <v>192</v>
      </c>
      <c r="L126" s="151"/>
      <c r="M126" s="152" t="s">
        <v>1</v>
      </c>
      <c r="N126" s="153" t="s">
        <v>37</v>
      </c>
      <c r="O126" s="137">
        <v>0</v>
      </c>
      <c r="P126" s="137">
        <f t="shared" si="1"/>
        <v>0</v>
      </c>
      <c r="Q126" s="137">
        <v>0.55000000000000004</v>
      </c>
      <c r="R126" s="137">
        <f t="shared" si="2"/>
        <v>1.4184500000000002</v>
      </c>
      <c r="S126" s="137">
        <v>0</v>
      </c>
      <c r="T126" s="138">
        <f t="shared" si="3"/>
        <v>0</v>
      </c>
      <c r="AR126" s="139" t="s">
        <v>214</v>
      </c>
      <c r="AT126" s="139" t="s">
        <v>210</v>
      </c>
      <c r="AU126" s="139" t="s">
        <v>81</v>
      </c>
      <c r="AY126" s="13" t="s">
        <v>168</v>
      </c>
      <c r="BE126" s="140">
        <f t="shared" si="4"/>
        <v>0</v>
      </c>
      <c r="BF126" s="140">
        <f t="shared" si="5"/>
        <v>0</v>
      </c>
      <c r="BG126" s="140">
        <f t="shared" si="6"/>
        <v>0</v>
      </c>
      <c r="BH126" s="140">
        <f t="shared" si="7"/>
        <v>0</v>
      </c>
      <c r="BI126" s="140">
        <f t="shared" si="8"/>
        <v>0</v>
      </c>
      <c r="BJ126" s="13" t="s">
        <v>79</v>
      </c>
      <c r="BK126" s="140">
        <f t="shared" si="9"/>
        <v>0</v>
      </c>
      <c r="BL126" s="13" t="s">
        <v>208</v>
      </c>
      <c r="BM126" s="139" t="s">
        <v>215</v>
      </c>
    </row>
    <row r="127" spans="2:65" s="1" customFormat="1" ht="24.2" customHeight="1">
      <c r="B127" s="128"/>
      <c r="C127" s="129" t="s">
        <v>104</v>
      </c>
      <c r="D127" s="129" t="s">
        <v>170</v>
      </c>
      <c r="E127" s="130" t="s">
        <v>216</v>
      </c>
      <c r="F127" s="131" t="s">
        <v>217</v>
      </c>
      <c r="G127" s="132" t="s">
        <v>218</v>
      </c>
      <c r="H127" s="133">
        <v>138</v>
      </c>
      <c r="I127" s="134">
        <v>0</v>
      </c>
      <c r="J127" s="134">
        <f t="shared" si="0"/>
        <v>0</v>
      </c>
      <c r="K127" s="131" t="s">
        <v>2419</v>
      </c>
      <c r="L127" s="25"/>
      <c r="M127" s="135" t="s">
        <v>1</v>
      </c>
      <c r="N127" s="136" t="s">
        <v>37</v>
      </c>
      <c r="O127" s="137">
        <v>0.13800000000000001</v>
      </c>
      <c r="P127" s="137">
        <f t="shared" si="1"/>
        <v>19.044</v>
      </c>
      <c r="Q127" s="137">
        <v>0</v>
      </c>
      <c r="R127" s="137">
        <f t="shared" si="2"/>
        <v>0</v>
      </c>
      <c r="S127" s="137">
        <v>0</v>
      </c>
      <c r="T127" s="138">
        <f t="shared" si="3"/>
        <v>0</v>
      </c>
      <c r="AR127" s="139" t="s">
        <v>208</v>
      </c>
      <c r="AT127" s="139" t="s">
        <v>170</v>
      </c>
      <c r="AU127" s="139" t="s">
        <v>81</v>
      </c>
      <c r="AY127" s="13" t="s">
        <v>168</v>
      </c>
      <c r="BE127" s="140">
        <f t="shared" si="4"/>
        <v>0</v>
      </c>
      <c r="BF127" s="140">
        <f t="shared" si="5"/>
        <v>0</v>
      </c>
      <c r="BG127" s="140">
        <f t="shared" si="6"/>
        <v>0</v>
      </c>
      <c r="BH127" s="140">
        <f t="shared" si="7"/>
        <v>0</v>
      </c>
      <c r="BI127" s="140">
        <f t="shared" si="8"/>
        <v>0</v>
      </c>
      <c r="BJ127" s="13" t="s">
        <v>79</v>
      </c>
      <c r="BK127" s="140">
        <f t="shared" si="9"/>
        <v>0</v>
      </c>
      <c r="BL127" s="13" t="s">
        <v>208</v>
      </c>
      <c r="BM127" s="139" t="s">
        <v>219</v>
      </c>
    </row>
    <row r="128" spans="2:65" s="1" customFormat="1" ht="24.2" customHeight="1">
      <c r="B128" s="128"/>
      <c r="C128" s="145" t="s">
        <v>174</v>
      </c>
      <c r="D128" s="145" t="s">
        <v>210</v>
      </c>
      <c r="E128" s="146" t="s">
        <v>220</v>
      </c>
      <c r="F128" s="147" t="s">
        <v>221</v>
      </c>
      <c r="G128" s="148" t="s">
        <v>213</v>
      </c>
      <c r="H128" s="149">
        <v>4.4710000000000001</v>
      </c>
      <c r="I128" s="134">
        <v>0</v>
      </c>
      <c r="J128" s="150">
        <f t="shared" si="0"/>
        <v>0</v>
      </c>
      <c r="K128" s="147" t="s">
        <v>192</v>
      </c>
      <c r="L128" s="151"/>
      <c r="M128" s="152" t="s">
        <v>1</v>
      </c>
      <c r="N128" s="153" t="s">
        <v>37</v>
      </c>
      <c r="O128" s="137">
        <v>0</v>
      </c>
      <c r="P128" s="137">
        <f t="shared" si="1"/>
        <v>0</v>
      </c>
      <c r="Q128" s="137">
        <v>0.55000000000000004</v>
      </c>
      <c r="R128" s="137">
        <f t="shared" si="2"/>
        <v>2.4590500000000004</v>
      </c>
      <c r="S128" s="137">
        <v>0</v>
      </c>
      <c r="T128" s="138">
        <f t="shared" si="3"/>
        <v>0</v>
      </c>
      <c r="AR128" s="139" t="s">
        <v>214</v>
      </c>
      <c r="AT128" s="139" t="s">
        <v>210</v>
      </c>
      <c r="AU128" s="139" t="s">
        <v>81</v>
      </c>
      <c r="AY128" s="13" t="s">
        <v>168</v>
      </c>
      <c r="BE128" s="140">
        <f t="shared" si="4"/>
        <v>0</v>
      </c>
      <c r="BF128" s="140">
        <f t="shared" si="5"/>
        <v>0</v>
      </c>
      <c r="BG128" s="140">
        <f t="shared" si="6"/>
        <v>0</v>
      </c>
      <c r="BH128" s="140">
        <f t="shared" si="7"/>
        <v>0</v>
      </c>
      <c r="BI128" s="140">
        <f t="shared" si="8"/>
        <v>0</v>
      </c>
      <c r="BJ128" s="13" t="s">
        <v>79</v>
      </c>
      <c r="BK128" s="140">
        <f t="shared" si="9"/>
        <v>0</v>
      </c>
      <c r="BL128" s="13" t="s">
        <v>208</v>
      </c>
      <c r="BM128" s="139" t="s">
        <v>222</v>
      </c>
    </row>
    <row r="129" spans="2:65" s="1" customFormat="1" ht="24.2" customHeight="1">
      <c r="B129" s="128"/>
      <c r="C129" s="129" t="s">
        <v>185</v>
      </c>
      <c r="D129" s="129" t="s">
        <v>170</v>
      </c>
      <c r="E129" s="130" t="s">
        <v>223</v>
      </c>
      <c r="F129" s="131" t="s">
        <v>224</v>
      </c>
      <c r="G129" s="132" t="s">
        <v>213</v>
      </c>
      <c r="H129" s="133">
        <v>7.05</v>
      </c>
      <c r="I129" s="134">
        <v>0</v>
      </c>
      <c r="J129" s="134">
        <f t="shared" si="0"/>
        <v>0</v>
      </c>
      <c r="K129" s="131" t="s">
        <v>2419</v>
      </c>
      <c r="L129" s="25"/>
      <c r="M129" s="135" t="s">
        <v>1</v>
      </c>
      <c r="N129" s="136" t="s">
        <v>37</v>
      </c>
      <c r="O129" s="137">
        <v>0</v>
      </c>
      <c r="P129" s="137">
        <f t="shared" si="1"/>
        <v>0</v>
      </c>
      <c r="Q129" s="137">
        <v>1.2540000000000001E-2</v>
      </c>
      <c r="R129" s="137">
        <f t="shared" si="2"/>
        <v>8.8406999999999999E-2</v>
      </c>
      <c r="S129" s="137">
        <v>0</v>
      </c>
      <c r="T129" s="138">
        <f t="shared" si="3"/>
        <v>0</v>
      </c>
      <c r="AR129" s="139" t="s">
        <v>208</v>
      </c>
      <c r="AT129" s="139" t="s">
        <v>170</v>
      </c>
      <c r="AU129" s="139" t="s">
        <v>81</v>
      </c>
      <c r="AY129" s="13" t="s">
        <v>168</v>
      </c>
      <c r="BE129" s="140">
        <f t="shared" si="4"/>
        <v>0</v>
      </c>
      <c r="BF129" s="140">
        <f t="shared" si="5"/>
        <v>0</v>
      </c>
      <c r="BG129" s="140">
        <f t="shared" si="6"/>
        <v>0</v>
      </c>
      <c r="BH129" s="140">
        <f t="shared" si="7"/>
        <v>0</v>
      </c>
      <c r="BI129" s="140">
        <f t="shared" si="8"/>
        <v>0</v>
      </c>
      <c r="BJ129" s="13" t="s">
        <v>79</v>
      </c>
      <c r="BK129" s="140">
        <f t="shared" si="9"/>
        <v>0</v>
      </c>
      <c r="BL129" s="13" t="s">
        <v>208</v>
      </c>
      <c r="BM129" s="139" t="s">
        <v>225</v>
      </c>
    </row>
    <row r="130" spans="2:65" s="1" customFormat="1" ht="24.2" customHeight="1">
      <c r="B130" s="128"/>
      <c r="C130" s="129" t="s">
        <v>189</v>
      </c>
      <c r="D130" s="129" t="s">
        <v>170</v>
      </c>
      <c r="E130" s="130" t="s">
        <v>226</v>
      </c>
      <c r="F130" s="131" t="s">
        <v>227</v>
      </c>
      <c r="G130" s="132" t="s">
        <v>173</v>
      </c>
      <c r="H130" s="133">
        <v>8</v>
      </c>
      <c r="I130" s="134">
        <v>0</v>
      </c>
      <c r="J130" s="134">
        <f t="shared" si="0"/>
        <v>0</v>
      </c>
      <c r="K130" s="131" t="s">
        <v>192</v>
      </c>
      <c r="L130" s="25"/>
      <c r="M130" s="135" t="s">
        <v>1</v>
      </c>
      <c r="N130" s="136" t="s">
        <v>37</v>
      </c>
      <c r="O130" s="137">
        <v>2.5049999999999999</v>
      </c>
      <c r="P130" s="137">
        <f t="shared" si="1"/>
        <v>20.04</v>
      </c>
      <c r="Q130" s="137">
        <v>0</v>
      </c>
      <c r="R130" s="137">
        <f t="shared" si="2"/>
        <v>0</v>
      </c>
      <c r="S130" s="137">
        <v>0</v>
      </c>
      <c r="T130" s="138">
        <f t="shared" si="3"/>
        <v>0</v>
      </c>
      <c r="AR130" s="139" t="s">
        <v>208</v>
      </c>
      <c r="AT130" s="139" t="s">
        <v>170</v>
      </c>
      <c r="AU130" s="139" t="s">
        <v>81</v>
      </c>
      <c r="AY130" s="13" t="s">
        <v>168</v>
      </c>
      <c r="BE130" s="140">
        <f t="shared" si="4"/>
        <v>0</v>
      </c>
      <c r="BF130" s="140">
        <f t="shared" si="5"/>
        <v>0</v>
      </c>
      <c r="BG130" s="140">
        <f t="shared" si="6"/>
        <v>0</v>
      </c>
      <c r="BH130" s="140">
        <f t="shared" si="7"/>
        <v>0</v>
      </c>
      <c r="BI130" s="140">
        <f t="shared" si="8"/>
        <v>0</v>
      </c>
      <c r="BJ130" s="13" t="s">
        <v>79</v>
      </c>
      <c r="BK130" s="140">
        <f t="shared" si="9"/>
        <v>0</v>
      </c>
      <c r="BL130" s="13" t="s">
        <v>208</v>
      </c>
      <c r="BM130" s="139" t="s">
        <v>228</v>
      </c>
    </row>
    <row r="131" spans="2:65" s="1" customFormat="1" ht="16.5" customHeight="1">
      <c r="B131" s="128"/>
      <c r="C131" s="129" t="s">
        <v>194</v>
      </c>
      <c r="D131" s="129" t="s">
        <v>170</v>
      </c>
      <c r="E131" s="130" t="s">
        <v>229</v>
      </c>
      <c r="F131" s="131" t="s">
        <v>230</v>
      </c>
      <c r="G131" s="132" t="s">
        <v>218</v>
      </c>
      <c r="H131" s="133">
        <v>238.8</v>
      </c>
      <c r="I131" s="134">
        <v>0</v>
      </c>
      <c r="J131" s="134">
        <f t="shared" si="0"/>
        <v>0</v>
      </c>
      <c r="K131" s="131" t="s">
        <v>2419</v>
      </c>
      <c r="L131" s="25"/>
      <c r="M131" s="135" t="s">
        <v>1</v>
      </c>
      <c r="N131" s="136" t="s">
        <v>37</v>
      </c>
      <c r="O131" s="137">
        <v>0.114</v>
      </c>
      <c r="P131" s="137">
        <f t="shared" si="1"/>
        <v>27.223200000000002</v>
      </c>
      <c r="Q131" s="137">
        <v>0</v>
      </c>
      <c r="R131" s="137">
        <f t="shared" si="2"/>
        <v>0</v>
      </c>
      <c r="S131" s="137">
        <v>2.1999999999999999E-2</v>
      </c>
      <c r="T131" s="138">
        <f t="shared" si="3"/>
        <v>5.2535999999999996</v>
      </c>
      <c r="AR131" s="139" t="s">
        <v>208</v>
      </c>
      <c r="AT131" s="139" t="s">
        <v>170</v>
      </c>
      <c r="AU131" s="139" t="s">
        <v>81</v>
      </c>
      <c r="AY131" s="13" t="s">
        <v>168</v>
      </c>
      <c r="BE131" s="140">
        <f t="shared" si="4"/>
        <v>0</v>
      </c>
      <c r="BF131" s="140">
        <f t="shared" si="5"/>
        <v>0</v>
      </c>
      <c r="BG131" s="140">
        <f t="shared" si="6"/>
        <v>0</v>
      </c>
      <c r="BH131" s="140">
        <f t="shared" si="7"/>
        <v>0</v>
      </c>
      <c r="BI131" s="140">
        <f t="shared" si="8"/>
        <v>0</v>
      </c>
      <c r="BJ131" s="13" t="s">
        <v>79</v>
      </c>
      <c r="BK131" s="140">
        <f t="shared" si="9"/>
        <v>0</v>
      </c>
      <c r="BL131" s="13" t="s">
        <v>208</v>
      </c>
      <c r="BM131" s="139" t="s">
        <v>231</v>
      </c>
    </row>
    <row r="132" spans="2:65" s="1" customFormat="1" ht="16.5" customHeight="1">
      <c r="B132" s="128"/>
      <c r="C132" s="129" t="s">
        <v>232</v>
      </c>
      <c r="D132" s="129" t="s">
        <v>170</v>
      </c>
      <c r="E132" s="130" t="s">
        <v>233</v>
      </c>
      <c r="F132" s="131" t="s">
        <v>234</v>
      </c>
      <c r="G132" s="132" t="s">
        <v>218</v>
      </c>
      <c r="H132" s="133">
        <v>138</v>
      </c>
      <c r="I132" s="134">
        <v>0</v>
      </c>
      <c r="J132" s="134">
        <f t="shared" si="0"/>
        <v>0</v>
      </c>
      <c r="K132" s="131" t="s">
        <v>2419</v>
      </c>
      <c r="L132" s="25"/>
      <c r="M132" s="135" t="s">
        <v>1</v>
      </c>
      <c r="N132" s="136" t="s">
        <v>37</v>
      </c>
      <c r="O132" s="137">
        <v>0.10199999999999999</v>
      </c>
      <c r="P132" s="137">
        <f t="shared" si="1"/>
        <v>14.075999999999999</v>
      </c>
      <c r="Q132" s="137">
        <v>0</v>
      </c>
      <c r="R132" s="137">
        <f t="shared" si="2"/>
        <v>0</v>
      </c>
      <c r="S132" s="137">
        <v>1.4E-2</v>
      </c>
      <c r="T132" s="138">
        <f t="shared" si="3"/>
        <v>1.9319999999999999</v>
      </c>
      <c r="AR132" s="139" t="s">
        <v>208</v>
      </c>
      <c r="AT132" s="139" t="s">
        <v>170</v>
      </c>
      <c r="AU132" s="139" t="s">
        <v>81</v>
      </c>
      <c r="AY132" s="13" t="s">
        <v>168</v>
      </c>
      <c r="BE132" s="140">
        <f t="shared" si="4"/>
        <v>0</v>
      </c>
      <c r="BF132" s="140">
        <f t="shared" si="5"/>
        <v>0</v>
      </c>
      <c r="BG132" s="140">
        <f t="shared" si="6"/>
        <v>0</v>
      </c>
      <c r="BH132" s="140">
        <f t="shared" si="7"/>
        <v>0</v>
      </c>
      <c r="BI132" s="140">
        <f t="shared" si="8"/>
        <v>0</v>
      </c>
      <c r="BJ132" s="13" t="s">
        <v>79</v>
      </c>
      <c r="BK132" s="140">
        <f t="shared" si="9"/>
        <v>0</v>
      </c>
      <c r="BL132" s="13" t="s">
        <v>208</v>
      </c>
      <c r="BM132" s="139" t="s">
        <v>235</v>
      </c>
    </row>
    <row r="133" spans="2:65" s="1" customFormat="1" ht="24.2" customHeight="1">
      <c r="B133" s="128"/>
      <c r="C133" s="129" t="s">
        <v>236</v>
      </c>
      <c r="D133" s="129" t="s">
        <v>170</v>
      </c>
      <c r="E133" s="130" t="s">
        <v>237</v>
      </c>
      <c r="F133" s="131" t="s">
        <v>238</v>
      </c>
      <c r="G133" s="132" t="s">
        <v>239</v>
      </c>
      <c r="H133" s="133">
        <v>7.1859999999999999</v>
      </c>
      <c r="I133" s="134">
        <v>0</v>
      </c>
      <c r="J133" s="134">
        <f t="shared" si="0"/>
        <v>0</v>
      </c>
      <c r="K133" s="131" t="s">
        <v>2419</v>
      </c>
      <c r="L133" s="25"/>
      <c r="M133" s="135" t="s">
        <v>1</v>
      </c>
      <c r="N133" s="136" t="s">
        <v>37</v>
      </c>
      <c r="O133" s="137">
        <v>0.125</v>
      </c>
      <c r="P133" s="137">
        <f t="shared" si="1"/>
        <v>0.89824999999999999</v>
      </c>
      <c r="Q133" s="137">
        <v>0</v>
      </c>
      <c r="R133" s="137">
        <f t="shared" si="2"/>
        <v>0</v>
      </c>
      <c r="S133" s="137">
        <v>0</v>
      </c>
      <c r="T133" s="138">
        <f t="shared" si="3"/>
        <v>0</v>
      </c>
      <c r="AR133" s="139" t="s">
        <v>208</v>
      </c>
      <c r="AT133" s="139" t="s">
        <v>170</v>
      </c>
      <c r="AU133" s="139" t="s">
        <v>81</v>
      </c>
      <c r="AY133" s="13" t="s">
        <v>168</v>
      </c>
      <c r="BE133" s="140">
        <f t="shared" si="4"/>
        <v>0</v>
      </c>
      <c r="BF133" s="140">
        <f t="shared" si="5"/>
        <v>0</v>
      </c>
      <c r="BG133" s="140">
        <f t="shared" si="6"/>
        <v>0</v>
      </c>
      <c r="BH133" s="140">
        <f t="shared" si="7"/>
        <v>0</v>
      </c>
      <c r="BI133" s="140">
        <f t="shared" si="8"/>
        <v>0</v>
      </c>
      <c r="BJ133" s="13" t="s">
        <v>79</v>
      </c>
      <c r="BK133" s="140">
        <f t="shared" si="9"/>
        <v>0</v>
      </c>
      <c r="BL133" s="13" t="s">
        <v>208</v>
      </c>
      <c r="BM133" s="139" t="s">
        <v>240</v>
      </c>
    </row>
    <row r="134" spans="2:65" s="1" customFormat="1" ht="44.25" customHeight="1">
      <c r="B134" s="128"/>
      <c r="C134" s="129" t="s">
        <v>241</v>
      </c>
      <c r="D134" s="129" t="s">
        <v>170</v>
      </c>
      <c r="E134" s="130" t="s">
        <v>242</v>
      </c>
      <c r="F134" s="131" t="s">
        <v>243</v>
      </c>
      <c r="G134" s="132" t="s">
        <v>239</v>
      </c>
      <c r="H134" s="133">
        <v>7.1859999999999999</v>
      </c>
      <c r="I134" s="134">
        <v>0</v>
      </c>
      <c r="J134" s="134">
        <f t="shared" si="0"/>
        <v>0</v>
      </c>
      <c r="K134" s="131" t="s">
        <v>192</v>
      </c>
      <c r="L134" s="25"/>
      <c r="M134" s="135" t="s">
        <v>1</v>
      </c>
      <c r="N134" s="136" t="s">
        <v>37</v>
      </c>
      <c r="O134" s="137">
        <v>6.0000000000000001E-3</v>
      </c>
      <c r="P134" s="137">
        <f t="shared" si="1"/>
        <v>4.3116000000000002E-2</v>
      </c>
      <c r="Q134" s="137">
        <v>0</v>
      </c>
      <c r="R134" s="137">
        <f t="shared" si="2"/>
        <v>0</v>
      </c>
      <c r="S134" s="137">
        <v>0</v>
      </c>
      <c r="T134" s="138">
        <f t="shared" si="3"/>
        <v>0</v>
      </c>
      <c r="AR134" s="139" t="s">
        <v>208</v>
      </c>
      <c r="AT134" s="139" t="s">
        <v>170</v>
      </c>
      <c r="AU134" s="139" t="s">
        <v>81</v>
      </c>
      <c r="AY134" s="13" t="s">
        <v>168</v>
      </c>
      <c r="BE134" s="140">
        <f t="shared" si="4"/>
        <v>0</v>
      </c>
      <c r="BF134" s="140">
        <f t="shared" si="5"/>
        <v>0</v>
      </c>
      <c r="BG134" s="140">
        <f t="shared" si="6"/>
        <v>0</v>
      </c>
      <c r="BH134" s="140">
        <f t="shared" si="7"/>
        <v>0</v>
      </c>
      <c r="BI134" s="140">
        <f t="shared" si="8"/>
        <v>0</v>
      </c>
      <c r="BJ134" s="13" t="s">
        <v>79</v>
      </c>
      <c r="BK134" s="140">
        <f t="shared" si="9"/>
        <v>0</v>
      </c>
      <c r="BL134" s="13" t="s">
        <v>208</v>
      </c>
      <c r="BM134" s="139" t="s">
        <v>244</v>
      </c>
    </row>
    <row r="135" spans="2:65" s="1" customFormat="1" ht="24.2" customHeight="1">
      <c r="B135" s="128"/>
      <c r="C135" s="129" t="s">
        <v>245</v>
      </c>
      <c r="D135" s="129" t="s">
        <v>170</v>
      </c>
      <c r="E135" s="130" t="s">
        <v>246</v>
      </c>
      <c r="F135" s="131" t="s">
        <v>247</v>
      </c>
      <c r="G135" s="132" t="s">
        <v>239</v>
      </c>
      <c r="H135" s="133">
        <v>3.9660000000000002</v>
      </c>
      <c r="I135" s="134">
        <v>0</v>
      </c>
      <c r="J135" s="134">
        <f t="shared" si="0"/>
        <v>0</v>
      </c>
      <c r="K135" s="131" t="s">
        <v>2419</v>
      </c>
      <c r="L135" s="25"/>
      <c r="M135" s="141" t="s">
        <v>1</v>
      </c>
      <c r="N135" s="142" t="s">
        <v>37</v>
      </c>
      <c r="O135" s="143">
        <v>2.2519999999999998</v>
      </c>
      <c r="P135" s="143">
        <f t="shared" si="1"/>
        <v>8.9314319999999991</v>
      </c>
      <c r="Q135" s="143">
        <v>0</v>
      </c>
      <c r="R135" s="143">
        <f t="shared" si="2"/>
        <v>0</v>
      </c>
      <c r="S135" s="143">
        <v>0</v>
      </c>
      <c r="T135" s="144">
        <f t="shared" si="3"/>
        <v>0</v>
      </c>
      <c r="AR135" s="139" t="s">
        <v>208</v>
      </c>
      <c r="AT135" s="139" t="s">
        <v>170</v>
      </c>
      <c r="AU135" s="139" t="s">
        <v>81</v>
      </c>
      <c r="AY135" s="13" t="s">
        <v>168</v>
      </c>
      <c r="BE135" s="140">
        <f t="shared" si="4"/>
        <v>0</v>
      </c>
      <c r="BF135" s="140">
        <f t="shared" si="5"/>
        <v>0</v>
      </c>
      <c r="BG135" s="140">
        <f t="shared" si="6"/>
        <v>0</v>
      </c>
      <c r="BH135" s="140">
        <f t="shared" si="7"/>
        <v>0</v>
      </c>
      <c r="BI135" s="140">
        <f t="shared" si="8"/>
        <v>0</v>
      </c>
      <c r="BJ135" s="13" t="s">
        <v>79</v>
      </c>
      <c r="BK135" s="140">
        <f t="shared" si="9"/>
        <v>0</v>
      </c>
      <c r="BL135" s="13" t="s">
        <v>208</v>
      </c>
      <c r="BM135" s="139" t="s">
        <v>248</v>
      </c>
    </row>
    <row r="136" spans="2:65" s="1" customFormat="1" ht="6.95" customHeight="1">
      <c r="B136" s="37"/>
      <c r="C136" s="38"/>
      <c r="D136" s="38"/>
      <c r="E136" s="38"/>
      <c r="F136" s="38"/>
      <c r="G136" s="38"/>
      <c r="H136" s="38"/>
      <c r="I136" s="38"/>
      <c r="J136" s="38"/>
      <c r="K136" s="38"/>
      <c r="L136" s="25"/>
    </row>
  </sheetData>
  <autoFilter ref="C121:K135" xr:uid="{00000000-0009-0000-0000-000002000000}"/>
  <mergeCells count="11">
    <mergeCell ref="L2:V2"/>
    <mergeCell ref="E87:H87"/>
    <mergeCell ref="E89:H89"/>
    <mergeCell ref="E110:H110"/>
    <mergeCell ref="E112:H112"/>
    <mergeCell ref="E114:H114"/>
    <mergeCell ref="E7:H7"/>
    <mergeCell ref="E9:H9"/>
    <mergeCell ref="E11:H11"/>
    <mergeCell ref="E29:H29"/>
    <mergeCell ref="E85:H85"/>
  </mergeCells>
  <pageMargins left="0.39374999999999999" right="0.39374999999999999" top="0.39374999999999999" bottom="0.39374999999999999" header="0" footer="0"/>
  <pageSetup paperSize="9" scale="76" fitToHeight="100" orientation="portrait" blackAndWhite="1" r:id="rId1"/>
  <headerFooter>
    <oddFooter>&amp;CStrana &amp;P z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BM239"/>
  <sheetViews>
    <sheetView showGridLines="0" topLeftCell="A215" workbookViewId="0">
      <selection activeCell="I230" sqref="I230:I238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81" t="s">
        <v>5</v>
      </c>
      <c r="M2" s="166"/>
      <c r="N2" s="166"/>
      <c r="O2" s="166"/>
      <c r="P2" s="166"/>
      <c r="Q2" s="166"/>
      <c r="R2" s="166"/>
      <c r="S2" s="166"/>
      <c r="T2" s="166"/>
      <c r="U2" s="166"/>
      <c r="V2" s="166"/>
      <c r="AT2" s="13" t="s">
        <v>97</v>
      </c>
    </row>
    <row r="3" spans="2:46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81</v>
      </c>
    </row>
    <row r="4" spans="2:46" ht="24.95" customHeight="1">
      <c r="B4" s="16"/>
      <c r="D4" s="17" t="s">
        <v>141</v>
      </c>
      <c r="L4" s="16"/>
      <c r="M4" s="85" t="s">
        <v>10</v>
      </c>
      <c r="AT4" s="13" t="s">
        <v>3</v>
      </c>
    </row>
    <row r="5" spans="2:46" ht="6.95" customHeight="1">
      <c r="B5" s="16"/>
      <c r="L5" s="16"/>
    </row>
    <row r="6" spans="2:46" ht="12" customHeight="1">
      <c r="B6" s="16"/>
      <c r="D6" s="22" t="s">
        <v>14</v>
      </c>
      <c r="L6" s="16"/>
    </row>
    <row r="7" spans="2:46" ht="26.25" customHeight="1">
      <c r="B7" s="16"/>
      <c r="E7" s="195" t="str">
        <f>'Rekapitulace stavby'!K6</f>
        <v>BRNO, VINIČNÍ IB - REKONSTRUKCE VODOVODU A KANALIZACE (Balbínova-Hrabalova)</v>
      </c>
      <c r="F7" s="196"/>
      <c r="G7" s="196"/>
      <c r="H7" s="196"/>
      <c r="L7" s="16"/>
    </row>
    <row r="8" spans="2:46" ht="12" customHeight="1">
      <c r="B8" s="16"/>
      <c r="D8" s="22" t="s">
        <v>142</v>
      </c>
      <c r="L8" s="16"/>
    </row>
    <row r="9" spans="2:46" s="1" customFormat="1" ht="16.5" customHeight="1">
      <c r="B9" s="25"/>
      <c r="E9" s="195" t="s">
        <v>249</v>
      </c>
      <c r="F9" s="194"/>
      <c r="G9" s="194"/>
      <c r="H9" s="194"/>
      <c r="L9" s="25"/>
    </row>
    <row r="10" spans="2:46" s="1" customFormat="1" ht="12" customHeight="1">
      <c r="B10" s="25"/>
      <c r="D10" s="22" t="s">
        <v>144</v>
      </c>
      <c r="L10" s="25"/>
    </row>
    <row r="11" spans="2:46" s="1" customFormat="1" ht="16.5" customHeight="1">
      <c r="B11" s="25"/>
      <c r="E11" s="172" t="s">
        <v>250</v>
      </c>
      <c r="F11" s="194"/>
      <c r="G11" s="194"/>
      <c r="H11" s="194"/>
      <c r="L11" s="25"/>
    </row>
    <row r="12" spans="2:46" s="1" customFormat="1">
      <c r="B12" s="25"/>
      <c r="L12" s="25"/>
    </row>
    <row r="13" spans="2:46" s="1" customFormat="1" ht="12" customHeight="1">
      <c r="B13" s="25"/>
      <c r="D13" s="22" t="s">
        <v>16</v>
      </c>
      <c r="F13" s="20" t="s">
        <v>98</v>
      </c>
      <c r="I13" s="22" t="s">
        <v>17</v>
      </c>
      <c r="J13" s="20" t="s">
        <v>1</v>
      </c>
      <c r="L13" s="25"/>
    </row>
    <row r="14" spans="2:46" s="1" customFormat="1" ht="12" customHeight="1">
      <c r="B14" s="25"/>
      <c r="D14" s="22" t="s">
        <v>18</v>
      </c>
      <c r="F14" s="20" t="s">
        <v>19</v>
      </c>
      <c r="I14" s="22" t="s">
        <v>20</v>
      </c>
      <c r="J14" s="45">
        <f>'Rekapitulace stavby'!AN8</f>
        <v>45847</v>
      </c>
      <c r="L14" s="25"/>
    </row>
    <row r="15" spans="2:46" s="1" customFormat="1" ht="10.9" customHeight="1">
      <c r="B15" s="25"/>
      <c r="L15" s="25"/>
    </row>
    <row r="16" spans="2:46" s="1" customFormat="1" ht="12" customHeight="1">
      <c r="B16" s="25"/>
      <c r="D16" s="22" t="s">
        <v>21</v>
      </c>
      <c r="I16" s="22" t="s">
        <v>22</v>
      </c>
      <c r="J16" s="20" t="s">
        <v>1</v>
      </c>
      <c r="L16" s="25"/>
    </row>
    <row r="17" spans="2:12" s="1" customFormat="1" ht="18" customHeight="1">
      <c r="B17" s="25"/>
      <c r="E17" s="20" t="s">
        <v>23</v>
      </c>
      <c r="I17" s="22" t="s">
        <v>24</v>
      </c>
      <c r="J17" s="20" t="s">
        <v>1</v>
      </c>
      <c r="L17" s="25"/>
    </row>
    <row r="18" spans="2:12" s="1" customFormat="1" ht="6.95" customHeight="1">
      <c r="B18" s="25"/>
      <c r="L18" s="25"/>
    </row>
    <row r="19" spans="2:12" s="1" customFormat="1" ht="12" customHeight="1">
      <c r="B19" s="25"/>
      <c r="D19" s="22" t="s">
        <v>25</v>
      </c>
      <c r="I19" s="22" t="s">
        <v>22</v>
      </c>
      <c r="J19" s="20" t="s">
        <v>1</v>
      </c>
      <c r="L19" s="25"/>
    </row>
    <row r="20" spans="2:12" s="1" customFormat="1" ht="18" customHeight="1">
      <c r="B20" s="25"/>
      <c r="E20" s="20" t="s">
        <v>26</v>
      </c>
      <c r="I20" s="22" t="s">
        <v>24</v>
      </c>
      <c r="J20" s="20" t="s">
        <v>1</v>
      </c>
      <c r="L20" s="25"/>
    </row>
    <row r="21" spans="2:12" s="1" customFormat="1" ht="6.95" customHeight="1">
      <c r="B21" s="25"/>
      <c r="L21" s="25"/>
    </row>
    <row r="22" spans="2:12" s="1" customFormat="1" ht="12" customHeight="1">
      <c r="B22" s="25"/>
      <c r="D22" s="22" t="s">
        <v>27</v>
      </c>
      <c r="I22" s="22" t="s">
        <v>22</v>
      </c>
      <c r="J22" s="20" t="s">
        <v>1</v>
      </c>
      <c r="L22" s="25"/>
    </row>
    <row r="23" spans="2:12" s="1" customFormat="1" ht="18" customHeight="1">
      <c r="B23" s="25"/>
      <c r="E23" s="20" t="s">
        <v>2420</v>
      </c>
      <c r="I23" s="22" t="s">
        <v>24</v>
      </c>
      <c r="J23" s="20" t="s">
        <v>1</v>
      </c>
      <c r="L23" s="25"/>
    </row>
    <row r="24" spans="2:12" s="1" customFormat="1" ht="6.95" customHeight="1">
      <c r="B24" s="25"/>
      <c r="L24" s="25"/>
    </row>
    <row r="25" spans="2:12" s="1" customFormat="1" ht="12" customHeight="1">
      <c r="B25" s="25"/>
      <c r="D25" s="22" t="s">
        <v>29</v>
      </c>
      <c r="I25" s="22" t="s">
        <v>22</v>
      </c>
      <c r="J25" s="20" t="s">
        <v>1</v>
      </c>
      <c r="L25" s="25"/>
    </row>
    <row r="26" spans="2:12" s="1" customFormat="1" ht="18" customHeight="1">
      <c r="B26" s="25"/>
      <c r="E26" s="20" t="s">
        <v>2420</v>
      </c>
      <c r="I26" s="22" t="s">
        <v>24</v>
      </c>
      <c r="J26" s="20" t="s">
        <v>1</v>
      </c>
      <c r="L26" s="25"/>
    </row>
    <row r="27" spans="2:12" s="1" customFormat="1" ht="6.95" customHeight="1">
      <c r="B27" s="25"/>
      <c r="L27" s="25"/>
    </row>
    <row r="28" spans="2:12" s="1" customFormat="1" ht="12" customHeight="1">
      <c r="B28" s="25"/>
      <c r="D28" s="22" t="s">
        <v>30</v>
      </c>
      <c r="L28" s="25"/>
    </row>
    <row r="29" spans="2:12" s="7" customFormat="1" ht="16.5" customHeight="1">
      <c r="B29" s="86"/>
      <c r="E29" s="168" t="s">
        <v>1</v>
      </c>
      <c r="F29" s="168"/>
      <c r="G29" s="168"/>
      <c r="H29" s="168"/>
      <c r="L29" s="86"/>
    </row>
    <row r="30" spans="2:12" s="1" customFormat="1" ht="6.95" customHeight="1">
      <c r="B30" s="25"/>
      <c r="L30" s="25"/>
    </row>
    <row r="31" spans="2:12" s="1" customFormat="1" ht="6.95" customHeight="1">
      <c r="B31" s="25"/>
      <c r="D31" s="46"/>
      <c r="E31" s="46"/>
      <c r="F31" s="46"/>
      <c r="G31" s="46"/>
      <c r="H31" s="46"/>
      <c r="I31" s="46"/>
      <c r="J31" s="46"/>
      <c r="K31" s="46"/>
      <c r="L31" s="25"/>
    </row>
    <row r="32" spans="2:12" s="1" customFormat="1" ht="25.35" customHeight="1">
      <c r="B32" s="25"/>
      <c r="D32" s="87" t="s">
        <v>32</v>
      </c>
      <c r="J32" s="58">
        <f>ROUND(J131, 2)</f>
        <v>0</v>
      </c>
      <c r="L32" s="25"/>
    </row>
    <row r="33" spans="2:12" s="1" customFormat="1" ht="6.95" customHeight="1">
      <c r="B33" s="25"/>
      <c r="D33" s="46"/>
      <c r="E33" s="46"/>
      <c r="F33" s="46"/>
      <c r="G33" s="46"/>
      <c r="H33" s="46"/>
      <c r="I33" s="46"/>
      <c r="J33" s="46"/>
      <c r="K33" s="46"/>
      <c r="L33" s="25"/>
    </row>
    <row r="34" spans="2:12" s="1" customFormat="1" ht="14.45" customHeight="1">
      <c r="B34" s="25"/>
      <c r="F34" s="28" t="s">
        <v>34</v>
      </c>
      <c r="I34" s="28" t="s">
        <v>33</v>
      </c>
      <c r="J34" s="28" t="s">
        <v>35</v>
      </c>
      <c r="L34" s="25"/>
    </row>
    <row r="35" spans="2:12" s="1" customFormat="1" ht="14.45" customHeight="1">
      <c r="B35" s="25"/>
      <c r="D35" s="88" t="s">
        <v>36</v>
      </c>
      <c r="E35" s="22" t="s">
        <v>37</v>
      </c>
      <c r="F35" s="78">
        <f>ROUND((SUM(BE131:BE238)),  2)</f>
        <v>0</v>
      </c>
      <c r="I35" s="89">
        <v>0.21</v>
      </c>
      <c r="J35" s="78">
        <f>ROUND(((SUM(BE131:BE238))*I35),  2)</f>
        <v>0</v>
      </c>
      <c r="L35" s="25"/>
    </row>
    <row r="36" spans="2:12" s="1" customFormat="1" ht="14.45" customHeight="1">
      <c r="B36" s="25"/>
      <c r="E36" s="22" t="s">
        <v>38</v>
      </c>
      <c r="F36" s="78">
        <f>ROUND((SUM(BF131:BF238)),  2)</f>
        <v>0</v>
      </c>
      <c r="I36" s="89">
        <v>0.12</v>
      </c>
      <c r="J36" s="78">
        <f>ROUND(((SUM(BF131:BF238))*I36),  2)</f>
        <v>0</v>
      </c>
      <c r="L36" s="25"/>
    </row>
    <row r="37" spans="2:12" s="1" customFormat="1" ht="14.45" hidden="1" customHeight="1">
      <c r="B37" s="25"/>
      <c r="E37" s="22" t="s">
        <v>39</v>
      </c>
      <c r="F37" s="78">
        <f>ROUND((SUM(BG131:BG238)),  2)</f>
        <v>0</v>
      </c>
      <c r="I37" s="89">
        <v>0.21</v>
      </c>
      <c r="J37" s="78">
        <f>0</f>
        <v>0</v>
      </c>
      <c r="L37" s="25"/>
    </row>
    <row r="38" spans="2:12" s="1" customFormat="1" ht="14.45" hidden="1" customHeight="1">
      <c r="B38" s="25"/>
      <c r="E38" s="22" t="s">
        <v>40</v>
      </c>
      <c r="F38" s="78">
        <f>ROUND((SUM(BH131:BH238)),  2)</f>
        <v>0</v>
      </c>
      <c r="I38" s="89">
        <v>0.12</v>
      </c>
      <c r="J38" s="78">
        <f>0</f>
        <v>0</v>
      </c>
      <c r="L38" s="25"/>
    </row>
    <row r="39" spans="2:12" s="1" customFormat="1" ht="14.45" hidden="1" customHeight="1">
      <c r="B39" s="25"/>
      <c r="E39" s="22" t="s">
        <v>41</v>
      </c>
      <c r="F39" s="78">
        <f>ROUND((SUM(BI131:BI238)),  2)</f>
        <v>0</v>
      </c>
      <c r="I39" s="89">
        <v>0</v>
      </c>
      <c r="J39" s="78">
        <f>0</f>
        <v>0</v>
      </c>
      <c r="L39" s="25"/>
    </row>
    <row r="40" spans="2:12" s="1" customFormat="1" ht="6.95" customHeight="1">
      <c r="B40" s="25"/>
      <c r="L40" s="25"/>
    </row>
    <row r="41" spans="2:12" s="1" customFormat="1" ht="25.35" customHeight="1">
      <c r="B41" s="25"/>
      <c r="C41" s="90"/>
      <c r="D41" s="91" t="s">
        <v>42</v>
      </c>
      <c r="E41" s="49"/>
      <c r="F41" s="49"/>
      <c r="G41" s="92" t="s">
        <v>43</v>
      </c>
      <c r="H41" s="93" t="s">
        <v>44</v>
      </c>
      <c r="I41" s="49"/>
      <c r="J41" s="94">
        <f>SUM(J32:J39)</f>
        <v>0</v>
      </c>
      <c r="K41" s="95"/>
      <c r="L41" s="25"/>
    </row>
    <row r="42" spans="2:12" s="1" customFormat="1" ht="14.45" customHeight="1">
      <c r="B42" s="25"/>
      <c r="L42" s="25"/>
    </row>
    <row r="43" spans="2:12" ht="14.45" customHeight="1">
      <c r="B43" s="16"/>
      <c r="L43" s="16"/>
    </row>
    <row r="44" spans="2:12" ht="14.45" customHeight="1">
      <c r="B44" s="16"/>
      <c r="L44" s="16"/>
    </row>
    <row r="45" spans="2:12" ht="14.45" customHeight="1">
      <c r="B45" s="16"/>
      <c r="L45" s="16"/>
    </row>
    <row r="46" spans="2:12" ht="14.45" customHeight="1">
      <c r="B46" s="16"/>
      <c r="L46" s="16"/>
    </row>
    <row r="47" spans="2:12" ht="14.45" customHeight="1">
      <c r="B47" s="16"/>
      <c r="L47" s="16"/>
    </row>
    <row r="48" spans="2:12" ht="14.45" customHeight="1">
      <c r="B48" s="16"/>
      <c r="L48" s="16"/>
    </row>
    <row r="49" spans="2:12" ht="14.45" customHeight="1">
      <c r="B49" s="16"/>
      <c r="L49" s="16"/>
    </row>
    <row r="50" spans="2:12" s="1" customFormat="1" ht="14.45" customHeight="1">
      <c r="B50" s="25"/>
      <c r="D50" s="34" t="s">
        <v>45</v>
      </c>
      <c r="E50" s="35"/>
      <c r="F50" s="35"/>
      <c r="G50" s="34" t="s">
        <v>46</v>
      </c>
      <c r="H50" s="35"/>
      <c r="I50" s="35"/>
      <c r="J50" s="35"/>
      <c r="K50" s="35"/>
      <c r="L50" s="25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2.75">
      <c r="B61" s="25"/>
      <c r="D61" s="36" t="s">
        <v>47</v>
      </c>
      <c r="E61" s="27"/>
      <c r="F61" s="96" t="s">
        <v>48</v>
      </c>
      <c r="G61" s="36" t="s">
        <v>47</v>
      </c>
      <c r="H61" s="27"/>
      <c r="I61" s="27"/>
      <c r="J61" s="97" t="s">
        <v>48</v>
      </c>
      <c r="K61" s="27"/>
      <c r="L61" s="25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2.75">
      <c r="B65" s="25"/>
      <c r="D65" s="34" t="s">
        <v>49</v>
      </c>
      <c r="E65" s="35"/>
      <c r="F65" s="35"/>
      <c r="G65" s="34" t="s">
        <v>50</v>
      </c>
      <c r="H65" s="35"/>
      <c r="I65" s="35"/>
      <c r="J65" s="35"/>
      <c r="K65" s="35"/>
      <c r="L65" s="25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2.75">
      <c r="B76" s="25"/>
      <c r="D76" s="36" t="s">
        <v>47</v>
      </c>
      <c r="E76" s="27"/>
      <c r="F76" s="96" t="s">
        <v>48</v>
      </c>
      <c r="G76" s="36" t="s">
        <v>47</v>
      </c>
      <c r="H76" s="27"/>
      <c r="I76" s="27"/>
      <c r="J76" s="97" t="s">
        <v>48</v>
      </c>
      <c r="K76" s="27"/>
      <c r="L76" s="25"/>
    </row>
    <row r="77" spans="2:12" s="1" customFormat="1" ht="14.45" customHeight="1">
      <c r="B77" s="37"/>
      <c r="C77" s="38"/>
      <c r="D77" s="38"/>
      <c r="E77" s="38"/>
      <c r="F77" s="38"/>
      <c r="G77" s="38"/>
      <c r="H77" s="38"/>
      <c r="I77" s="38"/>
      <c r="J77" s="38"/>
      <c r="K77" s="38"/>
      <c r="L77" s="25"/>
    </row>
    <row r="81" spans="2:12" s="1" customFormat="1" ht="6.95" customHeight="1">
      <c r="B81" s="39"/>
      <c r="C81" s="40"/>
      <c r="D81" s="40"/>
      <c r="E81" s="40"/>
      <c r="F81" s="40"/>
      <c r="G81" s="40"/>
      <c r="H81" s="40"/>
      <c r="I81" s="40"/>
      <c r="J81" s="40"/>
      <c r="K81" s="40"/>
      <c r="L81" s="25"/>
    </row>
    <row r="82" spans="2:12" s="1" customFormat="1" ht="24.95" customHeight="1">
      <c r="B82" s="25"/>
      <c r="C82" s="17" t="s">
        <v>146</v>
      </c>
      <c r="L82" s="25"/>
    </row>
    <row r="83" spans="2:12" s="1" customFormat="1" ht="6.95" customHeight="1">
      <c r="B83" s="25"/>
      <c r="L83" s="25"/>
    </row>
    <row r="84" spans="2:12" s="1" customFormat="1" ht="12" customHeight="1">
      <c r="B84" s="25"/>
      <c r="C84" s="22" t="s">
        <v>14</v>
      </c>
      <c r="L84" s="25"/>
    </row>
    <row r="85" spans="2:12" s="1" customFormat="1" ht="26.25" customHeight="1">
      <c r="B85" s="25"/>
      <c r="E85" s="195" t="str">
        <f>E7</f>
        <v>BRNO, VINIČNÍ IB - REKONSTRUKCE VODOVODU A KANALIZACE (Balbínova-Hrabalova)</v>
      </c>
      <c r="F85" s="196"/>
      <c r="G85" s="196"/>
      <c r="H85" s="196"/>
      <c r="L85" s="25"/>
    </row>
    <row r="86" spans="2:12" ht="12" customHeight="1">
      <c r="B86" s="16"/>
      <c r="C86" s="22" t="s">
        <v>142</v>
      </c>
      <c r="L86" s="16"/>
    </row>
    <row r="87" spans="2:12" s="1" customFormat="1" ht="16.5" customHeight="1">
      <c r="B87" s="25"/>
      <c r="E87" s="195" t="s">
        <v>249</v>
      </c>
      <c r="F87" s="194"/>
      <c r="G87" s="194"/>
      <c r="H87" s="194"/>
      <c r="L87" s="25"/>
    </row>
    <row r="88" spans="2:12" s="1" customFormat="1" ht="12" customHeight="1">
      <c r="B88" s="25"/>
      <c r="C88" s="22" t="s">
        <v>144</v>
      </c>
      <c r="L88" s="25"/>
    </row>
    <row r="89" spans="2:12" s="1" customFormat="1" ht="16.5" customHeight="1">
      <c r="B89" s="25"/>
      <c r="E89" s="172" t="str">
        <f>E11</f>
        <v>SO 101 - vozovka</v>
      </c>
      <c r="F89" s="194"/>
      <c r="G89" s="194"/>
      <c r="H89" s="194"/>
      <c r="L89" s="25"/>
    </row>
    <row r="90" spans="2:12" s="1" customFormat="1" ht="6.95" customHeight="1">
      <c r="B90" s="25"/>
      <c r="L90" s="25"/>
    </row>
    <row r="91" spans="2:12" s="1" customFormat="1" ht="12" customHeight="1">
      <c r="B91" s="25"/>
      <c r="C91" s="22" t="s">
        <v>18</v>
      </c>
      <c r="F91" s="20" t="str">
        <f>F14</f>
        <v>Brno</v>
      </c>
      <c r="I91" s="22" t="s">
        <v>20</v>
      </c>
      <c r="J91" s="45">
        <f>IF(J14="","",J14)</f>
        <v>45847</v>
      </c>
      <c r="L91" s="25"/>
    </row>
    <row r="92" spans="2:12" s="1" customFormat="1" ht="6.95" customHeight="1">
      <c r="B92" s="25"/>
      <c r="L92" s="25"/>
    </row>
    <row r="93" spans="2:12" s="1" customFormat="1" ht="25.7" customHeight="1">
      <c r="B93" s="25"/>
      <c r="C93" s="22" t="s">
        <v>21</v>
      </c>
      <c r="F93" s="20" t="str">
        <f>E17</f>
        <v>Statutární město Brno</v>
      </c>
      <c r="I93" s="22" t="s">
        <v>27</v>
      </c>
      <c r="J93" s="23" t="str">
        <f>E23</f>
        <v>Pudis a.s.</v>
      </c>
      <c r="L93" s="25"/>
    </row>
    <row r="94" spans="2:12" s="1" customFormat="1" ht="15.2" customHeight="1">
      <c r="B94" s="25"/>
      <c r="C94" s="22" t="s">
        <v>25</v>
      </c>
      <c r="F94" s="20" t="str">
        <f>IF(E20="","",E20)</f>
        <v xml:space="preserve"> </v>
      </c>
      <c r="I94" s="22" t="s">
        <v>29</v>
      </c>
      <c r="J94" s="23" t="str">
        <f>E26</f>
        <v>Pudis a.s.</v>
      </c>
      <c r="L94" s="25"/>
    </row>
    <row r="95" spans="2:12" s="1" customFormat="1" ht="10.35" customHeight="1">
      <c r="B95" s="25"/>
      <c r="L95" s="25"/>
    </row>
    <row r="96" spans="2:12" s="1" customFormat="1" ht="29.25" customHeight="1">
      <c r="B96" s="25"/>
      <c r="C96" s="98" t="s">
        <v>147</v>
      </c>
      <c r="D96" s="90"/>
      <c r="E96" s="90"/>
      <c r="F96" s="90"/>
      <c r="G96" s="90"/>
      <c r="H96" s="90"/>
      <c r="I96" s="90"/>
      <c r="J96" s="99" t="s">
        <v>148</v>
      </c>
      <c r="K96" s="90"/>
      <c r="L96" s="25"/>
    </row>
    <row r="97" spans="2:47" s="1" customFormat="1" ht="10.35" customHeight="1">
      <c r="B97" s="25"/>
      <c r="L97" s="25"/>
    </row>
    <row r="98" spans="2:47" s="1" customFormat="1" ht="22.9" customHeight="1">
      <c r="B98" s="25"/>
      <c r="C98" s="100" t="s">
        <v>149</v>
      </c>
      <c r="J98" s="58">
        <f>J131</f>
        <v>0</v>
      </c>
      <c r="L98" s="25"/>
      <c r="AU98" s="13" t="s">
        <v>150</v>
      </c>
    </row>
    <row r="99" spans="2:47" s="8" customFormat="1" ht="24.95" customHeight="1">
      <c r="B99" s="101"/>
      <c r="D99" s="102" t="s">
        <v>151</v>
      </c>
      <c r="E99" s="103"/>
      <c r="F99" s="103"/>
      <c r="G99" s="103"/>
      <c r="H99" s="103"/>
      <c r="I99" s="103"/>
      <c r="J99" s="104">
        <f>J132</f>
        <v>0</v>
      </c>
      <c r="L99" s="101"/>
    </row>
    <row r="100" spans="2:47" s="9" customFormat="1" ht="19.899999999999999" customHeight="1">
      <c r="B100" s="105"/>
      <c r="D100" s="106" t="s">
        <v>152</v>
      </c>
      <c r="E100" s="107"/>
      <c r="F100" s="107"/>
      <c r="G100" s="107"/>
      <c r="H100" s="107"/>
      <c r="I100" s="107"/>
      <c r="J100" s="108">
        <f>J133</f>
        <v>0</v>
      </c>
      <c r="L100" s="105"/>
    </row>
    <row r="101" spans="2:47" s="9" customFormat="1" ht="19.899999999999999" customHeight="1">
      <c r="B101" s="105"/>
      <c r="D101" s="106" t="s">
        <v>251</v>
      </c>
      <c r="E101" s="107"/>
      <c r="F101" s="107"/>
      <c r="G101" s="107"/>
      <c r="H101" s="107"/>
      <c r="I101" s="107"/>
      <c r="J101" s="108">
        <f>J142</f>
        <v>0</v>
      </c>
      <c r="L101" s="105"/>
    </row>
    <row r="102" spans="2:47" s="9" customFormat="1" ht="19.899999999999999" customHeight="1">
      <c r="B102" s="105"/>
      <c r="D102" s="106" t="s">
        <v>252</v>
      </c>
      <c r="E102" s="107"/>
      <c r="F102" s="107"/>
      <c r="G102" s="107"/>
      <c r="H102" s="107"/>
      <c r="I102" s="107"/>
      <c r="J102" s="108">
        <f>J169</f>
        <v>0</v>
      </c>
      <c r="L102" s="105"/>
    </row>
    <row r="103" spans="2:47" s="9" customFormat="1" ht="19.899999999999999" customHeight="1">
      <c r="B103" s="105"/>
      <c r="D103" s="106" t="s">
        <v>253</v>
      </c>
      <c r="E103" s="107"/>
      <c r="F103" s="107"/>
      <c r="G103" s="107"/>
      <c r="H103" s="107"/>
      <c r="I103" s="107"/>
      <c r="J103" s="108">
        <f>J185</f>
        <v>0</v>
      </c>
      <c r="L103" s="105"/>
    </row>
    <row r="104" spans="2:47" s="9" customFormat="1" ht="19.899999999999999" customHeight="1">
      <c r="B104" s="105"/>
      <c r="D104" s="106" t="s">
        <v>254</v>
      </c>
      <c r="E104" s="107"/>
      <c r="F104" s="107"/>
      <c r="G104" s="107"/>
      <c r="H104" s="107"/>
      <c r="I104" s="107"/>
      <c r="J104" s="108">
        <f>J190</f>
        <v>0</v>
      </c>
      <c r="L104" s="105"/>
    </row>
    <row r="105" spans="2:47" s="9" customFormat="1" ht="19.899999999999999" customHeight="1">
      <c r="B105" s="105"/>
      <c r="D105" s="106" t="s">
        <v>255</v>
      </c>
      <c r="E105" s="107"/>
      <c r="F105" s="107"/>
      <c r="G105" s="107"/>
      <c r="H105" s="107"/>
      <c r="I105" s="107"/>
      <c r="J105" s="108">
        <f>J208</f>
        <v>0</v>
      </c>
      <c r="L105" s="105"/>
    </row>
    <row r="106" spans="2:47" s="9" customFormat="1" ht="19.899999999999999" customHeight="1">
      <c r="B106" s="105"/>
      <c r="D106" s="106" t="s">
        <v>256</v>
      </c>
      <c r="E106" s="107"/>
      <c r="F106" s="107"/>
      <c r="G106" s="107"/>
      <c r="H106" s="107"/>
      <c r="I106" s="107"/>
      <c r="J106" s="108">
        <f>J210</f>
        <v>0</v>
      </c>
      <c r="L106" s="105"/>
    </row>
    <row r="107" spans="2:47" s="9" customFormat="1" ht="19.899999999999999" customHeight="1">
      <c r="B107" s="105"/>
      <c r="D107" s="106" t="s">
        <v>257</v>
      </c>
      <c r="E107" s="107"/>
      <c r="F107" s="107"/>
      <c r="G107" s="107"/>
      <c r="H107" s="107"/>
      <c r="I107" s="107"/>
      <c r="J107" s="108">
        <f>J226</f>
        <v>0</v>
      </c>
      <c r="L107" s="105"/>
    </row>
    <row r="108" spans="2:47" s="8" customFormat="1" ht="24.95" customHeight="1">
      <c r="B108" s="101"/>
      <c r="D108" s="102" t="s">
        <v>258</v>
      </c>
      <c r="E108" s="103"/>
      <c r="F108" s="103"/>
      <c r="G108" s="103"/>
      <c r="H108" s="103"/>
      <c r="I108" s="103"/>
      <c r="J108" s="104">
        <f>J228</f>
        <v>0</v>
      </c>
      <c r="L108" s="101"/>
    </row>
    <row r="109" spans="2:47" s="9" customFormat="1" ht="19.899999999999999" customHeight="1">
      <c r="B109" s="105"/>
      <c r="D109" s="106" t="s">
        <v>259</v>
      </c>
      <c r="E109" s="107"/>
      <c r="F109" s="107"/>
      <c r="G109" s="107"/>
      <c r="H109" s="107"/>
      <c r="I109" s="107"/>
      <c r="J109" s="108">
        <f>J229</f>
        <v>0</v>
      </c>
      <c r="L109" s="105"/>
    </row>
    <row r="110" spans="2:47" s="1" customFormat="1" ht="21.75" customHeight="1">
      <c r="B110" s="25"/>
      <c r="L110" s="25"/>
    </row>
    <row r="111" spans="2:47" s="1" customFormat="1" ht="6.95" customHeight="1">
      <c r="B111" s="37"/>
      <c r="C111" s="38"/>
      <c r="D111" s="38"/>
      <c r="E111" s="38"/>
      <c r="F111" s="38"/>
      <c r="G111" s="38"/>
      <c r="H111" s="38"/>
      <c r="I111" s="38"/>
      <c r="J111" s="38"/>
      <c r="K111" s="38"/>
      <c r="L111" s="25"/>
    </row>
    <row r="115" spans="2:12" s="1" customFormat="1" ht="6.95" customHeight="1">
      <c r="B115" s="39"/>
      <c r="C115" s="40"/>
      <c r="D115" s="40"/>
      <c r="E115" s="40"/>
      <c r="F115" s="40"/>
      <c r="G115" s="40"/>
      <c r="H115" s="40"/>
      <c r="I115" s="40"/>
      <c r="J115" s="40"/>
      <c r="K115" s="40"/>
      <c r="L115" s="25"/>
    </row>
    <row r="116" spans="2:12" s="1" customFormat="1" ht="24.95" customHeight="1">
      <c r="B116" s="25"/>
      <c r="C116" s="17" t="s">
        <v>153</v>
      </c>
      <c r="L116" s="25"/>
    </row>
    <row r="117" spans="2:12" s="1" customFormat="1" ht="6.95" customHeight="1">
      <c r="B117" s="25"/>
      <c r="L117" s="25"/>
    </row>
    <row r="118" spans="2:12" s="1" customFormat="1" ht="12" customHeight="1">
      <c r="B118" s="25"/>
      <c r="C118" s="22" t="s">
        <v>14</v>
      </c>
      <c r="L118" s="25"/>
    </row>
    <row r="119" spans="2:12" s="1" customFormat="1" ht="26.25" customHeight="1">
      <c r="B119" s="25"/>
      <c r="E119" s="195" t="str">
        <f>E7</f>
        <v>BRNO, VINIČNÍ IB - REKONSTRUKCE VODOVODU A KANALIZACE (Balbínova-Hrabalova)</v>
      </c>
      <c r="F119" s="196"/>
      <c r="G119" s="196"/>
      <c r="H119" s="196"/>
      <c r="L119" s="25"/>
    </row>
    <row r="120" spans="2:12" ht="12" customHeight="1">
      <c r="B120" s="16"/>
      <c r="C120" s="22" t="s">
        <v>142</v>
      </c>
      <c r="L120" s="16"/>
    </row>
    <row r="121" spans="2:12" s="1" customFormat="1" ht="16.5" customHeight="1">
      <c r="B121" s="25"/>
      <c r="E121" s="195" t="s">
        <v>249</v>
      </c>
      <c r="F121" s="194"/>
      <c r="G121" s="194"/>
      <c r="H121" s="194"/>
      <c r="L121" s="25"/>
    </row>
    <row r="122" spans="2:12" s="1" customFormat="1" ht="12" customHeight="1">
      <c r="B122" s="25"/>
      <c r="C122" s="22" t="s">
        <v>144</v>
      </c>
      <c r="L122" s="25"/>
    </row>
    <row r="123" spans="2:12" s="1" customFormat="1" ht="16.5" customHeight="1">
      <c r="B123" s="25"/>
      <c r="E123" s="172" t="str">
        <f>E11</f>
        <v>SO 101 - vozovka</v>
      </c>
      <c r="F123" s="194"/>
      <c r="G123" s="194"/>
      <c r="H123" s="194"/>
      <c r="L123" s="25"/>
    </row>
    <row r="124" spans="2:12" s="1" customFormat="1" ht="6.95" customHeight="1">
      <c r="B124" s="25"/>
      <c r="L124" s="25"/>
    </row>
    <row r="125" spans="2:12" s="1" customFormat="1" ht="12" customHeight="1">
      <c r="B125" s="25"/>
      <c r="C125" s="22" t="s">
        <v>18</v>
      </c>
      <c r="F125" s="20" t="str">
        <f>F14</f>
        <v>Brno</v>
      </c>
      <c r="I125" s="22" t="s">
        <v>20</v>
      </c>
      <c r="J125" s="45">
        <f>IF(J14="","",J14)</f>
        <v>45847</v>
      </c>
      <c r="L125" s="25"/>
    </row>
    <row r="126" spans="2:12" s="1" customFormat="1" ht="6.95" customHeight="1">
      <c r="B126" s="25"/>
      <c r="L126" s="25"/>
    </row>
    <row r="127" spans="2:12" s="1" customFormat="1" ht="25.7" customHeight="1">
      <c r="B127" s="25"/>
      <c r="C127" s="22" t="s">
        <v>21</v>
      </c>
      <c r="F127" s="20" t="str">
        <f>E17</f>
        <v>Statutární město Brno</v>
      </c>
      <c r="I127" s="22" t="s">
        <v>27</v>
      </c>
      <c r="J127" s="23" t="str">
        <f>E23</f>
        <v>Pudis a.s.</v>
      </c>
      <c r="L127" s="25"/>
    </row>
    <row r="128" spans="2:12" s="1" customFormat="1" ht="15.2" customHeight="1">
      <c r="B128" s="25"/>
      <c r="C128" s="22" t="s">
        <v>25</v>
      </c>
      <c r="F128" s="20" t="str">
        <f>IF(E20="","",E20)</f>
        <v xml:space="preserve"> </v>
      </c>
      <c r="I128" s="22" t="s">
        <v>29</v>
      </c>
      <c r="J128" s="23" t="str">
        <f>E26</f>
        <v>Pudis a.s.</v>
      </c>
      <c r="L128" s="25"/>
    </row>
    <row r="129" spans="2:65" s="1" customFormat="1" ht="10.35" customHeight="1">
      <c r="B129" s="25"/>
      <c r="L129" s="25"/>
    </row>
    <row r="130" spans="2:65" s="10" customFormat="1" ht="29.25" customHeight="1">
      <c r="B130" s="109"/>
      <c r="C130" s="110" t="s">
        <v>154</v>
      </c>
      <c r="D130" s="111" t="s">
        <v>57</v>
      </c>
      <c r="E130" s="111" t="s">
        <v>53</v>
      </c>
      <c r="F130" s="111" t="s">
        <v>54</v>
      </c>
      <c r="G130" s="111" t="s">
        <v>155</v>
      </c>
      <c r="H130" s="111" t="s">
        <v>156</v>
      </c>
      <c r="I130" s="111" t="s">
        <v>157</v>
      </c>
      <c r="J130" s="111" t="s">
        <v>148</v>
      </c>
      <c r="K130" s="112" t="s">
        <v>158</v>
      </c>
      <c r="L130" s="109"/>
      <c r="M130" s="51" t="s">
        <v>1</v>
      </c>
      <c r="N130" s="52" t="s">
        <v>36</v>
      </c>
      <c r="O130" s="52" t="s">
        <v>159</v>
      </c>
      <c r="P130" s="52" t="s">
        <v>160</v>
      </c>
      <c r="Q130" s="52" t="s">
        <v>161</v>
      </c>
      <c r="R130" s="52" t="s">
        <v>162</v>
      </c>
      <c r="S130" s="52" t="s">
        <v>163</v>
      </c>
      <c r="T130" s="53" t="s">
        <v>164</v>
      </c>
    </row>
    <row r="131" spans="2:65" s="1" customFormat="1" ht="22.9" customHeight="1">
      <c r="B131" s="25"/>
      <c r="C131" s="56" t="s">
        <v>165</v>
      </c>
      <c r="J131" s="113">
        <f>BK131</f>
        <v>0</v>
      </c>
      <c r="L131" s="25"/>
      <c r="M131" s="54"/>
      <c r="N131" s="46"/>
      <c r="O131" s="46"/>
      <c r="P131" s="114">
        <f>P132+P228</f>
        <v>4014.4837729999999</v>
      </c>
      <c r="Q131" s="46"/>
      <c r="R131" s="114">
        <f>R132+R228</f>
        <v>292.12462130000006</v>
      </c>
      <c r="S131" s="46"/>
      <c r="T131" s="115">
        <f>T132+T228</f>
        <v>2368.1251000000002</v>
      </c>
      <c r="AT131" s="13" t="s">
        <v>71</v>
      </c>
      <c r="AU131" s="13" t="s">
        <v>150</v>
      </c>
      <c r="BK131" s="116">
        <f>BK132+BK228</f>
        <v>0</v>
      </c>
    </row>
    <row r="132" spans="2:65" s="11" customFormat="1" ht="25.9" customHeight="1">
      <c r="B132" s="117"/>
      <c r="D132" s="118" t="s">
        <v>71</v>
      </c>
      <c r="E132" s="119" t="s">
        <v>166</v>
      </c>
      <c r="F132" s="119" t="s">
        <v>167</v>
      </c>
      <c r="J132" s="120">
        <f>BK132</f>
        <v>0</v>
      </c>
      <c r="L132" s="117"/>
      <c r="M132" s="121"/>
      <c r="P132" s="122">
        <f>P133+P142+P169+P185+P190+P208+P210+P226</f>
        <v>3949.2155640000001</v>
      </c>
      <c r="R132" s="122">
        <f>R133+R142+R169+R185+R190+R208+R210+R226</f>
        <v>257.70595444000003</v>
      </c>
      <c r="T132" s="123">
        <f>T133+T142+T169+T185+T190+T208+T210+T226</f>
        <v>2368.1251000000002</v>
      </c>
      <c r="AR132" s="118" t="s">
        <v>79</v>
      </c>
      <c r="AT132" s="124" t="s">
        <v>71</v>
      </c>
      <c r="AU132" s="124" t="s">
        <v>72</v>
      </c>
      <c r="AY132" s="118" t="s">
        <v>168</v>
      </c>
      <c r="BK132" s="125">
        <f>BK133+BK142+BK169+BK185+BK190+BK208+BK210+BK226</f>
        <v>0</v>
      </c>
    </row>
    <row r="133" spans="2:65" s="11" customFormat="1" ht="22.9" customHeight="1">
      <c r="B133" s="117"/>
      <c r="D133" s="118" t="s">
        <v>71</v>
      </c>
      <c r="E133" s="126" t="s">
        <v>79</v>
      </c>
      <c r="F133" s="126" t="s">
        <v>169</v>
      </c>
      <c r="J133" s="127">
        <f>BK133</f>
        <v>0</v>
      </c>
      <c r="L133" s="117"/>
      <c r="M133" s="121"/>
      <c r="P133" s="122">
        <f>SUM(P134:P141)</f>
        <v>101.424464</v>
      </c>
      <c r="R133" s="122">
        <f>SUM(R134:R141)</f>
        <v>23.056000000000001</v>
      </c>
      <c r="T133" s="123">
        <f>SUM(T134:T141)</f>
        <v>0</v>
      </c>
      <c r="AR133" s="118" t="s">
        <v>79</v>
      </c>
      <c r="AT133" s="124" t="s">
        <v>71</v>
      </c>
      <c r="AU133" s="124" t="s">
        <v>79</v>
      </c>
      <c r="AY133" s="118" t="s">
        <v>168</v>
      </c>
      <c r="BK133" s="125">
        <f>SUM(BK134:BK141)</f>
        <v>0</v>
      </c>
    </row>
    <row r="134" spans="2:65" s="1" customFormat="1" ht="33" customHeight="1">
      <c r="B134" s="128"/>
      <c r="C134" s="129" t="s">
        <v>79</v>
      </c>
      <c r="D134" s="129" t="s">
        <v>170</v>
      </c>
      <c r="E134" s="130" t="s">
        <v>260</v>
      </c>
      <c r="F134" s="131" t="s">
        <v>261</v>
      </c>
      <c r="G134" s="132" t="s">
        <v>213</v>
      </c>
      <c r="H134" s="133">
        <v>74.48</v>
      </c>
      <c r="I134" s="134">
        <v>0</v>
      </c>
      <c r="J134" s="134">
        <f t="shared" ref="J134:J141" si="0">ROUND(I134*H134,2)</f>
        <v>0</v>
      </c>
      <c r="K134" s="131" t="s">
        <v>2419</v>
      </c>
      <c r="L134" s="25"/>
      <c r="M134" s="135" t="s">
        <v>1</v>
      </c>
      <c r="N134" s="136" t="s">
        <v>37</v>
      </c>
      <c r="O134" s="137">
        <v>0.83399999999999996</v>
      </c>
      <c r="P134" s="137">
        <f t="shared" ref="P134:P141" si="1">O134*H134</f>
        <v>62.116320000000002</v>
      </c>
      <c r="Q134" s="137">
        <v>0</v>
      </c>
      <c r="R134" s="137">
        <f t="shared" ref="R134:R141" si="2">Q134*H134</f>
        <v>0</v>
      </c>
      <c r="S134" s="137">
        <v>0</v>
      </c>
      <c r="T134" s="138">
        <f t="shared" ref="T134:T141" si="3">S134*H134</f>
        <v>0</v>
      </c>
      <c r="AR134" s="139" t="s">
        <v>174</v>
      </c>
      <c r="AT134" s="139" t="s">
        <v>170</v>
      </c>
      <c r="AU134" s="139" t="s">
        <v>81</v>
      </c>
      <c r="AY134" s="13" t="s">
        <v>168</v>
      </c>
      <c r="BE134" s="140">
        <f t="shared" ref="BE134:BE141" si="4">IF(N134="základní",J134,0)</f>
        <v>0</v>
      </c>
      <c r="BF134" s="140">
        <f t="shared" ref="BF134:BF141" si="5">IF(N134="snížená",J134,0)</f>
        <v>0</v>
      </c>
      <c r="BG134" s="140">
        <f t="shared" ref="BG134:BG141" si="6">IF(N134="zákl. přenesená",J134,0)</f>
        <v>0</v>
      </c>
      <c r="BH134" s="140">
        <f t="shared" ref="BH134:BH141" si="7">IF(N134="sníž. přenesená",J134,0)</f>
        <v>0</v>
      </c>
      <c r="BI134" s="140">
        <f t="shared" ref="BI134:BI141" si="8">IF(N134="nulová",J134,0)</f>
        <v>0</v>
      </c>
      <c r="BJ134" s="13" t="s">
        <v>79</v>
      </c>
      <c r="BK134" s="140">
        <f t="shared" ref="BK134:BK141" si="9">ROUND(I134*H134,2)</f>
        <v>0</v>
      </c>
      <c r="BL134" s="13" t="s">
        <v>174</v>
      </c>
      <c r="BM134" s="139" t="s">
        <v>262</v>
      </c>
    </row>
    <row r="135" spans="2:65" s="1" customFormat="1" ht="33" customHeight="1">
      <c r="B135" s="128"/>
      <c r="C135" s="129" t="s">
        <v>81</v>
      </c>
      <c r="D135" s="129" t="s">
        <v>170</v>
      </c>
      <c r="E135" s="130" t="s">
        <v>263</v>
      </c>
      <c r="F135" s="131" t="s">
        <v>264</v>
      </c>
      <c r="G135" s="132" t="s">
        <v>213</v>
      </c>
      <c r="H135" s="133">
        <v>18.62</v>
      </c>
      <c r="I135" s="134">
        <v>0</v>
      </c>
      <c r="J135" s="134">
        <f t="shared" si="0"/>
        <v>0</v>
      </c>
      <c r="K135" s="131" t="s">
        <v>2419</v>
      </c>
      <c r="L135" s="25"/>
      <c r="M135" s="135" t="s">
        <v>1</v>
      </c>
      <c r="N135" s="136" t="s">
        <v>37</v>
      </c>
      <c r="O135" s="137">
        <v>1.5329999999999999</v>
      </c>
      <c r="P135" s="137">
        <f t="shared" si="1"/>
        <v>28.544460000000001</v>
      </c>
      <c r="Q135" s="137">
        <v>0</v>
      </c>
      <c r="R135" s="137">
        <f t="shared" si="2"/>
        <v>0</v>
      </c>
      <c r="S135" s="137">
        <v>0</v>
      </c>
      <c r="T135" s="138">
        <f t="shared" si="3"/>
        <v>0</v>
      </c>
      <c r="AR135" s="139" t="s">
        <v>174</v>
      </c>
      <c r="AT135" s="139" t="s">
        <v>170</v>
      </c>
      <c r="AU135" s="139" t="s">
        <v>81</v>
      </c>
      <c r="AY135" s="13" t="s">
        <v>168</v>
      </c>
      <c r="BE135" s="140">
        <f t="shared" si="4"/>
        <v>0</v>
      </c>
      <c r="BF135" s="140">
        <f t="shared" si="5"/>
        <v>0</v>
      </c>
      <c r="BG135" s="140">
        <f t="shared" si="6"/>
        <v>0</v>
      </c>
      <c r="BH135" s="140">
        <f t="shared" si="7"/>
        <v>0</v>
      </c>
      <c r="BI135" s="140">
        <f t="shared" si="8"/>
        <v>0</v>
      </c>
      <c r="BJ135" s="13" t="s">
        <v>79</v>
      </c>
      <c r="BK135" s="140">
        <f t="shared" si="9"/>
        <v>0</v>
      </c>
      <c r="BL135" s="13" t="s">
        <v>174</v>
      </c>
      <c r="BM135" s="139" t="s">
        <v>265</v>
      </c>
    </row>
    <row r="136" spans="2:65" s="1" customFormat="1" ht="37.9" customHeight="1">
      <c r="B136" s="128"/>
      <c r="C136" s="129" t="s">
        <v>104</v>
      </c>
      <c r="D136" s="129" t="s">
        <v>170</v>
      </c>
      <c r="E136" s="130" t="s">
        <v>266</v>
      </c>
      <c r="F136" s="131" t="s">
        <v>267</v>
      </c>
      <c r="G136" s="132" t="s">
        <v>213</v>
      </c>
      <c r="H136" s="133">
        <v>74.48</v>
      </c>
      <c r="I136" s="134">
        <v>0</v>
      </c>
      <c r="J136" s="134">
        <f t="shared" si="0"/>
        <v>0</v>
      </c>
      <c r="K136" s="131" t="s">
        <v>2419</v>
      </c>
      <c r="L136" s="25"/>
      <c r="M136" s="135" t="s">
        <v>1</v>
      </c>
      <c r="N136" s="136" t="s">
        <v>37</v>
      </c>
      <c r="O136" s="137">
        <v>7.2999999999999995E-2</v>
      </c>
      <c r="P136" s="137">
        <f t="shared" si="1"/>
        <v>5.4370399999999997</v>
      </c>
      <c r="Q136" s="137">
        <v>0</v>
      </c>
      <c r="R136" s="137">
        <f t="shared" si="2"/>
        <v>0</v>
      </c>
      <c r="S136" s="137">
        <v>0</v>
      </c>
      <c r="T136" s="138">
        <f t="shared" si="3"/>
        <v>0</v>
      </c>
      <c r="AR136" s="139" t="s">
        <v>174</v>
      </c>
      <c r="AT136" s="139" t="s">
        <v>170</v>
      </c>
      <c r="AU136" s="139" t="s">
        <v>81</v>
      </c>
      <c r="AY136" s="13" t="s">
        <v>168</v>
      </c>
      <c r="BE136" s="140">
        <f t="shared" si="4"/>
        <v>0</v>
      </c>
      <c r="BF136" s="140">
        <f t="shared" si="5"/>
        <v>0</v>
      </c>
      <c r="BG136" s="140">
        <f t="shared" si="6"/>
        <v>0</v>
      </c>
      <c r="BH136" s="140">
        <f t="shared" si="7"/>
        <v>0</v>
      </c>
      <c r="BI136" s="140">
        <f t="shared" si="8"/>
        <v>0</v>
      </c>
      <c r="BJ136" s="13" t="s">
        <v>79</v>
      </c>
      <c r="BK136" s="140">
        <f t="shared" si="9"/>
        <v>0</v>
      </c>
      <c r="BL136" s="13" t="s">
        <v>174</v>
      </c>
      <c r="BM136" s="139" t="s">
        <v>268</v>
      </c>
    </row>
    <row r="137" spans="2:65" s="1" customFormat="1" ht="37.9" customHeight="1">
      <c r="B137" s="128"/>
      <c r="C137" s="129" t="s">
        <v>174</v>
      </c>
      <c r="D137" s="129" t="s">
        <v>170</v>
      </c>
      <c r="E137" s="130" t="s">
        <v>269</v>
      </c>
      <c r="F137" s="131" t="s">
        <v>270</v>
      </c>
      <c r="G137" s="132" t="s">
        <v>213</v>
      </c>
      <c r="H137" s="133">
        <v>18.62</v>
      </c>
      <c r="I137" s="134">
        <v>0</v>
      </c>
      <c r="J137" s="134">
        <f t="shared" si="0"/>
        <v>0</v>
      </c>
      <c r="K137" s="131" t="s">
        <v>2419</v>
      </c>
      <c r="L137" s="25"/>
      <c r="M137" s="135" t="s">
        <v>1</v>
      </c>
      <c r="N137" s="136" t="s">
        <v>37</v>
      </c>
      <c r="O137" s="137">
        <v>8.3000000000000004E-2</v>
      </c>
      <c r="P137" s="137">
        <f t="shared" si="1"/>
        <v>1.5454600000000001</v>
      </c>
      <c r="Q137" s="137">
        <v>0</v>
      </c>
      <c r="R137" s="137">
        <f t="shared" si="2"/>
        <v>0</v>
      </c>
      <c r="S137" s="137">
        <v>0</v>
      </c>
      <c r="T137" s="138">
        <f t="shared" si="3"/>
        <v>0</v>
      </c>
      <c r="AR137" s="139" t="s">
        <v>174</v>
      </c>
      <c r="AT137" s="139" t="s">
        <v>170</v>
      </c>
      <c r="AU137" s="139" t="s">
        <v>81</v>
      </c>
      <c r="AY137" s="13" t="s">
        <v>168</v>
      </c>
      <c r="BE137" s="140">
        <f t="shared" si="4"/>
        <v>0</v>
      </c>
      <c r="BF137" s="140">
        <f t="shared" si="5"/>
        <v>0</v>
      </c>
      <c r="BG137" s="140">
        <f t="shared" si="6"/>
        <v>0</v>
      </c>
      <c r="BH137" s="140">
        <f t="shared" si="7"/>
        <v>0</v>
      </c>
      <c r="BI137" s="140">
        <f t="shared" si="8"/>
        <v>0</v>
      </c>
      <c r="BJ137" s="13" t="s">
        <v>79</v>
      </c>
      <c r="BK137" s="140">
        <f t="shared" si="9"/>
        <v>0</v>
      </c>
      <c r="BL137" s="13" t="s">
        <v>174</v>
      </c>
      <c r="BM137" s="139" t="s">
        <v>271</v>
      </c>
    </row>
    <row r="138" spans="2:65" s="1" customFormat="1" ht="24.2" customHeight="1">
      <c r="B138" s="128"/>
      <c r="C138" s="129" t="s">
        <v>185</v>
      </c>
      <c r="D138" s="129" t="s">
        <v>170</v>
      </c>
      <c r="E138" s="130" t="s">
        <v>272</v>
      </c>
      <c r="F138" s="131" t="s">
        <v>273</v>
      </c>
      <c r="G138" s="132" t="s">
        <v>239</v>
      </c>
      <c r="H138" s="133">
        <v>125.685</v>
      </c>
      <c r="I138" s="134">
        <v>0</v>
      </c>
      <c r="J138" s="134">
        <f t="shared" si="0"/>
        <v>0</v>
      </c>
      <c r="K138" s="131" t="s">
        <v>2419</v>
      </c>
      <c r="L138" s="25"/>
      <c r="M138" s="135" t="s">
        <v>1</v>
      </c>
      <c r="N138" s="136" t="s">
        <v>37</v>
      </c>
      <c r="O138" s="137">
        <v>0</v>
      </c>
      <c r="P138" s="137">
        <f t="shared" si="1"/>
        <v>0</v>
      </c>
      <c r="Q138" s="137">
        <v>0</v>
      </c>
      <c r="R138" s="137">
        <f t="shared" si="2"/>
        <v>0</v>
      </c>
      <c r="S138" s="137">
        <v>0</v>
      </c>
      <c r="T138" s="138">
        <f t="shared" si="3"/>
        <v>0</v>
      </c>
      <c r="AR138" s="139" t="s">
        <v>174</v>
      </c>
      <c r="AT138" s="139" t="s">
        <v>170</v>
      </c>
      <c r="AU138" s="139" t="s">
        <v>81</v>
      </c>
      <c r="AY138" s="13" t="s">
        <v>168</v>
      </c>
      <c r="BE138" s="140">
        <f t="shared" si="4"/>
        <v>0</v>
      </c>
      <c r="BF138" s="140">
        <f t="shared" si="5"/>
        <v>0</v>
      </c>
      <c r="BG138" s="140">
        <f t="shared" si="6"/>
        <v>0</v>
      </c>
      <c r="BH138" s="140">
        <f t="shared" si="7"/>
        <v>0</v>
      </c>
      <c r="BI138" s="140">
        <f t="shared" si="8"/>
        <v>0</v>
      </c>
      <c r="BJ138" s="13" t="s">
        <v>79</v>
      </c>
      <c r="BK138" s="140">
        <f t="shared" si="9"/>
        <v>0</v>
      </c>
      <c r="BL138" s="13" t="s">
        <v>174</v>
      </c>
      <c r="BM138" s="139" t="s">
        <v>274</v>
      </c>
    </row>
    <row r="139" spans="2:65" s="1" customFormat="1" ht="37.9" customHeight="1">
      <c r="B139" s="128"/>
      <c r="C139" s="129" t="s">
        <v>189</v>
      </c>
      <c r="D139" s="129" t="s">
        <v>170</v>
      </c>
      <c r="E139" s="130" t="s">
        <v>275</v>
      </c>
      <c r="F139" s="131" t="s">
        <v>276</v>
      </c>
      <c r="G139" s="132" t="s">
        <v>239</v>
      </c>
      <c r="H139" s="133">
        <v>46.55</v>
      </c>
      <c r="I139" s="134">
        <v>0</v>
      </c>
      <c r="J139" s="134">
        <f t="shared" si="0"/>
        <v>0</v>
      </c>
      <c r="K139" s="131" t="s">
        <v>192</v>
      </c>
      <c r="L139" s="25"/>
      <c r="M139" s="135" t="s">
        <v>1</v>
      </c>
      <c r="N139" s="136" t="s">
        <v>37</v>
      </c>
      <c r="O139" s="137">
        <v>0</v>
      </c>
      <c r="P139" s="137">
        <f t="shared" si="1"/>
        <v>0</v>
      </c>
      <c r="Q139" s="137">
        <v>0</v>
      </c>
      <c r="R139" s="137">
        <f t="shared" si="2"/>
        <v>0</v>
      </c>
      <c r="S139" s="137">
        <v>0</v>
      </c>
      <c r="T139" s="138">
        <f t="shared" si="3"/>
        <v>0</v>
      </c>
      <c r="AR139" s="139" t="s">
        <v>174</v>
      </c>
      <c r="AT139" s="139" t="s">
        <v>170</v>
      </c>
      <c r="AU139" s="139" t="s">
        <v>81</v>
      </c>
      <c r="AY139" s="13" t="s">
        <v>168</v>
      </c>
      <c r="BE139" s="140">
        <f t="shared" si="4"/>
        <v>0</v>
      </c>
      <c r="BF139" s="140">
        <f t="shared" si="5"/>
        <v>0</v>
      </c>
      <c r="BG139" s="140">
        <f t="shared" si="6"/>
        <v>0</v>
      </c>
      <c r="BH139" s="140">
        <f t="shared" si="7"/>
        <v>0</v>
      </c>
      <c r="BI139" s="140">
        <f t="shared" si="8"/>
        <v>0</v>
      </c>
      <c r="BJ139" s="13" t="s">
        <v>79</v>
      </c>
      <c r="BK139" s="140">
        <f t="shared" si="9"/>
        <v>0</v>
      </c>
      <c r="BL139" s="13" t="s">
        <v>174</v>
      </c>
      <c r="BM139" s="139" t="s">
        <v>277</v>
      </c>
    </row>
    <row r="140" spans="2:65" s="1" customFormat="1" ht="24.2" customHeight="1">
      <c r="B140" s="128"/>
      <c r="C140" s="129" t="s">
        <v>194</v>
      </c>
      <c r="D140" s="129" t="s">
        <v>170</v>
      </c>
      <c r="E140" s="130" t="s">
        <v>278</v>
      </c>
      <c r="F140" s="131" t="s">
        <v>279</v>
      </c>
      <c r="G140" s="132" t="s">
        <v>213</v>
      </c>
      <c r="H140" s="133">
        <v>11.528</v>
      </c>
      <c r="I140" s="134">
        <v>0</v>
      </c>
      <c r="J140" s="134">
        <f t="shared" si="0"/>
        <v>0</v>
      </c>
      <c r="K140" s="131" t="s">
        <v>2419</v>
      </c>
      <c r="L140" s="25"/>
      <c r="M140" s="135" t="s">
        <v>1</v>
      </c>
      <c r="N140" s="136" t="s">
        <v>37</v>
      </c>
      <c r="O140" s="137">
        <v>0.32800000000000001</v>
      </c>
      <c r="P140" s="137">
        <f t="shared" si="1"/>
        <v>3.7811840000000001</v>
      </c>
      <c r="Q140" s="137">
        <v>0</v>
      </c>
      <c r="R140" s="137">
        <f t="shared" si="2"/>
        <v>0</v>
      </c>
      <c r="S140" s="137">
        <v>0</v>
      </c>
      <c r="T140" s="138">
        <f t="shared" si="3"/>
        <v>0</v>
      </c>
      <c r="AR140" s="139" t="s">
        <v>174</v>
      </c>
      <c r="AT140" s="139" t="s">
        <v>170</v>
      </c>
      <c r="AU140" s="139" t="s">
        <v>81</v>
      </c>
      <c r="AY140" s="13" t="s">
        <v>168</v>
      </c>
      <c r="BE140" s="140">
        <f t="shared" si="4"/>
        <v>0</v>
      </c>
      <c r="BF140" s="140">
        <f t="shared" si="5"/>
        <v>0</v>
      </c>
      <c r="BG140" s="140">
        <f t="shared" si="6"/>
        <v>0</v>
      </c>
      <c r="BH140" s="140">
        <f t="shared" si="7"/>
        <v>0</v>
      </c>
      <c r="BI140" s="140">
        <f t="shared" si="8"/>
        <v>0</v>
      </c>
      <c r="BJ140" s="13" t="s">
        <v>79</v>
      </c>
      <c r="BK140" s="140">
        <f t="shared" si="9"/>
        <v>0</v>
      </c>
      <c r="BL140" s="13" t="s">
        <v>174</v>
      </c>
      <c r="BM140" s="139" t="s">
        <v>280</v>
      </c>
    </row>
    <row r="141" spans="2:65" s="1" customFormat="1" ht="16.5" customHeight="1">
      <c r="B141" s="128"/>
      <c r="C141" s="145" t="s">
        <v>232</v>
      </c>
      <c r="D141" s="145" t="s">
        <v>210</v>
      </c>
      <c r="E141" s="146" t="s">
        <v>281</v>
      </c>
      <c r="F141" s="147" t="s">
        <v>282</v>
      </c>
      <c r="G141" s="148" t="s">
        <v>239</v>
      </c>
      <c r="H141" s="149">
        <v>23.056000000000001</v>
      </c>
      <c r="I141" s="134">
        <v>0</v>
      </c>
      <c r="J141" s="150">
        <f t="shared" si="0"/>
        <v>0</v>
      </c>
      <c r="K141" s="147" t="s">
        <v>2419</v>
      </c>
      <c r="L141" s="151"/>
      <c r="M141" s="152" t="s">
        <v>1</v>
      </c>
      <c r="N141" s="153" t="s">
        <v>37</v>
      </c>
      <c r="O141" s="137">
        <v>0</v>
      </c>
      <c r="P141" s="137">
        <f t="shared" si="1"/>
        <v>0</v>
      </c>
      <c r="Q141" s="137">
        <v>1</v>
      </c>
      <c r="R141" s="137">
        <f t="shared" si="2"/>
        <v>23.056000000000001</v>
      </c>
      <c r="S141" s="137">
        <v>0</v>
      </c>
      <c r="T141" s="138">
        <f t="shared" si="3"/>
        <v>0</v>
      </c>
      <c r="AR141" s="139" t="s">
        <v>232</v>
      </c>
      <c r="AT141" s="139" t="s">
        <v>210</v>
      </c>
      <c r="AU141" s="139" t="s">
        <v>81</v>
      </c>
      <c r="AY141" s="13" t="s">
        <v>168</v>
      </c>
      <c r="BE141" s="140">
        <f t="shared" si="4"/>
        <v>0</v>
      </c>
      <c r="BF141" s="140">
        <f t="shared" si="5"/>
        <v>0</v>
      </c>
      <c r="BG141" s="140">
        <f t="shared" si="6"/>
        <v>0</v>
      </c>
      <c r="BH141" s="140">
        <f t="shared" si="7"/>
        <v>0</v>
      </c>
      <c r="BI141" s="140">
        <f t="shared" si="8"/>
        <v>0</v>
      </c>
      <c r="BJ141" s="13" t="s">
        <v>79</v>
      </c>
      <c r="BK141" s="140">
        <f t="shared" si="9"/>
        <v>0</v>
      </c>
      <c r="BL141" s="13" t="s">
        <v>174</v>
      </c>
      <c r="BM141" s="139" t="s">
        <v>283</v>
      </c>
    </row>
    <row r="142" spans="2:65" s="11" customFormat="1" ht="22.9" customHeight="1">
      <c r="B142" s="117"/>
      <c r="D142" s="118" t="s">
        <v>71</v>
      </c>
      <c r="E142" s="126" t="s">
        <v>245</v>
      </c>
      <c r="F142" s="126" t="s">
        <v>284</v>
      </c>
      <c r="I142" s="134">
        <v>0</v>
      </c>
      <c r="J142" s="127">
        <f>BK142</f>
        <v>0</v>
      </c>
      <c r="L142" s="117"/>
      <c r="M142" s="121"/>
      <c r="P142" s="122">
        <f>SUM(P143:P168)</f>
        <v>1802.4086300000001</v>
      </c>
      <c r="R142" s="122">
        <f>SUM(R143:R168)</f>
        <v>1.2486000000000001E-2</v>
      </c>
      <c r="T142" s="123">
        <f>SUM(T143:T168)</f>
        <v>2333.4251000000004</v>
      </c>
      <c r="AR142" s="118" t="s">
        <v>79</v>
      </c>
      <c r="AT142" s="124" t="s">
        <v>71</v>
      </c>
      <c r="AU142" s="124" t="s">
        <v>79</v>
      </c>
      <c r="AY142" s="118" t="s">
        <v>168</v>
      </c>
      <c r="BK142" s="125">
        <f>SUM(BK143:BK168)</f>
        <v>0</v>
      </c>
    </row>
    <row r="143" spans="2:65" s="1" customFormat="1" ht="24.2" customHeight="1">
      <c r="B143" s="128"/>
      <c r="C143" s="129" t="s">
        <v>236</v>
      </c>
      <c r="D143" s="129" t="s">
        <v>170</v>
      </c>
      <c r="E143" s="130" t="s">
        <v>285</v>
      </c>
      <c r="F143" s="131" t="s">
        <v>286</v>
      </c>
      <c r="G143" s="132" t="s">
        <v>213</v>
      </c>
      <c r="H143" s="133">
        <v>487.76</v>
      </c>
      <c r="I143" s="134">
        <v>0</v>
      </c>
      <c r="J143" s="134">
        <f t="shared" ref="J143:J168" si="10">ROUND(I143*H143,2)</f>
        <v>0</v>
      </c>
      <c r="K143" s="131" t="s">
        <v>192</v>
      </c>
      <c r="L143" s="25"/>
      <c r="M143" s="135" t="s">
        <v>1</v>
      </c>
      <c r="N143" s="136" t="s">
        <v>37</v>
      </c>
      <c r="O143" s="137">
        <v>0.39</v>
      </c>
      <c r="P143" s="137">
        <f t="shared" ref="P143:P168" si="11">O143*H143</f>
        <v>190.22640000000001</v>
      </c>
      <c r="Q143" s="137">
        <v>0</v>
      </c>
      <c r="R143" s="137">
        <f t="shared" ref="R143:R168" si="12">Q143*H143</f>
        <v>0</v>
      </c>
      <c r="S143" s="137">
        <v>1.85</v>
      </c>
      <c r="T143" s="138">
        <f t="shared" ref="T143:T168" si="13">S143*H143</f>
        <v>902.35599999999999</v>
      </c>
      <c r="AR143" s="139" t="s">
        <v>174</v>
      </c>
      <c r="AT143" s="139" t="s">
        <v>170</v>
      </c>
      <c r="AU143" s="139" t="s">
        <v>81</v>
      </c>
      <c r="AY143" s="13" t="s">
        <v>168</v>
      </c>
      <c r="BE143" s="140">
        <f t="shared" ref="BE143:BE168" si="14">IF(N143="základní",J143,0)</f>
        <v>0</v>
      </c>
      <c r="BF143" s="140">
        <f t="shared" ref="BF143:BF168" si="15">IF(N143="snížená",J143,0)</f>
        <v>0</v>
      </c>
      <c r="BG143" s="140">
        <f t="shared" ref="BG143:BG168" si="16">IF(N143="zákl. přenesená",J143,0)</f>
        <v>0</v>
      </c>
      <c r="BH143" s="140">
        <f t="shared" ref="BH143:BH168" si="17">IF(N143="sníž. přenesená",J143,0)</f>
        <v>0</v>
      </c>
      <c r="BI143" s="140">
        <f t="shared" ref="BI143:BI168" si="18">IF(N143="nulová",J143,0)</f>
        <v>0</v>
      </c>
      <c r="BJ143" s="13" t="s">
        <v>79</v>
      </c>
      <c r="BK143" s="140">
        <f t="shared" ref="BK143:BK168" si="19">ROUND(I143*H143,2)</f>
        <v>0</v>
      </c>
      <c r="BL143" s="13" t="s">
        <v>174</v>
      </c>
      <c r="BM143" s="139" t="s">
        <v>287</v>
      </c>
    </row>
    <row r="144" spans="2:65" s="1" customFormat="1" ht="24.2" customHeight="1">
      <c r="B144" s="128"/>
      <c r="C144" s="129" t="s">
        <v>241</v>
      </c>
      <c r="D144" s="129" t="s">
        <v>170</v>
      </c>
      <c r="E144" s="130" t="s">
        <v>288</v>
      </c>
      <c r="F144" s="131" t="s">
        <v>289</v>
      </c>
      <c r="G144" s="132" t="s">
        <v>218</v>
      </c>
      <c r="H144" s="133">
        <v>698</v>
      </c>
      <c r="I144" s="134">
        <v>0</v>
      </c>
      <c r="J144" s="134">
        <f t="shared" si="10"/>
        <v>0</v>
      </c>
      <c r="K144" s="131" t="s">
        <v>192</v>
      </c>
      <c r="L144" s="25"/>
      <c r="M144" s="135" t="s">
        <v>1</v>
      </c>
      <c r="N144" s="136" t="s">
        <v>37</v>
      </c>
      <c r="O144" s="137">
        <v>3.3000000000000002E-2</v>
      </c>
      <c r="P144" s="137">
        <f t="shared" si="11"/>
        <v>23.034000000000002</v>
      </c>
      <c r="Q144" s="137">
        <v>0</v>
      </c>
      <c r="R144" s="137">
        <f t="shared" si="12"/>
        <v>0</v>
      </c>
      <c r="S144" s="137">
        <v>0.18</v>
      </c>
      <c r="T144" s="138">
        <f t="shared" si="13"/>
        <v>125.64</v>
      </c>
      <c r="AR144" s="139" t="s">
        <v>174</v>
      </c>
      <c r="AT144" s="139" t="s">
        <v>170</v>
      </c>
      <c r="AU144" s="139" t="s">
        <v>81</v>
      </c>
      <c r="AY144" s="13" t="s">
        <v>168</v>
      </c>
      <c r="BE144" s="140">
        <f t="shared" si="14"/>
        <v>0</v>
      </c>
      <c r="BF144" s="140">
        <f t="shared" si="15"/>
        <v>0</v>
      </c>
      <c r="BG144" s="140">
        <f t="shared" si="16"/>
        <v>0</v>
      </c>
      <c r="BH144" s="140">
        <f t="shared" si="17"/>
        <v>0</v>
      </c>
      <c r="BI144" s="140">
        <f t="shared" si="18"/>
        <v>0</v>
      </c>
      <c r="BJ144" s="13" t="s">
        <v>79</v>
      </c>
      <c r="BK144" s="140">
        <f t="shared" si="19"/>
        <v>0</v>
      </c>
      <c r="BL144" s="13" t="s">
        <v>174</v>
      </c>
      <c r="BM144" s="139" t="s">
        <v>290</v>
      </c>
    </row>
    <row r="145" spans="2:65" s="1" customFormat="1" ht="33" customHeight="1">
      <c r="B145" s="128"/>
      <c r="C145" s="129" t="s">
        <v>245</v>
      </c>
      <c r="D145" s="129" t="s">
        <v>170</v>
      </c>
      <c r="E145" s="130" t="s">
        <v>291</v>
      </c>
      <c r="F145" s="131" t="s">
        <v>292</v>
      </c>
      <c r="G145" s="132" t="s">
        <v>218</v>
      </c>
      <c r="H145" s="133">
        <v>105.9</v>
      </c>
      <c r="I145" s="134">
        <v>0</v>
      </c>
      <c r="J145" s="134">
        <f t="shared" si="10"/>
        <v>0</v>
      </c>
      <c r="K145" s="131" t="s">
        <v>2419</v>
      </c>
      <c r="L145" s="25"/>
      <c r="M145" s="135" t="s">
        <v>1</v>
      </c>
      <c r="N145" s="136" t="s">
        <v>37</v>
      </c>
      <c r="O145" s="137">
        <v>0.16600000000000001</v>
      </c>
      <c r="P145" s="137">
        <f t="shared" si="11"/>
        <v>17.579400000000003</v>
      </c>
      <c r="Q145" s="137">
        <v>0</v>
      </c>
      <c r="R145" s="137">
        <f t="shared" si="12"/>
        <v>0</v>
      </c>
      <c r="S145" s="137">
        <v>0.44</v>
      </c>
      <c r="T145" s="138">
        <f t="shared" si="13"/>
        <v>46.596000000000004</v>
      </c>
      <c r="AR145" s="139" t="s">
        <v>174</v>
      </c>
      <c r="AT145" s="139" t="s">
        <v>170</v>
      </c>
      <c r="AU145" s="139" t="s">
        <v>81</v>
      </c>
      <c r="AY145" s="13" t="s">
        <v>168</v>
      </c>
      <c r="BE145" s="140">
        <f t="shared" si="14"/>
        <v>0</v>
      </c>
      <c r="BF145" s="140">
        <f t="shared" si="15"/>
        <v>0</v>
      </c>
      <c r="BG145" s="140">
        <f t="shared" si="16"/>
        <v>0</v>
      </c>
      <c r="BH145" s="140">
        <f t="shared" si="17"/>
        <v>0</v>
      </c>
      <c r="BI145" s="140">
        <f t="shared" si="18"/>
        <v>0</v>
      </c>
      <c r="BJ145" s="13" t="s">
        <v>79</v>
      </c>
      <c r="BK145" s="140">
        <f t="shared" si="19"/>
        <v>0</v>
      </c>
      <c r="BL145" s="13" t="s">
        <v>174</v>
      </c>
      <c r="BM145" s="139" t="s">
        <v>293</v>
      </c>
    </row>
    <row r="146" spans="2:65" s="1" customFormat="1" ht="21.75" customHeight="1">
      <c r="B146" s="128"/>
      <c r="C146" s="129" t="s">
        <v>8</v>
      </c>
      <c r="D146" s="129" t="s">
        <v>170</v>
      </c>
      <c r="E146" s="130" t="s">
        <v>294</v>
      </c>
      <c r="F146" s="131" t="s">
        <v>295</v>
      </c>
      <c r="G146" s="132" t="s">
        <v>239</v>
      </c>
      <c r="H146" s="133">
        <v>1074.5920000000001</v>
      </c>
      <c r="I146" s="134">
        <v>0</v>
      </c>
      <c r="J146" s="134">
        <f t="shared" si="10"/>
        <v>0</v>
      </c>
      <c r="K146" s="131" t="s">
        <v>2419</v>
      </c>
      <c r="L146" s="25"/>
      <c r="M146" s="135" t="s">
        <v>1</v>
      </c>
      <c r="N146" s="136" t="s">
        <v>37</v>
      </c>
      <c r="O146" s="137">
        <v>0.03</v>
      </c>
      <c r="P146" s="137">
        <f t="shared" si="11"/>
        <v>32.237760000000002</v>
      </c>
      <c r="Q146" s="137">
        <v>0</v>
      </c>
      <c r="R146" s="137">
        <f t="shared" si="12"/>
        <v>0</v>
      </c>
      <c r="S146" s="137">
        <v>0</v>
      </c>
      <c r="T146" s="138">
        <f t="shared" si="13"/>
        <v>0</v>
      </c>
      <c r="AR146" s="139" t="s">
        <v>174</v>
      </c>
      <c r="AT146" s="139" t="s">
        <v>170</v>
      </c>
      <c r="AU146" s="139" t="s">
        <v>81</v>
      </c>
      <c r="AY146" s="13" t="s">
        <v>168</v>
      </c>
      <c r="BE146" s="140">
        <f t="shared" si="14"/>
        <v>0</v>
      </c>
      <c r="BF146" s="140">
        <f t="shared" si="15"/>
        <v>0</v>
      </c>
      <c r="BG146" s="140">
        <f t="shared" si="16"/>
        <v>0</v>
      </c>
      <c r="BH146" s="140">
        <f t="shared" si="17"/>
        <v>0</v>
      </c>
      <c r="BI146" s="140">
        <f t="shared" si="18"/>
        <v>0</v>
      </c>
      <c r="BJ146" s="13" t="s">
        <v>79</v>
      </c>
      <c r="BK146" s="140">
        <f t="shared" si="19"/>
        <v>0</v>
      </c>
      <c r="BL146" s="13" t="s">
        <v>174</v>
      </c>
      <c r="BM146" s="139" t="s">
        <v>296</v>
      </c>
    </row>
    <row r="147" spans="2:65" s="1" customFormat="1" ht="24.2" customHeight="1">
      <c r="B147" s="128"/>
      <c r="C147" s="129" t="s">
        <v>297</v>
      </c>
      <c r="D147" s="129" t="s">
        <v>170</v>
      </c>
      <c r="E147" s="130" t="s">
        <v>298</v>
      </c>
      <c r="F147" s="131" t="s">
        <v>299</v>
      </c>
      <c r="G147" s="132" t="s">
        <v>239</v>
      </c>
      <c r="H147" s="133">
        <v>6447.5519999999997</v>
      </c>
      <c r="I147" s="134">
        <v>0</v>
      </c>
      <c r="J147" s="134">
        <f t="shared" si="10"/>
        <v>0</v>
      </c>
      <c r="K147" s="131" t="s">
        <v>2419</v>
      </c>
      <c r="L147" s="25"/>
      <c r="M147" s="135" t="s">
        <v>1</v>
      </c>
      <c r="N147" s="136" t="s">
        <v>37</v>
      </c>
      <c r="O147" s="137">
        <v>2E-3</v>
      </c>
      <c r="P147" s="137">
        <f t="shared" si="11"/>
        <v>12.895104</v>
      </c>
      <c r="Q147" s="137">
        <v>0</v>
      </c>
      <c r="R147" s="137">
        <f t="shared" si="12"/>
        <v>0</v>
      </c>
      <c r="S147" s="137">
        <v>0</v>
      </c>
      <c r="T147" s="138">
        <f t="shared" si="13"/>
        <v>0</v>
      </c>
      <c r="AR147" s="139" t="s">
        <v>174</v>
      </c>
      <c r="AT147" s="139" t="s">
        <v>170</v>
      </c>
      <c r="AU147" s="139" t="s">
        <v>81</v>
      </c>
      <c r="AY147" s="13" t="s">
        <v>168</v>
      </c>
      <c r="BE147" s="140">
        <f t="shared" si="14"/>
        <v>0</v>
      </c>
      <c r="BF147" s="140">
        <f t="shared" si="15"/>
        <v>0</v>
      </c>
      <c r="BG147" s="140">
        <f t="shared" si="16"/>
        <v>0</v>
      </c>
      <c r="BH147" s="140">
        <f t="shared" si="17"/>
        <v>0</v>
      </c>
      <c r="BI147" s="140">
        <f t="shared" si="18"/>
        <v>0</v>
      </c>
      <c r="BJ147" s="13" t="s">
        <v>79</v>
      </c>
      <c r="BK147" s="140">
        <f t="shared" si="19"/>
        <v>0</v>
      </c>
      <c r="BL147" s="13" t="s">
        <v>174</v>
      </c>
      <c r="BM147" s="139" t="s">
        <v>300</v>
      </c>
    </row>
    <row r="148" spans="2:65" s="1" customFormat="1" ht="24.2" customHeight="1">
      <c r="B148" s="128"/>
      <c r="C148" s="129" t="s">
        <v>301</v>
      </c>
      <c r="D148" s="129" t="s">
        <v>170</v>
      </c>
      <c r="E148" s="130" t="s">
        <v>272</v>
      </c>
      <c r="F148" s="131" t="s">
        <v>273</v>
      </c>
      <c r="G148" s="132" t="s">
        <v>239</v>
      </c>
      <c r="H148" s="133">
        <v>1074.5920000000001</v>
      </c>
      <c r="I148" s="134">
        <v>0</v>
      </c>
      <c r="J148" s="134">
        <f t="shared" si="10"/>
        <v>0</v>
      </c>
      <c r="K148" s="131" t="s">
        <v>2419</v>
      </c>
      <c r="L148" s="25"/>
      <c r="M148" s="135" t="s">
        <v>1</v>
      </c>
      <c r="N148" s="136" t="s">
        <v>37</v>
      </c>
      <c r="O148" s="137">
        <v>0</v>
      </c>
      <c r="P148" s="137">
        <f t="shared" si="11"/>
        <v>0</v>
      </c>
      <c r="Q148" s="137">
        <v>0</v>
      </c>
      <c r="R148" s="137">
        <f t="shared" si="12"/>
        <v>0</v>
      </c>
      <c r="S148" s="137">
        <v>0</v>
      </c>
      <c r="T148" s="138">
        <f t="shared" si="13"/>
        <v>0</v>
      </c>
      <c r="AR148" s="139" t="s">
        <v>174</v>
      </c>
      <c r="AT148" s="139" t="s">
        <v>170</v>
      </c>
      <c r="AU148" s="139" t="s">
        <v>81</v>
      </c>
      <c r="AY148" s="13" t="s">
        <v>168</v>
      </c>
      <c r="BE148" s="140">
        <f t="shared" si="14"/>
        <v>0</v>
      </c>
      <c r="BF148" s="140">
        <f t="shared" si="15"/>
        <v>0</v>
      </c>
      <c r="BG148" s="140">
        <f t="shared" si="16"/>
        <v>0</v>
      </c>
      <c r="BH148" s="140">
        <f t="shared" si="17"/>
        <v>0</v>
      </c>
      <c r="BI148" s="140">
        <f t="shared" si="18"/>
        <v>0</v>
      </c>
      <c r="BJ148" s="13" t="s">
        <v>79</v>
      </c>
      <c r="BK148" s="140">
        <f t="shared" si="19"/>
        <v>0</v>
      </c>
      <c r="BL148" s="13" t="s">
        <v>174</v>
      </c>
      <c r="BM148" s="139" t="s">
        <v>302</v>
      </c>
    </row>
    <row r="149" spans="2:65" s="1" customFormat="1" ht="21.75" customHeight="1">
      <c r="B149" s="128"/>
      <c r="C149" s="129" t="s">
        <v>303</v>
      </c>
      <c r="D149" s="129" t="s">
        <v>170</v>
      </c>
      <c r="E149" s="130" t="s">
        <v>304</v>
      </c>
      <c r="F149" s="131" t="s">
        <v>305</v>
      </c>
      <c r="G149" s="132" t="s">
        <v>207</v>
      </c>
      <c r="H149" s="133">
        <v>458</v>
      </c>
      <c r="I149" s="134">
        <v>0</v>
      </c>
      <c r="J149" s="134">
        <f t="shared" si="10"/>
        <v>0</v>
      </c>
      <c r="K149" s="131" t="s">
        <v>192</v>
      </c>
      <c r="L149" s="25"/>
      <c r="M149" s="135" t="s">
        <v>1</v>
      </c>
      <c r="N149" s="136" t="s">
        <v>37</v>
      </c>
      <c r="O149" s="137">
        <v>0.14699999999999999</v>
      </c>
      <c r="P149" s="137">
        <f t="shared" si="11"/>
        <v>67.325999999999993</v>
      </c>
      <c r="Q149" s="137">
        <v>0</v>
      </c>
      <c r="R149" s="137">
        <f t="shared" si="12"/>
        <v>0</v>
      </c>
      <c r="S149" s="137">
        <v>9.2999999999999999E-2</v>
      </c>
      <c r="T149" s="138">
        <f t="shared" si="13"/>
        <v>42.594000000000001</v>
      </c>
      <c r="AR149" s="139" t="s">
        <v>174</v>
      </c>
      <c r="AT149" s="139" t="s">
        <v>170</v>
      </c>
      <c r="AU149" s="139" t="s">
        <v>81</v>
      </c>
      <c r="AY149" s="13" t="s">
        <v>168</v>
      </c>
      <c r="BE149" s="140">
        <f t="shared" si="14"/>
        <v>0</v>
      </c>
      <c r="BF149" s="140">
        <f t="shared" si="15"/>
        <v>0</v>
      </c>
      <c r="BG149" s="140">
        <f t="shared" si="16"/>
        <v>0</v>
      </c>
      <c r="BH149" s="140">
        <f t="shared" si="17"/>
        <v>0</v>
      </c>
      <c r="BI149" s="140">
        <f t="shared" si="18"/>
        <v>0</v>
      </c>
      <c r="BJ149" s="13" t="s">
        <v>79</v>
      </c>
      <c r="BK149" s="140">
        <f t="shared" si="19"/>
        <v>0</v>
      </c>
      <c r="BL149" s="13" t="s">
        <v>174</v>
      </c>
      <c r="BM149" s="139" t="s">
        <v>306</v>
      </c>
    </row>
    <row r="150" spans="2:65" s="1" customFormat="1" ht="33" customHeight="1">
      <c r="B150" s="128"/>
      <c r="C150" s="129" t="s">
        <v>208</v>
      </c>
      <c r="D150" s="129" t="s">
        <v>170</v>
      </c>
      <c r="E150" s="130" t="s">
        <v>307</v>
      </c>
      <c r="F150" s="131" t="s">
        <v>308</v>
      </c>
      <c r="G150" s="132" t="s">
        <v>218</v>
      </c>
      <c r="H150" s="133">
        <v>50.38</v>
      </c>
      <c r="I150" s="134">
        <v>0</v>
      </c>
      <c r="J150" s="134">
        <f t="shared" si="10"/>
        <v>0</v>
      </c>
      <c r="K150" s="131" t="s">
        <v>2419</v>
      </c>
      <c r="L150" s="25"/>
      <c r="M150" s="135" t="s">
        <v>1</v>
      </c>
      <c r="N150" s="136" t="s">
        <v>37</v>
      </c>
      <c r="O150" s="137">
        <v>0.374</v>
      </c>
      <c r="P150" s="137">
        <f t="shared" si="11"/>
        <v>18.842120000000001</v>
      </c>
      <c r="Q150" s="137">
        <v>0</v>
      </c>
      <c r="R150" s="137">
        <f t="shared" si="12"/>
        <v>0</v>
      </c>
      <c r="S150" s="137">
        <v>0</v>
      </c>
      <c r="T150" s="138">
        <f t="shared" si="13"/>
        <v>0</v>
      </c>
      <c r="AR150" s="139" t="s">
        <v>174</v>
      </c>
      <c r="AT150" s="139" t="s">
        <v>170</v>
      </c>
      <c r="AU150" s="139" t="s">
        <v>81</v>
      </c>
      <c r="AY150" s="13" t="s">
        <v>168</v>
      </c>
      <c r="BE150" s="140">
        <f t="shared" si="14"/>
        <v>0</v>
      </c>
      <c r="BF150" s="140">
        <f t="shared" si="15"/>
        <v>0</v>
      </c>
      <c r="BG150" s="140">
        <f t="shared" si="16"/>
        <v>0</v>
      </c>
      <c r="BH150" s="140">
        <f t="shared" si="17"/>
        <v>0</v>
      </c>
      <c r="BI150" s="140">
        <f t="shared" si="18"/>
        <v>0</v>
      </c>
      <c r="BJ150" s="13" t="s">
        <v>79</v>
      </c>
      <c r="BK150" s="140">
        <f t="shared" si="19"/>
        <v>0</v>
      </c>
      <c r="BL150" s="13" t="s">
        <v>174</v>
      </c>
      <c r="BM150" s="139" t="s">
        <v>309</v>
      </c>
    </row>
    <row r="151" spans="2:65" s="1" customFormat="1" ht="24.2" customHeight="1">
      <c r="B151" s="128"/>
      <c r="C151" s="129" t="s">
        <v>310</v>
      </c>
      <c r="D151" s="129" t="s">
        <v>170</v>
      </c>
      <c r="E151" s="130" t="s">
        <v>311</v>
      </c>
      <c r="F151" s="131" t="s">
        <v>312</v>
      </c>
      <c r="G151" s="132" t="s">
        <v>239</v>
      </c>
      <c r="H151" s="133">
        <v>11.183999999999999</v>
      </c>
      <c r="I151" s="134">
        <v>0</v>
      </c>
      <c r="J151" s="134">
        <f t="shared" si="10"/>
        <v>0</v>
      </c>
      <c r="K151" s="131" t="s">
        <v>192</v>
      </c>
      <c r="L151" s="25"/>
      <c r="M151" s="135" t="s">
        <v>1</v>
      </c>
      <c r="N151" s="136" t="s">
        <v>37</v>
      </c>
      <c r="O151" s="137">
        <v>0.03</v>
      </c>
      <c r="P151" s="137">
        <f t="shared" si="11"/>
        <v>0.33551999999999998</v>
      </c>
      <c r="Q151" s="137">
        <v>0</v>
      </c>
      <c r="R151" s="137">
        <f t="shared" si="12"/>
        <v>0</v>
      </c>
      <c r="S151" s="137">
        <v>0</v>
      </c>
      <c r="T151" s="138">
        <f t="shared" si="13"/>
        <v>0</v>
      </c>
      <c r="AR151" s="139" t="s">
        <v>174</v>
      </c>
      <c r="AT151" s="139" t="s">
        <v>170</v>
      </c>
      <c r="AU151" s="139" t="s">
        <v>81</v>
      </c>
      <c r="AY151" s="13" t="s">
        <v>168</v>
      </c>
      <c r="BE151" s="140">
        <f t="shared" si="14"/>
        <v>0</v>
      </c>
      <c r="BF151" s="140">
        <f t="shared" si="15"/>
        <v>0</v>
      </c>
      <c r="BG151" s="140">
        <f t="shared" si="16"/>
        <v>0</v>
      </c>
      <c r="BH151" s="140">
        <f t="shared" si="17"/>
        <v>0</v>
      </c>
      <c r="BI151" s="140">
        <f t="shared" si="18"/>
        <v>0</v>
      </c>
      <c r="BJ151" s="13" t="s">
        <v>79</v>
      </c>
      <c r="BK151" s="140">
        <f t="shared" si="19"/>
        <v>0</v>
      </c>
      <c r="BL151" s="13" t="s">
        <v>174</v>
      </c>
      <c r="BM151" s="139" t="s">
        <v>313</v>
      </c>
    </row>
    <row r="152" spans="2:65" s="1" customFormat="1" ht="16.5" customHeight="1">
      <c r="B152" s="128"/>
      <c r="C152" s="129" t="s">
        <v>314</v>
      </c>
      <c r="D152" s="129" t="s">
        <v>170</v>
      </c>
      <c r="E152" s="130" t="s">
        <v>315</v>
      </c>
      <c r="F152" s="131" t="s">
        <v>316</v>
      </c>
      <c r="G152" s="132" t="s">
        <v>207</v>
      </c>
      <c r="H152" s="133">
        <v>458</v>
      </c>
      <c r="I152" s="134">
        <v>0</v>
      </c>
      <c r="J152" s="134">
        <f t="shared" si="10"/>
        <v>0</v>
      </c>
      <c r="K152" s="131" t="s">
        <v>2419</v>
      </c>
      <c r="L152" s="25"/>
      <c r="M152" s="135" t="s">
        <v>1</v>
      </c>
      <c r="N152" s="136" t="s">
        <v>37</v>
      </c>
      <c r="O152" s="137">
        <v>0.13300000000000001</v>
      </c>
      <c r="P152" s="137">
        <f t="shared" si="11"/>
        <v>60.914000000000001</v>
      </c>
      <c r="Q152" s="137">
        <v>0</v>
      </c>
      <c r="R152" s="137">
        <f t="shared" si="12"/>
        <v>0</v>
      </c>
      <c r="S152" s="137">
        <v>0.20499999999999999</v>
      </c>
      <c r="T152" s="138">
        <f t="shared" si="13"/>
        <v>93.89</v>
      </c>
      <c r="AR152" s="139" t="s">
        <v>174</v>
      </c>
      <c r="AT152" s="139" t="s">
        <v>170</v>
      </c>
      <c r="AU152" s="139" t="s">
        <v>81</v>
      </c>
      <c r="AY152" s="13" t="s">
        <v>168</v>
      </c>
      <c r="BE152" s="140">
        <f t="shared" si="14"/>
        <v>0</v>
      </c>
      <c r="BF152" s="140">
        <f t="shared" si="15"/>
        <v>0</v>
      </c>
      <c r="BG152" s="140">
        <f t="shared" si="16"/>
        <v>0</v>
      </c>
      <c r="BH152" s="140">
        <f t="shared" si="17"/>
        <v>0</v>
      </c>
      <c r="BI152" s="140">
        <f t="shared" si="18"/>
        <v>0</v>
      </c>
      <c r="BJ152" s="13" t="s">
        <v>79</v>
      </c>
      <c r="BK152" s="140">
        <f t="shared" si="19"/>
        <v>0</v>
      </c>
      <c r="BL152" s="13" t="s">
        <v>174</v>
      </c>
      <c r="BM152" s="139" t="s">
        <v>317</v>
      </c>
    </row>
    <row r="153" spans="2:65" s="1" customFormat="1" ht="16.5" customHeight="1">
      <c r="B153" s="128"/>
      <c r="C153" s="129" t="s">
        <v>318</v>
      </c>
      <c r="D153" s="129" t="s">
        <v>170</v>
      </c>
      <c r="E153" s="130" t="s">
        <v>319</v>
      </c>
      <c r="F153" s="131" t="s">
        <v>320</v>
      </c>
      <c r="G153" s="132" t="s">
        <v>207</v>
      </c>
      <c r="H153" s="133">
        <v>15.8</v>
      </c>
      <c r="I153" s="134">
        <v>0</v>
      </c>
      <c r="J153" s="134">
        <f t="shared" si="10"/>
        <v>0</v>
      </c>
      <c r="K153" s="131" t="s">
        <v>192</v>
      </c>
      <c r="L153" s="25"/>
      <c r="M153" s="135" t="s">
        <v>1</v>
      </c>
      <c r="N153" s="136" t="s">
        <v>37</v>
      </c>
      <c r="O153" s="137">
        <v>0.22700000000000001</v>
      </c>
      <c r="P153" s="137">
        <f t="shared" si="11"/>
        <v>3.5866000000000002</v>
      </c>
      <c r="Q153" s="137">
        <v>0</v>
      </c>
      <c r="R153" s="137">
        <f t="shared" si="12"/>
        <v>0</v>
      </c>
      <c r="S153" s="137">
        <v>0.23</v>
      </c>
      <c r="T153" s="138">
        <f t="shared" si="13"/>
        <v>3.6340000000000003</v>
      </c>
      <c r="AR153" s="139" t="s">
        <v>174</v>
      </c>
      <c r="AT153" s="139" t="s">
        <v>170</v>
      </c>
      <c r="AU153" s="139" t="s">
        <v>81</v>
      </c>
      <c r="AY153" s="13" t="s">
        <v>168</v>
      </c>
      <c r="BE153" s="140">
        <f t="shared" si="14"/>
        <v>0</v>
      </c>
      <c r="BF153" s="140">
        <f t="shared" si="15"/>
        <v>0</v>
      </c>
      <c r="BG153" s="140">
        <f t="shared" si="16"/>
        <v>0</v>
      </c>
      <c r="BH153" s="140">
        <f t="shared" si="17"/>
        <v>0</v>
      </c>
      <c r="BI153" s="140">
        <f t="shared" si="18"/>
        <v>0</v>
      </c>
      <c r="BJ153" s="13" t="s">
        <v>79</v>
      </c>
      <c r="BK153" s="140">
        <f t="shared" si="19"/>
        <v>0</v>
      </c>
      <c r="BL153" s="13" t="s">
        <v>174</v>
      </c>
      <c r="BM153" s="139" t="s">
        <v>321</v>
      </c>
    </row>
    <row r="154" spans="2:65" s="1" customFormat="1" ht="24.2" customHeight="1">
      <c r="B154" s="128"/>
      <c r="C154" s="129" t="s">
        <v>322</v>
      </c>
      <c r="D154" s="129" t="s">
        <v>170</v>
      </c>
      <c r="E154" s="130" t="s">
        <v>323</v>
      </c>
      <c r="F154" s="131" t="s">
        <v>324</v>
      </c>
      <c r="G154" s="132" t="s">
        <v>218</v>
      </c>
      <c r="H154" s="133">
        <v>31.2</v>
      </c>
      <c r="I154" s="134">
        <v>0</v>
      </c>
      <c r="J154" s="134">
        <f t="shared" si="10"/>
        <v>0</v>
      </c>
      <c r="K154" s="131" t="s">
        <v>2419</v>
      </c>
      <c r="L154" s="25"/>
      <c r="M154" s="135" t="s">
        <v>1</v>
      </c>
      <c r="N154" s="136" t="s">
        <v>37</v>
      </c>
      <c r="O154" s="137">
        <v>0.246</v>
      </c>
      <c r="P154" s="137">
        <f t="shared" si="11"/>
        <v>7.6751999999999994</v>
      </c>
      <c r="Q154" s="137">
        <v>0</v>
      </c>
      <c r="R154" s="137">
        <f t="shared" si="12"/>
        <v>0</v>
      </c>
      <c r="S154" s="137">
        <v>0.24</v>
      </c>
      <c r="T154" s="138">
        <f t="shared" si="13"/>
        <v>7.4879999999999995</v>
      </c>
      <c r="AR154" s="139" t="s">
        <v>174</v>
      </c>
      <c r="AT154" s="139" t="s">
        <v>170</v>
      </c>
      <c r="AU154" s="139" t="s">
        <v>81</v>
      </c>
      <c r="AY154" s="13" t="s">
        <v>168</v>
      </c>
      <c r="BE154" s="140">
        <f t="shared" si="14"/>
        <v>0</v>
      </c>
      <c r="BF154" s="140">
        <f t="shared" si="15"/>
        <v>0</v>
      </c>
      <c r="BG154" s="140">
        <f t="shared" si="16"/>
        <v>0</v>
      </c>
      <c r="BH154" s="140">
        <f t="shared" si="17"/>
        <v>0</v>
      </c>
      <c r="BI154" s="140">
        <f t="shared" si="18"/>
        <v>0</v>
      </c>
      <c r="BJ154" s="13" t="s">
        <v>79</v>
      </c>
      <c r="BK154" s="140">
        <f t="shared" si="19"/>
        <v>0</v>
      </c>
      <c r="BL154" s="13" t="s">
        <v>174</v>
      </c>
      <c r="BM154" s="139" t="s">
        <v>325</v>
      </c>
    </row>
    <row r="155" spans="2:65" s="1" customFormat="1" ht="24.2" customHeight="1">
      <c r="B155" s="128"/>
      <c r="C155" s="129" t="s">
        <v>7</v>
      </c>
      <c r="D155" s="129" t="s">
        <v>170</v>
      </c>
      <c r="E155" s="130" t="s">
        <v>326</v>
      </c>
      <c r="F155" s="131" t="s">
        <v>327</v>
      </c>
      <c r="G155" s="132" t="s">
        <v>218</v>
      </c>
      <c r="H155" s="133">
        <v>698</v>
      </c>
      <c r="I155" s="134">
        <v>0</v>
      </c>
      <c r="J155" s="134">
        <f t="shared" si="10"/>
        <v>0</v>
      </c>
      <c r="K155" s="131" t="s">
        <v>2419</v>
      </c>
      <c r="L155" s="25"/>
      <c r="M155" s="135" t="s">
        <v>1</v>
      </c>
      <c r="N155" s="136" t="s">
        <v>37</v>
      </c>
      <c r="O155" s="137">
        <v>0.33100000000000002</v>
      </c>
      <c r="P155" s="137">
        <f t="shared" si="11"/>
        <v>231.03800000000001</v>
      </c>
      <c r="Q155" s="137">
        <v>0</v>
      </c>
      <c r="R155" s="137">
        <f t="shared" si="12"/>
        <v>0</v>
      </c>
      <c r="S155" s="137">
        <v>0.625</v>
      </c>
      <c r="T155" s="138">
        <f t="shared" si="13"/>
        <v>436.25</v>
      </c>
      <c r="AR155" s="139" t="s">
        <v>174</v>
      </c>
      <c r="AT155" s="139" t="s">
        <v>170</v>
      </c>
      <c r="AU155" s="139" t="s">
        <v>81</v>
      </c>
      <c r="AY155" s="13" t="s">
        <v>168</v>
      </c>
      <c r="BE155" s="140">
        <f t="shared" si="14"/>
        <v>0</v>
      </c>
      <c r="BF155" s="140">
        <f t="shared" si="15"/>
        <v>0</v>
      </c>
      <c r="BG155" s="140">
        <f t="shared" si="16"/>
        <v>0</v>
      </c>
      <c r="BH155" s="140">
        <f t="shared" si="17"/>
        <v>0</v>
      </c>
      <c r="BI155" s="140">
        <f t="shared" si="18"/>
        <v>0</v>
      </c>
      <c r="BJ155" s="13" t="s">
        <v>79</v>
      </c>
      <c r="BK155" s="140">
        <f t="shared" si="19"/>
        <v>0</v>
      </c>
      <c r="BL155" s="13" t="s">
        <v>174</v>
      </c>
      <c r="BM155" s="139" t="s">
        <v>328</v>
      </c>
    </row>
    <row r="156" spans="2:65" s="1" customFormat="1" ht="24.2" customHeight="1">
      <c r="B156" s="128"/>
      <c r="C156" s="129" t="s">
        <v>329</v>
      </c>
      <c r="D156" s="129" t="s">
        <v>170</v>
      </c>
      <c r="E156" s="130" t="s">
        <v>330</v>
      </c>
      <c r="F156" s="131" t="s">
        <v>331</v>
      </c>
      <c r="G156" s="132" t="s">
        <v>218</v>
      </c>
      <c r="H156" s="133">
        <v>74.7</v>
      </c>
      <c r="I156" s="134">
        <v>0</v>
      </c>
      <c r="J156" s="134">
        <f t="shared" si="10"/>
        <v>0</v>
      </c>
      <c r="K156" s="131" t="s">
        <v>192</v>
      </c>
      <c r="L156" s="25"/>
      <c r="M156" s="135" t="s">
        <v>1</v>
      </c>
      <c r="N156" s="136" t="s">
        <v>37</v>
      </c>
      <c r="O156" s="137">
        <v>0.72299999999999998</v>
      </c>
      <c r="P156" s="137">
        <f t="shared" si="11"/>
        <v>54.008099999999999</v>
      </c>
      <c r="Q156" s="137">
        <v>0</v>
      </c>
      <c r="R156" s="137">
        <f t="shared" si="12"/>
        <v>0</v>
      </c>
      <c r="S156" s="137">
        <v>1.1200000000000001</v>
      </c>
      <c r="T156" s="138">
        <f t="shared" si="13"/>
        <v>83.664000000000016</v>
      </c>
      <c r="AR156" s="139" t="s">
        <v>174</v>
      </c>
      <c r="AT156" s="139" t="s">
        <v>170</v>
      </c>
      <c r="AU156" s="139" t="s">
        <v>81</v>
      </c>
      <c r="AY156" s="13" t="s">
        <v>168</v>
      </c>
      <c r="BE156" s="140">
        <f t="shared" si="14"/>
        <v>0</v>
      </c>
      <c r="BF156" s="140">
        <f t="shared" si="15"/>
        <v>0</v>
      </c>
      <c r="BG156" s="140">
        <f t="shared" si="16"/>
        <v>0</v>
      </c>
      <c r="BH156" s="140">
        <f t="shared" si="17"/>
        <v>0</v>
      </c>
      <c r="BI156" s="140">
        <f t="shared" si="18"/>
        <v>0</v>
      </c>
      <c r="BJ156" s="13" t="s">
        <v>79</v>
      </c>
      <c r="BK156" s="140">
        <f t="shared" si="19"/>
        <v>0</v>
      </c>
      <c r="BL156" s="13" t="s">
        <v>174</v>
      </c>
      <c r="BM156" s="139" t="s">
        <v>332</v>
      </c>
    </row>
    <row r="157" spans="2:65" s="1" customFormat="1" ht="16.5" customHeight="1">
      <c r="B157" s="128"/>
      <c r="C157" s="129" t="s">
        <v>333</v>
      </c>
      <c r="D157" s="129" t="s">
        <v>170</v>
      </c>
      <c r="E157" s="130" t="s">
        <v>334</v>
      </c>
      <c r="F157" s="131" t="s">
        <v>335</v>
      </c>
      <c r="G157" s="132" t="s">
        <v>239</v>
      </c>
      <c r="H157" s="133">
        <v>667.52</v>
      </c>
      <c r="I157" s="134">
        <v>0</v>
      </c>
      <c r="J157" s="134">
        <f t="shared" si="10"/>
        <v>0</v>
      </c>
      <c r="K157" s="131" t="s">
        <v>2419</v>
      </c>
      <c r="L157" s="25"/>
      <c r="M157" s="135" t="s">
        <v>1</v>
      </c>
      <c r="N157" s="136" t="s">
        <v>37</v>
      </c>
      <c r="O157" s="137">
        <v>0.83499999999999996</v>
      </c>
      <c r="P157" s="137">
        <f t="shared" si="11"/>
        <v>557.37919999999997</v>
      </c>
      <c r="Q157" s="137">
        <v>0</v>
      </c>
      <c r="R157" s="137">
        <f t="shared" si="12"/>
        <v>0</v>
      </c>
      <c r="S157" s="137">
        <v>0</v>
      </c>
      <c r="T157" s="138">
        <f t="shared" si="13"/>
        <v>0</v>
      </c>
      <c r="AR157" s="139" t="s">
        <v>174</v>
      </c>
      <c r="AT157" s="139" t="s">
        <v>170</v>
      </c>
      <c r="AU157" s="139" t="s">
        <v>81</v>
      </c>
      <c r="AY157" s="13" t="s">
        <v>168</v>
      </c>
      <c r="BE157" s="140">
        <f t="shared" si="14"/>
        <v>0</v>
      </c>
      <c r="BF157" s="140">
        <f t="shared" si="15"/>
        <v>0</v>
      </c>
      <c r="BG157" s="140">
        <f t="shared" si="16"/>
        <v>0</v>
      </c>
      <c r="BH157" s="140">
        <f t="shared" si="17"/>
        <v>0</v>
      </c>
      <c r="BI157" s="140">
        <f t="shared" si="18"/>
        <v>0</v>
      </c>
      <c r="BJ157" s="13" t="s">
        <v>79</v>
      </c>
      <c r="BK157" s="140">
        <f t="shared" si="19"/>
        <v>0</v>
      </c>
      <c r="BL157" s="13" t="s">
        <v>174</v>
      </c>
      <c r="BM157" s="139" t="s">
        <v>336</v>
      </c>
    </row>
    <row r="158" spans="2:65" s="1" customFormat="1" ht="24.2" customHeight="1">
      <c r="B158" s="128"/>
      <c r="C158" s="129" t="s">
        <v>337</v>
      </c>
      <c r="D158" s="129" t="s">
        <v>170</v>
      </c>
      <c r="E158" s="130" t="s">
        <v>338</v>
      </c>
      <c r="F158" s="131" t="s">
        <v>339</v>
      </c>
      <c r="G158" s="132" t="s">
        <v>239</v>
      </c>
      <c r="H158" s="133">
        <v>4005.12</v>
      </c>
      <c r="I158" s="134">
        <v>0</v>
      </c>
      <c r="J158" s="134">
        <f t="shared" si="10"/>
        <v>0</v>
      </c>
      <c r="K158" s="131" t="s">
        <v>2419</v>
      </c>
      <c r="L158" s="25"/>
      <c r="M158" s="135" t="s">
        <v>1</v>
      </c>
      <c r="N158" s="136" t="s">
        <v>37</v>
      </c>
      <c r="O158" s="137">
        <v>4.0000000000000001E-3</v>
      </c>
      <c r="P158" s="137">
        <f t="shared" si="11"/>
        <v>16.020479999999999</v>
      </c>
      <c r="Q158" s="137">
        <v>0</v>
      </c>
      <c r="R158" s="137">
        <f t="shared" si="12"/>
        <v>0</v>
      </c>
      <c r="S158" s="137">
        <v>0</v>
      </c>
      <c r="T158" s="138">
        <f t="shared" si="13"/>
        <v>0</v>
      </c>
      <c r="AR158" s="139" t="s">
        <v>174</v>
      </c>
      <c r="AT158" s="139" t="s">
        <v>170</v>
      </c>
      <c r="AU158" s="139" t="s">
        <v>81</v>
      </c>
      <c r="AY158" s="13" t="s">
        <v>168</v>
      </c>
      <c r="BE158" s="140">
        <f t="shared" si="14"/>
        <v>0</v>
      </c>
      <c r="BF158" s="140">
        <f t="shared" si="15"/>
        <v>0</v>
      </c>
      <c r="BG158" s="140">
        <f t="shared" si="16"/>
        <v>0</v>
      </c>
      <c r="BH158" s="140">
        <f t="shared" si="17"/>
        <v>0</v>
      </c>
      <c r="BI158" s="140">
        <f t="shared" si="18"/>
        <v>0</v>
      </c>
      <c r="BJ158" s="13" t="s">
        <v>79</v>
      </c>
      <c r="BK158" s="140">
        <f t="shared" si="19"/>
        <v>0</v>
      </c>
      <c r="BL158" s="13" t="s">
        <v>174</v>
      </c>
      <c r="BM158" s="139" t="s">
        <v>340</v>
      </c>
    </row>
    <row r="159" spans="2:65" s="1" customFormat="1" ht="33" customHeight="1">
      <c r="B159" s="128"/>
      <c r="C159" s="129" t="s">
        <v>341</v>
      </c>
      <c r="D159" s="129" t="s">
        <v>170</v>
      </c>
      <c r="E159" s="130" t="s">
        <v>342</v>
      </c>
      <c r="F159" s="131" t="s">
        <v>343</v>
      </c>
      <c r="G159" s="132" t="s">
        <v>239</v>
      </c>
      <c r="H159" s="133">
        <v>667.52</v>
      </c>
      <c r="I159" s="134">
        <v>0</v>
      </c>
      <c r="J159" s="134">
        <f t="shared" si="10"/>
        <v>0</v>
      </c>
      <c r="K159" s="131" t="s">
        <v>192</v>
      </c>
      <c r="L159" s="25"/>
      <c r="M159" s="135" t="s">
        <v>1</v>
      </c>
      <c r="N159" s="136" t="s">
        <v>37</v>
      </c>
      <c r="O159" s="137">
        <v>0</v>
      </c>
      <c r="P159" s="137">
        <f t="shared" si="11"/>
        <v>0</v>
      </c>
      <c r="Q159" s="137">
        <v>0</v>
      </c>
      <c r="R159" s="137">
        <f t="shared" si="12"/>
        <v>0</v>
      </c>
      <c r="S159" s="137">
        <v>0</v>
      </c>
      <c r="T159" s="138">
        <f t="shared" si="13"/>
        <v>0</v>
      </c>
      <c r="AR159" s="139" t="s">
        <v>174</v>
      </c>
      <c r="AT159" s="139" t="s">
        <v>170</v>
      </c>
      <c r="AU159" s="139" t="s">
        <v>81</v>
      </c>
      <c r="AY159" s="13" t="s">
        <v>168</v>
      </c>
      <c r="BE159" s="140">
        <f t="shared" si="14"/>
        <v>0</v>
      </c>
      <c r="BF159" s="140">
        <f t="shared" si="15"/>
        <v>0</v>
      </c>
      <c r="BG159" s="140">
        <f t="shared" si="16"/>
        <v>0</v>
      </c>
      <c r="BH159" s="140">
        <f t="shared" si="17"/>
        <v>0</v>
      </c>
      <c r="BI159" s="140">
        <f t="shared" si="18"/>
        <v>0</v>
      </c>
      <c r="BJ159" s="13" t="s">
        <v>79</v>
      </c>
      <c r="BK159" s="140">
        <f t="shared" si="19"/>
        <v>0</v>
      </c>
      <c r="BL159" s="13" t="s">
        <v>174</v>
      </c>
      <c r="BM159" s="139" t="s">
        <v>344</v>
      </c>
    </row>
    <row r="160" spans="2:65" s="1" customFormat="1" ht="24.2" customHeight="1">
      <c r="B160" s="128"/>
      <c r="C160" s="129" t="s">
        <v>345</v>
      </c>
      <c r="D160" s="129" t="s">
        <v>170</v>
      </c>
      <c r="E160" s="130" t="s">
        <v>346</v>
      </c>
      <c r="F160" s="131" t="s">
        <v>347</v>
      </c>
      <c r="G160" s="132" t="s">
        <v>218</v>
      </c>
      <c r="H160" s="133">
        <v>803.9</v>
      </c>
      <c r="I160" s="134">
        <v>0</v>
      </c>
      <c r="J160" s="134">
        <f t="shared" si="10"/>
        <v>0</v>
      </c>
      <c r="K160" s="131" t="s">
        <v>2419</v>
      </c>
      <c r="L160" s="25"/>
      <c r="M160" s="135" t="s">
        <v>1</v>
      </c>
      <c r="N160" s="136" t="s">
        <v>37</v>
      </c>
      <c r="O160" s="137">
        <v>0.28699999999999998</v>
      </c>
      <c r="P160" s="137">
        <f t="shared" si="11"/>
        <v>230.71929999999998</v>
      </c>
      <c r="Q160" s="137">
        <v>0</v>
      </c>
      <c r="R160" s="137">
        <f t="shared" si="12"/>
        <v>0</v>
      </c>
      <c r="S160" s="137">
        <v>0.70899999999999996</v>
      </c>
      <c r="T160" s="138">
        <f t="shared" si="13"/>
        <v>569.96510000000001</v>
      </c>
      <c r="AR160" s="139" t="s">
        <v>174</v>
      </c>
      <c r="AT160" s="139" t="s">
        <v>170</v>
      </c>
      <c r="AU160" s="139" t="s">
        <v>81</v>
      </c>
      <c r="AY160" s="13" t="s">
        <v>168</v>
      </c>
      <c r="BE160" s="140">
        <f t="shared" si="14"/>
        <v>0</v>
      </c>
      <c r="BF160" s="140">
        <f t="shared" si="15"/>
        <v>0</v>
      </c>
      <c r="BG160" s="140">
        <f t="shared" si="16"/>
        <v>0</v>
      </c>
      <c r="BH160" s="140">
        <f t="shared" si="17"/>
        <v>0</v>
      </c>
      <c r="BI160" s="140">
        <f t="shared" si="18"/>
        <v>0</v>
      </c>
      <c r="BJ160" s="13" t="s">
        <v>79</v>
      </c>
      <c r="BK160" s="140">
        <f t="shared" si="19"/>
        <v>0</v>
      </c>
      <c r="BL160" s="13" t="s">
        <v>174</v>
      </c>
      <c r="BM160" s="139" t="s">
        <v>348</v>
      </c>
    </row>
    <row r="161" spans="2:65" s="1" customFormat="1" ht="24.2" customHeight="1">
      <c r="B161" s="128"/>
      <c r="C161" s="129" t="s">
        <v>349</v>
      </c>
      <c r="D161" s="129" t="s">
        <v>170</v>
      </c>
      <c r="E161" s="130" t="s">
        <v>350</v>
      </c>
      <c r="F161" s="131" t="s">
        <v>351</v>
      </c>
      <c r="G161" s="132" t="s">
        <v>218</v>
      </c>
      <c r="H161" s="133">
        <v>7</v>
      </c>
      <c r="I161" s="134">
        <v>0</v>
      </c>
      <c r="J161" s="134">
        <f t="shared" si="10"/>
        <v>0</v>
      </c>
      <c r="K161" s="131" t="s">
        <v>2419</v>
      </c>
      <c r="L161" s="25"/>
      <c r="M161" s="135" t="s">
        <v>1</v>
      </c>
      <c r="N161" s="136" t="s">
        <v>37</v>
      </c>
      <c r="O161" s="137">
        <v>0.22</v>
      </c>
      <c r="P161" s="137">
        <f t="shared" si="11"/>
        <v>1.54</v>
      </c>
      <c r="Q161" s="137">
        <v>0</v>
      </c>
      <c r="R161" s="137">
        <f t="shared" si="12"/>
        <v>0</v>
      </c>
      <c r="S161" s="137">
        <v>0.316</v>
      </c>
      <c r="T161" s="138">
        <f t="shared" si="13"/>
        <v>2.2120000000000002</v>
      </c>
      <c r="AR161" s="139" t="s">
        <v>174</v>
      </c>
      <c r="AT161" s="139" t="s">
        <v>170</v>
      </c>
      <c r="AU161" s="139" t="s">
        <v>81</v>
      </c>
      <c r="AY161" s="13" t="s">
        <v>168</v>
      </c>
      <c r="BE161" s="140">
        <f t="shared" si="14"/>
        <v>0</v>
      </c>
      <c r="BF161" s="140">
        <f t="shared" si="15"/>
        <v>0</v>
      </c>
      <c r="BG161" s="140">
        <f t="shared" si="16"/>
        <v>0</v>
      </c>
      <c r="BH161" s="140">
        <f t="shared" si="17"/>
        <v>0</v>
      </c>
      <c r="BI161" s="140">
        <f t="shared" si="18"/>
        <v>0</v>
      </c>
      <c r="BJ161" s="13" t="s">
        <v>79</v>
      </c>
      <c r="BK161" s="140">
        <f t="shared" si="19"/>
        <v>0</v>
      </c>
      <c r="BL161" s="13" t="s">
        <v>174</v>
      </c>
      <c r="BM161" s="139" t="s">
        <v>352</v>
      </c>
    </row>
    <row r="162" spans="2:65" s="1" customFormat="1" ht="24.2" customHeight="1">
      <c r="B162" s="128"/>
      <c r="C162" s="129" t="s">
        <v>353</v>
      </c>
      <c r="D162" s="129" t="s">
        <v>170</v>
      </c>
      <c r="E162" s="130" t="s">
        <v>354</v>
      </c>
      <c r="F162" s="131" t="s">
        <v>355</v>
      </c>
      <c r="G162" s="132" t="s">
        <v>207</v>
      </c>
      <c r="H162" s="133">
        <v>291.5</v>
      </c>
      <c r="I162" s="134">
        <v>0</v>
      </c>
      <c r="J162" s="134">
        <f t="shared" si="10"/>
        <v>0</v>
      </c>
      <c r="K162" s="131" t="s">
        <v>2419</v>
      </c>
      <c r="L162" s="25"/>
      <c r="M162" s="135" t="s">
        <v>1</v>
      </c>
      <c r="N162" s="136" t="s">
        <v>37</v>
      </c>
      <c r="O162" s="137">
        <v>0.58299999999999996</v>
      </c>
      <c r="P162" s="137">
        <f t="shared" si="11"/>
        <v>169.94449999999998</v>
      </c>
      <c r="Q162" s="137">
        <v>2.0000000000000002E-5</v>
      </c>
      <c r="R162" s="137">
        <f t="shared" si="12"/>
        <v>5.8300000000000001E-3</v>
      </c>
      <c r="S162" s="137">
        <v>0</v>
      </c>
      <c r="T162" s="138">
        <f t="shared" si="13"/>
        <v>0</v>
      </c>
      <c r="AR162" s="139" t="s">
        <v>174</v>
      </c>
      <c r="AT162" s="139" t="s">
        <v>170</v>
      </c>
      <c r="AU162" s="139" t="s">
        <v>81</v>
      </c>
      <c r="AY162" s="13" t="s">
        <v>168</v>
      </c>
      <c r="BE162" s="140">
        <f t="shared" si="14"/>
        <v>0</v>
      </c>
      <c r="BF162" s="140">
        <f t="shared" si="15"/>
        <v>0</v>
      </c>
      <c r="BG162" s="140">
        <f t="shared" si="16"/>
        <v>0</v>
      </c>
      <c r="BH162" s="140">
        <f t="shared" si="17"/>
        <v>0</v>
      </c>
      <c r="BI162" s="140">
        <f t="shared" si="18"/>
        <v>0</v>
      </c>
      <c r="BJ162" s="13" t="s">
        <v>79</v>
      </c>
      <c r="BK162" s="140">
        <f t="shared" si="19"/>
        <v>0</v>
      </c>
      <c r="BL162" s="13" t="s">
        <v>174</v>
      </c>
      <c r="BM162" s="139" t="s">
        <v>356</v>
      </c>
    </row>
    <row r="163" spans="2:65" s="1" customFormat="1" ht="24.2" customHeight="1">
      <c r="B163" s="128"/>
      <c r="C163" s="129" t="s">
        <v>357</v>
      </c>
      <c r="D163" s="129" t="s">
        <v>170</v>
      </c>
      <c r="E163" s="130" t="s">
        <v>358</v>
      </c>
      <c r="F163" s="131" t="s">
        <v>359</v>
      </c>
      <c r="G163" s="132" t="s">
        <v>218</v>
      </c>
      <c r="H163" s="133">
        <v>166.4</v>
      </c>
      <c r="I163" s="134">
        <v>0</v>
      </c>
      <c r="J163" s="134">
        <f t="shared" si="10"/>
        <v>0</v>
      </c>
      <c r="K163" s="131" t="s">
        <v>2419</v>
      </c>
      <c r="L163" s="25"/>
      <c r="M163" s="135" t="s">
        <v>1</v>
      </c>
      <c r="N163" s="136" t="s">
        <v>37</v>
      </c>
      <c r="O163" s="137">
        <v>7.5999999999999998E-2</v>
      </c>
      <c r="P163" s="137">
        <f t="shared" si="11"/>
        <v>12.6464</v>
      </c>
      <c r="Q163" s="137">
        <v>4.0000000000000003E-5</v>
      </c>
      <c r="R163" s="137">
        <f t="shared" si="12"/>
        <v>6.6560000000000005E-3</v>
      </c>
      <c r="S163" s="137">
        <v>0.115</v>
      </c>
      <c r="T163" s="138">
        <f t="shared" si="13"/>
        <v>19.136000000000003</v>
      </c>
      <c r="AR163" s="139" t="s">
        <v>174</v>
      </c>
      <c r="AT163" s="139" t="s">
        <v>170</v>
      </c>
      <c r="AU163" s="139" t="s">
        <v>81</v>
      </c>
      <c r="AY163" s="13" t="s">
        <v>168</v>
      </c>
      <c r="BE163" s="140">
        <f t="shared" si="14"/>
        <v>0</v>
      </c>
      <c r="BF163" s="140">
        <f t="shared" si="15"/>
        <v>0</v>
      </c>
      <c r="BG163" s="140">
        <f t="shared" si="16"/>
        <v>0</v>
      </c>
      <c r="BH163" s="140">
        <f t="shared" si="17"/>
        <v>0</v>
      </c>
      <c r="BI163" s="140">
        <f t="shared" si="18"/>
        <v>0</v>
      </c>
      <c r="BJ163" s="13" t="s">
        <v>79</v>
      </c>
      <c r="BK163" s="140">
        <f t="shared" si="19"/>
        <v>0</v>
      </c>
      <c r="BL163" s="13" t="s">
        <v>174</v>
      </c>
      <c r="BM163" s="139" t="s">
        <v>360</v>
      </c>
    </row>
    <row r="164" spans="2:65" s="1" customFormat="1" ht="21.75" customHeight="1">
      <c r="B164" s="128"/>
      <c r="C164" s="129" t="s">
        <v>361</v>
      </c>
      <c r="D164" s="129" t="s">
        <v>170</v>
      </c>
      <c r="E164" s="130" t="s">
        <v>294</v>
      </c>
      <c r="F164" s="131" t="s">
        <v>295</v>
      </c>
      <c r="G164" s="132" t="s">
        <v>239</v>
      </c>
      <c r="H164" s="133">
        <v>591.31299999999999</v>
      </c>
      <c r="I164" s="134">
        <v>0</v>
      </c>
      <c r="J164" s="134">
        <f t="shared" si="10"/>
        <v>0</v>
      </c>
      <c r="K164" s="131" t="s">
        <v>2419</v>
      </c>
      <c r="L164" s="25"/>
      <c r="M164" s="135" t="s">
        <v>1</v>
      </c>
      <c r="N164" s="136" t="s">
        <v>37</v>
      </c>
      <c r="O164" s="137">
        <v>0.03</v>
      </c>
      <c r="P164" s="137">
        <f t="shared" si="11"/>
        <v>17.73939</v>
      </c>
      <c r="Q164" s="137">
        <v>0</v>
      </c>
      <c r="R164" s="137">
        <f t="shared" si="12"/>
        <v>0</v>
      </c>
      <c r="S164" s="137">
        <v>0</v>
      </c>
      <c r="T164" s="138">
        <f t="shared" si="13"/>
        <v>0</v>
      </c>
      <c r="AR164" s="139" t="s">
        <v>174</v>
      </c>
      <c r="AT164" s="139" t="s">
        <v>170</v>
      </c>
      <c r="AU164" s="139" t="s">
        <v>81</v>
      </c>
      <c r="AY164" s="13" t="s">
        <v>168</v>
      </c>
      <c r="BE164" s="140">
        <f t="shared" si="14"/>
        <v>0</v>
      </c>
      <c r="BF164" s="140">
        <f t="shared" si="15"/>
        <v>0</v>
      </c>
      <c r="BG164" s="140">
        <f t="shared" si="16"/>
        <v>0</v>
      </c>
      <c r="BH164" s="140">
        <f t="shared" si="17"/>
        <v>0</v>
      </c>
      <c r="BI164" s="140">
        <f t="shared" si="18"/>
        <v>0</v>
      </c>
      <c r="BJ164" s="13" t="s">
        <v>79</v>
      </c>
      <c r="BK164" s="140">
        <f t="shared" si="19"/>
        <v>0</v>
      </c>
      <c r="BL164" s="13" t="s">
        <v>174</v>
      </c>
      <c r="BM164" s="139" t="s">
        <v>362</v>
      </c>
    </row>
    <row r="165" spans="2:65" s="1" customFormat="1" ht="24.2" customHeight="1">
      <c r="B165" s="128"/>
      <c r="C165" s="129" t="s">
        <v>363</v>
      </c>
      <c r="D165" s="129" t="s">
        <v>170</v>
      </c>
      <c r="E165" s="130" t="s">
        <v>298</v>
      </c>
      <c r="F165" s="131" t="s">
        <v>299</v>
      </c>
      <c r="G165" s="132" t="s">
        <v>239</v>
      </c>
      <c r="H165" s="133">
        <v>3547.8780000000002</v>
      </c>
      <c r="I165" s="134">
        <v>0</v>
      </c>
      <c r="J165" s="134">
        <f t="shared" si="10"/>
        <v>0</v>
      </c>
      <c r="K165" s="131" t="s">
        <v>2419</v>
      </c>
      <c r="L165" s="25"/>
      <c r="M165" s="135" t="s">
        <v>1</v>
      </c>
      <c r="N165" s="136" t="s">
        <v>37</v>
      </c>
      <c r="O165" s="137">
        <v>2E-3</v>
      </c>
      <c r="P165" s="137">
        <f t="shared" si="11"/>
        <v>7.0957560000000006</v>
      </c>
      <c r="Q165" s="137">
        <v>0</v>
      </c>
      <c r="R165" s="137">
        <f t="shared" si="12"/>
        <v>0</v>
      </c>
      <c r="S165" s="137">
        <v>0</v>
      </c>
      <c r="T165" s="138">
        <f t="shared" si="13"/>
        <v>0</v>
      </c>
      <c r="AR165" s="139" t="s">
        <v>174</v>
      </c>
      <c r="AT165" s="139" t="s">
        <v>170</v>
      </c>
      <c r="AU165" s="139" t="s">
        <v>81</v>
      </c>
      <c r="AY165" s="13" t="s">
        <v>168</v>
      </c>
      <c r="BE165" s="140">
        <f t="shared" si="14"/>
        <v>0</v>
      </c>
      <c r="BF165" s="140">
        <f t="shared" si="15"/>
        <v>0</v>
      </c>
      <c r="BG165" s="140">
        <f t="shared" si="16"/>
        <v>0</v>
      </c>
      <c r="BH165" s="140">
        <f t="shared" si="17"/>
        <v>0</v>
      </c>
      <c r="BI165" s="140">
        <f t="shared" si="18"/>
        <v>0</v>
      </c>
      <c r="BJ165" s="13" t="s">
        <v>79</v>
      </c>
      <c r="BK165" s="140">
        <f t="shared" si="19"/>
        <v>0</v>
      </c>
      <c r="BL165" s="13" t="s">
        <v>174</v>
      </c>
      <c r="BM165" s="139" t="s">
        <v>364</v>
      </c>
    </row>
    <row r="166" spans="2:65" s="1" customFormat="1" ht="33" customHeight="1">
      <c r="B166" s="128"/>
      <c r="C166" s="129" t="s">
        <v>214</v>
      </c>
      <c r="D166" s="129" t="s">
        <v>170</v>
      </c>
      <c r="E166" s="130" t="s">
        <v>365</v>
      </c>
      <c r="F166" s="131" t="s">
        <v>366</v>
      </c>
      <c r="G166" s="132" t="s">
        <v>239</v>
      </c>
      <c r="H166" s="133">
        <v>591.11300000000006</v>
      </c>
      <c r="I166" s="134">
        <v>0</v>
      </c>
      <c r="J166" s="134">
        <f t="shared" si="10"/>
        <v>0</v>
      </c>
      <c r="K166" s="131" t="s">
        <v>2419</v>
      </c>
      <c r="L166" s="25"/>
      <c r="M166" s="135" t="s">
        <v>1</v>
      </c>
      <c r="N166" s="136" t="s">
        <v>37</v>
      </c>
      <c r="O166" s="137">
        <v>0</v>
      </c>
      <c r="P166" s="137">
        <f t="shared" si="11"/>
        <v>0</v>
      </c>
      <c r="Q166" s="137">
        <v>0</v>
      </c>
      <c r="R166" s="137">
        <f t="shared" si="12"/>
        <v>0</v>
      </c>
      <c r="S166" s="137">
        <v>0</v>
      </c>
      <c r="T166" s="138">
        <f t="shared" si="13"/>
        <v>0</v>
      </c>
      <c r="AR166" s="139" t="s">
        <v>174</v>
      </c>
      <c r="AT166" s="139" t="s">
        <v>170</v>
      </c>
      <c r="AU166" s="139" t="s">
        <v>81</v>
      </c>
      <c r="AY166" s="13" t="s">
        <v>168</v>
      </c>
      <c r="BE166" s="140">
        <f t="shared" si="14"/>
        <v>0</v>
      </c>
      <c r="BF166" s="140">
        <f t="shared" si="15"/>
        <v>0</v>
      </c>
      <c r="BG166" s="140">
        <f t="shared" si="16"/>
        <v>0</v>
      </c>
      <c r="BH166" s="140">
        <f t="shared" si="17"/>
        <v>0</v>
      </c>
      <c r="BI166" s="140">
        <f t="shared" si="18"/>
        <v>0</v>
      </c>
      <c r="BJ166" s="13" t="s">
        <v>79</v>
      </c>
      <c r="BK166" s="140">
        <f t="shared" si="19"/>
        <v>0</v>
      </c>
      <c r="BL166" s="13" t="s">
        <v>174</v>
      </c>
      <c r="BM166" s="139" t="s">
        <v>367</v>
      </c>
    </row>
    <row r="167" spans="2:65" s="1" customFormat="1" ht="24.2" customHeight="1">
      <c r="B167" s="128"/>
      <c r="C167" s="129" t="s">
        <v>368</v>
      </c>
      <c r="D167" s="129" t="s">
        <v>170</v>
      </c>
      <c r="E167" s="130" t="s">
        <v>369</v>
      </c>
      <c r="F167" s="131" t="s">
        <v>370</v>
      </c>
      <c r="G167" s="132" t="s">
        <v>218</v>
      </c>
      <c r="H167" s="133">
        <v>219</v>
      </c>
      <c r="I167" s="134">
        <v>0</v>
      </c>
      <c r="J167" s="134">
        <f t="shared" si="10"/>
        <v>0</v>
      </c>
      <c r="K167" s="131" t="s">
        <v>2419</v>
      </c>
      <c r="L167" s="25"/>
      <c r="M167" s="135" t="s">
        <v>1</v>
      </c>
      <c r="N167" s="136" t="s">
        <v>37</v>
      </c>
      <c r="O167" s="137">
        <v>0.13100000000000001</v>
      </c>
      <c r="P167" s="137">
        <f t="shared" si="11"/>
        <v>28.689</v>
      </c>
      <c r="Q167" s="137">
        <v>0</v>
      </c>
      <c r="R167" s="137">
        <f t="shared" si="12"/>
        <v>0</v>
      </c>
      <c r="S167" s="137">
        <v>0</v>
      </c>
      <c r="T167" s="138">
        <f t="shared" si="13"/>
        <v>0</v>
      </c>
      <c r="AR167" s="139" t="s">
        <v>174</v>
      </c>
      <c r="AT167" s="139" t="s">
        <v>170</v>
      </c>
      <c r="AU167" s="139" t="s">
        <v>81</v>
      </c>
      <c r="AY167" s="13" t="s">
        <v>168</v>
      </c>
      <c r="BE167" s="140">
        <f t="shared" si="14"/>
        <v>0</v>
      </c>
      <c r="BF167" s="140">
        <f t="shared" si="15"/>
        <v>0</v>
      </c>
      <c r="BG167" s="140">
        <f t="shared" si="16"/>
        <v>0</v>
      </c>
      <c r="BH167" s="140">
        <f t="shared" si="17"/>
        <v>0</v>
      </c>
      <c r="BI167" s="140">
        <f t="shared" si="18"/>
        <v>0</v>
      </c>
      <c r="BJ167" s="13" t="s">
        <v>79</v>
      </c>
      <c r="BK167" s="140">
        <f t="shared" si="19"/>
        <v>0</v>
      </c>
      <c r="BL167" s="13" t="s">
        <v>174</v>
      </c>
      <c r="BM167" s="139" t="s">
        <v>371</v>
      </c>
    </row>
    <row r="168" spans="2:65" s="1" customFormat="1" ht="24.2" customHeight="1">
      <c r="B168" s="128"/>
      <c r="C168" s="129" t="s">
        <v>372</v>
      </c>
      <c r="D168" s="129" t="s">
        <v>170</v>
      </c>
      <c r="E168" s="130" t="s">
        <v>373</v>
      </c>
      <c r="F168" s="131" t="s">
        <v>374</v>
      </c>
      <c r="G168" s="132" t="s">
        <v>218</v>
      </c>
      <c r="H168" s="133">
        <v>1411.6</v>
      </c>
      <c r="I168" s="134">
        <v>0</v>
      </c>
      <c r="J168" s="134">
        <f t="shared" si="10"/>
        <v>0</v>
      </c>
      <c r="K168" s="131" t="s">
        <v>2419</v>
      </c>
      <c r="L168" s="25"/>
      <c r="M168" s="135" t="s">
        <v>1</v>
      </c>
      <c r="N168" s="136" t="s">
        <v>37</v>
      </c>
      <c r="O168" s="137">
        <v>2.9000000000000001E-2</v>
      </c>
      <c r="P168" s="137">
        <f t="shared" si="11"/>
        <v>40.936399999999999</v>
      </c>
      <c r="Q168" s="137">
        <v>0</v>
      </c>
      <c r="R168" s="137">
        <f t="shared" si="12"/>
        <v>0</v>
      </c>
      <c r="S168" s="137">
        <v>0</v>
      </c>
      <c r="T168" s="138">
        <f t="shared" si="13"/>
        <v>0</v>
      </c>
      <c r="AR168" s="139" t="s">
        <v>174</v>
      </c>
      <c r="AT168" s="139" t="s">
        <v>170</v>
      </c>
      <c r="AU168" s="139" t="s">
        <v>81</v>
      </c>
      <c r="AY168" s="13" t="s">
        <v>168</v>
      </c>
      <c r="BE168" s="140">
        <f t="shared" si="14"/>
        <v>0</v>
      </c>
      <c r="BF168" s="140">
        <f t="shared" si="15"/>
        <v>0</v>
      </c>
      <c r="BG168" s="140">
        <f t="shared" si="16"/>
        <v>0</v>
      </c>
      <c r="BH168" s="140">
        <f t="shared" si="17"/>
        <v>0</v>
      </c>
      <c r="BI168" s="140">
        <f t="shared" si="18"/>
        <v>0</v>
      </c>
      <c r="BJ168" s="13" t="s">
        <v>79</v>
      </c>
      <c r="BK168" s="140">
        <f t="shared" si="19"/>
        <v>0</v>
      </c>
      <c r="BL168" s="13" t="s">
        <v>174</v>
      </c>
      <c r="BM168" s="139" t="s">
        <v>375</v>
      </c>
    </row>
    <row r="169" spans="2:65" s="11" customFormat="1" ht="22.9" customHeight="1">
      <c r="B169" s="117"/>
      <c r="D169" s="118" t="s">
        <v>71</v>
      </c>
      <c r="E169" s="126" t="s">
        <v>8</v>
      </c>
      <c r="F169" s="126" t="s">
        <v>376</v>
      </c>
      <c r="I169" s="134">
        <v>0</v>
      </c>
      <c r="J169" s="127">
        <f>BK169</f>
        <v>0</v>
      </c>
      <c r="L169" s="117"/>
      <c r="M169" s="121"/>
      <c r="P169" s="122">
        <f>SUM(P170:P184)</f>
        <v>985.63548000000014</v>
      </c>
      <c r="R169" s="122">
        <f>SUM(R170:R184)</f>
        <v>0</v>
      </c>
      <c r="T169" s="123">
        <f>SUM(T170:T184)</f>
        <v>0</v>
      </c>
      <c r="AR169" s="118" t="s">
        <v>79</v>
      </c>
      <c r="AT169" s="124" t="s">
        <v>71</v>
      </c>
      <c r="AU169" s="124" t="s">
        <v>79</v>
      </c>
      <c r="AY169" s="118" t="s">
        <v>168</v>
      </c>
      <c r="BK169" s="125">
        <f>SUM(BK170:BK184)</f>
        <v>0</v>
      </c>
    </row>
    <row r="170" spans="2:65" s="1" customFormat="1" ht="37.9" customHeight="1">
      <c r="B170" s="128"/>
      <c r="C170" s="129" t="s">
        <v>377</v>
      </c>
      <c r="D170" s="129" t="s">
        <v>170</v>
      </c>
      <c r="E170" s="130" t="s">
        <v>378</v>
      </c>
      <c r="F170" s="131" t="s">
        <v>379</v>
      </c>
      <c r="G170" s="132" t="s">
        <v>213</v>
      </c>
      <c r="H170" s="133">
        <v>400.16</v>
      </c>
      <c r="I170" s="134">
        <v>0</v>
      </c>
      <c r="J170" s="134">
        <f t="shared" ref="J170:J184" si="20">ROUND(I170*H170,2)</f>
        <v>0</v>
      </c>
      <c r="K170" s="131" t="s">
        <v>2419</v>
      </c>
      <c r="L170" s="25"/>
      <c r="M170" s="135" t="s">
        <v>1</v>
      </c>
      <c r="N170" s="136" t="s">
        <v>37</v>
      </c>
      <c r="O170" s="137">
        <v>0.14099999999999999</v>
      </c>
      <c r="P170" s="137">
        <f t="shared" ref="P170:P184" si="21">O170*H170</f>
        <v>56.422559999999997</v>
      </c>
      <c r="Q170" s="137">
        <v>0</v>
      </c>
      <c r="R170" s="137">
        <f t="shared" ref="R170:R184" si="22">Q170*H170</f>
        <v>0</v>
      </c>
      <c r="S170" s="137">
        <v>0</v>
      </c>
      <c r="T170" s="138">
        <f t="shared" ref="T170:T184" si="23">S170*H170</f>
        <v>0</v>
      </c>
      <c r="AR170" s="139" t="s">
        <v>174</v>
      </c>
      <c r="AT170" s="139" t="s">
        <v>170</v>
      </c>
      <c r="AU170" s="139" t="s">
        <v>81</v>
      </c>
      <c r="AY170" s="13" t="s">
        <v>168</v>
      </c>
      <c r="BE170" s="140">
        <f t="shared" ref="BE170:BE184" si="24">IF(N170="základní",J170,0)</f>
        <v>0</v>
      </c>
      <c r="BF170" s="140">
        <f t="shared" ref="BF170:BF184" si="25">IF(N170="snížená",J170,0)</f>
        <v>0</v>
      </c>
      <c r="BG170" s="140">
        <f t="shared" ref="BG170:BG184" si="26">IF(N170="zákl. přenesená",J170,0)</f>
        <v>0</v>
      </c>
      <c r="BH170" s="140">
        <f t="shared" ref="BH170:BH184" si="27">IF(N170="sníž. přenesená",J170,0)</f>
        <v>0</v>
      </c>
      <c r="BI170" s="140">
        <f t="shared" ref="BI170:BI184" si="28">IF(N170="nulová",J170,0)</f>
        <v>0</v>
      </c>
      <c r="BJ170" s="13" t="s">
        <v>79</v>
      </c>
      <c r="BK170" s="140">
        <f t="shared" ref="BK170:BK184" si="29">ROUND(I170*H170,2)</f>
        <v>0</v>
      </c>
      <c r="BL170" s="13" t="s">
        <v>174</v>
      </c>
      <c r="BM170" s="139" t="s">
        <v>380</v>
      </c>
    </row>
    <row r="171" spans="2:65" s="1" customFormat="1" ht="37.9" customHeight="1">
      <c r="B171" s="128"/>
      <c r="C171" s="129" t="s">
        <v>381</v>
      </c>
      <c r="D171" s="129" t="s">
        <v>170</v>
      </c>
      <c r="E171" s="130" t="s">
        <v>382</v>
      </c>
      <c r="F171" s="131" t="s">
        <v>383</v>
      </c>
      <c r="G171" s="132" t="s">
        <v>213</v>
      </c>
      <c r="H171" s="133">
        <v>100.04</v>
      </c>
      <c r="I171" s="134">
        <v>0</v>
      </c>
      <c r="J171" s="134">
        <f t="shared" si="20"/>
        <v>0</v>
      </c>
      <c r="K171" s="131" t="s">
        <v>2419</v>
      </c>
      <c r="L171" s="25"/>
      <c r="M171" s="135" t="s">
        <v>1</v>
      </c>
      <c r="N171" s="136" t="s">
        <v>37</v>
      </c>
      <c r="O171" s="137">
        <v>0.53400000000000003</v>
      </c>
      <c r="P171" s="137">
        <f t="shared" si="21"/>
        <v>53.421360000000007</v>
      </c>
      <c r="Q171" s="137">
        <v>0</v>
      </c>
      <c r="R171" s="137">
        <f t="shared" si="22"/>
        <v>0</v>
      </c>
      <c r="S171" s="137">
        <v>0</v>
      </c>
      <c r="T171" s="138">
        <f t="shared" si="23"/>
        <v>0</v>
      </c>
      <c r="AR171" s="139" t="s">
        <v>174</v>
      </c>
      <c r="AT171" s="139" t="s">
        <v>170</v>
      </c>
      <c r="AU171" s="139" t="s">
        <v>81</v>
      </c>
      <c r="AY171" s="13" t="s">
        <v>168</v>
      </c>
      <c r="BE171" s="140">
        <f t="shared" si="24"/>
        <v>0</v>
      </c>
      <c r="BF171" s="140">
        <f t="shared" si="25"/>
        <v>0</v>
      </c>
      <c r="BG171" s="140">
        <f t="shared" si="26"/>
        <v>0</v>
      </c>
      <c r="BH171" s="140">
        <f t="shared" si="27"/>
        <v>0</v>
      </c>
      <c r="BI171" s="140">
        <f t="shared" si="28"/>
        <v>0</v>
      </c>
      <c r="BJ171" s="13" t="s">
        <v>79</v>
      </c>
      <c r="BK171" s="140">
        <f t="shared" si="29"/>
        <v>0</v>
      </c>
      <c r="BL171" s="13" t="s">
        <v>174</v>
      </c>
      <c r="BM171" s="139" t="s">
        <v>384</v>
      </c>
    </row>
    <row r="172" spans="2:65" s="1" customFormat="1" ht="24.2" customHeight="1">
      <c r="B172" s="128"/>
      <c r="C172" s="129" t="s">
        <v>385</v>
      </c>
      <c r="D172" s="129" t="s">
        <v>170</v>
      </c>
      <c r="E172" s="130" t="s">
        <v>386</v>
      </c>
      <c r="F172" s="131" t="s">
        <v>387</v>
      </c>
      <c r="G172" s="132" t="s">
        <v>213</v>
      </c>
      <c r="H172" s="133">
        <v>152.04</v>
      </c>
      <c r="I172" s="134">
        <v>0</v>
      </c>
      <c r="J172" s="134">
        <f t="shared" si="20"/>
        <v>0</v>
      </c>
      <c r="K172" s="131" t="s">
        <v>2419</v>
      </c>
      <c r="L172" s="25"/>
      <c r="M172" s="135" t="s">
        <v>1</v>
      </c>
      <c r="N172" s="136" t="s">
        <v>37</v>
      </c>
      <c r="O172" s="137">
        <v>1.548</v>
      </c>
      <c r="P172" s="137">
        <f t="shared" si="21"/>
        <v>235.35792000000001</v>
      </c>
      <c r="Q172" s="137">
        <v>0</v>
      </c>
      <c r="R172" s="137">
        <f t="shared" si="22"/>
        <v>0</v>
      </c>
      <c r="S172" s="137">
        <v>0</v>
      </c>
      <c r="T172" s="138">
        <f t="shared" si="23"/>
        <v>0</v>
      </c>
      <c r="AR172" s="139" t="s">
        <v>174</v>
      </c>
      <c r="AT172" s="139" t="s">
        <v>170</v>
      </c>
      <c r="AU172" s="139" t="s">
        <v>81</v>
      </c>
      <c r="AY172" s="13" t="s">
        <v>168</v>
      </c>
      <c r="BE172" s="140">
        <f t="shared" si="24"/>
        <v>0</v>
      </c>
      <c r="BF172" s="140">
        <f t="shared" si="25"/>
        <v>0</v>
      </c>
      <c r="BG172" s="140">
        <f t="shared" si="26"/>
        <v>0</v>
      </c>
      <c r="BH172" s="140">
        <f t="shared" si="27"/>
        <v>0</v>
      </c>
      <c r="BI172" s="140">
        <f t="shared" si="28"/>
        <v>0</v>
      </c>
      <c r="BJ172" s="13" t="s">
        <v>79</v>
      </c>
      <c r="BK172" s="140">
        <f t="shared" si="29"/>
        <v>0</v>
      </c>
      <c r="BL172" s="13" t="s">
        <v>174</v>
      </c>
      <c r="BM172" s="139" t="s">
        <v>388</v>
      </c>
    </row>
    <row r="173" spans="2:65" s="1" customFormat="1" ht="24.2" customHeight="1">
      <c r="B173" s="128"/>
      <c r="C173" s="129" t="s">
        <v>389</v>
      </c>
      <c r="D173" s="129" t="s">
        <v>170</v>
      </c>
      <c r="E173" s="130" t="s">
        <v>390</v>
      </c>
      <c r="F173" s="131" t="s">
        <v>391</v>
      </c>
      <c r="G173" s="132" t="s">
        <v>213</v>
      </c>
      <c r="H173" s="133">
        <v>121.63200000000001</v>
      </c>
      <c r="I173" s="134">
        <v>0</v>
      </c>
      <c r="J173" s="134">
        <f t="shared" si="20"/>
        <v>0</v>
      </c>
      <c r="K173" s="131" t="s">
        <v>2419</v>
      </c>
      <c r="L173" s="25"/>
      <c r="M173" s="135" t="s">
        <v>1</v>
      </c>
      <c r="N173" s="136" t="s">
        <v>37</v>
      </c>
      <c r="O173" s="137">
        <v>3.1480000000000001</v>
      </c>
      <c r="P173" s="137">
        <f t="shared" si="21"/>
        <v>382.89753600000006</v>
      </c>
      <c r="Q173" s="137">
        <v>0</v>
      </c>
      <c r="R173" s="137">
        <f t="shared" si="22"/>
        <v>0</v>
      </c>
      <c r="S173" s="137">
        <v>0</v>
      </c>
      <c r="T173" s="138">
        <f t="shared" si="23"/>
        <v>0</v>
      </c>
      <c r="AR173" s="139" t="s">
        <v>174</v>
      </c>
      <c r="AT173" s="139" t="s">
        <v>170</v>
      </c>
      <c r="AU173" s="139" t="s">
        <v>81</v>
      </c>
      <c r="AY173" s="13" t="s">
        <v>168</v>
      </c>
      <c r="BE173" s="140">
        <f t="shared" si="24"/>
        <v>0</v>
      </c>
      <c r="BF173" s="140">
        <f t="shared" si="25"/>
        <v>0</v>
      </c>
      <c r="BG173" s="140">
        <f t="shared" si="26"/>
        <v>0</v>
      </c>
      <c r="BH173" s="140">
        <f t="shared" si="27"/>
        <v>0</v>
      </c>
      <c r="BI173" s="140">
        <f t="shared" si="28"/>
        <v>0</v>
      </c>
      <c r="BJ173" s="13" t="s">
        <v>79</v>
      </c>
      <c r="BK173" s="140">
        <f t="shared" si="29"/>
        <v>0</v>
      </c>
      <c r="BL173" s="13" t="s">
        <v>174</v>
      </c>
      <c r="BM173" s="139" t="s">
        <v>392</v>
      </c>
    </row>
    <row r="174" spans="2:65" s="1" customFormat="1" ht="24.2" customHeight="1">
      <c r="B174" s="128"/>
      <c r="C174" s="129" t="s">
        <v>393</v>
      </c>
      <c r="D174" s="129" t="s">
        <v>170</v>
      </c>
      <c r="E174" s="130" t="s">
        <v>394</v>
      </c>
      <c r="F174" s="131" t="s">
        <v>395</v>
      </c>
      <c r="G174" s="132" t="s">
        <v>213</v>
      </c>
      <c r="H174" s="133">
        <v>30.408000000000001</v>
      </c>
      <c r="I174" s="134">
        <v>0</v>
      </c>
      <c r="J174" s="134">
        <f t="shared" si="20"/>
        <v>0</v>
      </c>
      <c r="K174" s="131" t="s">
        <v>2419</v>
      </c>
      <c r="L174" s="25"/>
      <c r="M174" s="135" t="s">
        <v>1</v>
      </c>
      <c r="N174" s="136" t="s">
        <v>37</v>
      </c>
      <c r="O174" s="137">
        <v>4.1390000000000002</v>
      </c>
      <c r="P174" s="137">
        <f t="shared" si="21"/>
        <v>125.85871200000001</v>
      </c>
      <c r="Q174" s="137">
        <v>0</v>
      </c>
      <c r="R174" s="137">
        <f t="shared" si="22"/>
        <v>0</v>
      </c>
      <c r="S174" s="137">
        <v>0</v>
      </c>
      <c r="T174" s="138">
        <f t="shared" si="23"/>
        <v>0</v>
      </c>
      <c r="AR174" s="139" t="s">
        <v>174</v>
      </c>
      <c r="AT174" s="139" t="s">
        <v>170</v>
      </c>
      <c r="AU174" s="139" t="s">
        <v>81</v>
      </c>
      <c r="AY174" s="13" t="s">
        <v>168</v>
      </c>
      <c r="BE174" s="140">
        <f t="shared" si="24"/>
        <v>0</v>
      </c>
      <c r="BF174" s="140">
        <f t="shared" si="25"/>
        <v>0</v>
      </c>
      <c r="BG174" s="140">
        <f t="shared" si="26"/>
        <v>0</v>
      </c>
      <c r="BH174" s="140">
        <f t="shared" si="27"/>
        <v>0</v>
      </c>
      <c r="BI174" s="140">
        <f t="shared" si="28"/>
        <v>0</v>
      </c>
      <c r="BJ174" s="13" t="s">
        <v>79</v>
      </c>
      <c r="BK174" s="140">
        <f t="shared" si="29"/>
        <v>0</v>
      </c>
      <c r="BL174" s="13" t="s">
        <v>174</v>
      </c>
      <c r="BM174" s="139" t="s">
        <v>396</v>
      </c>
    </row>
    <row r="175" spans="2:65" s="1" customFormat="1" ht="24.2" customHeight="1">
      <c r="B175" s="128"/>
      <c r="C175" s="129" t="s">
        <v>397</v>
      </c>
      <c r="D175" s="129" t="s">
        <v>170</v>
      </c>
      <c r="E175" s="130" t="s">
        <v>398</v>
      </c>
      <c r="F175" s="131" t="s">
        <v>399</v>
      </c>
      <c r="G175" s="132" t="s">
        <v>213</v>
      </c>
      <c r="H175" s="133">
        <v>121.63200000000001</v>
      </c>
      <c r="I175" s="134">
        <v>0</v>
      </c>
      <c r="J175" s="134">
        <f t="shared" si="20"/>
        <v>0</v>
      </c>
      <c r="K175" s="131" t="s">
        <v>2419</v>
      </c>
      <c r="L175" s="25"/>
      <c r="M175" s="135" t="s">
        <v>1</v>
      </c>
      <c r="N175" s="136" t="s">
        <v>37</v>
      </c>
      <c r="O175" s="137">
        <v>0.19700000000000001</v>
      </c>
      <c r="P175" s="137">
        <f t="shared" si="21"/>
        <v>23.961504000000001</v>
      </c>
      <c r="Q175" s="137">
        <v>0</v>
      </c>
      <c r="R175" s="137">
        <f t="shared" si="22"/>
        <v>0</v>
      </c>
      <c r="S175" s="137">
        <v>0</v>
      </c>
      <c r="T175" s="138">
        <f t="shared" si="23"/>
        <v>0</v>
      </c>
      <c r="AR175" s="139" t="s">
        <v>174</v>
      </c>
      <c r="AT175" s="139" t="s">
        <v>170</v>
      </c>
      <c r="AU175" s="139" t="s">
        <v>81</v>
      </c>
      <c r="AY175" s="13" t="s">
        <v>168</v>
      </c>
      <c r="BE175" s="140">
        <f t="shared" si="24"/>
        <v>0</v>
      </c>
      <c r="BF175" s="140">
        <f t="shared" si="25"/>
        <v>0</v>
      </c>
      <c r="BG175" s="140">
        <f t="shared" si="26"/>
        <v>0</v>
      </c>
      <c r="BH175" s="140">
        <f t="shared" si="27"/>
        <v>0</v>
      </c>
      <c r="BI175" s="140">
        <f t="shared" si="28"/>
        <v>0</v>
      </c>
      <c r="BJ175" s="13" t="s">
        <v>79</v>
      </c>
      <c r="BK175" s="140">
        <f t="shared" si="29"/>
        <v>0</v>
      </c>
      <c r="BL175" s="13" t="s">
        <v>174</v>
      </c>
      <c r="BM175" s="139" t="s">
        <v>400</v>
      </c>
    </row>
    <row r="176" spans="2:65" s="1" customFormat="1" ht="24.2" customHeight="1">
      <c r="B176" s="128"/>
      <c r="C176" s="129" t="s">
        <v>401</v>
      </c>
      <c r="D176" s="129" t="s">
        <v>170</v>
      </c>
      <c r="E176" s="130" t="s">
        <v>402</v>
      </c>
      <c r="F176" s="131" t="s">
        <v>403</v>
      </c>
      <c r="G176" s="132" t="s">
        <v>213</v>
      </c>
      <c r="H176" s="133">
        <v>30.408000000000001</v>
      </c>
      <c r="I176" s="134">
        <v>0</v>
      </c>
      <c r="J176" s="134">
        <f t="shared" si="20"/>
        <v>0</v>
      </c>
      <c r="K176" s="131" t="s">
        <v>2419</v>
      </c>
      <c r="L176" s="25"/>
      <c r="M176" s="135" t="s">
        <v>1</v>
      </c>
      <c r="N176" s="136" t="s">
        <v>37</v>
      </c>
      <c r="O176" s="137">
        <v>0.25600000000000001</v>
      </c>
      <c r="P176" s="137">
        <f t="shared" si="21"/>
        <v>7.7844480000000003</v>
      </c>
      <c r="Q176" s="137">
        <v>0</v>
      </c>
      <c r="R176" s="137">
        <f t="shared" si="22"/>
        <v>0</v>
      </c>
      <c r="S176" s="137">
        <v>0</v>
      </c>
      <c r="T176" s="138">
        <f t="shared" si="23"/>
        <v>0</v>
      </c>
      <c r="AR176" s="139" t="s">
        <v>174</v>
      </c>
      <c r="AT176" s="139" t="s">
        <v>170</v>
      </c>
      <c r="AU176" s="139" t="s">
        <v>81</v>
      </c>
      <c r="AY176" s="13" t="s">
        <v>168</v>
      </c>
      <c r="BE176" s="140">
        <f t="shared" si="24"/>
        <v>0</v>
      </c>
      <c r="BF176" s="140">
        <f t="shared" si="25"/>
        <v>0</v>
      </c>
      <c r="BG176" s="140">
        <f t="shared" si="26"/>
        <v>0</v>
      </c>
      <c r="BH176" s="140">
        <f t="shared" si="27"/>
        <v>0</v>
      </c>
      <c r="BI176" s="140">
        <f t="shared" si="28"/>
        <v>0</v>
      </c>
      <c r="BJ176" s="13" t="s">
        <v>79</v>
      </c>
      <c r="BK176" s="140">
        <f t="shared" si="29"/>
        <v>0</v>
      </c>
      <c r="BL176" s="13" t="s">
        <v>174</v>
      </c>
      <c r="BM176" s="139" t="s">
        <v>404</v>
      </c>
    </row>
    <row r="177" spans="2:65" s="1" customFormat="1" ht="37.9" customHeight="1">
      <c r="B177" s="128"/>
      <c r="C177" s="129" t="s">
        <v>405</v>
      </c>
      <c r="D177" s="129" t="s">
        <v>170</v>
      </c>
      <c r="E177" s="130" t="s">
        <v>266</v>
      </c>
      <c r="F177" s="131" t="s">
        <v>267</v>
      </c>
      <c r="G177" s="132" t="s">
        <v>213</v>
      </c>
      <c r="H177" s="133">
        <v>521.79200000000003</v>
      </c>
      <c r="I177" s="134">
        <v>0</v>
      </c>
      <c r="J177" s="134">
        <f t="shared" si="20"/>
        <v>0</v>
      </c>
      <c r="K177" s="131" t="s">
        <v>2419</v>
      </c>
      <c r="L177" s="25"/>
      <c r="M177" s="135" t="s">
        <v>1</v>
      </c>
      <c r="N177" s="136" t="s">
        <v>37</v>
      </c>
      <c r="O177" s="137">
        <v>7.2999999999999995E-2</v>
      </c>
      <c r="P177" s="137">
        <f t="shared" si="21"/>
        <v>38.090815999999997</v>
      </c>
      <c r="Q177" s="137">
        <v>0</v>
      </c>
      <c r="R177" s="137">
        <f t="shared" si="22"/>
        <v>0</v>
      </c>
      <c r="S177" s="137">
        <v>0</v>
      </c>
      <c r="T177" s="138">
        <f t="shared" si="23"/>
        <v>0</v>
      </c>
      <c r="AR177" s="139" t="s">
        <v>174</v>
      </c>
      <c r="AT177" s="139" t="s">
        <v>170</v>
      </c>
      <c r="AU177" s="139" t="s">
        <v>81</v>
      </c>
      <c r="AY177" s="13" t="s">
        <v>168</v>
      </c>
      <c r="BE177" s="140">
        <f t="shared" si="24"/>
        <v>0</v>
      </c>
      <c r="BF177" s="140">
        <f t="shared" si="25"/>
        <v>0</v>
      </c>
      <c r="BG177" s="140">
        <f t="shared" si="26"/>
        <v>0</v>
      </c>
      <c r="BH177" s="140">
        <f t="shared" si="27"/>
        <v>0</v>
      </c>
      <c r="BI177" s="140">
        <f t="shared" si="28"/>
        <v>0</v>
      </c>
      <c r="BJ177" s="13" t="s">
        <v>79</v>
      </c>
      <c r="BK177" s="140">
        <f t="shared" si="29"/>
        <v>0</v>
      </c>
      <c r="BL177" s="13" t="s">
        <v>174</v>
      </c>
      <c r="BM177" s="139" t="s">
        <v>406</v>
      </c>
    </row>
    <row r="178" spans="2:65" s="1" customFormat="1" ht="37.9" customHeight="1">
      <c r="B178" s="128"/>
      <c r="C178" s="129" t="s">
        <v>407</v>
      </c>
      <c r="D178" s="129" t="s">
        <v>170</v>
      </c>
      <c r="E178" s="130" t="s">
        <v>269</v>
      </c>
      <c r="F178" s="131" t="s">
        <v>270</v>
      </c>
      <c r="G178" s="132" t="s">
        <v>213</v>
      </c>
      <c r="H178" s="133">
        <v>130.44800000000001</v>
      </c>
      <c r="I178" s="134">
        <v>0</v>
      </c>
      <c r="J178" s="134">
        <f t="shared" si="20"/>
        <v>0</v>
      </c>
      <c r="K178" s="131" t="s">
        <v>2419</v>
      </c>
      <c r="L178" s="25"/>
      <c r="M178" s="135" t="s">
        <v>1</v>
      </c>
      <c r="N178" s="136" t="s">
        <v>37</v>
      </c>
      <c r="O178" s="137">
        <v>8.3000000000000004E-2</v>
      </c>
      <c r="P178" s="137">
        <f t="shared" si="21"/>
        <v>10.827184000000001</v>
      </c>
      <c r="Q178" s="137">
        <v>0</v>
      </c>
      <c r="R178" s="137">
        <f t="shared" si="22"/>
        <v>0</v>
      </c>
      <c r="S178" s="137">
        <v>0</v>
      </c>
      <c r="T178" s="138">
        <f t="shared" si="23"/>
        <v>0</v>
      </c>
      <c r="AR178" s="139" t="s">
        <v>174</v>
      </c>
      <c r="AT178" s="139" t="s">
        <v>170</v>
      </c>
      <c r="AU178" s="139" t="s">
        <v>81</v>
      </c>
      <c r="AY178" s="13" t="s">
        <v>168</v>
      </c>
      <c r="BE178" s="140">
        <f t="shared" si="24"/>
        <v>0</v>
      </c>
      <c r="BF178" s="140">
        <f t="shared" si="25"/>
        <v>0</v>
      </c>
      <c r="BG178" s="140">
        <f t="shared" si="26"/>
        <v>0</v>
      </c>
      <c r="BH178" s="140">
        <f t="shared" si="27"/>
        <v>0</v>
      </c>
      <c r="BI178" s="140">
        <f t="shared" si="28"/>
        <v>0</v>
      </c>
      <c r="BJ178" s="13" t="s">
        <v>79</v>
      </c>
      <c r="BK178" s="140">
        <f t="shared" si="29"/>
        <v>0</v>
      </c>
      <c r="BL178" s="13" t="s">
        <v>174</v>
      </c>
      <c r="BM178" s="139" t="s">
        <v>408</v>
      </c>
    </row>
    <row r="179" spans="2:65" s="1" customFormat="1" ht="24.2" customHeight="1">
      <c r="B179" s="128"/>
      <c r="C179" s="129" t="s">
        <v>409</v>
      </c>
      <c r="D179" s="129" t="s">
        <v>170</v>
      </c>
      <c r="E179" s="130" t="s">
        <v>272</v>
      </c>
      <c r="F179" s="131" t="s">
        <v>273</v>
      </c>
      <c r="G179" s="132" t="s">
        <v>239</v>
      </c>
      <c r="H179" s="133">
        <v>880.524</v>
      </c>
      <c r="I179" s="134">
        <v>0</v>
      </c>
      <c r="J179" s="134">
        <f t="shared" si="20"/>
        <v>0</v>
      </c>
      <c r="K179" s="131" t="s">
        <v>2419</v>
      </c>
      <c r="L179" s="25"/>
      <c r="M179" s="135" t="s">
        <v>1</v>
      </c>
      <c r="N179" s="136" t="s">
        <v>37</v>
      </c>
      <c r="O179" s="137">
        <v>0</v>
      </c>
      <c r="P179" s="137">
        <f t="shared" si="21"/>
        <v>0</v>
      </c>
      <c r="Q179" s="137">
        <v>0</v>
      </c>
      <c r="R179" s="137">
        <f t="shared" si="22"/>
        <v>0</v>
      </c>
      <c r="S179" s="137">
        <v>0</v>
      </c>
      <c r="T179" s="138">
        <f t="shared" si="23"/>
        <v>0</v>
      </c>
      <c r="AR179" s="139" t="s">
        <v>174</v>
      </c>
      <c r="AT179" s="139" t="s">
        <v>170</v>
      </c>
      <c r="AU179" s="139" t="s">
        <v>81</v>
      </c>
      <c r="AY179" s="13" t="s">
        <v>168</v>
      </c>
      <c r="BE179" s="140">
        <f t="shared" si="24"/>
        <v>0</v>
      </c>
      <c r="BF179" s="140">
        <f t="shared" si="25"/>
        <v>0</v>
      </c>
      <c r="BG179" s="140">
        <f t="shared" si="26"/>
        <v>0</v>
      </c>
      <c r="BH179" s="140">
        <f t="shared" si="27"/>
        <v>0</v>
      </c>
      <c r="BI179" s="140">
        <f t="shared" si="28"/>
        <v>0</v>
      </c>
      <c r="BJ179" s="13" t="s">
        <v>79</v>
      </c>
      <c r="BK179" s="140">
        <f t="shared" si="29"/>
        <v>0</v>
      </c>
      <c r="BL179" s="13" t="s">
        <v>174</v>
      </c>
      <c r="BM179" s="139" t="s">
        <v>410</v>
      </c>
    </row>
    <row r="180" spans="2:65" s="1" customFormat="1" ht="37.9" customHeight="1">
      <c r="B180" s="128"/>
      <c r="C180" s="129" t="s">
        <v>411</v>
      </c>
      <c r="D180" s="129" t="s">
        <v>170</v>
      </c>
      <c r="E180" s="130" t="s">
        <v>275</v>
      </c>
      <c r="F180" s="131" t="s">
        <v>276</v>
      </c>
      <c r="G180" s="132" t="s">
        <v>239</v>
      </c>
      <c r="H180" s="133">
        <v>326.12</v>
      </c>
      <c r="I180" s="134">
        <v>0</v>
      </c>
      <c r="J180" s="134">
        <f t="shared" si="20"/>
        <v>0</v>
      </c>
      <c r="K180" s="131" t="s">
        <v>192</v>
      </c>
      <c r="L180" s="25"/>
      <c r="M180" s="135" t="s">
        <v>1</v>
      </c>
      <c r="N180" s="136" t="s">
        <v>37</v>
      </c>
      <c r="O180" s="137">
        <v>0</v>
      </c>
      <c r="P180" s="137">
        <f t="shared" si="21"/>
        <v>0</v>
      </c>
      <c r="Q180" s="137">
        <v>0</v>
      </c>
      <c r="R180" s="137">
        <f t="shared" si="22"/>
        <v>0</v>
      </c>
      <c r="S180" s="137">
        <v>0</v>
      </c>
      <c r="T180" s="138">
        <f t="shared" si="23"/>
        <v>0</v>
      </c>
      <c r="AR180" s="139" t="s">
        <v>174</v>
      </c>
      <c r="AT180" s="139" t="s">
        <v>170</v>
      </c>
      <c r="AU180" s="139" t="s">
        <v>81</v>
      </c>
      <c r="AY180" s="13" t="s">
        <v>168</v>
      </c>
      <c r="BE180" s="140">
        <f t="shared" si="24"/>
        <v>0</v>
      </c>
      <c r="BF180" s="140">
        <f t="shared" si="25"/>
        <v>0</v>
      </c>
      <c r="BG180" s="140">
        <f t="shared" si="26"/>
        <v>0</v>
      </c>
      <c r="BH180" s="140">
        <f t="shared" si="27"/>
        <v>0</v>
      </c>
      <c r="BI180" s="140">
        <f t="shared" si="28"/>
        <v>0</v>
      </c>
      <c r="BJ180" s="13" t="s">
        <v>79</v>
      </c>
      <c r="BK180" s="140">
        <f t="shared" si="29"/>
        <v>0</v>
      </c>
      <c r="BL180" s="13" t="s">
        <v>174</v>
      </c>
      <c r="BM180" s="139" t="s">
        <v>412</v>
      </c>
    </row>
    <row r="181" spans="2:65" s="1" customFormat="1" ht="33" customHeight="1">
      <c r="B181" s="128"/>
      <c r="C181" s="129" t="s">
        <v>413</v>
      </c>
      <c r="D181" s="129" t="s">
        <v>170</v>
      </c>
      <c r="E181" s="130" t="s">
        <v>414</v>
      </c>
      <c r="F181" s="131" t="s">
        <v>415</v>
      </c>
      <c r="G181" s="132" t="s">
        <v>213</v>
      </c>
      <c r="H181" s="133">
        <v>652.24</v>
      </c>
      <c r="I181" s="134">
        <v>0</v>
      </c>
      <c r="J181" s="134">
        <f t="shared" si="20"/>
        <v>0</v>
      </c>
      <c r="K181" s="131" t="s">
        <v>2419</v>
      </c>
      <c r="L181" s="25"/>
      <c r="M181" s="135" t="s">
        <v>1</v>
      </c>
      <c r="N181" s="136" t="s">
        <v>37</v>
      </c>
      <c r="O181" s="137">
        <v>5.6000000000000001E-2</v>
      </c>
      <c r="P181" s="137">
        <f t="shared" si="21"/>
        <v>36.525440000000003</v>
      </c>
      <c r="Q181" s="137">
        <v>0</v>
      </c>
      <c r="R181" s="137">
        <f t="shared" si="22"/>
        <v>0</v>
      </c>
      <c r="S181" s="137">
        <v>0</v>
      </c>
      <c r="T181" s="138">
        <f t="shared" si="23"/>
        <v>0</v>
      </c>
      <c r="AR181" s="139" t="s">
        <v>174</v>
      </c>
      <c r="AT181" s="139" t="s">
        <v>170</v>
      </c>
      <c r="AU181" s="139" t="s">
        <v>81</v>
      </c>
      <c r="AY181" s="13" t="s">
        <v>168</v>
      </c>
      <c r="BE181" s="140">
        <f t="shared" si="24"/>
        <v>0</v>
      </c>
      <c r="BF181" s="140">
        <f t="shared" si="25"/>
        <v>0</v>
      </c>
      <c r="BG181" s="140">
        <f t="shared" si="26"/>
        <v>0</v>
      </c>
      <c r="BH181" s="140">
        <f t="shared" si="27"/>
        <v>0</v>
      </c>
      <c r="BI181" s="140">
        <f t="shared" si="28"/>
        <v>0</v>
      </c>
      <c r="BJ181" s="13" t="s">
        <v>79</v>
      </c>
      <c r="BK181" s="140">
        <f t="shared" si="29"/>
        <v>0</v>
      </c>
      <c r="BL181" s="13" t="s">
        <v>174</v>
      </c>
      <c r="BM181" s="139" t="s">
        <v>416</v>
      </c>
    </row>
    <row r="182" spans="2:65" s="1" customFormat="1" ht="16.5" customHeight="1">
      <c r="B182" s="128"/>
      <c r="C182" s="145" t="s">
        <v>417</v>
      </c>
      <c r="D182" s="145" t="s">
        <v>210</v>
      </c>
      <c r="E182" s="146" t="s">
        <v>418</v>
      </c>
      <c r="F182" s="147" t="s">
        <v>419</v>
      </c>
      <c r="G182" s="148" t="s">
        <v>239</v>
      </c>
      <c r="H182" s="149">
        <v>1500.152</v>
      </c>
      <c r="I182" s="134">
        <v>0</v>
      </c>
      <c r="J182" s="150">
        <f t="shared" si="20"/>
        <v>0</v>
      </c>
      <c r="K182" s="147" t="s">
        <v>2419</v>
      </c>
      <c r="L182" s="151"/>
      <c r="M182" s="152" t="s">
        <v>1</v>
      </c>
      <c r="N182" s="153" t="s">
        <v>37</v>
      </c>
      <c r="O182" s="137">
        <v>0</v>
      </c>
      <c r="P182" s="137">
        <f t="shared" si="21"/>
        <v>0</v>
      </c>
      <c r="Q182" s="137">
        <v>0</v>
      </c>
      <c r="R182" s="137">
        <f t="shared" si="22"/>
        <v>0</v>
      </c>
      <c r="S182" s="137">
        <v>0</v>
      </c>
      <c r="T182" s="138">
        <f t="shared" si="23"/>
        <v>0</v>
      </c>
      <c r="AR182" s="139" t="s">
        <v>232</v>
      </c>
      <c r="AT182" s="139" t="s">
        <v>210</v>
      </c>
      <c r="AU182" s="139" t="s">
        <v>81</v>
      </c>
      <c r="AY182" s="13" t="s">
        <v>168</v>
      </c>
      <c r="BE182" s="140">
        <f t="shared" si="24"/>
        <v>0</v>
      </c>
      <c r="BF182" s="140">
        <f t="shared" si="25"/>
        <v>0</v>
      </c>
      <c r="BG182" s="140">
        <f t="shared" si="26"/>
        <v>0</v>
      </c>
      <c r="BH182" s="140">
        <f t="shared" si="27"/>
        <v>0</v>
      </c>
      <c r="BI182" s="140">
        <f t="shared" si="28"/>
        <v>0</v>
      </c>
      <c r="BJ182" s="13" t="s">
        <v>79</v>
      </c>
      <c r="BK182" s="140">
        <f t="shared" si="29"/>
        <v>0</v>
      </c>
      <c r="BL182" s="13" t="s">
        <v>174</v>
      </c>
      <c r="BM182" s="139" t="s">
        <v>420</v>
      </c>
    </row>
    <row r="183" spans="2:65" s="1" customFormat="1" ht="24.2" customHeight="1">
      <c r="B183" s="128"/>
      <c r="C183" s="129" t="s">
        <v>421</v>
      </c>
      <c r="D183" s="129" t="s">
        <v>170</v>
      </c>
      <c r="E183" s="130" t="s">
        <v>422</v>
      </c>
      <c r="F183" s="131" t="s">
        <v>423</v>
      </c>
      <c r="G183" s="132" t="s">
        <v>218</v>
      </c>
      <c r="H183" s="133">
        <v>1449.6</v>
      </c>
      <c r="I183" s="134">
        <v>0</v>
      </c>
      <c r="J183" s="134">
        <f t="shared" si="20"/>
        <v>0</v>
      </c>
      <c r="K183" s="131" t="s">
        <v>2419</v>
      </c>
      <c r="L183" s="25"/>
      <c r="M183" s="135" t="s">
        <v>1</v>
      </c>
      <c r="N183" s="136" t="s">
        <v>37</v>
      </c>
      <c r="O183" s="137">
        <v>5.0000000000000001E-3</v>
      </c>
      <c r="P183" s="137">
        <f t="shared" si="21"/>
        <v>7.2479999999999993</v>
      </c>
      <c r="Q183" s="137">
        <v>0</v>
      </c>
      <c r="R183" s="137">
        <f t="shared" si="22"/>
        <v>0</v>
      </c>
      <c r="S183" s="137">
        <v>0</v>
      </c>
      <c r="T183" s="138">
        <f t="shared" si="23"/>
        <v>0</v>
      </c>
      <c r="AR183" s="139" t="s">
        <v>174</v>
      </c>
      <c r="AT183" s="139" t="s">
        <v>170</v>
      </c>
      <c r="AU183" s="139" t="s">
        <v>81</v>
      </c>
      <c r="AY183" s="13" t="s">
        <v>168</v>
      </c>
      <c r="BE183" s="140">
        <f t="shared" si="24"/>
        <v>0</v>
      </c>
      <c r="BF183" s="140">
        <f t="shared" si="25"/>
        <v>0</v>
      </c>
      <c r="BG183" s="140">
        <f t="shared" si="26"/>
        <v>0</v>
      </c>
      <c r="BH183" s="140">
        <f t="shared" si="27"/>
        <v>0</v>
      </c>
      <c r="BI183" s="140">
        <f t="shared" si="28"/>
        <v>0</v>
      </c>
      <c r="BJ183" s="13" t="s">
        <v>79</v>
      </c>
      <c r="BK183" s="140">
        <f t="shared" si="29"/>
        <v>0</v>
      </c>
      <c r="BL183" s="13" t="s">
        <v>174</v>
      </c>
      <c r="BM183" s="139" t="s">
        <v>424</v>
      </c>
    </row>
    <row r="184" spans="2:65" s="1" customFormat="1" ht="37.9" customHeight="1">
      <c r="B184" s="128"/>
      <c r="C184" s="129" t="s">
        <v>425</v>
      </c>
      <c r="D184" s="129" t="s">
        <v>170</v>
      </c>
      <c r="E184" s="130" t="s">
        <v>426</v>
      </c>
      <c r="F184" s="131" t="s">
        <v>427</v>
      </c>
      <c r="G184" s="132" t="s">
        <v>218</v>
      </c>
      <c r="H184" s="133">
        <v>181</v>
      </c>
      <c r="I184" s="134">
        <v>0</v>
      </c>
      <c r="J184" s="134">
        <f t="shared" si="20"/>
        <v>0</v>
      </c>
      <c r="K184" s="131" t="s">
        <v>428</v>
      </c>
      <c r="L184" s="25"/>
      <c r="M184" s="135" t="s">
        <v>1</v>
      </c>
      <c r="N184" s="136" t="s">
        <v>37</v>
      </c>
      <c r="O184" s="137">
        <v>0.04</v>
      </c>
      <c r="P184" s="137">
        <f t="shared" si="21"/>
        <v>7.24</v>
      </c>
      <c r="Q184" s="137">
        <v>0</v>
      </c>
      <c r="R184" s="137">
        <f t="shared" si="22"/>
        <v>0</v>
      </c>
      <c r="S184" s="137">
        <v>0</v>
      </c>
      <c r="T184" s="138">
        <f t="shared" si="23"/>
        <v>0</v>
      </c>
      <c r="AR184" s="139" t="s">
        <v>174</v>
      </c>
      <c r="AT184" s="139" t="s">
        <v>170</v>
      </c>
      <c r="AU184" s="139" t="s">
        <v>81</v>
      </c>
      <c r="AY184" s="13" t="s">
        <v>168</v>
      </c>
      <c r="BE184" s="140">
        <f t="shared" si="24"/>
        <v>0</v>
      </c>
      <c r="BF184" s="140">
        <f t="shared" si="25"/>
        <v>0</v>
      </c>
      <c r="BG184" s="140">
        <f t="shared" si="26"/>
        <v>0</v>
      </c>
      <c r="BH184" s="140">
        <f t="shared" si="27"/>
        <v>0</v>
      </c>
      <c r="BI184" s="140">
        <f t="shared" si="28"/>
        <v>0</v>
      </c>
      <c r="BJ184" s="13" t="s">
        <v>79</v>
      </c>
      <c r="BK184" s="140">
        <f t="shared" si="29"/>
        <v>0</v>
      </c>
      <c r="BL184" s="13" t="s">
        <v>174</v>
      </c>
      <c r="BM184" s="139" t="s">
        <v>429</v>
      </c>
    </row>
    <row r="185" spans="2:65" s="11" customFormat="1" ht="22.9" customHeight="1">
      <c r="B185" s="117"/>
      <c r="D185" s="118" t="s">
        <v>71</v>
      </c>
      <c r="E185" s="126" t="s">
        <v>81</v>
      </c>
      <c r="F185" s="126" t="s">
        <v>430</v>
      </c>
      <c r="I185" s="134">
        <v>0</v>
      </c>
      <c r="J185" s="127">
        <f>BK185</f>
        <v>0</v>
      </c>
      <c r="L185" s="117"/>
      <c r="M185" s="121"/>
      <c r="P185" s="122">
        <f>SUM(P186:P189)</f>
        <v>243.95</v>
      </c>
      <c r="R185" s="122">
        <f>SUM(R186:R189)</f>
        <v>38.150497999999992</v>
      </c>
      <c r="T185" s="123">
        <f>SUM(T186:T189)</f>
        <v>0</v>
      </c>
      <c r="AR185" s="118" t="s">
        <v>79</v>
      </c>
      <c r="AT185" s="124" t="s">
        <v>71</v>
      </c>
      <c r="AU185" s="124" t="s">
        <v>79</v>
      </c>
      <c r="AY185" s="118" t="s">
        <v>168</v>
      </c>
      <c r="BK185" s="125">
        <f>SUM(BK186:BK189)</f>
        <v>0</v>
      </c>
    </row>
    <row r="186" spans="2:65" s="1" customFormat="1" ht="37.9" customHeight="1">
      <c r="B186" s="128"/>
      <c r="C186" s="129" t="s">
        <v>431</v>
      </c>
      <c r="D186" s="129" t="s">
        <v>170</v>
      </c>
      <c r="E186" s="130" t="s">
        <v>432</v>
      </c>
      <c r="F186" s="131" t="s">
        <v>433</v>
      </c>
      <c r="G186" s="132" t="s">
        <v>207</v>
      </c>
      <c r="H186" s="133">
        <v>410</v>
      </c>
      <c r="I186" s="134">
        <v>0</v>
      </c>
      <c r="J186" s="134">
        <f>ROUND(I186*H186,2)</f>
        <v>0</v>
      </c>
      <c r="K186" s="131" t="s">
        <v>428</v>
      </c>
      <c r="L186" s="25"/>
      <c r="M186" s="135" t="s">
        <v>1</v>
      </c>
      <c r="N186" s="136" t="s">
        <v>37</v>
      </c>
      <c r="O186" s="137">
        <v>0.40899999999999997</v>
      </c>
      <c r="P186" s="137">
        <f>O186*H186</f>
        <v>167.69</v>
      </c>
      <c r="Q186" s="137">
        <v>1E-3</v>
      </c>
      <c r="R186" s="137">
        <f>Q186*H186</f>
        <v>0.41000000000000003</v>
      </c>
      <c r="S186" s="137">
        <v>0</v>
      </c>
      <c r="T186" s="138">
        <f>S186*H186</f>
        <v>0</v>
      </c>
      <c r="AR186" s="139" t="s">
        <v>174</v>
      </c>
      <c r="AT186" s="139" t="s">
        <v>170</v>
      </c>
      <c r="AU186" s="139" t="s">
        <v>81</v>
      </c>
      <c r="AY186" s="13" t="s">
        <v>168</v>
      </c>
      <c r="BE186" s="140">
        <f>IF(N186="základní",J186,0)</f>
        <v>0</v>
      </c>
      <c r="BF186" s="140">
        <f>IF(N186="snížená",J186,0)</f>
        <v>0</v>
      </c>
      <c r="BG186" s="140">
        <f>IF(N186="zákl. přenesená",J186,0)</f>
        <v>0</v>
      </c>
      <c r="BH186" s="140">
        <f>IF(N186="sníž. přenesená",J186,0)</f>
        <v>0</v>
      </c>
      <c r="BI186" s="140">
        <f>IF(N186="nulová",J186,0)</f>
        <v>0</v>
      </c>
      <c r="BJ186" s="13" t="s">
        <v>79</v>
      </c>
      <c r="BK186" s="140">
        <f>ROUND(I186*H186,2)</f>
        <v>0</v>
      </c>
      <c r="BL186" s="13" t="s">
        <v>174</v>
      </c>
      <c r="BM186" s="139" t="s">
        <v>434</v>
      </c>
    </row>
    <row r="187" spans="2:65" s="1" customFormat="1" ht="24.2" customHeight="1">
      <c r="B187" s="128"/>
      <c r="C187" s="145" t="s">
        <v>435</v>
      </c>
      <c r="D187" s="145" t="s">
        <v>210</v>
      </c>
      <c r="E187" s="146" t="s">
        <v>436</v>
      </c>
      <c r="F187" s="147" t="s">
        <v>437</v>
      </c>
      <c r="G187" s="148" t="s">
        <v>173</v>
      </c>
      <c r="H187" s="149">
        <v>13</v>
      </c>
      <c r="I187" s="134">
        <v>0</v>
      </c>
      <c r="J187" s="150">
        <f>ROUND(I187*H187,2)</f>
        <v>0</v>
      </c>
      <c r="K187" s="147" t="s">
        <v>2419</v>
      </c>
      <c r="L187" s="151"/>
      <c r="M187" s="152" t="s">
        <v>1</v>
      </c>
      <c r="N187" s="153" t="s">
        <v>37</v>
      </c>
      <c r="O187" s="137">
        <v>0</v>
      </c>
      <c r="P187" s="137">
        <f>O187*H187</f>
        <v>0</v>
      </c>
      <c r="Q187" s="137">
        <v>2.9E-4</v>
      </c>
      <c r="R187" s="137">
        <f>Q187*H187</f>
        <v>3.7699999999999999E-3</v>
      </c>
      <c r="S187" s="137">
        <v>0</v>
      </c>
      <c r="T187" s="138">
        <f>S187*H187</f>
        <v>0</v>
      </c>
      <c r="AR187" s="139" t="s">
        <v>232</v>
      </c>
      <c r="AT187" s="139" t="s">
        <v>210</v>
      </c>
      <c r="AU187" s="139" t="s">
        <v>81</v>
      </c>
      <c r="AY187" s="13" t="s">
        <v>168</v>
      </c>
      <c r="BE187" s="140">
        <f>IF(N187="základní",J187,0)</f>
        <v>0</v>
      </c>
      <c r="BF187" s="140">
        <f>IF(N187="snížená",J187,0)</f>
        <v>0</v>
      </c>
      <c r="BG187" s="140">
        <f>IF(N187="zákl. přenesená",J187,0)</f>
        <v>0</v>
      </c>
      <c r="BH187" s="140">
        <f>IF(N187="sníž. přenesená",J187,0)</f>
        <v>0</v>
      </c>
      <c r="BI187" s="140">
        <f>IF(N187="nulová",J187,0)</f>
        <v>0</v>
      </c>
      <c r="BJ187" s="13" t="s">
        <v>79</v>
      </c>
      <c r="BK187" s="140">
        <f>ROUND(I187*H187,2)</f>
        <v>0</v>
      </c>
      <c r="BL187" s="13" t="s">
        <v>174</v>
      </c>
      <c r="BM187" s="139" t="s">
        <v>438</v>
      </c>
    </row>
    <row r="188" spans="2:65" s="1" customFormat="1" ht="33" customHeight="1">
      <c r="B188" s="128"/>
      <c r="C188" s="129" t="s">
        <v>439</v>
      </c>
      <c r="D188" s="129" t="s">
        <v>170</v>
      </c>
      <c r="E188" s="130" t="s">
        <v>440</v>
      </c>
      <c r="F188" s="131" t="s">
        <v>441</v>
      </c>
      <c r="G188" s="132" t="s">
        <v>213</v>
      </c>
      <c r="H188" s="133">
        <v>49.2</v>
      </c>
      <c r="I188" s="134">
        <v>0</v>
      </c>
      <c r="J188" s="134">
        <f>ROUND(I188*H188,2)</f>
        <v>0</v>
      </c>
      <c r="K188" s="131" t="s">
        <v>2419</v>
      </c>
      <c r="L188" s="25"/>
      <c r="M188" s="135" t="s">
        <v>1</v>
      </c>
      <c r="N188" s="136" t="s">
        <v>37</v>
      </c>
      <c r="O188" s="137">
        <v>0.92</v>
      </c>
      <c r="P188" s="137">
        <f>O188*H188</f>
        <v>45.264000000000003</v>
      </c>
      <c r="Q188" s="137">
        <v>0</v>
      </c>
      <c r="R188" s="137">
        <f>Q188*H188</f>
        <v>0</v>
      </c>
      <c r="S188" s="137">
        <v>0</v>
      </c>
      <c r="T188" s="138">
        <f>S188*H188</f>
        <v>0</v>
      </c>
      <c r="AR188" s="139" t="s">
        <v>174</v>
      </c>
      <c r="AT188" s="139" t="s">
        <v>170</v>
      </c>
      <c r="AU188" s="139" t="s">
        <v>81</v>
      </c>
      <c r="AY188" s="13" t="s">
        <v>168</v>
      </c>
      <c r="BE188" s="140">
        <f>IF(N188="základní",J188,0)</f>
        <v>0</v>
      </c>
      <c r="BF188" s="140">
        <f>IF(N188="snížená",J188,0)</f>
        <v>0</v>
      </c>
      <c r="BG188" s="140">
        <f>IF(N188="zákl. přenesená",J188,0)</f>
        <v>0</v>
      </c>
      <c r="BH188" s="140">
        <f>IF(N188="sníž. přenesená",J188,0)</f>
        <v>0</v>
      </c>
      <c r="BI188" s="140">
        <f>IF(N188="nulová",J188,0)</f>
        <v>0</v>
      </c>
      <c r="BJ188" s="13" t="s">
        <v>79</v>
      </c>
      <c r="BK188" s="140">
        <f>ROUND(I188*H188,2)</f>
        <v>0</v>
      </c>
      <c r="BL188" s="13" t="s">
        <v>174</v>
      </c>
      <c r="BM188" s="139" t="s">
        <v>442</v>
      </c>
    </row>
    <row r="189" spans="2:65" s="1" customFormat="1" ht="16.5" customHeight="1">
      <c r="B189" s="128"/>
      <c r="C189" s="129" t="s">
        <v>443</v>
      </c>
      <c r="D189" s="129" t="s">
        <v>170</v>
      </c>
      <c r="E189" s="130" t="s">
        <v>444</v>
      </c>
      <c r="F189" s="131" t="s">
        <v>445</v>
      </c>
      <c r="G189" s="132" t="s">
        <v>213</v>
      </c>
      <c r="H189" s="133">
        <v>16.399999999999999</v>
      </c>
      <c r="I189" s="134">
        <v>0</v>
      </c>
      <c r="J189" s="134">
        <f>ROUND(I189*H189,2)</f>
        <v>0</v>
      </c>
      <c r="K189" s="131" t="s">
        <v>2419</v>
      </c>
      <c r="L189" s="25"/>
      <c r="M189" s="135" t="s">
        <v>1</v>
      </c>
      <c r="N189" s="136" t="s">
        <v>37</v>
      </c>
      <c r="O189" s="137">
        <v>1.89</v>
      </c>
      <c r="P189" s="137">
        <f>O189*H189</f>
        <v>30.995999999999995</v>
      </c>
      <c r="Q189" s="137">
        <v>2.3010199999999998</v>
      </c>
      <c r="R189" s="137">
        <f>Q189*H189</f>
        <v>37.736727999999992</v>
      </c>
      <c r="S189" s="137">
        <v>0</v>
      </c>
      <c r="T189" s="138">
        <f>S189*H189</f>
        <v>0</v>
      </c>
      <c r="AR189" s="139" t="s">
        <v>174</v>
      </c>
      <c r="AT189" s="139" t="s">
        <v>170</v>
      </c>
      <c r="AU189" s="139" t="s">
        <v>81</v>
      </c>
      <c r="AY189" s="13" t="s">
        <v>168</v>
      </c>
      <c r="BE189" s="140">
        <f>IF(N189="základní",J189,0)</f>
        <v>0</v>
      </c>
      <c r="BF189" s="140">
        <f>IF(N189="snížená",J189,0)</f>
        <v>0</v>
      </c>
      <c r="BG189" s="140">
        <f>IF(N189="zákl. přenesená",J189,0)</f>
        <v>0</v>
      </c>
      <c r="BH189" s="140">
        <f>IF(N189="sníž. přenesená",J189,0)</f>
        <v>0</v>
      </c>
      <c r="BI189" s="140">
        <f>IF(N189="nulová",J189,0)</f>
        <v>0</v>
      </c>
      <c r="BJ189" s="13" t="s">
        <v>79</v>
      </c>
      <c r="BK189" s="140">
        <f>ROUND(I189*H189,2)</f>
        <v>0</v>
      </c>
      <c r="BL189" s="13" t="s">
        <v>174</v>
      </c>
      <c r="BM189" s="139" t="s">
        <v>446</v>
      </c>
    </row>
    <row r="190" spans="2:65" s="11" customFormat="1" ht="22.9" customHeight="1">
      <c r="B190" s="117"/>
      <c r="D190" s="118" t="s">
        <v>71</v>
      </c>
      <c r="E190" s="126" t="s">
        <v>185</v>
      </c>
      <c r="F190" s="126" t="s">
        <v>447</v>
      </c>
      <c r="I190" s="134">
        <v>0</v>
      </c>
      <c r="J190" s="127">
        <f>BK190</f>
        <v>0</v>
      </c>
      <c r="L190" s="117"/>
      <c r="M190" s="121"/>
      <c r="P190" s="122">
        <f>SUM(P191:P207)</f>
        <v>337.98347999999987</v>
      </c>
      <c r="R190" s="122">
        <f>SUM(R191:R207)</f>
        <v>68.763367240000008</v>
      </c>
      <c r="T190" s="123">
        <f>SUM(T191:T207)</f>
        <v>0</v>
      </c>
      <c r="AR190" s="118" t="s">
        <v>79</v>
      </c>
      <c r="AT190" s="124" t="s">
        <v>71</v>
      </c>
      <c r="AU190" s="124" t="s">
        <v>79</v>
      </c>
      <c r="AY190" s="118" t="s">
        <v>168</v>
      </c>
      <c r="BK190" s="125">
        <f>SUM(BK191:BK207)</f>
        <v>0</v>
      </c>
    </row>
    <row r="191" spans="2:65" s="1" customFormat="1" ht="33" customHeight="1">
      <c r="B191" s="128"/>
      <c r="C191" s="129" t="s">
        <v>448</v>
      </c>
      <c r="D191" s="129" t="s">
        <v>170</v>
      </c>
      <c r="E191" s="130" t="s">
        <v>449</v>
      </c>
      <c r="F191" s="131" t="s">
        <v>450</v>
      </c>
      <c r="G191" s="132" t="s">
        <v>218</v>
      </c>
      <c r="H191" s="133">
        <v>1518.6</v>
      </c>
      <c r="I191" s="134">
        <v>0</v>
      </c>
      <c r="J191" s="134">
        <f t="shared" ref="J191:J207" si="30">ROUND(I191*H191,2)</f>
        <v>0</v>
      </c>
      <c r="K191" s="131" t="s">
        <v>2419</v>
      </c>
      <c r="L191" s="25"/>
      <c r="M191" s="135" t="s">
        <v>1</v>
      </c>
      <c r="N191" s="136" t="s">
        <v>37</v>
      </c>
      <c r="O191" s="137">
        <v>1.6E-2</v>
      </c>
      <c r="P191" s="137">
        <f t="shared" ref="P191:P207" si="31">O191*H191</f>
        <v>24.297599999999999</v>
      </c>
      <c r="Q191" s="137">
        <v>0</v>
      </c>
      <c r="R191" s="137">
        <f t="shared" ref="R191:R207" si="32">Q191*H191</f>
        <v>0</v>
      </c>
      <c r="S191" s="137">
        <v>0</v>
      </c>
      <c r="T191" s="138">
        <f t="shared" ref="T191:T207" si="33">S191*H191</f>
        <v>0</v>
      </c>
      <c r="AR191" s="139" t="s">
        <v>174</v>
      </c>
      <c r="AT191" s="139" t="s">
        <v>170</v>
      </c>
      <c r="AU191" s="139" t="s">
        <v>81</v>
      </c>
      <c r="AY191" s="13" t="s">
        <v>168</v>
      </c>
      <c r="BE191" s="140">
        <f t="shared" ref="BE191:BE207" si="34">IF(N191="základní",J191,0)</f>
        <v>0</v>
      </c>
      <c r="BF191" s="140">
        <f t="shared" ref="BF191:BF207" si="35">IF(N191="snížená",J191,0)</f>
        <v>0</v>
      </c>
      <c r="BG191" s="140">
        <f t="shared" ref="BG191:BG207" si="36">IF(N191="zákl. přenesená",J191,0)</f>
        <v>0</v>
      </c>
      <c r="BH191" s="140">
        <f t="shared" ref="BH191:BH207" si="37">IF(N191="sníž. přenesená",J191,0)</f>
        <v>0</v>
      </c>
      <c r="BI191" s="140">
        <f t="shared" ref="BI191:BI207" si="38">IF(N191="nulová",J191,0)</f>
        <v>0</v>
      </c>
      <c r="BJ191" s="13" t="s">
        <v>79</v>
      </c>
      <c r="BK191" s="140">
        <f t="shared" ref="BK191:BK207" si="39">ROUND(I191*H191,2)</f>
        <v>0</v>
      </c>
      <c r="BL191" s="13" t="s">
        <v>174</v>
      </c>
      <c r="BM191" s="139" t="s">
        <v>451</v>
      </c>
    </row>
    <row r="192" spans="2:65" s="1" customFormat="1" ht="33" customHeight="1">
      <c r="B192" s="128"/>
      <c r="C192" s="129" t="s">
        <v>452</v>
      </c>
      <c r="D192" s="129" t="s">
        <v>170</v>
      </c>
      <c r="E192" s="130" t="s">
        <v>453</v>
      </c>
      <c r="F192" s="131" t="s">
        <v>454</v>
      </c>
      <c r="G192" s="132" t="s">
        <v>218</v>
      </c>
      <c r="H192" s="133">
        <v>83.2</v>
      </c>
      <c r="I192" s="134">
        <v>0</v>
      </c>
      <c r="J192" s="134">
        <f t="shared" si="30"/>
        <v>0</v>
      </c>
      <c r="K192" s="131" t="s">
        <v>2419</v>
      </c>
      <c r="L192" s="25"/>
      <c r="M192" s="135" t="s">
        <v>1</v>
      </c>
      <c r="N192" s="136" t="s">
        <v>37</v>
      </c>
      <c r="O192" s="137">
        <v>7.0999999999999994E-2</v>
      </c>
      <c r="P192" s="137">
        <f t="shared" si="31"/>
        <v>5.9071999999999996</v>
      </c>
      <c r="Q192" s="137">
        <v>0</v>
      </c>
      <c r="R192" s="137">
        <f t="shared" si="32"/>
        <v>0</v>
      </c>
      <c r="S192" s="137">
        <v>0</v>
      </c>
      <c r="T192" s="138">
        <f t="shared" si="33"/>
        <v>0</v>
      </c>
      <c r="AR192" s="139" t="s">
        <v>174</v>
      </c>
      <c r="AT192" s="139" t="s">
        <v>170</v>
      </c>
      <c r="AU192" s="139" t="s">
        <v>81</v>
      </c>
      <c r="AY192" s="13" t="s">
        <v>168</v>
      </c>
      <c r="BE192" s="140">
        <f t="shared" si="34"/>
        <v>0</v>
      </c>
      <c r="BF192" s="140">
        <f t="shared" si="35"/>
        <v>0</v>
      </c>
      <c r="BG192" s="140">
        <f t="shared" si="36"/>
        <v>0</v>
      </c>
      <c r="BH192" s="140">
        <f t="shared" si="37"/>
        <v>0</v>
      </c>
      <c r="BI192" s="140">
        <f t="shared" si="38"/>
        <v>0</v>
      </c>
      <c r="BJ192" s="13" t="s">
        <v>79</v>
      </c>
      <c r="BK192" s="140">
        <f t="shared" si="39"/>
        <v>0</v>
      </c>
      <c r="BL192" s="13" t="s">
        <v>174</v>
      </c>
      <c r="BM192" s="139" t="s">
        <v>455</v>
      </c>
    </row>
    <row r="193" spans="2:65" s="1" customFormat="1" ht="24.2" customHeight="1">
      <c r="B193" s="128"/>
      <c r="C193" s="129" t="s">
        <v>456</v>
      </c>
      <c r="D193" s="129" t="s">
        <v>170</v>
      </c>
      <c r="E193" s="130" t="s">
        <v>457</v>
      </c>
      <c r="F193" s="131" t="s">
        <v>458</v>
      </c>
      <c r="G193" s="132" t="s">
        <v>218</v>
      </c>
      <c r="H193" s="133">
        <v>1685</v>
      </c>
      <c r="I193" s="134">
        <v>0</v>
      </c>
      <c r="J193" s="134">
        <f t="shared" si="30"/>
        <v>0</v>
      </c>
      <c r="K193" s="131" t="s">
        <v>2419</v>
      </c>
      <c r="L193" s="25"/>
      <c r="M193" s="135" t="s">
        <v>1</v>
      </c>
      <c r="N193" s="136" t="s">
        <v>37</v>
      </c>
      <c r="O193" s="137">
        <v>2E-3</v>
      </c>
      <c r="P193" s="137">
        <f t="shared" si="31"/>
        <v>3.37</v>
      </c>
      <c r="Q193" s="137">
        <v>0</v>
      </c>
      <c r="R193" s="137">
        <f t="shared" si="32"/>
        <v>0</v>
      </c>
      <c r="S193" s="137">
        <v>0</v>
      </c>
      <c r="T193" s="138">
        <f t="shared" si="33"/>
        <v>0</v>
      </c>
      <c r="AR193" s="139" t="s">
        <v>174</v>
      </c>
      <c r="AT193" s="139" t="s">
        <v>170</v>
      </c>
      <c r="AU193" s="139" t="s">
        <v>81</v>
      </c>
      <c r="AY193" s="13" t="s">
        <v>168</v>
      </c>
      <c r="BE193" s="140">
        <f t="shared" si="34"/>
        <v>0</v>
      </c>
      <c r="BF193" s="140">
        <f t="shared" si="35"/>
        <v>0</v>
      </c>
      <c r="BG193" s="140">
        <f t="shared" si="36"/>
        <v>0</v>
      </c>
      <c r="BH193" s="140">
        <f t="shared" si="37"/>
        <v>0</v>
      </c>
      <c r="BI193" s="140">
        <f t="shared" si="38"/>
        <v>0</v>
      </c>
      <c r="BJ193" s="13" t="s">
        <v>79</v>
      </c>
      <c r="BK193" s="140">
        <f t="shared" si="39"/>
        <v>0</v>
      </c>
      <c r="BL193" s="13" t="s">
        <v>174</v>
      </c>
      <c r="BM193" s="139" t="s">
        <v>459</v>
      </c>
    </row>
    <row r="194" spans="2:65" s="1" customFormat="1" ht="33" customHeight="1">
      <c r="B194" s="128"/>
      <c r="C194" s="129" t="s">
        <v>460</v>
      </c>
      <c r="D194" s="129" t="s">
        <v>170</v>
      </c>
      <c r="E194" s="130" t="s">
        <v>461</v>
      </c>
      <c r="F194" s="131" t="s">
        <v>462</v>
      </c>
      <c r="G194" s="132" t="s">
        <v>218</v>
      </c>
      <c r="H194" s="133">
        <v>1518.6</v>
      </c>
      <c r="I194" s="134">
        <v>0</v>
      </c>
      <c r="J194" s="134">
        <f t="shared" si="30"/>
        <v>0</v>
      </c>
      <c r="K194" s="131" t="s">
        <v>2419</v>
      </c>
      <c r="L194" s="25"/>
      <c r="M194" s="135" t="s">
        <v>1</v>
      </c>
      <c r="N194" s="136" t="s">
        <v>37</v>
      </c>
      <c r="O194" s="137">
        <v>2.5000000000000001E-2</v>
      </c>
      <c r="P194" s="137">
        <f t="shared" si="31"/>
        <v>37.964999999999996</v>
      </c>
      <c r="Q194" s="137">
        <v>0</v>
      </c>
      <c r="R194" s="137">
        <f t="shared" si="32"/>
        <v>0</v>
      </c>
      <c r="S194" s="137">
        <v>0</v>
      </c>
      <c r="T194" s="138">
        <f t="shared" si="33"/>
        <v>0</v>
      </c>
      <c r="AR194" s="139" t="s">
        <v>174</v>
      </c>
      <c r="AT194" s="139" t="s">
        <v>170</v>
      </c>
      <c r="AU194" s="139" t="s">
        <v>81</v>
      </c>
      <c r="AY194" s="13" t="s">
        <v>168</v>
      </c>
      <c r="BE194" s="140">
        <f t="shared" si="34"/>
        <v>0</v>
      </c>
      <c r="BF194" s="140">
        <f t="shared" si="35"/>
        <v>0</v>
      </c>
      <c r="BG194" s="140">
        <f t="shared" si="36"/>
        <v>0</v>
      </c>
      <c r="BH194" s="140">
        <f t="shared" si="37"/>
        <v>0</v>
      </c>
      <c r="BI194" s="140">
        <f t="shared" si="38"/>
        <v>0</v>
      </c>
      <c r="BJ194" s="13" t="s">
        <v>79</v>
      </c>
      <c r="BK194" s="140">
        <f t="shared" si="39"/>
        <v>0</v>
      </c>
      <c r="BL194" s="13" t="s">
        <v>174</v>
      </c>
      <c r="BM194" s="139" t="s">
        <v>463</v>
      </c>
    </row>
    <row r="195" spans="2:65" s="1" customFormat="1" ht="33" customHeight="1">
      <c r="B195" s="128"/>
      <c r="C195" s="129" t="s">
        <v>464</v>
      </c>
      <c r="D195" s="129" t="s">
        <v>170</v>
      </c>
      <c r="E195" s="130" t="s">
        <v>465</v>
      </c>
      <c r="F195" s="131" t="s">
        <v>466</v>
      </c>
      <c r="G195" s="132" t="s">
        <v>218</v>
      </c>
      <c r="H195" s="133">
        <v>83.2</v>
      </c>
      <c r="I195" s="134">
        <v>0</v>
      </c>
      <c r="J195" s="134">
        <f t="shared" si="30"/>
        <v>0</v>
      </c>
      <c r="K195" s="131" t="s">
        <v>2419</v>
      </c>
      <c r="L195" s="25"/>
      <c r="M195" s="135" t="s">
        <v>1</v>
      </c>
      <c r="N195" s="136" t="s">
        <v>37</v>
      </c>
      <c r="O195" s="137">
        <v>0.14899999999999999</v>
      </c>
      <c r="P195" s="137">
        <f t="shared" si="31"/>
        <v>12.396800000000001</v>
      </c>
      <c r="Q195" s="137">
        <v>0</v>
      </c>
      <c r="R195" s="137">
        <f t="shared" si="32"/>
        <v>0</v>
      </c>
      <c r="S195" s="137">
        <v>0</v>
      </c>
      <c r="T195" s="138">
        <f t="shared" si="33"/>
        <v>0</v>
      </c>
      <c r="AR195" s="139" t="s">
        <v>174</v>
      </c>
      <c r="AT195" s="139" t="s">
        <v>170</v>
      </c>
      <c r="AU195" s="139" t="s">
        <v>81</v>
      </c>
      <c r="AY195" s="13" t="s">
        <v>168</v>
      </c>
      <c r="BE195" s="140">
        <f t="shared" si="34"/>
        <v>0</v>
      </c>
      <c r="BF195" s="140">
        <f t="shared" si="35"/>
        <v>0</v>
      </c>
      <c r="BG195" s="140">
        <f t="shared" si="36"/>
        <v>0</v>
      </c>
      <c r="BH195" s="140">
        <f t="shared" si="37"/>
        <v>0</v>
      </c>
      <c r="BI195" s="140">
        <f t="shared" si="38"/>
        <v>0</v>
      </c>
      <c r="BJ195" s="13" t="s">
        <v>79</v>
      </c>
      <c r="BK195" s="140">
        <f t="shared" si="39"/>
        <v>0</v>
      </c>
      <c r="BL195" s="13" t="s">
        <v>174</v>
      </c>
      <c r="BM195" s="139" t="s">
        <v>467</v>
      </c>
    </row>
    <row r="196" spans="2:65" s="1" customFormat="1" ht="24.2" customHeight="1">
      <c r="B196" s="128"/>
      <c r="C196" s="129" t="s">
        <v>468</v>
      </c>
      <c r="D196" s="129" t="s">
        <v>170</v>
      </c>
      <c r="E196" s="130" t="s">
        <v>469</v>
      </c>
      <c r="F196" s="131" t="s">
        <v>470</v>
      </c>
      <c r="G196" s="132" t="s">
        <v>218</v>
      </c>
      <c r="H196" s="133">
        <v>1518.6</v>
      </c>
      <c r="I196" s="134">
        <v>0</v>
      </c>
      <c r="J196" s="134">
        <f t="shared" si="30"/>
        <v>0</v>
      </c>
      <c r="K196" s="131" t="s">
        <v>428</v>
      </c>
      <c r="L196" s="25"/>
      <c r="M196" s="135" t="s">
        <v>1</v>
      </c>
      <c r="N196" s="136" t="s">
        <v>37</v>
      </c>
      <c r="O196" s="137">
        <v>4.0000000000000001E-3</v>
      </c>
      <c r="P196" s="137">
        <f t="shared" si="31"/>
        <v>6.0743999999999998</v>
      </c>
      <c r="Q196" s="137">
        <v>0</v>
      </c>
      <c r="R196" s="137">
        <f t="shared" si="32"/>
        <v>0</v>
      </c>
      <c r="S196" s="137">
        <v>0</v>
      </c>
      <c r="T196" s="138">
        <f t="shared" si="33"/>
        <v>0</v>
      </c>
      <c r="AR196" s="139" t="s">
        <v>174</v>
      </c>
      <c r="AT196" s="139" t="s">
        <v>170</v>
      </c>
      <c r="AU196" s="139" t="s">
        <v>81</v>
      </c>
      <c r="AY196" s="13" t="s">
        <v>168</v>
      </c>
      <c r="BE196" s="140">
        <f t="shared" si="34"/>
        <v>0</v>
      </c>
      <c r="BF196" s="140">
        <f t="shared" si="35"/>
        <v>0</v>
      </c>
      <c r="BG196" s="140">
        <f t="shared" si="36"/>
        <v>0</v>
      </c>
      <c r="BH196" s="140">
        <f t="shared" si="37"/>
        <v>0</v>
      </c>
      <c r="BI196" s="140">
        <f t="shared" si="38"/>
        <v>0</v>
      </c>
      <c r="BJ196" s="13" t="s">
        <v>79</v>
      </c>
      <c r="BK196" s="140">
        <f t="shared" si="39"/>
        <v>0</v>
      </c>
      <c r="BL196" s="13" t="s">
        <v>174</v>
      </c>
      <c r="BM196" s="139" t="s">
        <v>471</v>
      </c>
    </row>
    <row r="197" spans="2:65" s="1" customFormat="1" ht="24.2" customHeight="1">
      <c r="B197" s="128"/>
      <c r="C197" s="129" t="s">
        <v>472</v>
      </c>
      <c r="D197" s="129" t="s">
        <v>170</v>
      </c>
      <c r="E197" s="130" t="s">
        <v>473</v>
      </c>
      <c r="F197" s="131" t="s">
        <v>474</v>
      </c>
      <c r="G197" s="132" t="s">
        <v>218</v>
      </c>
      <c r="H197" s="133">
        <v>1518.6</v>
      </c>
      <c r="I197" s="134">
        <v>0</v>
      </c>
      <c r="J197" s="134">
        <f t="shared" si="30"/>
        <v>0</v>
      </c>
      <c r="K197" s="131" t="s">
        <v>2419</v>
      </c>
      <c r="L197" s="25"/>
      <c r="M197" s="135" t="s">
        <v>1</v>
      </c>
      <c r="N197" s="136" t="s">
        <v>37</v>
      </c>
      <c r="O197" s="137">
        <v>2.8000000000000001E-2</v>
      </c>
      <c r="P197" s="137">
        <f t="shared" si="31"/>
        <v>42.520800000000001</v>
      </c>
      <c r="Q197" s="137">
        <v>0</v>
      </c>
      <c r="R197" s="137">
        <f t="shared" si="32"/>
        <v>0</v>
      </c>
      <c r="S197" s="137">
        <v>0</v>
      </c>
      <c r="T197" s="138">
        <f t="shared" si="33"/>
        <v>0</v>
      </c>
      <c r="AR197" s="139" t="s">
        <v>174</v>
      </c>
      <c r="AT197" s="139" t="s">
        <v>170</v>
      </c>
      <c r="AU197" s="139" t="s">
        <v>81</v>
      </c>
      <c r="AY197" s="13" t="s">
        <v>168</v>
      </c>
      <c r="BE197" s="140">
        <f t="shared" si="34"/>
        <v>0</v>
      </c>
      <c r="BF197" s="140">
        <f t="shared" si="35"/>
        <v>0</v>
      </c>
      <c r="BG197" s="140">
        <f t="shared" si="36"/>
        <v>0</v>
      </c>
      <c r="BH197" s="140">
        <f t="shared" si="37"/>
        <v>0</v>
      </c>
      <c r="BI197" s="140">
        <f t="shared" si="38"/>
        <v>0</v>
      </c>
      <c r="BJ197" s="13" t="s">
        <v>79</v>
      </c>
      <c r="BK197" s="140">
        <f t="shared" si="39"/>
        <v>0</v>
      </c>
      <c r="BL197" s="13" t="s">
        <v>174</v>
      </c>
      <c r="BM197" s="139" t="s">
        <v>475</v>
      </c>
    </row>
    <row r="198" spans="2:65" s="1" customFormat="1" ht="24.2" customHeight="1">
      <c r="B198" s="128"/>
      <c r="C198" s="129" t="s">
        <v>476</v>
      </c>
      <c r="D198" s="129" t="s">
        <v>170</v>
      </c>
      <c r="E198" s="130" t="s">
        <v>477</v>
      </c>
      <c r="F198" s="131" t="s">
        <v>478</v>
      </c>
      <c r="G198" s="132" t="s">
        <v>218</v>
      </c>
      <c r="H198" s="133">
        <v>1630.6</v>
      </c>
      <c r="I198" s="134">
        <v>0</v>
      </c>
      <c r="J198" s="134">
        <f t="shared" si="30"/>
        <v>0</v>
      </c>
      <c r="K198" s="131" t="s">
        <v>192</v>
      </c>
      <c r="L198" s="25"/>
      <c r="M198" s="135" t="s">
        <v>1</v>
      </c>
      <c r="N198" s="136" t="s">
        <v>37</v>
      </c>
      <c r="O198" s="137">
        <v>0.03</v>
      </c>
      <c r="P198" s="137">
        <f t="shared" si="31"/>
        <v>48.917999999999992</v>
      </c>
      <c r="Q198" s="137">
        <v>0</v>
      </c>
      <c r="R198" s="137">
        <f t="shared" si="32"/>
        <v>0</v>
      </c>
      <c r="S198" s="137">
        <v>0</v>
      </c>
      <c r="T198" s="138">
        <f t="shared" si="33"/>
        <v>0</v>
      </c>
      <c r="AR198" s="139" t="s">
        <v>174</v>
      </c>
      <c r="AT198" s="139" t="s">
        <v>170</v>
      </c>
      <c r="AU198" s="139" t="s">
        <v>81</v>
      </c>
      <c r="AY198" s="13" t="s">
        <v>168</v>
      </c>
      <c r="BE198" s="140">
        <f t="shared" si="34"/>
        <v>0</v>
      </c>
      <c r="BF198" s="140">
        <f t="shared" si="35"/>
        <v>0</v>
      </c>
      <c r="BG198" s="140">
        <f t="shared" si="36"/>
        <v>0</v>
      </c>
      <c r="BH198" s="140">
        <f t="shared" si="37"/>
        <v>0</v>
      </c>
      <c r="BI198" s="140">
        <f t="shared" si="38"/>
        <v>0</v>
      </c>
      <c r="BJ198" s="13" t="s">
        <v>79</v>
      </c>
      <c r="BK198" s="140">
        <f t="shared" si="39"/>
        <v>0</v>
      </c>
      <c r="BL198" s="13" t="s">
        <v>174</v>
      </c>
      <c r="BM198" s="139" t="s">
        <v>479</v>
      </c>
    </row>
    <row r="199" spans="2:65" s="1" customFormat="1" ht="33" customHeight="1">
      <c r="B199" s="128"/>
      <c r="C199" s="129" t="s">
        <v>480</v>
      </c>
      <c r="D199" s="129" t="s">
        <v>170</v>
      </c>
      <c r="E199" s="130" t="s">
        <v>481</v>
      </c>
      <c r="F199" s="131" t="s">
        <v>482</v>
      </c>
      <c r="G199" s="132" t="s">
        <v>218</v>
      </c>
      <c r="H199" s="133">
        <v>229</v>
      </c>
      <c r="I199" s="134">
        <v>0</v>
      </c>
      <c r="J199" s="134">
        <f t="shared" si="30"/>
        <v>0</v>
      </c>
      <c r="K199" s="131" t="s">
        <v>2419</v>
      </c>
      <c r="L199" s="25"/>
      <c r="M199" s="135" t="s">
        <v>1</v>
      </c>
      <c r="N199" s="136" t="s">
        <v>37</v>
      </c>
      <c r="O199" s="137">
        <v>0.56499999999999995</v>
      </c>
      <c r="P199" s="137">
        <f t="shared" si="31"/>
        <v>129.38499999999999</v>
      </c>
      <c r="Q199" s="137">
        <v>0.11162</v>
      </c>
      <c r="R199" s="137">
        <f t="shared" si="32"/>
        <v>25.560980000000001</v>
      </c>
      <c r="S199" s="137">
        <v>0</v>
      </c>
      <c r="T199" s="138">
        <f t="shared" si="33"/>
        <v>0</v>
      </c>
      <c r="AR199" s="139" t="s">
        <v>174</v>
      </c>
      <c r="AT199" s="139" t="s">
        <v>170</v>
      </c>
      <c r="AU199" s="139" t="s">
        <v>81</v>
      </c>
      <c r="AY199" s="13" t="s">
        <v>168</v>
      </c>
      <c r="BE199" s="140">
        <f t="shared" si="34"/>
        <v>0</v>
      </c>
      <c r="BF199" s="140">
        <f t="shared" si="35"/>
        <v>0</v>
      </c>
      <c r="BG199" s="140">
        <f t="shared" si="36"/>
        <v>0</v>
      </c>
      <c r="BH199" s="140">
        <f t="shared" si="37"/>
        <v>0</v>
      </c>
      <c r="BI199" s="140">
        <f t="shared" si="38"/>
        <v>0</v>
      </c>
      <c r="BJ199" s="13" t="s">
        <v>79</v>
      </c>
      <c r="BK199" s="140">
        <f t="shared" si="39"/>
        <v>0</v>
      </c>
      <c r="BL199" s="13" t="s">
        <v>174</v>
      </c>
      <c r="BM199" s="139" t="s">
        <v>483</v>
      </c>
    </row>
    <row r="200" spans="2:65" s="1" customFormat="1" ht="24.2" customHeight="1">
      <c r="B200" s="128"/>
      <c r="C200" s="129" t="s">
        <v>484</v>
      </c>
      <c r="D200" s="129" t="s">
        <v>170</v>
      </c>
      <c r="E200" s="130" t="s">
        <v>485</v>
      </c>
      <c r="F200" s="131" t="s">
        <v>486</v>
      </c>
      <c r="G200" s="132" t="s">
        <v>218</v>
      </c>
      <c r="H200" s="133">
        <v>7</v>
      </c>
      <c r="I200" s="134">
        <v>0</v>
      </c>
      <c r="J200" s="134">
        <f t="shared" si="30"/>
        <v>0</v>
      </c>
      <c r="K200" s="131" t="s">
        <v>2419</v>
      </c>
      <c r="L200" s="25"/>
      <c r="M200" s="135" t="s">
        <v>1</v>
      </c>
      <c r="N200" s="136" t="s">
        <v>37</v>
      </c>
      <c r="O200" s="137">
        <v>0.75700000000000001</v>
      </c>
      <c r="P200" s="137">
        <f t="shared" si="31"/>
        <v>5.2990000000000004</v>
      </c>
      <c r="Q200" s="137">
        <v>0.11162</v>
      </c>
      <c r="R200" s="137">
        <f t="shared" si="32"/>
        <v>0.78133999999999992</v>
      </c>
      <c r="S200" s="137">
        <v>0</v>
      </c>
      <c r="T200" s="138">
        <f t="shared" si="33"/>
        <v>0</v>
      </c>
      <c r="AR200" s="139" t="s">
        <v>174</v>
      </c>
      <c r="AT200" s="139" t="s">
        <v>170</v>
      </c>
      <c r="AU200" s="139" t="s">
        <v>81</v>
      </c>
      <c r="AY200" s="13" t="s">
        <v>168</v>
      </c>
      <c r="BE200" s="140">
        <f t="shared" si="34"/>
        <v>0</v>
      </c>
      <c r="BF200" s="140">
        <f t="shared" si="35"/>
        <v>0</v>
      </c>
      <c r="BG200" s="140">
        <f t="shared" si="36"/>
        <v>0</v>
      </c>
      <c r="BH200" s="140">
        <f t="shared" si="37"/>
        <v>0</v>
      </c>
      <c r="BI200" s="140">
        <f t="shared" si="38"/>
        <v>0</v>
      </c>
      <c r="BJ200" s="13" t="s">
        <v>79</v>
      </c>
      <c r="BK200" s="140">
        <f t="shared" si="39"/>
        <v>0</v>
      </c>
      <c r="BL200" s="13" t="s">
        <v>174</v>
      </c>
      <c r="BM200" s="139" t="s">
        <v>487</v>
      </c>
    </row>
    <row r="201" spans="2:65" s="1" customFormat="1" ht="24.2" customHeight="1">
      <c r="B201" s="128"/>
      <c r="C201" s="145" t="s">
        <v>488</v>
      </c>
      <c r="D201" s="145" t="s">
        <v>210</v>
      </c>
      <c r="E201" s="146" t="s">
        <v>489</v>
      </c>
      <c r="F201" s="147" t="s">
        <v>490</v>
      </c>
      <c r="G201" s="148" t="s">
        <v>218</v>
      </c>
      <c r="H201" s="149">
        <v>240.72</v>
      </c>
      <c r="I201" s="134">
        <v>0</v>
      </c>
      <c r="J201" s="150">
        <f t="shared" si="30"/>
        <v>0</v>
      </c>
      <c r="K201" s="147" t="s">
        <v>2419</v>
      </c>
      <c r="L201" s="151"/>
      <c r="M201" s="152" t="s">
        <v>1</v>
      </c>
      <c r="N201" s="153" t="s">
        <v>37</v>
      </c>
      <c r="O201" s="137">
        <v>0</v>
      </c>
      <c r="P201" s="137">
        <f t="shared" si="31"/>
        <v>0</v>
      </c>
      <c r="Q201" s="137">
        <v>0.17599999999999999</v>
      </c>
      <c r="R201" s="137">
        <f t="shared" si="32"/>
        <v>42.366720000000001</v>
      </c>
      <c r="S201" s="137">
        <v>0</v>
      </c>
      <c r="T201" s="138">
        <f t="shared" si="33"/>
        <v>0</v>
      </c>
      <c r="AR201" s="139" t="s">
        <v>232</v>
      </c>
      <c r="AT201" s="139" t="s">
        <v>210</v>
      </c>
      <c r="AU201" s="139" t="s">
        <v>81</v>
      </c>
      <c r="AY201" s="13" t="s">
        <v>168</v>
      </c>
      <c r="BE201" s="140">
        <f t="shared" si="34"/>
        <v>0</v>
      </c>
      <c r="BF201" s="140">
        <f t="shared" si="35"/>
        <v>0</v>
      </c>
      <c r="BG201" s="140">
        <f t="shared" si="36"/>
        <v>0</v>
      </c>
      <c r="BH201" s="140">
        <f t="shared" si="37"/>
        <v>0</v>
      </c>
      <c r="BI201" s="140">
        <f t="shared" si="38"/>
        <v>0</v>
      </c>
      <c r="BJ201" s="13" t="s">
        <v>79</v>
      </c>
      <c r="BK201" s="140">
        <f t="shared" si="39"/>
        <v>0</v>
      </c>
      <c r="BL201" s="13" t="s">
        <v>174</v>
      </c>
      <c r="BM201" s="139" t="s">
        <v>491</v>
      </c>
    </row>
    <row r="202" spans="2:65" s="1" customFormat="1" ht="24.2" customHeight="1">
      <c r="B202" s="128"/>
      <c r="C202" s="129" t="s">
        <v>492</v>
      </c>
      <c r="D202" s="129" t="s">
        <v>170</v>
      </c>
      <c r="E202" s="130" t="s">
        <v>493</v>
      </c>
      <c r="F202" s="131" t="s">
        <v>494</v>
      </c>
      <c r="G202" s="132" t="s">
        <v>218</v>
      </c>
      <c r="H202" s="133">
        <v>229</v>
      </c>
      <c r="I202" s="134">
        <v>0</v>
      </c>
      <c r="J202" s="134">
        <f t="shared" si="30"/>
        <v>0</v>
      </c>
      <c r="K202" s="131" t="s">
        <v>192</v>
      </c>
      <c r="L202" s="25"/>
      <c r="M202" s="135" t="s">
        <v>1</v>
      </c>
      <c r="N202" s="136" t="s">
        <v>37</v>
      </c>
      <c r="O202" s="137">
        <v>3.2000000000000001E-2</v>
      </c>
      <c r="P202" s="137">
        <f t="shared" si="31"/>
        <v>7.3280000000000003</v>
      </c>
      <c r="Q202" s="137">
        <v>0</v>
      </c>
      <c r="R202" s="137">
        <f t="shared" si="32"/>
        <v>0</v>
      </c>
      <c r="S202" s="137">
        <v>0</v>
      </c>
      <c r="T202" s="138">
        <f t="shared" si="33"/>
        <v>0</v>
      </c>
      <c r="AR202" s="139" t="s">
        <v>174</v>
      </c>
      <c r="AT202" s="139" t="s">
        <v>170</v>
      </c>
      <c r="AU202" s="139" t="s">
        <v>81</v>
      </c>
      <c r="AY202" s="13" t="s">
        <v>168</v>
      </c>
      <c r="BE202" s="140">
        <f t="shared" si="34"/>
        <v>0</v>
      </c>
      <c r="BF202" s="140">
        <f t="shared" si="35"/>
        <v>0</v>
      </c>
      <c r="BG202" s="140">
        <f t="shared" si="36"/>
        <v>0</v>
      </c>
      <c r="BH202" s="140">
        <f t="shared" si="37"/>
        <v>0</v>
      </c>
      <c r="BI202" s="140">
        <f t="shared" si="38"/>
        <v>0</v>
      </c>
      <c r="BJ202" s="13" t="s">
        <v>79</v>
      </c>
      <c r="BK202" s="140">
        <f t="shared" si="39"/>
        <v>0</v>
      </c>
      <c r="BL202" s="13" t="s">
        <v>174</v>
      </c>
      <c r="BM202" s="139" t="s">
        <v>495</v>
      </c>
    </row>
    <row r="203" spans="2:65" s="1" customFormat="1" ht="24.2" customHeight="1">
      <c r="B203" s="128"/>
      <c r="C203" s="129" t="s">
        <v>496</v>
      </c>
      <c r="D203" s="129" t="s">
        <v>170</v>
      </c>
      <c r="E203" s="130" t="s">
        <v>477</v>
      </c>
      <c r="F203" s="131" t="s">
        <v>478</v>
      </c>
      <c r="G203" s="132" t="s">
        <v>218</v>
      </c>
      <c r="H203" s="133">
        <v>229</v>
      </c>
      <c r="I203" s="134">
        <v>0</v>
      </c>
      <c r="J203" s="134">
        <f t="shared" si="30"/>
        <v>0</v>
      </c>
      <c r="K203" s="131" t="s">
        <v>192</v>
      </c>
      <c r="L203" s="25"/>
      <c r="M203" s="135" t="s">
        <v>1</v>
      </c>
      <c r="N203" s="136" t="s">
        <v>37</v>
      </c>
      <c r="O203" s="137">
        <v>0.03</v>
      </c>
      <c r="P203" s="137">
        <f t="shared" si="31"/>
        <v>6.87</v>
      </c>
      <c r="Q203" s="137">
        <v>0</v>
      </c>
      <c r="R203" s="137">
        <f t="shared" si="32"/>
        <v>0</v>
      </c>
      <c r="S203" s="137">
        <v>0</v>
      </c>
      <c r="T203" s="138">
        <f t="shared" si="33"/>
        <v>0</v>
      </c>
      <c r="AR203" s="139" t="s">
        <v>174</v>
      </c>
      <c r="AT203" s="139" t="s">
        <v>170</v>
      </c>
      <c r="AU203" s="139" t="s">
        <v>81</v>
      </c>
      <c r="AY203" s="13" t="s">
        <v>168</v>
      </c>
      <c r="BE203" s="140">
        <f t="shared" si="34"/>
        <v>0</v>
      </c>
      <c r="BF203" s="140">
        <f t="shared" si="35"/>
        <v>0</v>
      </c>
      <c r="BG203" s="140">
        <f t="shared" si="36"/>
        <v>0</v>
      </c>
      <c r="BH203" s="140">
        <f t="shared" si="37"/>
        <v>0</v>
      </c>
      <c r="BI203" s="140">
        <f t="shared" si="38"/>
        <v>0</v>
      </c>
      <c r="BJ203" s="13" t="s">
        <v>79</v>
      </c>
      <c r="BK203" s="140">
        <f t="shared" si="39"/>
        <v>0</v>
      </c>
      <c r="BL203" s="13" t="s">
        <v>174</v>
      </c>
      <c r="BM203" s="139" t="s">
        <v>497</v>
      </c>
    </row>
    <row r="204" spans="2:65" s="1" customFormat="1" ht="24.2" customHeight="1">
      <c r="B204" s="128"/>
      <c r="C204" s="129" t="s">
        <v>498</v>
      </c>
      <c r="D204" s="129" t="s">
        <v>170</v>
      </c>
      <c r="E204" s="130" t="s">
        <v>499</v>
      </c>
      <c r="F204" s="131" t="s">
        <v>500</v>
      </c>
      <c r="G204" s="132" t="s">
        <v>218</v>
      </c>
      <c r="H204" s="133">
        <v>7</v>
      </c>
      <c r="I204" s="134">
        <v>0</v>
      </c>
      <c r="J204" s="134">
        <f t="shared" si="30"/>
        <v>0</v>
      </c>
      <c r="K204" s="131" t="s">
        <v>2419</v>
      </c>
      <c r="L204" s="25"/>
      <c r="M204" s="135" t="s">
        <v>1</v>
      </c>
      <c r="N204" s="136" t="s">
        <v>37</v>
      </c>
      <c r="O204" s="137">
        <v>2.9000000000000001E-2</v>
      </c>
      <c r="P204" s="137">
        <f t="shared" si="31"/>
        <v>0.20300000000000001</v>
      </c>
      <c r="Q204" s="137">
        <v>0</v>
      </c>
      <c r="R204" s="137">
        <f t="shared" si="32"/>
        <v>0</v>
      </c>
      <c r="S204" s="137">
        <v>0</v>
      </c>
      <c r="T204" s="138">
        <f t="shared" si="33"/>
        <v>0</v>
      </c>
      <c r="AR204" s="139" t="s">
        <v>174</v>
      </c>
      <c r="AT204" s="139" t="s">
        <v>170</v>
      </c>
      <c r="AU204" s="139" t="s">
        <v>81</v>
      </c>
      <c r="AY204" s="13" t="s">
        <v>168</v>
      </c>
      <c r="BE204" s="140">
        <f t="shared" si="34"/>
        <v>0</v>
      </c>
      <c r="BF204" s="140">
        <f t="shared" si="35"/>
        <v>0</v>
      </c>
      <c r="BG204" s="140">
        <f t="shared" si="36"/>
        <v>0</v>
      </c>
      <c r="BH204" s="140">
        <f t="shared" si="37"/>
        <v>0</v>
      </c>
      <c r="BI204" s="140">
        <f t="shared" si="38"/>
        <v>0</v>
      </c>
      <c r="BJ204" s="13" t="s">
        <v>79</v>
      </c>
      <c r="BK204" s="140">
        <f t="shared" si="39"/>
        <v>0</v>
      </c>
      <c r="BL204" s="13" t="s">
        <v>174</v>
      </c>
      <c r="BM204" s="139" t="s">
        <v>501</v>
      </c>
    </row>
    <row r="205" spans="2:65" s="1" customFormat="1" ht="24.2" customHeight="1">
      <c r="B205" s="128"/>
      <c r="C205" s="129" t="s">
        <v>502</v>
      </c>
      <c r="D205" s="129" t="s">
        <v>170</v>
      </c>
      <c r="E205" s="130" t="s">
        <v>503</v>
      </c>
      <c r="F205" s="131" t="s">
        <v>504</v>
      </c>
      <c r="G205" s="132" t="s">
        <v>218</v>
      </c>
      <c r="H205" s="133">
        <v>7</v>
      </c>
      <c r="I205" s="134">
        <v>0</v>
      </c>
      <c r="J205" s="134">
        <f t="shared" si="30"/>
        <v>0</v>
      </c>
      <c r="K205" s="131" t="s">
        <v>192</v>
      </c>
      <c r="L205" s="25"/>
      <c r="M205" s="135" t="s">
        <v>1</v>
      </c>
      <c r="N205" s="136" t="s">
        <v>37</v>
      </c>
      <c r="O205" s="137">
        <v>0.112</v>
      </c>
      <c r="P205" s="137">
        <f t="shared" si="31"/>
        <v>0.78400000000000003</v>
      </c>
      <c r="Q205" s="137">
        <v>0</v>
      </c>
      <c r="R205" s="137">
        <f t="shared" si="32"/>
        <v>0</v>
      </c>
      <c r="S205" s="137">
        <v>0</v>
      </c>
      <c r="T205" s="138">
        <f t="shared" si="33"/>
        <v>0</v>
      </c>
      <c r="AR205" s="139" t="s">
        <v>174</v>
      </c>
      <c r="AT205" s="139" t="s">
        <v>170</v>
      </c>
      <c r="AU205" s="139" t="s">
        <v>81</v>
      </c>
      <c r="AY205" s="13" t="s">
        <v>168</v>
      </c>
      <c r="BE205" s="140">
        <f t="shared" si="34"/>
        <v>0</v>
      </c>
      <c r="BF205" s="140">
        <f t="shared" si="35"/>
        <v>0</v>
      </c>
      <c r="BG205" s="140">
        <f t="shared" si="36"/>
        <v>0</v>
      </c>
      <c r="BH205" s="140">
        <f t="shared" si="37"/>
        <v>0</v>
      </c>
      <c r="BI205" s="140">
        <f t="shared" si="38"/>
        <v>0</v>
      </c>
      <c r="BJ205" s="13" t="s">
        <v>79</v>
      </c>
      <c r="BK205" s="140">
        <f t="shared" si="39"/>
        <v>0</v>
      </c>
      <c r="BL205" s="13" t="s">
        <v>174</v>
      </c>
      <c r="BM205" s="139" t="s">
        <v>505</v>
      </c>
    </row>
    <row r="206" spans="2:65" s="1" customFormat="1" ht="16.5" customHeight="1">
      <c r="B206" s="128"/>
      <c r="C206" s="129" t="s">
        <v>506</v>
      </c>
      <c r="D206" s="129" t="s">
        <v>170</v>
      </c>
      <c r="E206" s="130" t="s">
        <v>507</v>
      </c>
      <c r="F206" s="131" t="s">
        <v>508</v>
      </c>
      <c r="G206" s="132" t="s">
        <v>218</v>
      </c>
      <c r="H206" s="133">
        <v>20.196000000000002</v>
      </c>
      <c r="I206" s="134">
        <v>0</v>
      </c>
      <c r="J206" s="134">
        <f t="shared" si="30"/>
        <v>0</v>
      </c>
      <c r="K206" s="131" t="s">
        <v>2419</v>
      </c>
      <c r="L206" s="25"/>
      <c r="M206" s="135" t="s">
        <v>1</v>
      </c>
      <c r="N206" s="136" t="s">
        <v>37</v>
      </c>
      <c r="O206" s="137">
        <v>0.247</v>
      </c>
      <c r="P206" s="137">
        <f t="shared" si="31"/>
        <v>4.9884120000000003</v>
      </c>
      <c r="Q206" s="137">
        <v>2.6900000000000001E-3</v>
      </c>
      <c r="R206" s="137">
        <f t="shared" si="32"/>
        <v>5.4327240000000006E-2</v>
      </c>
      <c r="S206" s="137">
        <v>0</v>
      </c>
      <c r="T206" s="138">
        <f t="shared" si="33"/>
        <v>0</v>
      </c>
      <c r="AR206" s="139" t="s">
        <v>174</v>
      </c>
      <c r="AT206" s="139" t="s">
        <v>170</v>
      </c>
      <c r="AU206" s="139" t="s">
        <v>81</v>
      </c>
      <c r="AY206" s="13" t="s">
        <v>168</v>
      </c>
      <c r="BE206" s="140">
        <f t="shared" si="34"/>
        <v>0</v>
      </c>
      <c r="BF206" s="140">
        <f t="shared" si="35"/>
        <v>0</v>
      </c>
      <c r="BG206" s="140">
        <f t="shared" si="36"/>
        <v>0</v>
      </c>
      <c r="BH206" s="140">
        <f t="shared" si="37"/>
        <v>0</v>
      </c>
      <c r="BI206" s="140">
        <f t="shared" si="38"/>
        <v>0</v>
      </c>
      <c r="BJ206" s="13" t="s">
        <v>79</v>
      </c>
      <c r="BK206" s="140">
        <f t="shared" si="39"/>
        <v>0</v>
      </c>
      <c r="BL206" s="13" t="s">
        <v>174</v>
      </c>
      <c r="BM206" s="139" t="s">
        <v>509</v>
      </c>
    </row>
    <row r="207" spans="2:65" s="1" customFormat="1" ht="16.5" customHeight="1">
      <c r="B207" s="128"/>
      <c r="C207" s="129" t="s">
        <v>510</v>
      </c>
      <c r="D207" s="129" t="s">
        <v>170</v>
      </c>
      <c r="E207" s="130" t="s">
        <v>511</v>
      </c>
      <c r="F207" s="131" t="s">
        <v>512</v>
      </c>
      <c r="G207" s="132" t="s">
        <v>218</v>
      </c>
      <c r="H207" s="133">
        <v>20.196000000000002</v>
      </c>
      <c r="I207" s="134">
        <v>0</v>
      </c>
      <c r="J207" s="134">
        <f t="shared" si="30"/>
        <v>0</v>
      </c>
      <c r="K207" s="131" t="s">
        <v>2419</v>
      </c>
      <c r="L207" s="25"/>
      <c r="M207" s="135" t="s">
        <v>1</v>
      </c>
      <c r="N207" s="136" t="s">
        <v>37</v>
      </c>
      <c r="O207" s="137">
        <v>8.3000000000000004E-2</v>
      </c>
      <c r="P207" s="137">
        <f t="shared" si="31"/>
        <v>1.6762680000000003</v>
      </c>
      <c r="Q207" s="137">
        <v>0</v>
      </c>
      <c r="R207" s="137">
        <f t="shared" si="32"/>
        <v>0</v>
      </c>
      <c r="S207" s="137">
        <v>0</v>
      </c>
      <c r="T207" s="138">
        <f t="shared" si="33"/>
        <v>0</v>
      </c>
      <c r="AR207" s="139" t="s">
        <v>174</v>
      </c>
      <c r="AT207" s="139" t="s">
        <v>170</v>
      </c>
      <c r="AU207" s="139" t="s">
        <v>81</v>
      </c>
      <c r="AY207" s="13" t="s">
        <v>168</v>
      </c>
      <c r="BE207" s="140">
        <f t="shared" si="34"/>
        <v>0</v>
      </c>
      <c r="BF207" s="140">
        <f t="shared" si="35"/>
        <v>0</v>
      </c>
      <c r="BG207" s="140">
        <f t="shared" si="36"/>
        <v>0</v>
      </c>
      <c r="BH207" s="140">
        <f t="shared" si="37"/>
        <v>0</v>
      </c>
      <c r="BI207" s="140">
        <f t="shared" si="38"/>
        <v>0</v>
      </c>
      <c r="BJ207" s="13" t="s">
        <v>79</v>
      </c>
      <c r="BK207" s="140">
        <f t="shared" si="39"/>
        <v>0</v>
      </c>
      <c r="BL207" s="13" t="s">
        <v>174</v>
      </c>
      <c r="BM207" s="139" t="s">
        <v>513</v>
      </c>
    </row>
    <row r="208" spans="2:65" s="11" customFormat="1" ht="22.9" customHeight="1">
      <c r="B208" s="117"/>
      <c r="D208" s="118" t="s">
        <v>71</v>
      </c>
      <c r="E208" s="126" t="s">
        <v>232</v>
      </c>
      <c r="F208" s="126" t="s">
        <v>514</v>
      </c>
      <c r="I208" s="134">
        <v>0</v>
      </c>
      <c r="J208" s="127">
        <f>BK208</f>
        <v>0</v>
      </c>
      <c r="L208" s="117"/>
      <c r="M208" s="121"/>
      <c r="P208" s="122">
        <f>P209</f>
        <v>30.38</v>
      </c>
      <c r="R208" s="122">
        <f>R209</f>
        <v>1.0037</v>
      </c>
      <c r="T208" s="123">
        <f>T209</f>
        <v>1</v>
      </c>
      <c r="AR208" s="118" t="s">
        <v>79</v>
      </c>
      <c r="AT208" s="124" t="s">
        <v>71</v>
      </c>
      <c r="AU208" s="124" t="s">
        <v>79</v>
      </c>
      <c r="AY208" s="118" t="s">
        <v>168</v>
      </c>
      <c r="BK208" s="125">
        <f>BK209</f>
        <v>0</v>
      </c>
    </row>
    <row r="209" spans="2:65" s="1" customFormat="1" ht="24.2" customHeight="1">
      <c r="B209" s="128"/>
      <c r="C209" s="129" t="s">
        <v>515</v>
      </c>
      <c r="D209" s="129" t="s">
        <v>170</v>
      </c>
      <c r="E209" s="130" t="s">
        <v>516</v>
      </c>
      <c r="F209" s="131" t="s">
        <v>517</v>
      </c>
      <c r="G209" s="132" t="s">
        <v>173</v>
      </c>
      <c r="H209" s="133">
        <v>10</v>
      </c>
      <c r="I209" s="134">
        <v>0</v>
      </c>
      <c r="J209" s="134">
        <f>ROUND(I209*H209,2)</f>
        <v>0</v>
      </c>
      <c r="K209" s="131" t="s">
        <v>2419</v>
      </c>
      <c r="L209" s="25"/>
      <c r="M209" s="135" t="s">
        <v>1</v>
      </c>
      <c r="N209" s="136" t="s">
        <v>37</v>
      </c>
      <c r="O209" s="137">
        <v>3.0379999999999998</v>
      </c>
      <c r="P209" s="137">
        <f>O209*H209</f>
        <v>30.38</v>
      </c>
      <c r="Q209" s="137">
        <v>0.10037</v>
      </c>
      <c r="R209" s="137">
        <f>Q209*H209</f>
        <v>1.0037</v>
      </c>
      <c r="S209" s="137">
        <v>0.1</v>
      </c>
      <c r="T209" s="138">
        <f>S209*H209</f>
        <v>1</v>
      </c>
      <c r="AR209" s="139" t="s">
        <v>174</v>
      </c>
      <c r="AT209" s="139" t="s">
        <v>170</v>
      </c>
      <c r="AU209" s="139" t="s">
        <v>81</v>
      </c>
      <c r="AY209" s="13" t="s">
        <v>168</v>
      </c>
      <c r="BE209" s="140">
        <f>IF(N209="základní",J209,0)</f>
        <v>0</v>
      </c>
      <c r="BF209" s="140">
        <f>IF(N209="snížená",J209,0)</f>
        <v>0</v>
      </c>
      <c r="BG209" s="140">
        <f>IF(N209="zákl. přenesená",J209,0)</f>
        <v>0</v>
      </c>
      <c r="BH209" s="140">
        <f>IF(N209="sníž. přenesená",J209,0)</f>
        <v>0</v>
      </c>
      <c r="BI209" s="140">
        <f>IF(N209="nulová",J209,0)</f>
        <v>0</v>
      </c>
      <c r="BJ209" s="13" t="s">
        <v>79</v>
      </c>
      <c r="BK209" s="140">
        <f>ROUND(I209*H209,2)</f>
        <v>0</v>
      </c>
      <c r="BL209" s="13" t="s">
        <v>174</v>
      </c>
      <c r="BM209" s="139" t="s">
        <v>518</v>
      </c>
    </row>
    <row r="210" spans="2:65" s="11" customFormat="1" ht="22.9" customHeight="1">
      <c r="B210" s="117"/>
      <c r="D210" s="118" t="s">
        <v>71</v>
      </c>
      <c r="E210" s="126" t="s">
        <v>236</v>
      </c>
      <c r="F210" s="126" t="s">
        <v>519</v>
      </c>
      <c r="I210" s="134">
        <v>0</v>
      </c>
      <c r="J210" s="127">
        <f>BK210</f>
        <v>0</v>
      </c>
      <c r="L210" s="117"/>
      <c r="M210" s="121"/>
      <c r="P210" s="122">
        <f>SUM(P211:P225)</f>
        <v>341.10500000000002</v>
      </c>
      <c r="R210" s="122">
        <f>SUM(R211:R225)</f>
        <v>126.71990320000002</v>
      </c>
      <c r="T210" s="123">
        <f>SUM(T211:T225)</f>
        <v>33.700000000000003</v>
      </c>
      <c r="AR210" s="118" t="s">
        <v>79</v>
      </c>
      <c r="AT210" s="124" t="s">
        <v>71</v>
      </c>
      <c r="AU210" s="124" t="s">
        <v>79</v>
      </c>
      <c r="AY210" s="118" t="s">
        <v>168</v>
      </c>
      <c r="BK210" s="125">
        <f>SUM(BK211:BK225)</f>
        <v>0</v>
      </c>
    </row>
    <row r="211" spans="2:65" s="1" customFormat="1" ht="16.5" customHeight="1">
      <c r="B211" s="128"/>
      <c r="C211" s="129" t="s">
        <v>520</v>
      </c>
      <c r="D211" s="129" t="s">
        <v>170</v>
      </c>
      <c r="E211" s="130" t="s">
        <v>521</v>
      </c>
      <c r="F211" s="131" t="s">
        <v>522</v>
      </c>
      <c r="G211" s="132" t="s">
        <v>173</v>
      </c>
      <c r="H211" s="133">
        <v>14</v>
      </c>
      <c r="I211" s="134">
        <v>0</v>
      </c>
      <c r="J211" s="134">
        <f t="shared" ref="J211:J225" si="40">ROUND(I211*H211,2)</f>
        <v>0</v>
      </c>
      <c r="K211" s="131" t="s">
        <v>192</v>
      </c>
      <c r="L211" s="25"/>
      <c r="M211" s="135" t="s">
        <v>1</v>
      </c>
      <c r="N211" s="136" t="s">
        <v>37</v>
      </c>
      <c r="O211" s="137">
        <v>0.61</v>
      </c>
      <c r="P211" s="137">
        <f t="shared" ref="P211:P225" si="41">O211*H211</f>
        <v>8.5399999999999991</v>
      </c>
      <c r="Q211" s="137">
        <v>3.0000000000000001E-5</v>
      </c>
      <c r="R211" s="137">
        <f t="shared" ref="R211:R225" si="42">Q211*H211</f>
        <v>4.2000000000000002E-4</v>
      </c>
      <c r="S211" s="137">
        <v>0</v>
      </c>
      <c r="T211" s="138">
        <f t="shared" ref="T211:T225" si="43">S211*H211</f>
        <v>0</v>
      </c>
      <c r="AR211" s="139" t="s">
        <v>174</v>
      </c>
      <c r="AT211" s="139" t="s">
        <v>170</v>
      </c>
      <c r="AU211" s="139" t="s">
        <v>81</v>
      </c>
      <c r="AY211" s="13" t="s">
        <v>168</v>
      </c>
      <c r="BE211" s="140">
        <f t="shared" ref="BE211:BE225" si="44">IF(N211="základní",J211,0)</f>
        <v>0</v>
      </c>
      <c r="BF211" s="140">
        <f t="shared" ref="BF211:BF225" si="45">IF(N211="snížená",J211,0)</f>
        <v>0</v>
      </c>
      <c r="BG211" s="140">
        <f t="shared" ref="BG211:BG225" si="46">IF(N211="zákl. přenesená",J211,0)</f>
        <v>0</v>
      </c>
      <c r="BH211" s="140">
        <f t="shared" ref="BH211:BH225" si="47">IF(N211="sníž. přenesená",J211,0)</f>
        <v>0</v>
      </c>
      <c r="BI211" s="140">
        <f t="shared" ref="BI211:BI225" si="48">IF(N211="nulová",J211,0)</f>
        <v>0</v>
      </c>
      <c r="BJ211" s="13" t="s">
        <v>79</v>
      </c>
      <c r="BK211" s="140">
        <f t="shared" ref="BK211:BK225" si="49">ROUND(I211*H211,2)</f>
        <v>0</v>
      </c>
      <c r="BL211" s="13" t="s">
        <v>174</v>
      </c>
      <c r="BM211" s="139" t="s">
        <v>523</v>
      </c>
    </row>
    <row r="212" spans="2:65" s="1" customFormat="1" ht="16.5" customHeight="1">
      <c r="B212" s="128"/>
      <c r="C212" s="145" t="s">
        <v>524</v>
      </c>
      <c r="D212" s="145" t="s">
        <v>210</v>
      </c>
      <c r="E212" s="146" t="s">
        <v>525</v>
      </c>
      <c r="F212" s="147" t="s">
        <v>526</v>
      </c>
      <c r="G212" s="148" t="s">
        <v>173</v>
      </c>
      <c r="H212" s="149">
        <v>14</v>
      </c>
      <c r="I212" s="134">
        <v>0</v>
      </c>
      <c r="J212" s="150">
        <f t="shared" si="40"/>
        <v>0</v>
      </c>
      <c r="K212" s="147" t="s">
        <v>192</v>
      </c>
      <c r="L212" s="151"/>
      <c r="M212" s="152" t="s">
        <v>1</v>
      </c>
      <c r="N212" s="153" t="s">
        <v>37</v>
      </c>
      <c r="O212" s="137">
        <v>0</v>
      </c>
      <c r="P212" s="137">
        <f t="shared" si="41"/>
        <v>0</v>
      </c>
      <c r="Q212" s="137">
        <v>1.8E-3</v>
      </c>
      <c r="R212" s="137">
        <f t="shared" si="42"/>
        <v>2.52E-2</v>
      </c>
      <c r="S212" s="137">
        <v>0</v>
      </c>
      <c r="T212" s="138">
        <f t="shared" si="43"/>
        <v>0</v>
      </c>
      <c r="AR212" s="139" t="s">
        <v>232</v>
      </c>
      <c r="AT212" s="139" t="s">
        <v>210</v>
      </c>
      <c r="AU212" s="139" t="s">
        <v>81</v>
      </c>
      <c r="AY212" s="13" t="s">
        <v>168</v>
      </c>
      <c r="BE212" s="140">
        <f t="shared" si="44"/>
        <v>0</v>
      </c>
      <c r="BF212" s="140">
        <f t="shared" si="45"/>
        <v>0</v>
      </c>
      <c r="BG212" s="140">
        <f t="shared" si="46"/>
        <v>0</v>
      </c>
      <c r="BH212" s="140">
        <f t="shared" si="47"/>
        <v>0</v>
      </c>
      <c r="BI212" s="140">
        <f t="shared" si="48"/>
        <v>0</v>
      </c>
      <c r="BJ212" s="13" t="s">
        <v>79</v>
      </c>
      <c r="BK212" s="140">
        <f t="shared" si="49"/>
        <v>0</v>
      </c>
      <c r="BL212" s="13" t="s">
        <v>174</v>
      </c>
      <c r="BM212" s="139" t="s">
        <v>527</v>
      </c>
    </row>
    <row r="213" spans="2:65" s="1" customFormat="1" ht="24.2" customHeight="1">
      <c r="B213" s="128"/>
      <c r="C213" s="129" t="s">
        <v>528</v>
      </c>
      <c r="D213" s="129" t="s">
        <v>170</v>
      </c>
      <c r="E213" s="130" t="s">
        <v>529</v>
      </c>
      <c r="F213" s="131" t="s">
        <v>530</v>
      </c>
      <c r="G213" s="132" t="s">
        <v>207</v>
      </c>
      <c r="H213" s="133">
        <v>417</v>
      </c>
      <c r="I213" s="134">
        <v>0</v>
      </c>
      <c r="J213" s="134">
        <f t="shared" si="40"/>
        <v>0</v>
      </c>
      <c r="K213" s="131" t="s">
        <v>2419</v>
      </c>
      <c r="L213" s="25"/>
      <c r="M213" s="135" t="s">
        <v>1</v>
      </c>
      <c r="N213" s="136" t="s">
        <v>37</v>
      </c>
      <c r="O213" s="137">
        <v>3.0000000000000001E-3</v>
      </c>
      <c r="P213" s="137">
        <f t="shared" si="41"/>
        <v>1.2510000000000001</v>
      </c>
      <c r="Q213" s="137">
        <v>1.2999999999999999E-4</v>
      </c>
      <c r="R213" s="137">
        <f t="shared" si="42"/>
        <v>5.4209999999999994E-2</v>
      </c>
      <c r="S213" s="137">
        <v>0</v>
      </c>
      <c r="T213" s="138">
        <f t="shared" si="43"/>
        <v>0</v>
      </c>
      <c r="AR213" s="139" t="s">
        <v>174</v>
      </c>
      <c r="AT213" s="139" t="s">
        <v>170</v>
      </c>
      <c r="AU213" s="139" t="s">
        <v>81</v>
      </c>
      <c r="AY213" s="13" t="s">
        <v>168</v>
      </c>
      <c r="BE213" s="140">
        <f t="shared" si="44"/>
        <v>0</v>
      </c>
      <c r="BF213" s="140">
        <f t="shared" si="45"/>
        <v>0</v>
      </c>
      <c r="BG213" s="140">
        <f t="shared" si="46"/>
        <v>0</v>
      </c>
      <c r="BH213" s="140">
        <f t="shared" si="47"/>
        <v>0</v>
      </c>
      <c r="BI213" s="140">
        <f t="shared" si="48"/>
        <v>0</v>
      </c>
      <c r="BJ213" s="13" t="s">
        <v>79</v>
      </c>
      <c r="BK213" s="140">
        <f t="shared" si="49"/>
        <v>0</v>
      </c>
      <c r="BL213" s="13" t="s">
        <v>174</v>
      </c>
      <c r="BM213" s="139" t="s">
        <v>531</v>
      </c>
    </row>
    <row r="214" spans="2:65" s="1" customFormat="1" ht="16.5" customHeight="1">
      <c r="B214" s="128"/>
      <c r="C214" s="129" t="s">
        <v>532</v>
      </c>
      <c r="D214" s="129" t="s">
        <v>170</v>
      </c>
      <c r="E214" s="130" t="s">
        <v>533</v>
      </c>
      <c r="F214" s="131" t="s">
        <v>534</v>
      </c>
      <c r="G214" s="132" t="s">
        <v>207</v>
      </c>
      <c r="H214" s="133">
        <v>417</v>
      </c>
      <c r="I214" s="134">
        <v>0</v>
      </c>
      <c r="J214" s="134">
        <f t="shared" si="40"/>
        <v>0</v>
      </c>
      <c r="K214" s="131" t="s">
        <v>2419</v>
      </c>
      <c r="L214" s="25"/>
      <c r="M214" s="135" t="s">
        <v>1</v>
      </c>
      <c r="N214" s="136" t="s">
        <v>37</v>
      </c>
      <c r="O214" s="137">
        <v>1.6E-2</v>
      </c>
      <c r="P214" s="137">
        <f t="shared" si="41"/>
        <v>6.6719999999999997</v>
      </c>
      <c r="Q214" s="137">
        <v>0</v>
      </c>
      <c r="R214" s="137">
        <f t="shared" si="42"/>
        <v>0</v>
      </c>
      <c r="S214" s="137">
        <v>0</v>
      </c>
      <c r="T214" s="138">
        <f t="shared" si="43"/>
        <v>0</v>
      </c>
      <c r="AR214" s="139" t="s">
        <v>174</v>
      </c>
      <c r="AT214" s="139" t="s">
        <v>170</v>
      </c>
      <c r="AU214" s="139" t="s">
        <v>81</v>
      </c>
      <c r="AY214" s="13" t="s">
        <v>168</v>
      </c>
      <c r="BE214" s="140">
        <f t="shared" si="44"/>
        <v>0</v>
      </c>
      <c r="BF214" s="140">
        <f t="shared" si="45"/>
        <v>0</v>
      </c>
      <c r="BG214" s="140">
        <f t="shared" si="46"/>
        <v>0</v>
      </c>
      <c r="BH214" s="140">
        <f t="shared" si="47"/>
        <v>0</v>
      </c>
      <c r="BI214" s="140">
        <f t="shared" si="48"/>
        <v>0</v>
      </c>
      <c r="BJ214" s="13" t="s">
        <v>79</v>
      </c>
      <c r="BK214" s="140">
        <f t="shared" si="49"/>
        <v>0</v>
      </c>
      <c r="BL214" s="13" t="s">
        <v>174</v>
      </c>
      <c r="BM214" s="139" t="s">
        <v>535</v>
      </c>
    </row>
    <row r="215" spans="2:65" s="1" customFormat="1" ht="33" customHeight="1">
      <c r="B215" s="128"/>
      <c r="C215" s="129" t="s">
        <v>536</v>
      </c>
      <c r="D215" s="129" t="s">
        <v>170</v>
      </c>
      <c r="E215" s="130" t="s">
        <v>537</v>
      </c>
      <c r="F215" s="131" t="s">
        <v>538</v>
      </c>
      <c r="G215" s="132" t="s">
        <v>207</v>
      </c>
      <c r="H215" s="133">
        <v>544</v>
      </c>
      <c r="I215" s="134">
        <v>0</v>
      </c>
      <c r="J215" s="134">
        <f t="shared" si="40"/>
        <v>0</v>
      </c>
      <c r="K215" s="131" t="s">
        <v>2419</v>
      </c>
      <c r="L215" s="25"/>
      <c r="M215" s="135" t="s">
        <v>1</v>
      </c>
      <c r="N215" s="136" t="s">
        <v>37</v>
      </c>
      <c r="O215" s="137">
        <v>0.26800000000000002</v>
      </c>
      <c r="P215" s="137">
        <f t="shared" si="41"/>
        <v>145.792</v>
      </c>
      <c r="Q215" s="137">
        <v>0.15540000000000001</v>
      </c>
      <c r="R215" s="137">
        <f t="shared" si="42"/>
        <v>84.537600000000012</v>
      </c>
      <c r="S215" s="137">
        <v>0</v>
      </c>
      <c r="T215" s="138">
        <f t="shared" si="43"/>
        <v>0</v>
      </c>
      <c r="AR215" s="139" t="s">
        <v>174</v>
      </c>
      <c r="AT215" s="139" t="s">
        <v>170</v>
      </c>
      <c r="AU215" s="139" t="s">
        <v>81</v>
      </c>
      <c r="AY215" s="13" t="s">
        <v>168</v>
      </c>
      <c r="BE215" s="140">
        <f t="shared" si="44"/>
        <v>0</v>
      </c>
      <c r="BF215" s="140">
        <f t="shared" si="45"/>
        <v>0</v>
      </c>
      <c r="BG215" s="140">
        <f t="shared" si="46"/>
        <v>0</v>
      </c>
      <c r="BH215" s="140">
        <f t="shared" si="47"/>
        <v>0</v>
      </c>
      <c r="BI215" s="140">
        <f t="shared" si="48"/>
        <v>0</v>
      </c>
      <c r="BJ215" s="13" t="s">
        <v>79</v>
      </c>
      <c r="BK215" s="140">
        <f t="shared" si="49"/>
        <v>0</v>
      </c>
      <c r="BL215" s="13" t="s">
        <v>174</v>
      </c>
      <c r="BM215" s="139" t="s">
        <v>539</v>
      </c>
    </row>
    <row r="216" spans="2:65" s="1" customFormat="1" ht="16.5" customHeight="1">
      <c r="B216" s="128"/>
      <c r="C216" s="145" t="s">
        <v>540</v>
      </c>
      <c r="D216" s="145" t="s">
        <v>210</v>
      </c>
      <c r="E216" s="146" t="s">
        <v>541</v>
      </c>
      <c r="F216" s="147" t="s">
        <v>542</v>
      </c>
      <c r="G216" s="148" t="s">
        <v>207</v>
      </c>
      <c r="H216" s="149">
        <v>436.05</v>
      </c>
      <c r="I216" s="134">
        <v>0</v>
      </c>
      <c r="J216" s="150">
        <f t="shared" si="40"/>
        <v>0</v>
      </c>
      <c r="K216" s="147" t="s">
        <v>2419</v>
      </c>
      <c r="L216" s="151"/>
      <c r="M216" s="152" t="s">
        <v>1</v>
      </c>
      <c r="N216" s="153" t="s">
        <v>37</v>
      </c>
      <c r="O216" s="137">
        <v>0</v>
      </c>
      <c r="P216" s="137">
        <f t="shared" si="41"/>
        <v>0</v>
      </c>
      <c r="Q216" s="137">
        <v>0.08</v>
      </c>
      <c r="R216" s="137">
        <f t="shared" si="42"/>
        <v>34.884</v>
      </c>
      <c r="S216" s="137">
        <v>0</v>
      </c>
      <c r="T216" s="138">
        <f t="shared" si="43"/>
        <v>0</v>
      </c>
      <c r="AR216" s="139" t="s">
        <v>232</v>
      </c>
      <c r="AT216" s="139" t="s">
        <v>210</v>
      </c>
      <c r="AU216" s="139" t="s">
        <v>81</v>
      </c>
      <c r="AY216" s="13" t="s">
        <v>168</v>
      </c>
      <c r="BE216" s="140">
        <f t="shared" si="44"/>
        <v>0</v>
      </c>
      <c r="BF216" s="140">
        <f t="shared" si="45"/>
        <v>0</v>
      </c>
      <c r="BG216" s="140">
        <f t="shared" si="46"/>
        <v>0</v>
      </c>
      <c r="BH216" s="140">
        <f t="shared" si="47"/>
        <v>0</v>
      </c>
      <c r="BI216" s="140">
        <f t="shared" si="48"/>
        <v>0</v>
      </c>
      <c r="BJ216" s="13" t="s">
        <v>79</v>
      </c>
      <c r="BK216" s="140">
        <f t="shared" si="49"/>
        <v>0</v>
      </c>
      <c r="BL216" s="13" t="s">
        <v>174</v>
      </c>
      <c r="BM216" s="139" t="s">
        <v>543</v>
      </c>
    </row>
    <row r="217" spans="2:65" s="1" customFormat="1" ht="24.2" customHeight="1">
      <c r="B217" s="128"/>
      <c r="C217" s="145" t="s">
        <v>544</v>
      </c>
      <c r="D217" s="145" t="s">
        <v>210</v>
      </c>
      <c r="E217" s="146" t="s">
        <v>545</v>
      </c>
      <c r="F217" s="147" t="s">
        <v>546</v>
      </c>
      <c r="G217" s="148" t="s">
        <v>207</v>
      </c>
      <c r="H217" s="149">
        <v>59.67</v>
      </c>
      <c r="I217" s="134">
        <v>0</v>
      </c>
      <c r="J217" s="150">
        <f t="shared" si="40"/>
        <v>0</v>
      </c>
      <c r="K217" s="147" t="s">
        <v>2419</v>
      </c>
      <c r="L217" s="151"/>
      <c r="M217" s="152" t="s">
        <v>1</v>
      </c>
      <c r="N217" s="153" t="s">
        <v>37</v>
      </c>
      <c r="O217" s="137">
        <v>0</v>
      </c>
      <c r="P217" s="137">
        <f t="shared" si="41"/>
        <v>0</v>
      </c>
      <c r="Q217" s="137">
        <v>4.8300000000000003E-2</v>
      </c>
      <c r="R217" s="137">
        <f t="shared" si="42"/>
        <v>2.8820610000000002</v>
      </c>
      <c r="S217" s="137">
        <v>0</v>
      </c>
      <c r="T217" s="138">
        <f t="shared" si="43"/>
        <v>0</v>
      </c>
      <c r="AR217" s="139" t="s">
        <v>232</v>
      </c>
      <c r="AT217" s="139" t="s">
        <v>210</v>
      </c>
      <c r="AU217" s="139" t="s">
        <v>81</v>
      </c>
      <c r="AY217" s="13" t="s">
        <v>168</v>
      </c>
      <c r="BE217" s="140">
        <f t="shared" si="44"/>
        <v>0</v>
      </c>
      <c r="BF217" s="140">
        <f t="shared" si="45"/>
        <v>0</v>
      </c>
      <c r="BG217" s="140">
        <f t="shared" si="46"/>
        <v>0</v>
      </c>
      <c r="BH217" s="140">
        <f t="shared" si="47"/>
        <v>0</v>
      </c>
      <c r="BI217" s="140">
        <f t="shared" si="48"/>
        <v>0</v>
      </c>
      <c r="BJ217" s="13" t="s">
        <v>79</v>
      </c>
      <c r="BK217" s="140">
        <f t="shared" si="49"/>
        <v>0</v>
      </c>
      <c r="BL217" s="13" t="s">
        <v>174</v>
      </c>
      <c r="BM217" s="139" t="s">
        <v>547</v>
      </c>
    </row>
    <row r="218" spans="2:65" s="1" customFormat="1" ht="24.2" customHeight="1">
      <c r="B218" s="128"/>
      <c r="C218" s="145" t="s">
        <v>548</v>
      </c>
      <c r="D218" s="145" t="s">
        <v>210</v>
      </c>
      <c r="E218" s="146" t="s">
        <v>549</v>
      </c>
      <c r="F218" s="147" t="s">
        <v>550</v>
      </c>
      <c r="G218" s="148" t="s">
        <v>207</v>
      </c>
      <c r="H218" s="149">
        <v>30.6</v>
      </c>
      <c r="I218" s="134">
        <v>0</v>
      </c>
      <c r="J218" s="150">
        <f t="shared" si="40"/>
        <v>0</v>
      </c>
      <c r="K218" s="147" t="s">
        <v>2419</v>
      </c>
      <c r="L218" s="151"/>
      <c r="M218" s="152" t="s">
        <v>1</v>
      </c>
      <c r="N218" s="153" t="s">
        <v>37</v>
      </c>
      <c r="O218" s="137">
        <v>0</v>
      </c>
      <c r="P218" s="137">
        <f t="shared" si="41"/>
        <v>0</v>
      </c>
      <c r="Q218" s="137">
        <v>8.5999999999999993E-2</v>
      </c>
      <c r="R218" s="137">
        <f t="shared" si="42"/>
        <v>2.6315999999999997</v>
      </c>
      <c r="S218" s="137">
        <v>0</v>
      </c>
      <c r="T218" s="138">
        <f t="shared" si="43"/>
        <v>0</v>
      </c>
      <c r="AR218" s="139" t="s">
        <v>232</v>
      </c>
      <c r="AT218" s="139" t="s">
        <v>210</v>
      </c>
      <c r="AU218" s="139" t="s">
        <v>81</v>
      </c>
      <c r="AY218" s="13" t="s">
        <v>168</v>
      </c>
      <c r="BE218" s="140">
        <f t="shared" si="44"/>
        <v>0</v>
      </c>
      <c r="BF218" s="140">
        <f t="shared" si="45"/>
        <v>0</v>
      </c>
      <c r="BG218" s="140">
        <f t="shared" si="46"/>
        <v>0</v>
      </c>
      <c r="BH218" s="140">
        <f t="shared" si="47"/>
        <v>0</v>
      </c>
      <c r="BI218" s="140">
        <f t="shared" si="48"/>
        <v>0</v>
      </c>
      <c r="BJ218" s="13" t="s">
        <v>79</v>
      </c>
      <c r="BK218" s="140">
        <f t="shared" si="49"/>
        <v>0</v>
      </c>
      <c r="BL218" s="13" t="s">
        <v>174</v>
      </c>
      <c r="BM218" s="139" t="s">
        <v>551</v>
      </c>
    </row>
    <row r="219" spans="2:65" s="1" customFormat="1" ht="16.5" customHeight="1">
      <c r="B219" s="128"/>
      <c r="C219" s="145" t="s">
        <v>552</v>
      </c>
      <c r="D219" s="145" t="s">
        <v>210</v>
      </c>
      <c r="E219" s="146" t="s">
        <v>553</v>
      </c>
      <c r="F219" s="147" t="s">
        <v>554</v>
      </c>
      <c r="G219" s="148" t="s">
        <v>207</v>
      </c>
      <c r="H219" s="149">
        <v>28.56</v>
      </c>
      <c r="I219" s="134">
        <v>0</v>
      </c>
      <c r="J219" s="150">
        <f t="shared" si="40"/>
        <v>0</v>
      </c>
      <c r="K219" s="147" t="s">
        <v>2419</v>
      </c>
      <c r="L219" s="151"/>
      <c r="M219" s="152" t="s">
        <v>1</v>
      </c>
      <c r="N219" s="153" t="s">
        <v>37</v>
      </c>
      <c r="O219" s="137">
        <v>0</v>
      </c>
      <c r="P219" s="137">
        <f t="shared" si="41"/>
        <v>0</v>
      </c>
      <c r="Q219" s="137">
        <v>5.6120000000000003E-2</v>
      </c>
      <c r="R219" s="137">
        <f t="shared" si="42"/>
        <v>1.6027872000000001</v>
      </c>
      <c r="S219" s="137">
        <v>0</v>
      </c>
      <c r="T219" s="138">
        <f t="shared" si="43"/>
        <v>0</v>
      </c>
      <c r="AR219" s="139" t="s">
        <v>232</v>
      </c>
      <c r="AT219" s="139" t="s">
        <v>210</v>
      </c>
      <c r="AU219" s="139" t="s">
        <v>81</v>
      </c>
      <c r="AY219" s="13" t="s">
        <v>168</v>
      </c>
      <c r="BE219" s="140">
        <f t="shared" si="44"/>
        <v>0</v>
      </c>
      <c r="BF219" s="140">
        <f t="shared" si="45"/>
        <v>0</v>
      </c>
      <c r="BG219" s="140">
        <f t="shared" si="46"/>
        <v>0</v>
      </c>
      <c r="BH219" s="140">
        <f t="shared" si="47"/>
        <v>0</v>
      </c>
      <c r="BI219" s="140">
        <f t="shared" si="48"/>
        <v>0</v>
      </c>
      <c r="BJ219" s="13" t="s">
        <v>79</v>
      </c>
      <c r="BK219" s="140">
        <f t="shared" si="49"/>
        <v>0</v>
      </c>
      <c r="BL219" s="13" t="s">
        <v>174</v>
      </c>
      <c r="BM219" s="139" t="s">
        <v>555</v>
      </c>
    </row>
    <row r="220" spans="2:65" s="1" customFormat="1" ht="24.2" customHeight="1">
      <c r="B220" s="128"/>
      <c r="C220" s="129" t="s">
        <v>556</v>
      </c>
      <c r="D220" s="129" t="s">
        <v>170</v>
      </c>
      <c r="E220" s="130" t="s">
        <v>557</v>
      </c>
      <c r="F220" s="131" t="s">
        <v>558</v>
      </c>
      <c r="G220" s="132" t="s">
        <v>207</v>
      </c>
      <c r="H220" s="133">
        <v>291.5</v>
      </c>
      <c r="I220" s="134">
        <v>0</v>
      </c>
      <c r="J220" s="134">
        <f t="shared" si="40"/>
        <v>0</v>
      </c>
      <c r="K220" s="131" t="s">
        <v>2419</v>
      </c>
      <c r="L220" s="25"/>
      <c r="M220" s="135" t="s">
        <v>1</v>
      </c>
      <c r="N220" s="136" t="s">
        <v>37</v>
      </c>
      <c r="O220" s="137">
        <v>0.104</v>
      </c>
      <c r="P220" s="137">
        <f t="shared" si="41"/>
        <v>30.315999999999999</v>
      </c>
      <c r="Q220" s="137">
        <v>3.4000000000000002E-4</v>
      </c>
      <c r="R220" s="137">
        <f t="shared" si="42"/>
        <v>9.9110000000000004E-2</v>
      </c>
      <c r="S220" s="137">
        <v>0</v>
      </c>
      <c r="T220" s="138">
        <f t="shared" si="43"/>
        <v>0</v>
      </c>
      <c r="AR220" s="139" t="s">
        <v>174</v>
      </c>
      <c r="AT220" s="139" t="s">
        <v>170</v>
      </c>
      <c r="AU220" s="139" t="s">
        <v>81</v>
      </c>
      <c r="AY220" s="13" t="s">
        <v>168</v>
      </c>
      <c r="BE220" s="140">
        <f t="shared" si="44"/>
        <v>0</v>
      </c>
      <c r="BF220" s="140">
        <f t="shared" si="45"/>
        <v>0</v>
      </c>
      <c r="BG220" s="140">
        <f t="shared" si="46"/>
        <v>0</v>
      </c>
      <c r="BH220" s="140">
        <f t="shared" si="47"/>
        <v>0</v>
      </c>
      <c r="BI220" s="140">
        <f t="shared" si="48"/>
        <v>0</v>
      </c>
      <c r="BJ220" s="13" t="s">
        <v>79</v>
      </c>
      <c r="BK220" s="140">
        <f t="shared" si="49"/>
        <v>0</v>
      </c>
      <c r="BL220" s="13" t="s">
        <v>174</v>
      </c>
      <c r="BM220" s="139" t="s">
        <v>559</v>
      </c>
    </row>
    <row r="221" spans="2:65" s="1" customFormat="1" ht="24.2" customHeight="1">
      <c r="B221" s="128"/>
      <c r="C221" s="129" t="s">
        <v>560</v>
      </c>
      <c r="D221" s="129" t="s">
        <v>170</v>
      </c>
      <c r="E221" s="130" t="s">
        <v>561</v>
      </c>
      <c r="F221" s="131" t="s">
        <v>562</v>
      </c>
      <c r="G221" s="132" t="s">
        <v>207</v>
      </c>
      <c r="H221" s="133">
        <v>291.5</v>
      </c>
      <c r="I221" s="134">
        <v>0</v>
      </c>
      <c r="J221" s="134">
        <f t="shared" si="40"/>
        <v>0</v>
      </c>
      <c r="K221" s="131" t="s">
        <v>2419</v>
      </c>
      <c r="L221" s="25"/>
      <c r="M221" s="135" t="s">
        <v>1</v>
      </c>
      <c r="N221" s="136" t="s">
        <v>37</v>
      </c>
      <c r="O221" s="137">
        <v>0.24</v>
      </c>
      <c r="P221" s="137">
        <f t="shared" si="41"/>
        <v>69.959999999999994</v>
      </c>
      <c r="Q221" s="137">
        <v>1.0000000000000001E-5</v>
      </c>
      <c r="R221" s="137">
        <f t="shared" si="42"/>
        <v>2.9150000000000001E-3</v>
      </c>
      <c r="S221" s="137">
        <v>0</v>
      </c>
      <c r="T221" s="138">
        <f t="shared" si="43"/>
        <v>0</v>
      </c>
      <c r="AR221" s="139" t="s">
        <v>174</v>
      </c>
      <c r="AT221" s="139" t="s">
        <v>170</v>
      </c>
      <c r="AU221" s="139" t="s">
        <v>81</v>
      </c>
      <c r="AY221" s="13" t="s">
        <v>168</v>
      </c>
      <c r="BE221" s="140">
        <f t="shared" si="44"/>
        <v>0</v>
      </c>
      <c r="BF221" s="140">
        <f t="shared" si="45"/>
        <v>0</v>
      </c>
      <c r="BG221" s="140">
        <f t="shared" si="46"/>
        <v>0</v>
      </c>
      <c r="BH221" s="140">
        <f t="shared" si="47"/>
        <v>0</v>
      </c>
      <c r="BI221" s="140">
        <f t="shared" si="48"/>
        <v>0</v>
      </c>
      <c r="BJ221" s="13" t="s">
        <v>79</v>
      </c>
      <c r="BK221" s="140">
        <f t="shared" si="49"/>
        <v>0</v>
      </c>
      <c r="BL221" s="13" t="s">
        <v>174</v>
      </c>
      <c r="BM221" s="139" t="s">
        <v>563</v>
      </c>
    </row>
    <row r="222" spans="2:65" s="1" customFormat="1" ht="16.5" customHeight="1">
      <c r="B222" s="128"/>
      <c r="C222" s="129" t="s">
        <v>564</v>
      </c>
      <c r="D222" s="129" t="s">
        <v>170</v>
      </c>
      <c r="E222" s="130" t="s">
        <v>565</v>
      </c>
      <c r="F222" s="131" t="s">
        <v>566</v>
      </c>
      <c r="G222" s="132" t="s">
        <v>207</v>
      </c>
      <c r="H222" s="133">
        <v>291.5</v>
      </c>
      <c r="I222" s="134">
        <v>0</v>
      </c>
      <c r="J222" s="134">
        <f t="shared" si="40"/>
        <v>0</v>
      </c>
      <c r="K222" s="131" t="s">
        <v>2419</v>
      </c>
      <c r="L222" s="25"/>
      <c r="M222" s="135" t="s">
        <v>1</v>
      </c>
      <c r="N222" s="136" t="s">
        <v>37</v>
      </c>
      <c r="O222" s="137">
        <v>0.155</v>
      </c>
      <c r="P222" s="137">
        <f t="shared" si="41"/>
        <v>45.182499999999997</v>
      </c>
      <c r="Q222" s="137">
        <v>0</v>
      </c>
      <c r="R222" s="137">
        <f t="shared" si="42"/>
        <v>0</v>
      </c>
      <c r="S222" s="137">
        <v>0</v>
      </c>
      <c r="T222" s="138">
        <f t="shared" si="43"/>
        <v>0</v>
      </c>
      <c r="AR222" s="139" t="s">
        <v>174</v>
      </c>
      <c r="AT222" s="139" t="s">
        <v>170</v>
      </c>
      <c r="AU222" s="139" t="s">
        <v>81</v>
      </c>
      <c r="AY222" s="13" t="s">
        <v>168</v>
      </c>
      <c r="BE222" s="140">
        <f t="shared" si="44"/>
        <v>0</v>
      </c>
      <c r="BF222" s="140">
        <f t="shared" si="45"/>
        <v>0</v>
      </c>
      <c r="BG222" s="140">
        <f t="shared" si="46"/>
        <v>0</v>
      </c>
      <c r="BH222" s="140">
        <f t="shared" si="47"/>
        <v>0</v>
      </c>
      <c r="BI222" s="140">
        <f t="shared" si="48"/>
        <v>0</v>
      </c>
      <c r="BJ222" s="13" t="s">
        <v>79</v>
      </c>
      <c r="BK222" s="140">
        <f t="shared" si="49"/>
        <v>0</v>
      </c>
      <c r="BL222" s="13" t="s">
        <v>174</v>
      </c>
      <c r="BM222" s="139" t="s">
        <v>567</v>
      </c>
    </row>
    <row r="223" spans="2:65" s="1" customFormat="1" ht="24.2" customHeight="1">
      <c r="B223" s="128"/>
      <c r="C223" s="129" t="s">
        <v>568</v>
      </c>
      <c r="D223" s="129" t="s">
        <v>170</v>
      </c>
      <c r="E223" s="130" t="s">
        <v>569</v>
      </c>
      <c r="F223" s="131" t="s">
        <v>570</v>
      </c>
      <c r="G223" s="132" t="s">
        <v>207</v>
      </c>
      <c r="H223" s="133">
        <v>291.5</v>
      </c>
      <c r="I223" s="134">
        <v>0</v>
      </c>
      <c r="J223" s="134">
        <f t="shared" si="40"/>
        <v>0</v>
      </c>
      <c r="K223" s="131" t="s">
        <v>2419</v>
      </c>
      <c r="L223" s="25"/>
      <c r="M223" s="135" t="s">
        <v>1</v>
      </c>
      <c r="N223" s="136" t="s">
        <v>37</v>
      </c>
      <c r="O223" s="137">
        <v>9.2999999999999999E-2</v>
      </c>
      <c r="P223" s="137">
        <f t="shared" si="41"/>
        <v>27.109500000000001</v>
      </c>
      <c r="Q223" s="137">
        <v>0</v>
      </c>
      <c r="R223" s="137">
        <f t="shared" si="42"/>
        <v>0</v>
      </c>
      <c r="S223" s="137">
        <v>0</v>
      </c>
      <c r="T223" s="138">
        <f t="shared" si="43"/>
        <v>0</v>
      </c>
      <c r="AR223" s="139" t="s">
        <v>174</v>
      </c>
      <c r="AT223" s="139" t="s">
        <v>170</v>
      </c>
      <c r="AU223" s="139" t="s">
        <v>81</v>
      </c>
      <c r="AY223" s="13" t="s">
        <v>168</v>
      </c>
      <c r="BE223" s="140">
        <f t="shared" si="44"/>
        <v>0</v>
      </c>
      <c r="BF223" s="140">
        <f t="shared" si="45"/>
        <v>0</v>
      </c>
      <c r="BG223" s="140">
        <f t="shared" si="46"/>
        <v>0</v>
      </c>
      <c r="BH223" s="140">
        <f t="shared" si="47"/>
        <v>0</v>
      </c>
      <c r="BI223" s="140">
        <f t="shared" si="48"/>
        <v>0</v>
      </c>
      <c r="BJ223" s="13" t="s">
        <v>79</v>
      </c>
      <c r="BK223" s="140">
        <f t="shared" si="49"/>
        <v>0</v>
      </c>
      <c r="BL223" s="13" t="s">
        <v>174</v>
      </c>
      <c r="BM223" s="139" t="s">
        <v>571</v>
      </c>
    </row>
    <row r="224" spans="2:65" s="1" customFormat="1" ht="24.2" customHeight="1">
      <c r="B224" s="128"/>
      <c r="C224" s="129" t="s">
        <v>572</v>
      </c>
      <c r="D224" s="129" t="s">
        <v>170</v>
      </c>
      <c r="E224" s="130" t="s">
        <v>573</v>
      </c>
      <c r="F224" s="131" t="s">
        <v>574</v>
      </c>
      <c r="G224" s="132" t="s">
        <v>218</v>
      </c>
      <c r="H224" s="133">
        <v>1601.8</v>
      </c>
      <c r="I224" s="134">
        <v>0</v>
      </c>
      <c r="J224" s="134">
        <f t="shared" si="40"/>
        <v>0</v>
      </c>
      <c r="K224" s="131" t="s">
        <v>2419</v>
      </c>
      <c r="L224" s="25"/>
      <c r="M224" s="135" t="s">
        <v>1</v>
      </c>
      <c r="N224" s="136" t="s">
        <v>37</v>
      </c>
      <c r="O224" s="137">
        <v>2E-3</v>
      </c>
      <c r="P224" s="137">
        <f t="shared" si="41"/>
        <v>3.2035999999999998</v>
      </c>
      <c r="Q224" s="137">
        <v>0</v>
      </c>
      <c r="R224" s="137">
        <f t="shared" si="42"/>
        <v>0</v>
      </c>
      <c r="S224" s="137">
        <v>0.02</v>
      </c>
      <c r="T224" s="138">
        <f t="shared" si="43"/>
        <v>32.036000000000001</v>
      </c>
      <c r="AR224" s="139" t="s">
        <v>174</v>
      </c>
      <c r="AT224" s="139" t="s">
        <v>170</v>
      </c>
      <c r="AU224" s="139" t="s">
        <v>81</v>
      </c>
      <c r="AY224" s="13" t="s">
        <v>168</v>
      </c>
      <c r="BE224" s="140">
        <f t="shared" si="44"/>
        <v>0</v>
      </c>
      <c r="BF224" s="140">
        <f t="shared" si="45"/>
        <v>0</v>
      </c>
      <c r="BG224" s="140">
        <f t="shared" si="46"/>
        <v>0</v>
      </c>
      <c r="BH224" s="140">
        <f t="shared" si="47"/>
        <v>0</v>
      </c>
      <c r="BI224" s="140">
        <f t="shared" si="48"/>
        <v>0</v>
      </c>
      <c r="BJ224" s="13" t="s">
        <v>79</v>
      </c>
      <c r="BK224" s="140">
        <f t="shared" si="49"/>
        <v>0</v>
      </c>
      <c r="BL224" s="13" t="s">
        <v>174</v>
      </c>
      <c r="BM224" s="139" t="s">
        <v>575</v>
      </c>
    </row>
    <row r="225" spans="2:65" s="1" customFormat="1" ht="24.2" customHeight="1">
      <c r="B225" s="128"/>
      <c r="C225" s="129" t="s">
        <v>576</v>
      </c>
      <c r="D225" s="129" t="s">
        <v>170</v>
      </c>
      <c r="E225" s="130" t="s">
        <v>577</v>
      </c>
      <c r="F225" s="131" t="s">
        <v>578</v>
      </c>
      <c r="G225" s="132" t="s">
        <v>218</v>
      </c>
      <c r="H225" s="133">
        <v>83.2</v>
      </c>
      <c r="I225" s="134">
        <v>0</v>
      </c>
      <c r="J225" s="134">
        <f t="shared" si="40"/>
        <v>0</v>
      </c>
      <c r="K225" s="131" t="s">
        <v>2419</v>
      </c>
      <c r="L225" s="25"/>
      <c r="M225" s="135" t="s">
        <v>1</v>
      </c>
      <c r="N225" s="136" t="s">
        <v>37</v>
      </c>
      <c r="O225" s="137">
        <v>3.6999999999999998E-2</v>
      </c>
      <c r="P225" s="137">
        <f t="shared" si="41"/>
        <v>3.0783999999999998</v>
      </c>
      <c r="Q225" s="137">
        <v>0</v>
      </c>
      <c r="R225" s="137">
        <f t="shared" si="42"/>
        <v>0</v>
      </c>
      <c r="S225" s="137">
        <v>0.02</v>
      </c>
      <c r="T225" s="138">
        <f t="shared" si="43"/>
        <v>1.6640000000000001</v>
      </c>
      <c r="AR225" s="139" t="s">
        <v>174</v>
      </c>
      <c r="AT225" s="139" t="s">
        <v>170</v>
      </c>
      <c r="AU225" s="139" t="s">
        <v>81</v>
      </c>
      <c r="AY225" s="13" t="s">
        <v>168</v>
      </c>
      <c r="BE225" s="140">
        <f t="shared" si="44"/>
        <v>0</v>
      </c>
      <c r="BF225" s="140">
        <f t="shared" si="45"/>
        <v>0</v>
      </c>
      <c r="BG225" s="140">
        <f t="shared" si="46"/>
        <v>0</v>
      </c>
      <c r="BH225" s="140">
        <f t="shared" si="47"/>
        <v>0</v>
      </c>
      <c r="BI225" s="140">
        <f t="shared" si="48"/>
        <v>0</v>
      </c>
      <c r="BJ225" s="13" t="s">
        <v>79</v>
      </c>
      <c r="BK225" s="140">
        <f t="shared" si="49"/>
        <v>0</v>
      </c>
      <c r="BL225" s="13" t="s">
        <v>174</v>
      </c>
      <c r="BM225" s="139" t="s">
        <v>579</v>
      </c>
    </row>
    <row r="226" spans="2:65" s="11" customFormat="1" ht="22.9" customHeight="1">
      <c r="B226" s="117"/>
      <c r="D226" s="118" t="s">
        <v>71</v>
      </c>
      <c r="E226" s="126" t="s">
        <v>580</v>
      </c>
      <c r="F226" s="126" t="s">
        <v>581</v>
      </c>
      <c r="I226" s="134">
        <v>0</v>
      </c>
      <c r="J226" s="127">
        <f>BK226</f>
        <v>0</v>
      </c>
      <c r="L226" s="117"/>
      <c r="M226" s="121"/>
      <c r="P226" s="122">
        <f>P227</f>
        <v>106.32850999999999</v>
      </c>
      <c r="R226" s="122">
        <f>R227</f>
        <v>0</v>
      </c>
      <c r="T226" s="123">
        <f>T227</f>
        <v>0</v>
      </c>
      <c r="AR226" s="118" t="s">
        <v>79</v>
      </c>
      <c r="AT226" s="124" t="s">
        <v>71</v>
      </c>
      <c r="AU226" s="124" t="s">
        <v>79</v>
      </c>
      <c r="AY226" s="118" t="s">
        <v>168</v>
      </c>
      <c r="BK226" s="125">
        <f>BK227</f>
        <v>0</v>
      </c>
    </row>
    <row r="227" spans="2:65" s="1" customFormat="1" ht="24.2" customHeight="1">
      <c r="B227" s="128"/>
      <c r="C227" s="129" t="s">
        <v>582</v>
      </c>
      <c r="D227" s="129" t="s">
        <v>170</v>
      </c>
      <c r="E227" s="130" t="s">
        <v>583</v>
      </c>
      <c r="F227" s="131" t="s">
        <v>584</v>
      </c>
      <c r="G227" s="132" t="s">
        <v>239</v>
      </c>
      <c r="H227" s="133">
        <v>267.83</v>
      </c>
      <c r="I227" s="134">
        <v>0</v>
      </c>
      <c r="J227" s="134">
        <f>ROUND(I227*H227,2)</f>
        <v>0</v>
      </c>
      <c r="K227" s="131" t="s">
        <v>2419</v>
      </c>
      <c r="L227" s="25"/>
      <c r="M227" s="135" t="s">
        <v>1</v>
      </c>
      <c r="N227" s="136" t="s">
        <v>37</v>
      </c>
      <c r="O227" s="137">
        <v>0.39700000000000002</v>
      </c>
      <c r="P227" s="137">
        <f>O227*H227</f>
        <v>106.32850999999999</v>
      </c>
      <c r="Q227" s="137">
        <v>0</v>
      </c>
      <c r="R227" s="137">
        <f>Q227*H227</f>
        <v>0</v>
      </c>
      <c r="S227" s="137">
        <v>0</v>
      </c>
      <c r="T227" s="138">
        <f>S227*H227</f>
        <v>0</v>
      </c>
      <c r="AR227" s="139" t="s">
        <v>174</v>
      </c>
      <c r="AT227" s="139" t="s">
        <v>170</v>
      </c>
      <c r="AU227" s="139" t="s">
        <v>81</v>
      </c>
      <c r="AY227" s="13" t="s">
        <v>168</v>
      </c>
      <c r="BE227" s="140">
        <f>IF(N227="základní",J227,0)</f>
        <v>0</v>
      </c>
      <c r="BF227" s="140">
        <f>IF(N227="snížená",J227,0)</f>
        <v>0</v>
      </c>
      <c r="BG227" s="140">
        <f>IF(N227="zákl. přenesená",J227,0)</f>
        <v>0</v>
      </c>
      <c r="BH227" s="140">
        <f>IF(N227="sníž. přenesená",J227,0)</f>
        <v>0</v>
      </c>
      <c r="BI227" s="140">
        <f>IF(N227="nulová",J227,0)</f>
        <v>0</v>
      </c>
      <c r="BJ227" s="13" t="s">
        <v>79</v>
      </c>
      <c r="BK227" s="140">
        <f>ROUND(I227*H227,2)</f>
        <v>0</v>
      </c>
      <c r="BL227" s="13" t="s">
        <v>174</v>
      </c>
      <c r="BM227" s="139" t="s">
        <v>585</v>
      </c>
    </row>
    <row r="228" spans="2:65" s="11" customFormat="1" ht="25.9" customHeight="1">
      <c r="B228" s="117"/>
      <c r="D228" s="118" t="s">
        <v>71</v>
      </c>
      <c r="E228" s="119" t="s">
        <v>210</v>
      </c>
      <c r="F228" s="119" t="s">
        <v>586</v>
      </c>
      <c r="J228" s="120">
        <f>BK228</f>
        <v>0</v>
      </c>
      <c r="L228" s="117"/>
      <c r="M228" s="121"/>
      <c r="P228" s="122">
        <f>P229</f>
        <v>65.268208999999999</v>
      </c>
      <c r="R228" s="122">
        <f>R229</f>
        <v>34.418666860000002</v>
      </c>
      <c r="T228" s="123">
        <f>T229</f>
        <v>0</v>
      </c>
      <c r="AR228" s="118" t="s">
        <v>104</v>
      </c>
      <c r="AT228" s="124" t="s">
        <v>71</v>
      </c>
      <c r="AU228" s="124" t="s">
        <v>72</v>
      </c>
      <c r="AY228" s="118" t="s">
        <v>168</v>
      </c>
      <c r="BK228" s="125">
        <f>BK229</f>
        <v>0</v>
      </c>
    </row>
    <row r="229" spans="2:65" s="11" customFormat="1" ht="22.9" customHeight="1">
      <c r="B229" s="117"/>
      <c r="D229" s="118" t="s">
        <v>71</v>
      </c>
      <c r="E229" s="126" t="s">
        <v>587</v>
      </c>
      <c r="F229" s="126" t="s">
        <v>588</v>
      </c>
      <c r="J229" s="127">
        <f>BK229</f>
        <v>0</v>
      </c>
      <c r="L229" s="117"/>
      <c r="M229" s="121"/>
      <c r="P229" s="122">
        <f>SUM(P230:P238)</f>
        <v>65.268208999999999</v>
      </c>
      <c r="R229" s="122">
        <f>SUM(R230:R238)</f>
        <v>34.418666860000002</v>
      </c>
      <c r="T229" s="123">
        <f>SUM(T230:T238)</f>
        <v>0</v>
      </c>
      <c r="AR229" s="118" t="s">
        <v>104</v>
      </c>
      <c r="AT229" s="124" t="s">
        <v>71</v>
      </c>
      <c r="AU229" s="124" t="s">
        <v>79</v>
      </c>
      <c r="AY229" s="118" t="s">
        <v>168</v>
      </c>
      <c r="BK229" s="125">
        <f>SUM(BK230:BK238)</f>
        <v>0</v>
      </c>
    </row>
    <row r="230" spans="2:65" s="1" customFormat="1" ht="24.2" customHeight="1">
      <c r="B230" s="128"/>
      <c r="C230" s="129" t="s">
        <v>589</v>
      </c>
      <c r="D230" s="129" t="s">
        <v>170</v>
      </c>
      <c r="E230" s="130" t="s">
        <v>590</v>
      </c>
      <c r="F230" s="131" t="s">
        <v>591</v>
      </c>
      <c r="G230" s="132" t="s">
        <v>592</v>
      </c>
      <c r="H230" s="133">
        <v>0.11</v>
      </c>
      <c r="I230" s="134">
        <v>0</v>
      </c>
      <c r="J230" s="134">
        <f t="shared" ref="J230:J238" si="50">ROUND(I230*H230,2)</f>
        <v>0</v>
      </c>
      <c r="K230" s="131" t="s">
        <v>2419</v>
      </c>
      <c r="L230" s="25"/>
      <c r="M230" s="135" t="s">
        <v>1</v>
      </c>
      <c r="N230" s="136" t="s">
        <v>37</v>
      </c>
      <c r="O230" s="137">
        <v>3.51</v>
      </c>
      <c r="P230" s="137">
        <f t="shared" ref="P230:P238" si="51">O230*H230</f>
        <v>0.3861</v>
      </c>
      <c r="Q230" s="137">
        <v>8.8000000000000005E-3</v>
      </c>
      <c r="R230" s="137">
        <f t="shared" ref="R230:R238" si="52">Q230*H230</f>
        <v>9.6800000000000011E-4</v>
      </c>
      <c r="S230" s="137">
        <v>0</v>
      </c>
      <c r="T230" s="138">
        <f t="shared" ref="T230:T238" si="53">S230*H230</f>
        <v>0</v>
      </c>
      <c r="AR230" s="139" t="s">
        <v>488</v>
      </c>
      <c r="AT230" s="139" t="s">
        <v>170</v>
      </c>
      <c r="AU230" s="139" t="s">
        <v>81</v>
      </c>
      <c r="AY230" s="13" t="s">
        <v>168</v>
      </c>
      <c r="BE230" s="140">
        <f t="shared" ref="BE230:BE238" si="54">IF(N230="základní",J230,0)</f>
        <v>0</v>
      </c>
      <c r="BF230" s="140">
        <f t="shared" ref="BF230:BF238" si="55">IF(N230="snížená",J230,0)</f>
        <v>0</v>
      </c>
      <c r="BG230" s="140">
        <f t="shared" ref="BG230:BG238" si="56">IF(N230="zákl. přenesená",J230,0)</f>
        <v>0</v>
      </c>
      <c r="BH230" s="140">
        <f t="shared" ref="BH230:BH238" si="57">IF(N230="sníž. přenesená",J230,0)</f>
        <v>0</v>
      </c>
      <c r="BI230" s="140">
        <f t="shared" ref="BI230:BI238" si="58">IF(N230="nulová",J230,0)</f>
        <v>0</v>
      </c>
      <c r="BJ230" s="13" t="s">
        <v>79</v>
      </c>
      <c r="BK230" s="140">
        <f t="shared" ref="BK230:BK238" si="59">ROUND(I230*H230,2)</f>
        <v>0</v>
      </c>
      <c r="BL230" s="13" t="s">
        <v>488</v>
      </c>
      <c r="BM230" s="139" t="s">
        <v>593</v>
      </c>
    </row>
    <row r="231" spans="2:65" s="1" customFormat="1" ht="24.2" customHeight="1">
      <c r="B231" s="128"/>
      <c r="C231" s="129" t="s">
        <v>594</v>
      </c>
      <c r="D231" s="129" t="s">
        <v>170</v>
      </c>
      <c r="E231" s="130" t="s">
        <v>595</v>
      </c>
      <c r="F231" s="131" t="s">
        <v>596</v>
      </c>
      <c r="G231" s="132" t="s">
        <v>213</v>
      </c>
      <c r="H231" s="133">
        <v>0.105</v>
      </c>
      <c r="I231" s="134">
        <v>0</v>
      </c>
      <c r="J231" s="134">
        <f t="shared" si="50"/>
        <v>0</v>
      </c>
      <c r="K231" s="131" t="s">
        <v>428</v>
      </c>
      <c r="L231" s="25"/>
      <c r="M231" s="135" t="s">
        <v>1</v>
      </c>
      <c r="N231" s="136" t="s">
        <v>37</v>
      </c>
      <c r="O231" s="137">
        <v>3.5369999999999999</v>
      </c>
      <c r="P231" s="137">
        <f t="shared" si="51"/>
        <v>0.37138499999999997</v>
      </c>
      <c r="Q231" s="137">
        <v>0.01</v>
      </c>
      <c r="R231" s="137">
        <f t="shared" si="52"/>
        <v>1.0499999999999999E-3</v>
      </c>
      <c r="S231" s="137">
        <v>0</v>
      </c>
      <c r="T231" s="138">
        <f t="shared" si="53"/>
        <v>0</v>
      </c>
      <c r="AR231" s="139" t="s">
        <v>488</v>
      </c>
      <c r="AT231" s="139" t="s">
        <v>170</v>
      </c>
      <c r="AU231" s="139" t="s">
        <v>81</v>
      </c>
      <c r="AY231" s="13" t="s">
        <v>168</v>
      </c>
      <c r="BE231" s="140">
        <f t="shared" si="54"/>
        <v>0</v>
      </c>
      <c r="BF231" s="140">
        <f t="shared" si="55"/>
        <v>0</v>
      </c>
      <c r="BG231" s="140">
        <f t="shared" si="56"/>
        <v>0</v>
      </c>
      <c r="BH231" s="140">
        <f t="shared" si="57"/>
        <v>0</v>
      </c>
      <c r="BI231" s="140">
        <f t="shared" si="58"/>
        <v>0</v>
      </c>
      <c r="BJ231" s="13" t="s">
        <v>79</v>
      </c>
      <c r="BK231" s="140">
        <f t="shared" si="59"/>
        <v>0</v>
      </c>
      <c r="BL231" s="13" t="s">
        <v>488</v>
      </c>
      <c r="BM231" s="139" t="s">
        <v>597</v>
      </c>
    </row>
    <row r="232" spans="2:65" s="1" customFormat="1" ht="21.75" customHeight="1">
      <c r="B232" s="128"/>
      <c r="C232" s="129" t="s">
        <v>137</v>
      </c>
      <c r="D232" s="129" t="s">
        <v>170</v>
      </c>
      <c r="E232" s="130" t="s">
        <v>598</v>
      </c>
      <c r="F232" s="131" t="s">
        <v>599</v>
      </c>
      <c r="G232" s="132" t="s">
        <v>207</v>
      </c>
      <c r="H232" s="133">
        <v>110</v>
      </c>
      <c r="I232" s="134">
        <v>0</v>
      </c>
      <c r="J232" s="134">
        <f t="shared" si="50"/>
        <v>0</v>
      </c>
      <c r="K232" s="131" t="s">
        <v>2419</v>
      </c>
      <c r="L232" s="25"/>
      <c r="M232" s="135" t="s">
        <v>1</v>
      </c>
      <c r="N232" s="136" t="s">
        <v>37</v>
      </c>
      <c r="O232" s="137">
        <v>2.7E-2</v>
      </c>
      <c r="P232" s="137">
        <f t="shared" si="51"/>
        <v>2.9699999999999998</v>
      </c>
      <c r="Q232" s="137">
        <v>1.2E-4</v>
      </c>
      <c r="R232" s="137">
        <f t="shared" si="52"/>
        <v>1.32E-2</v>
      </c>
      <c r="S232" s="137">
        <v>0</v>
      </c>
      <c r="T232" s="138">
        <f t="shared" si="53"/>
        <v>0</v>
      </c>
      <c r="AR232" s="139" t="s">
        <v>488</v>
      </c>
      <c r="AT232" s="139" t="s">
        <v>170</v>
      </c>
      <c r="AU232" s="139" t="s">
        <v>81</v>
      </c>
      <c r="AY232" s="13" t="s">
        <v>168</v>
      </c>
      <c r="BE232" s="140">
        <f t="shared" si="54"/>
        <v>0</v>
      </c>
      <c r="BF232" s="140">
        <f t="shared" si="55"/>
        <v>0</v>
      </c>
      <c r="BG232" s="140">
        <f t="shared" si="56"/>
        <v>0</v>
      </c>
      <c r="BH232" s="140">
        <f t="shared" si="57"/>
        <v>0</v>
      </c>
      <c r="BI232" s="140">
        <f t="shared" si="58"/>
        <v>0</v>
      </c>
      <c r="BJ232" s="13" t="s">
        <v>79</v>
      </c>
      <c r="BK232" s="140">
        <f t="shared" si="59"/>
        <v>0</v>
      </c>
      <c r="BL232" s="13" t="s">
        <v>488</v>
      </c>
      <c r="BM232" s="139" t="s">
        <v>600</v>
      </c>
    </row>
    <row r="233" spans="2:65" s="1" customFormat="1" ht="24.2" customHeight="1">
      <c r="B233" s="128"/>
      <c r="C233" s="129" t="s">
        <v>601</v>
      </c>
      <c r="D233" s="129" t="s">
        <v>170</v>
      </c>
      <c r="E233" s="130" t="s">
        <v>602</v>
      </c>
      <c r="F233" s="131" t="s">
        <v>603</v>
      </c>
      <c r="G233" s="132" t="s">
        <v>213</v>
      </c>
      <c r="H233" s="133">
        <v>8.3930000000000007</v>
      </c>
      <c r="I233" s="134">
        <v>0</v>
      </c>
      <c r="J233" s="134">
        <f t="shared" si="50"/>
        <v>0</v>
      </c>
      <c r="K233" s="131" t="s">
        <v>2419</v>
      </c>
      <c r="L233" s="25"/>
      <c r="M233" s="135" t="s">
        <v>1</v>
      </c>
      <c r="N233" s="136" t="s">
        <v>37</v>
      </c>
      <c r="O233" s="137">
        <v>3.476</v>
      </c>
      <c r="P233" s="137">
        <f t="shared" si="51"/>
        <v>29.174068000000002</v>
      </c>
      <c r="Q233" s="137">
        <v>2.3010199999999998</v>
      </c>
      <c r="R233" s="137">
        <f t="shared" si="52"/>
        <v>19.312460860000002</v>
      </c>
      <c r="S233" s="137">
        <v>0</v>
      </c>
      <c r="T233" s="138">
        <f t="shared" si="53"/>
        <v>0</v>
      </c>
      <c r="AR233" s="139" t="s">
        <v>488</v>
      </c>
      <c r="AT233" s="139" t="s">
        <v>170</v>
      </c>
      <c r="AU233" s="139" t="s">
        <v>81</v>
      </c>
      <c r="AY233" s="13" t="s">
        <v>168</v>
      </c>
      <c r="BE233" s="140">
        <f t="shared" si="54"/>
        <v>0</v>
      </c>
      <c r="BF233" s="140">
        <f t="shared" si="55"/>
        <v>0</v>
      </c>
      <c r="BG233" s="140">
        <f t="shared" si="56"/>
        <v>0</v>
      </c>
      <c r="BH233" s="140">
        <f t="shared" si="57"/>
        <v>0</v>
      </c>
      <c r="BI233" s="140">
        <f t="shared" si="58"/>
        <v>0</v>
      </c>
      <c r="BJ233" s="13" t="s">
        <v>79</v>
      </c>
      <c r="BK233" s="140">
        <f t="shared" si="59"/>
        <v>0</v>
      </c>
      <c r="BL233" s="13" t="s">
        <v>488</v>
      </c>
      <c r="BM233" s="139" t="s">
        <v>604</v>
      </c>
    </row>
    <row r="234" spans="2:65" s="1" customFormat="1" ht="33" customHeight="1">
      <c r="B234" s="128"/>
      <c r="C234" s="129" t="s">
        <v>605</v>
      </c>
      <c r="D234" s="129" t="s">
        <v>170</v>
      </c>
      <c r="E234" s="130" t="s">
        <v>606</v>
      </c>
      <c r="F234" s="131" t="s">
        <v>607</v>
      </c>
      <c r="G234" s="132" t="s">
        <v>207</v>
      </c>
      <c r="H234" s="133">
        <v>110</v>
      </c>
      <c r="I234" s="134">
        <v>0</v>
      </c>
      <c r="J234" s="134">
        <f t="shared" si="50"/>
        <v>0</v>
      </c>
      <c r="K234" s="131" t="s">
        <v>2419</v>
      </c>
      <c r="L234" s="25"/>
      <c r="M234" s="135" t="s">
        <v>1</v>
      </c>
      <c r="N234" s="136" t="s">
        <v>37</v>
      </c>
      <c r="O234" s="137">
        <v>0.14199999999999999</v>
      </c>
      <c r="P234" s="137">
        <f t="shared" si="51"/>
        <v>15.62</v>
      </c>
      <c r="Q234" s="137">
        <v>0</v>
      </c>
      <c r="R234" s="137">
        <f t="shared" si="52"/>
        <v>0</v>
      </c>
      <c r="S234" s="137">
        <v>0</v>
      </c>
      <c r="T234" s="138">
        <f t="shared" si="53"/>
        <v>0</v>
      </c>
      <c r="AR234" s="139" t="s">
        <v>488</v>
      </c>
      <c r="AT234" s="139" t="s">
        <v>170</v>
      </c>
      <c r="AU234" s="139" t="s">
        <v>81</v>
      </c>
      <c r="AY234" s="13" t="s">
        <v>168</v>
      </c>
      <c r="BE234" s="140">
        <f t="shared" si="54"/>
        <v>0</v>
      </c>
      <c r="BF234" s="140">
        <f t="shared" si="55"/>
        <v>0</v>
      </c>
      <c r="BG234" s="140">
        <f t="shared" si="56"/>
        <v>0</v>
      </c>
      <c r="BH234" s="140">
        <f t="shared" si="57"/>
        <v>0</v>
      </c>
      <c r="BI234" s="140">
        <f t="shared" si="58"/>
        <v>0</v>
      </c>
      <c r="BJ234" s="13" t="s">
        <v>79</v>
      </c>
      <c r="BK234" s="140">
        <f t="shared" si="59"/>
        <v>0</v>
      </c>
      <c r="BL234" s="13" t="s">
        <v>488</v>
      </c>
      <c r="BM234" s="139" t="s">
        <v>608</v>
      </c>
    </row>
    <row r="235" spans="2:65" s="1" customFormat="1" ht="24.2" customHeight="1">
      <c r="B235" s="128"/>
      <c r="C235" s="145" t="s">
        <v>609</v>
      </c>
      <c r="D235" s="145" t="s">
        <v>210</v>
      </c>
      <c r="E235" s="146" t="s">
        <v>610</v>
      </c>
      <c r="F235" s="147" t="s">
        <v>611</v>
      </c>
      <c r="G235" s="148" t="s">
        <v>207</v>
      </c>
      <c r="H235" s="149">
        <v>115.5</v>
      </c>
      <c r="I235" s="134">
        <v>0</v>
      </c>
      <c r="J235" s="150">
        <f t="shared" si="50"/>
        <v>0</v>
      </c>
      <c r="K235" s="147" t="s">
        <v>2419</v>
      </c>
      <c r="L235" s="151"/>
      <c r="M235" s="152" t="s">
        <v>1</v>
      </c>
      <c r="N235" s="153" t="s">
        <v>37</v>
      </c>
      <c r="O235" s="137">
        <v>0</v>
      </c>
      <c r="P235" s="137">
        <f t="shared" si="51"/>
        <v>0</v>
      </c>
      <c r="Q235" s="137">
        <v>3.1E-2</v>
      </c>
      <c r="R235" s="137">
        <f t="shared" si="52"/>
        <v>3.5804999999999998</v>
      </c>
      <c r="S235" s="137">
        <v>0</v>
      </c>
      <c r="T235" s="138">
        <f t="shared" si="53"/>
        <v>0</v>
      </c>
      <c r="AR235" s="139" t="s">
        <v>612</v>
      </c>
      <c r="AT235" s="139" t="s">
        <v>210</v>
      </c>
      <c r="AU235" s="139" t="s">
        <v>81</v>
      </c>
      <c r="AY235" s="13" t="s">
        <v>168</v>
      </c>
      <c r="BE235" s="140">
        <f t="shared" si="54"/>
        <v>0</v>
      </c>
      <c r="BF235" s="140">
        <f t="shared" si="55"/>
        <v>0</v>
      </c>
      <c r="BG235" s="140">
        <f t="shared" si="56"/>
        <v>0</v>
      </c>
      <c r="BH235" s="140">
        <f t="shared" si="57"/>
        <v>0</v>
      </c>
      <c r="BI235" s="140">
        <f t="shared" si="58"/>
        <v>0</v>
      </c>
      <c r="BJ235" s="13" t="s">
        <v>79</v>
      </c>
      <c r="BK235" s="140">
        <f t="shared" si="59"/>
        <v>0</v>
      </c>
      <c r="BL235" s="13" t="s">
        <v>612</v>
      </c>
      <c r="BM235" s="139" t="s">
        <v>613</v>
      </c>
    </row>
    <row r="236" spans="2:65" s="1" customFormat="1" ht="21.75" customHeight="1">
      <c r="B236" s="128"/>
      <c r="C236" s="145" t="s">
        <v>614</v>
      </c>
      <c r="D236" s="145" t="s">
        <v>210</v>
      </c>
      <c r="E236" s="146" t="s">
        <v>615</v>
      </c>
      <c r="F236" s="147" t="s">
        <v>616</v>
      </c>
      <c r="G236" s="148" t="s">
        <v>173</v>
      </c>
      <c r="H236" s="149">
        <v>231</v>
      </c>
      <c r="I236" s="134">
        <v>0</v>
      </c>
      <c r="J236" s="150">
        <f t="shared" si="50"/>
        <v>0</v>
      </c>
      <c r="K236" s="147" t="s">
        <v>2419</v>
      </c>
      <c r="L236" s="151"/>
      <c r="M236" s="152" t="s">
        <v>1</v>
      </c>
      <c r="N236" s="153" t="s">
        <v>37</v>
      </c>
      <c r="O236" s="137">
        <v>0</v>
      </c>
      <c r="P236" s="137">
        <f t="shared" si="51"/>
        <v>0</v>
      </c>
      <c r="Q236" s="137">
        <v>6.0000000000000001E-3</v>
      </c>
      <c r="R236" s="137">
        <f t="shared" si="52"/>
        <v>1.3860000000000001</v>
      </c>
      <c r="S236" s="137">
        <v>0</v>
      </c>
      <c r="T236" s="138">
        <f t="shared" si="53"/>
        <v>0</v>
      </c>
      <c r="AR236" s="139" t="s">
        <v>612</v>
      </c>
      <c r="AT236" s="139" t="s">
        <v>210</v>
      </c>
      <c r="AU236" s="139" t="s">
        <v>81</v>
      </c>
      <c r="AY236" s="13" t="s">
        <v>168</v>
      </c>
      <c r="BE236" s="140">
        <f t="shared" si="54"/>
        <v>0</v>
      </c>
      <c r="BF236" s="140">
        <f t="shared" si="55"/>
        <v>0</v>
      </c>
      <c r="BG236" s="140">
        <f t="shared" si="56"/>
        <v>0</v>
      </c>
      <c r="BH236" s="140">
        <f t="shared" si="57"/>
        <v>0</v>
      </c>
      <c r="BI236" s="140">
        <f t="shared" si="58"/>
        <v>0</v>
      </c>
      <c r="BJ236" s="13" t="s">
        <v>79</v>
      </c>
      <c r="BK236" s="140">
        <f t="shared" si="59"/>
        <v>0</v>
      </c>
      <c r="BL236" s="13" t="s">
        <v>612</v>
      </c>
      <c r="BM236" s="139" t="s">
        <v>617</v>
      </c>
    </row>
    <row r="237" spans="2:65" s="1" customFormat="1" ht="33" customHeight="1">
      <c r="B237" s="128"/>
      <c r="C237" s="129" t="s">
        <v>618</v>
      </c>
      <c r="D237" s="129" t="s">
        <v>170</v>
      </c>
      <c r="E237" s="130" t="s">
        <v>619</v>
      </c>
      <c r="F237" s="131" t="s">
        <v>620</v>
      </c>
      <c r="G237" s="132" t="s">
        <v>213</v>
      </c>
      <c r="H237" s="133">
        <v>4.4000000000000004</v>
      </c>
      <c r="I237" s="134">
        <v>0</v>
      </c>
      <c r="J237" s="134">
        <f t="shared" si="50"/>
        <v>0</v>
      </c>
      <c r="K237" s="131" t="s">
        <v>2419</v>
      </c>
      <c r="L237" s="25"/>
      <c r="M237" s="135" t="s">
        <v>1</v>
      </c>
      <c r="N237" s="136" t="s">
        <v>37</v>
      </c>
      <c r="O237" s="137">
        <v>1.4650000000000001</v>
      </c>
      <c r="P237" s="137">
        <f t="shared" si="51"/>
        <v>6.4460000000000006</v>
      </c>
      <c r="Q237" s="137">
        <v>2.3010199999999998</v>
      </c>
      <c r="R237" s="137">
        <f t="shared" si="52"/>
        <v>10.124487999999999</v>
      </c>
      <c r="S237" s="137">
        <v>0</v>
      </c>
      <c r="T237" s="138">
        <f t="shared" si="53"/>
        <v>0</v>
      </c>
      <c r="AR237" s="139" t="s">
        <v>174</v>
      </c>
      <c r="AT237" s="139" t="s">
        <v>170</v>
      </c>
      <c r="AU237" s="139" t="s">
        <v>81</v>
      </c>
      <c r="AY237" s="13" t="s">
        <v>168</v>
      </c>
      <c r="BE237" s="140">
        <f t="shared" si="54"/>
        <v>0</v>
      </c>
      <c r="BF237" s="140">
        <f t="shared" si="55"/>
        <v>0</v>
      </c>
      <c r="BG237" s="140">
        <f t="shared" si="56"/>
        <v>0</v>
      </c>
      <c r="BH237" s="140">
        <f t="shared" si="57"/>
        <v>0</v>
      </c>
      <c r="BI237" s="140">
        <f t="shared" si="58"/>
        <v>0</v>
      </c>
      <c r="BJ237" s="13" t="s">
        <v>79</v>
      </c>
      <c r="BK237" s="140">
        <f t="shared" si="59"/>
        <v>0</v>
      </c>
      <c r="BL237" s="13" t="s">
        <v>174</v>
      </c>
      <c r="BM237" s="139" t="s">
        <v>621</v>
      </c>
    </row>
    <row r="238" spans="2:65" s="1" customFormat="1" ht="24.2" customHeight="1">
      <c r="B238" s="128"/>
      <c r="C238" s="129" t="s">
        <v>622</v>
      </c>
      <c r="D238" s="129" t="s">
        <v>170</v>
      </c>
      <c r="E238" s="130" t="s">
        <v>623</v>
      </c>
      <c r="F238" s="131" t="s">
        <v>624</v>
      </c>
      <c r="G238" s="132" t="s">
        <v>239</v>
      </c>
      <c r="H238" s="133">
        <v>24.294</v>
      </c>
      <c r="I238" s="134">
        <v>0</v>
      </c>
      <c r="J238" s="134">
        <f t="shared" si="50"/>
        <v>0</v>
      </c>
      <c r="K238" s="131" t="s">
        <v>2419</v>
      </c>
      <c r="L238" s="25"/>
      <c r="M238" s="141" t="s">
        <v>1</v>
      </c>
      <c r="N238" s="142" t="s">
        <v>37</v>
      </c>
      <c r="O238" s="143">
        <v>0.42399999999999999</v>
      </c>
      <c r="P238" s="143">
        <f t="shared" si="51"/>
        <v>10.300656</v>
      </c>
      <c r="Q238" s="143">
        <v>0</v>
      </c>
      <c r="R238" s="143">
        <f t="shared" si="52"/>
        <v>0</v>
      </c>
      <c r="S238" s="143">
        <v>0</v>
      </c>
      <c r="T238" s="144">
        <f t="shared" si="53"/>
        <v>0</v>
      </c>
      <c r="AR238" s="139" t="s">
        <v>488</v>
      </c>
      <c r="AT238" s="139" t="s">
        <v>170</v>
      </c>
      <c r="AU238" s="139" t="s">
        <v>81</v>
      </c>
      <c r="AY238" s="13" t="s">
        <v>168</v>
      </c>
      <c r="BE238" s="140">
        <f t="shared" si="54"/>
        <v>0</v>
      </c>
      <c r="BF238" s="140">
        <f t="shared" si="55"/>
        <v>0</v>
      </c>
      <c r="BG238" s="140">
        <f t="shared" si="56"/>
        <v>0</v>
      </c>
      <c r="BH238" s="140">
        <f t="shared" si="57"/>
        <v>0</v>
      </c>
      <c r="BI238" s="140">
        <f t="shared" si="58"/>
        <v>0</v>
      </c>
      <c r="BJ238" s="13" t="s">
        <v>79</v>
      </c>
      <c r="BK238" s="140">
        <f t="shared" si="59"/>
        <v>0</v>
      </c>
      <c r="BL238" s="13" t="s">
        <v>488</v>
      </c>
      <c r="BM238" s="139" t="s">
        <v>625</v>
      </c>
    </row>
    <row r="239" spans="2:65" s="1" customFormat="1" ht="6.95" customHeight="1">
      <c r="B239" s="37"/>
      <c r="C239" s="38"/>
      <c r="D239" s="38"/>
      <c r="E239" s="38"/>
      <c r="F239" s="38"/>
      <c r="G239" s="38"/>
      <c r="H239" s="38"/>
      <c r="I239" s="38"/>
      <c r="J239" s="38"/>
      <c r="K239" s="38"/>
      <c r="L239" s="25"/>
    </row>
  </sheetData>
  <autoFilter ref="C130:K238" xr:uid="{00000000-0009-0000-0000-000003000000}"/>
  <mergeCells count="11">
    <mergeCell ref="L2:V2"/>
    <mergeCell ref="E87:H87"/>
    <mergeCell ref="E89:H89"/>
    <mergeCell ref="E119:H119"/>
    <mergeCell ref="E121:H121"/>
    <mergeCell ref="E123:H123"/>
    <mergeCell ref="E7:H7"/>
    <mergeCell ref="E9:H9"/>
    <mergeCell ref="E11:H11"/>
    <mergeCell ref="E29:H29"/>
    <mergeCell ref="E85:H85"/>
  </mergeCells>
  <pageMargins left="0.39374999999999999" right="0.39374999999999999" top="0.39374999999999999" bottom="0.39374999999999999" header="0" footer="0"/>
  <pageSetup paperSize="9" scale="76" fitToHeight="100" orientation="portrait" blackAndWhite="1" r:id="rId1"/>
  <headerFooter>
    <oddFooter>&amp;CStrana &amp;P z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BM241"/>
  <sheetViews>
    <sheetView showGridLines="0" topLeftCell="A216" workbookViewId="0">
      <selection activeCell="I232" sqref="I232:I240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81" t="s">
        <v>5</v>
      </c>
      <c r="M2" s="166"/>
      <c r="N2" s="166"/>
      <c r="O2" s="166"/>
      <c r="P2" s="166"/>
      <c r="Q2" s="166"/>
      <c r="R2" s="166"/>
      <c r="S2" s="166"/>
      <c r="T2" s="166"/>
      <c r="U2" s="166"/>
      <c r="V2" s="166"/>
      <c r="AT2" s="13" t="s">
        <v>105</v>
      </c>
    </row>
    <row r="3" spans="2:46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81</v>
      </c>
    </row>
    <row r="4" spans="2:46" ht="24.95" customHeight="1">
      <c r="B4" s="16"/>
      <c r="D4" s="17" t="s">
        <v>141</v>
      </c>
      <c r="L4" s="16"/>
      <c r="M4" s="85" t="s">
        <v>10</v>
      </c>
      <c r="AT4" s="13" t="s">
        <v>3</v>
      </c>
    </row>
    <row r="5" spans="2:46" ht="6.95" customHeight="1">
      <c r="B5" s="16"/>
      <c r="L5" s="16"/>
    </row>
    <row r="6" spans="2:46" ht="12" customHeight="1">
      <c r="B6" s="16"/>
      <c r="D6" s="22" t="s">
        <v>14</v>
      </c>
      <c r="L6" s="16"/>
    </row>
    <row r="7" spans="2:46" ht="26.25" customHeight="1">
      <c r="B7" s="16"/>
      <c r="E7" s="195" t="str">
        <f>'Rekapitulace stavby'!K6</f>
        <v>BRNO, VINIČNÍ IB - REKONSTRUKCE VODOVODU A KANALIZACE (Balbínova-Hrabalova)</v>
      </c>
      <c r="F7" s="196"/>
      <c r="G7" s="196"/>
      <c r="H7" s="196"/>
      <c r="L7" s="16"/>
    </row>
    <row r="8" spans="2:46" ht="12.75">
      <c r="B8" s="16"/>
      <c r="D8" s="22" t="s">
        <v>142</v>
      </c>
      <c r="L8" s="16"/>
    </row>
    <row r="9" spans="2:46" ht="16.5" customHeight="1">
      <c r="B9" s="16"/>
      <c r="E9" s="195" t="s">
        <v>249</v>
      </c>
      <c r="F9" s="166"/>
      <c r="G9" s="166"/>
      <c r="H9" s="166"/>
      <c r="L9" s="16"/>
    </row>
    <row r="10" spans="2:46" ht="12" customHeight="1">
      <c r="B10" s="16"/>
      <c r="D10" s="22" t="s">
        <v>144</v>
      </c>
      <c r="L10" s="16"/>
    </row>
    <row r="11" spans="2:46" s="1" customFormat="1" ht="16.5" customHeight="1">
      <c r="B11" s="25"/>
      <c r="E11" s="191" t="s">
        <v>626</v>
      </c>
      <c r="F11" s="194"/>
      <c r="G11" s="194"/>
      <c r="H11" s="194"/>
      <c r="L11" s="25"/>
    </row>
    <row r="12" spans="2:46" s="1" customFormat="1" ht="12" customHeight="1">
      <c r="B12" s="25"/>
      <c r="D12" s="22" t="s">
        <v>627</v>
      </c>
      <c r="L12" s="25"/>
    </row>
    <row r="13" spans="2:46" s="1" customFormat="1" ht="16.5" customHeight="1">
      <c r="B13" s="25"/>
      <c r="E13" s="172" t="s">
        <v>628</v>
      </c>
      <c r="F13" s="194"/>
      <c r="G13" s="194"/>
      <c r="H13" s="194"/>
      <c r="L13" s="25"/>
    </row>
    <row r="14" spans="2:46" s="1" customFormat="1">
      <c r="B14" s="25"/>
      <c r="L14" s="25"/>
    </row>
    <row r="15" spans="2:46" s="1" customFormat="1" ht="12" customHeight="1">
      <c r="B15" s="25"/>
      <c r="D15" s="22" t="s">
        <v>16</v>
      </c>
      <c r="F15" s="20" t="s">
        <v>1</v>
      </c>
      <c r="I15" s="22" t="s">
        <v>17</v>
      </c>
      <c r="J15" s="20" t="s">
        <v>1</v>
      </c>
      <c r="L15" s="25"/>
    </row>
    <row r="16" spans="2:46" s="1" customFormat="1" ht="12" customHeight="1">
      <c r="B16" s="25"/>
      <c r="D16" s="22" t="s">
        <v>18</v>
      </c>
      <c r="F16" s="20" t="s">
        <v>19</v>
      </c>
      <c r="I16" s="22" t="s">
        <v>20</v>
      </c>
      <c r="J16" s="45">
        <f>'Rekapitulace stavby'!AN8</f>
        <v>45847</v>
      </c>
      <c r="L16" s="25"/>
    </row>
    <row r="17" spans="2:12" s="1" customFormat="1" ht="10.9" customHeight="1">
      <c r="B17" s="25"/>
      <c r="L17" s="25"/>
    </row>
    <row r="18" spans="2:12" s="1" customFormat="1" ht="12" customHeight="1">
      <c r="B18" s="25"/>
      <c r="D18" s="22" t="s">
        <v>21</v>
      </c>
      <c r="I18" s="22" t="s">
        <v>22</v>
      </c>
      <c r="J18" s="20" t="s">
        <v>1</v>
      </c>
      <c r="L18" s="25"/>
    </row>
    <row r="19" spans="2:12" s="1" customFormat="1" ht="18" customHeight="1">
      <c r="B19" s="25"/>
      <c r="E19" s="20" t="s">
        <v>23</v>
      </c>
      <c r="I19" s="22" t="s">
        <v>24</v>
      </c>
      <c r="J19" s="20" t="s">
        <v>1</v>
      </c>
      <c r="L19" s="25"/>
    </row>
    <row r="20" spans="2:12" s="1" customFormat="1" ht="6.95" customHeight="1">
      <c r="B20" s="25"/>
      <c r="L20" s="25"/>
    </row>
    <row r="21" spans="2:12" s="1" customFormat="1" ht="12" customHeight="1">
      <c r="B21" s="25"/>
      <c r="D21" s="22" t="s">
        <v>25</v>
      </c>
      <c r="I21" s="22" t="s">
        <v>22</v>
      </c>
      <c r="J21" s="20" t="s">
        <v>1</v>
      </c>
      <c r="L21" s="25"/>
    </row>
    <row r="22" spans="2:12" s="1" customFormat="1" ht="18" customHeight="1">
      <c r="B22" s="25"/>
      <c r="E22" s="20" t="s">
        <v>26</v>
      </c>
      <c r="I22" s="22" t="s">
        <v>24</v>
      </c>
      <c r="J22" s="20" t="s">
        <v>1</v>
      </c>
      <c r="L22" s="25"/>
    </row>
    <row r="23" spans="2:12" s="1" customFormat="1" ht="6.95" customHeight="1">
      <c r="B23" s="25"/>
      <c r="L23" s="25"/>
    </row>
    <row r="24" spans="2:12" s="1" customFormat="1" ht="12" customHeight="1">
      <c r="B24" s="25"/>
      <c r="D24" s="22" t="s">
        <v>27</v>
      </c>
      <c r="I24" s="22" t="s">
        <v>22</v>
      </c>
      <c r="J24" s="20" t="s">
        <v>1</v>
      </c>
      <c r="L24" s="25"/>
    </row>
    <row r="25" spans="2:12" s="1" customFormat="1" ht="18" customHeight="1">
      <c r="B25" s="25"/>
      <c r="E25" s="20" t="s">
        <v>2420</v>
      </c>
      <c r="I25" s="22" t="s">
        <v>24</v>
      </c>
      <c r="J25" s="20" t="s">
        <v>1</v>
      </c>
      <c r="L25" s="25"/>
    </row>
    <row r="26" spans="2:12" s="1" customFormat="1" ht="6.95" customHeight="1">
      <c r="B26" s="25"/>
      <c r="L26" s="25"/>
    </row>
    <row r="27" spans="2:12" s="1" customFormat="1" ht="12" customHeight="1">
      <c r="B27" s="25"/>
      <c r="D27" s="22" t="s">
        <v>29</v>
      </c>
      <c r="I27" s="22" t="s">
        <v>22</v>
      </c>
      <c r="J27" s="20" t="s">
        <v>1</v>
      </c>
      <c r="L27" s="25"/>
    </row>
    <row r="28" spans="2:12" s="1" customFormat="1" ht="18" customHeight="1">
      <c r="B28" s="25"/>
      <c r="E28" s="20" t="s">
        <v>2420</v>
      </c>
      <c r="I28" s="22" t="s">
        <v>24</v>
      </c>
      <c r="J28" s="20" t="s">
        <v>1</v>
      </c>
      <c r="L28" s="25"/>
    </row>
    <row r="29" spans="2:12" s="1" customFormat="1" ht="6.95" customHeight="1">
      <c r="B29" s="25"/>
      <c r="L29" s="25"/>
    </row>
    <row r="30" spans="2:12" s="1" customFormat="1" ht="12" customHeight="1">
      <c r="B30" s="25"/>
      <c r="D30" s="22" t="s">
        <v>30</v>
      </c>
      <c r="L30" s="25"/>
    </row>
    <row r="31" spans="2:12" s="7" customFormat="1" ht="16.5" customHeight="1">
      <c r="B31" s="86"/>
      <c r="E31" s="168" t="s">
        <v>1</v>
      </c>
      <c r="F31" s="168"/>
      <c r="G31" s="168"/>
      <c r="H31" s="168"/>
      <c r="L31" s="86"/>
    </row>
    <row r="32" spans="2:12" s="1" customFormat="1" ht="6.95" customHeight="1">
      <c r="B32" s="25"/>
      <c r="L32" s="25"/>
    </row>
    <row r="33" spans="2:12" s="1" customFormat="1" ht="6.95" customHeight="1">
      <c r="B33" s="25"/>
      <c r="D33" s="46"/>
      <c r="E33" s="46"/>
      <c r="F33" s="46"/>
      <c r="G33" s="46"/>
      <c r="H33" s="46"/>
      <c r="I33" s="46"/>
      <c r="J33" s="46"/>
      <c r="K33" s="46"/>
      <c r="L33" s="25"/>
    </row>
    <row r="34" spans="2:12" s="1" customFormat="1" ht="25.35" customHeight="1">
      <c r="B34" s="25"/>
      <c r="D34" s="87" t="s">
        <v>32</v>
      </c>
      <c r="J34" s="58">
        <f>ROUND(J133, 2)</f>
        <v>0</v>
      </c>
      <c r="L34" s="25"/>
    </row>
    <row r="35" spans="2:12" s="1" customFormat="1" ht="6.95" customHeight="1">
      <c r="B35" s="25"/>
      <c r="D35" s="46"/>
      <c r="E35" s="46"/>
      <c r="F35" s="46"/>
      <c r="G35" s="46"/>
      <c r="H35" s="46"/>
      <c r="I35" s="46"/>
      <c r="J35" s="46"/>
      <c r="K35" s="46"/>
      <c r="L35" s="25"/>
    </row>
    <row r="36" spans="2:12" s="1" customFormat="1" ht="14.45" customHeight="1">
      <c r="B36" s="25"/>
      <c r="F36" s="28" t="s">
        <v>34</v>
      </c>
      <c r="I36" s="28" t="s">
        <v>33</v>
      </c>
      <c r="J36" s="28" t="s">
        <v>35</v>
      </c>
      <c r="L36" s="25"/>
    </row>
    <row r="37" spans="2:12" s="1" customFormat="1" ht="14.45" customHeight="1">
      <c r="B37" s="25"/>
      <c r="D37" s="88" t="s">
        <v>36</v>
      </c>
      <c r="E37" s="22" t="s">
        <v>37</v>
      </c>
      <c r="F37" s="78">
        <f>ROUND((SUM(BE133:BE240)),  2)</f>
        <v>0</v>
      </c>
      <c r="I37" s="89">
        <v>0.21</v>
      </c>
      <c r="J37" s="78">
        <f>ROUND(((SUM(BE133:BE240))*I37),  2)</f>
        <v>0</v>
      </c>
      <c r="L37" s="25"/>
    </row>
    <row r="38" spans="2:12" s="1" customFormat="1" ht="14.45" customHeight="1">
      <c r="B38" s="25"/>
      <c r="E38" s="22" t="s">
        <v>38</v>
      </c>
      <c r="F38" s="78">
        <f>ROUND((SUM(BF133:BF240)),  2)</f>
        <v>0</v>
      </c>
      <c r="I38" s="89">
        <v>0.12</v>
      </c>
      <c r="J38" s="78">
        <f>ROUND(((SUM(BF133:BF240))*I38),  2)</f>
        <v>0</v>
      </c>
      <c r="L38" s="25"/>
    </row>
    <row r="39" spans="2:12" s="1" customFormat="1" ht="14.45" hidden="1" customHeight="1">
      <c r="B39" s="25"/>
      <c r="E39" s="22" t="s">
        <v>39</v>
      </c>
      <c r="F39" s="78">
        <f>ROUND((SUM(BG133:BG240)),  2)</f>
        <v>0</v>
      </c>
      <c r="I39" s="89">
        <v>0.21</v>
      </c>
      <c r="J39" s="78">
        <f>0</f>
        <v>0</v>
      </c>
      <c r="L39" s="25"/>
    </row>
    <row r="40" spans="2:12" s="1" customFormat="1" ht="14.45" hidden="1" customHeight="1">
      <c r="B40" s="25"/>
      <c r="E40" s="22" t="s">
        <v>40</v>
      </c>
      <c r="F40" s="78">
        <f>ROUND((SUM(BH133:BH240)),  2)</f>
        <v>0</v>
      </c>
      <c r="I40" s="89">
        <v>0.12</v>
      </c>
      <c r="J40" s="78">
        <f>0</f>
        <v>0</v>
      </c>
      <c r="L40" s="25"/>
    </row>
    <row r="41" spans="2:12" s="1" customFormat="1" ht="14.45" hidden="1" customHeight="1">
      <c r="B41" s="25"/>
      <c r="E41" s="22" t="s">
        <v>41</v>
      </c>
      <c r="F41" s="78">
        <f>ROUND((SUM(BI133:BI240)),  2)</f>
        <v>0</v>
      </c>
      <c r="I41" s="89">
        <v>0</v>
      </c>
      <c r="J41" s="78">
        <f>0</f>
        <v>0</v>
      </c>
      <c r="L41" s="25"/>
    </row>
    <row r="42" spans="2:12" s="1" customFormat="1" ht="6.95" customHeight="1">
      <c r="B42" s="25"/>
      <c r="L42" s="25"/>
    </row>
    <row r="43" spans="2:12" s="1" customFormat="1" ht="25.35" customHeight="1">
      <c r="B43" s="25"/>
      <c r="C43" s="90"/>
      <c r="D43" s="91" t="s">
        <v>42</v>
      </c>
      <c r="E43" s="49"/>
      <c r="F43" s="49"/>
      <c r="G43" s="92" t="s">
        <v>43</v>
      </c>
      <c r="H43" s="93" t="s">
        <v>44</v>
      </c>
      <c r="I43" s="49"/>
      <c r="J43" s="94">
        <f>SUM(J34:J41)</f>
        <v>0</v>
      </c>
      <c r="K43" s="95"/>
      <c r="L43" s="25"/>
    </row>
    <row r="44" spans="2:12" s="1" customFormat="1" ht="14.45" customHeight="1">
      <c r="B44" s="25"/>
      <c r="L44" s="25"/>
    </row>
    <row r="45" spans="2:12" ht="14.45" customHeight="1">
      <c r="B45" s="16"/>
      <c r="L45" s="16"/>
    </row>
    <row r="46" spans="2:12" ht="14.45" customHeight="1">
      <c r="B46" s="16"/>
      <c r="L46" s="16"/>
    </row>
    <row r="47" spans="2:12" ht="14.45" customHeight="1">
      <c r="B47" s="16"/>
      <c r="L47" s="16"/>
    </row>
    <row r="48" spans="2:12" ht="14.45" customHeight="1">
      <c r="B48" s="16"/>
      <c r="L48" s="16"/>
    </row>
    <row r="49" spans="2:12" ht="14.45" customHeight="1">
      <c r="B49" s="16"/>
      <c r="L49" s="16"/>
    </row>
    <row r="50" spans="2:12" s="1" customFormat="1" ht="14.45" customHeight="1">
      <c r="B50" s="25"/>
      <c r="D50" s="34" t="s">
        <v>45</v>
      </c>
      <c r="E50" s="35"/>
      <c r="F50" s="35"/>
      <c r="G50" s="34" t="s">
        <v>46</v>
      </c>
      <c r="H50" s="35"/>
      <c r="I50" s="35"/>
      <c r="J50" s="35"/>
      <c r="K50" s="35"/>
      <c r="L50" s="25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2.75">
      <c r="B61" s="25"/>
      <c r="D61" s="36" t="s">
        <v>47</v>
      </c>
      <c r="E61" s="27"/>
      <c r="F61" s="96" t="s">
        <v>48</v>
      </c>
      <c r="G61" s="36" t="s">
        <v>47</v>
      </c>
      <c r="H61" s="27"/>
      <c r="I61" s="27"/>
      <c r="J61" s="97" t="s">
        <v>48</v>
      </c>
      <c r="K61" s="27"/>
      <c r="L61" s="25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2.75">
      <c r="B65" s="25"/>
      <c r="D65" s="34" t="s">
        <v>49</v>
      </c>
      <c r="E65" s="35"/>
      <c r="F65" s="35"/>
      <c r="G65" s="34" t="s">
        <v>50</v>
      </c>
      <c r="H65" s="35"/>
      <c r="I65" s="35"/>
      <c r="J65" s="35"/>
      <c r="K65" s="35"/>
      <c r="L65" s="25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2.75">
      <c r="B76" s="25"/>
      <c r="D76" s="36" t="s">
        <v>47</v>
      </c>
      <c r="E76" s="27"/>
      <c r="F76" s="96" t="s">
        <v>48</v>
      </c>
      <c r="G76" s="36" t="s">
        <v>47</v>
      </c>
      <c r="H76" s="27"/>
      <c r="I76" s="27"/>
      <c r="J76" s="97" t="s">
        <v>48</v>
      </c>
      <c r="K76" s="27"/>
      <c r="L76" s="25"/>
    </row>
    <row r="77" spans="2:12" s="1" customFormat="1" ht="14.45" customHeight="1">
      <c r="B77" s="37"/>
      <c r="C77" s="38"/>
      <c r="D77" s="38"/>
      <c r="E77" s="38"/>
      <c r="F77" s="38"/>
      <c r="G77" s="38"/>
      <c r="H77" s="38"/>
      <c r="I77" s="38"/>
      <c r="J77" s="38"/>
      <c r="K77" s="38"/>
      <c r="L77" s="25"/>
    </row>
    <row r="81" spans="2:12" s="1" customFormat="1" ht="6.95" customHeight="1">
      <c r="B81" s="39"/>
      <c r="C81" s="40"/>
      <c r="D81" s="40"/>
      <c r="E81" s="40"/>
      <c r="F81" s="40"/>
      <c r="G81" s="40"/>
      <c r="H81" s="40"/>
      <c r="I81" s="40"/>
      <c r="J81" s="40"/>
      <c r="K81" s="40"/>
      <c r="L81" s="25"/>
    </row>
    <row r="82" spans="2:12" s="1" customFormat="1" ht="24.95" customHeight="1">
      <c r="B82" s="25"/>
      <c r="C82" s="17" t="s">
        <v>146</v>
      </c>
      <c r="L82" s="25"/>
    </row>
    <row r="83" spans="2:12" s="1" customFormat="1" ht="6.95" customHeight="1">
      <c r="B83" s="25"/>
      <c r="L83" s="25"/>
    </row>
    <row r="84" spans="2:12" s="1" customFormat="1" ht="12" customHeight="1">
      <c r="B84" s="25"/>
      <c r="C84" s="22" t="s">
        <v>14</v>
      </c>
      <c r="L84" s="25"/>
    </row>
    <row r="85" spans="2:12" s="1" customFormat="1" ht="26.25" customHeight="1">
      <c r="B85" s="25"/>
      <c r="E85" s="195" t="str">
        <f>E7</f>
        <v>BRNO, VINIČNÍ IB - REKONSTRUKCE VODOVODU A KANALIZACE (Balbínova-Hrabalova)</v>
      </c>
      <c r="F85" s="196"/>
      <c r="G85" s="196"/>
      <c r="H85" s="196"/>
      <c r="L85" s="25"/>
    </row>
    <row r="86" spans="2:12" ht="12" customHeight="1">
      <c r="B86" s="16"/>
      <c r="C86" s="22" t="s">
        <v>142</v>
      </c>
      <c r="L86" s="16"/>
    </row>
    <row r="87" spans="2:12" ht="16.5" customHeight="1">
      <c r="B87" s="16"/>
      <c r="E87" s="195" t="s">
        <v>249</v>
      </c>
      <c r="F87" s="166"/>
      <c r="G87" s="166"/>
      <c r="H87" s="166"/>
      <c r="L87" s="16"/>
    </row>
    <row r="88" spans="2:12" ht="12" customHeight="1">
      <c r="B88" s="16"/>
      <c r="C88" s="22" t="s">
        <v>144</v>
      </c>
      <c r="L88" s="16"/>
    </row>
    <row r="89" spans="2:12" s="1" customFormat="1" ht="16.5" customHeight="1">
      <c r="B89" s="25"/>
      <c r="E89" s="191" t="s">
        <v>626</v>
      </c>
      <c r="F89" s="194"/>
      <c r="G89" s="194"/>
      <c r="H89" s="194"/>
      <c r="L89" s="25"/>
    </row>
    <row r="90" spans="2:12" s="1" customFormat="1" ht="12" customHeight="1">
      <c r="B90" s="25"/>
      <c r="C90" s="22" t="s">
        <v>627</v>
      </c>
      <c r="L90" s="25"/>
    </row>
    <row r="91" spans="2:12" s="1" customFormat="1" ht="16.5" customHeight="1">
      <c r="B91" s="25"/>
      <c r="E91" s="172" t="str">
        <f>E13</f>
        <v>SO 102.1 - chodníky ve správě BKOM</v>
      </c>
      <c r="F91" s="194"/>
      <c r="G91" s="194"/>
      <c r="H91" s="194"/>
      <c r="L91" s="25"/>
    </row>
    <row r="92" spans="2:12" s="1" customFormat="1" ht="6.95" customHeight="1">
      <c r="B92" s="25"/>
      <c r="L92" s="25"/>
    </row>
    <row r="93" spans="2:12" s="1" customFormat="1" ht="12" customHeight="1">
      <c r="B93" s="25"/>
      <c r="C93" s="22" t="s">
        <v>18</v>
      </c>
      <c r="F93" s="20" t="str">
        <f>F16</f>
        <v>Brno</v>
      </c>
      <c r="I93" s="22" t="s">
        <v>20</v>
      </c>
      <c r="J93" s="45">
        <f>IF(J16="","",J16)</f>
        <v>45847</v>
      </c>
      <c r="L93" s="25"/>
    </row>
    <row r="94" spans="2:12" s="1" customFormat="1" ht="6.95" customHeight="1">
      <c r="B94" s="25"/>
      <c r="L94" s="25"/>
    </row>
    <row r="95" spans="2:12" s="1" customFormat="1" ht="25.7" customHeight="1">
      <c r="B95" s="25"/>
      <c r="C95" s="22" t="s">
        <v>21</v>
      </c>
      <c r="F95" s="20" t="str">
        <f>E19</f>
        <v>Statutární město Brno</v>
      </c>
      <c r="I95" s="22" t="s">
        <v>27</v>
      </c>
      <c r="J95" s="23" t="str">
        <f>E25</f>
        <v>Pudis a.s.</v>
      </c>
      <c r="L95" s="25"/>
    </row>
    <row r="96" spans="2:12" s="1" customFormat="1" ht="15.2" customHeight="1">
      <c r="B96" s="25"/>
      <c r="C96" s="22" t="s">
        <v>25</v>
      </c>
      <c r="F96" s="20" t="str">
        <f>IF(E22="","",E22)</f>
        <v xml:space="preserve"> </v>
      </c>
      <c r="I96" s="22" t="s">
        <v>29</v>
      </c>
      <c r="J96" s="23" t="str">
        <f>E28</f>
        <v>Pudis a.s.</v>
      </c>
      <c r="L96" s="25"/>
    </row>
    <row r="97" spans="2:47" s="1" customFormat="1" ht="10.35" customHeight="1">
      <c r="B97" s="25"/>
      <c r="L97" s="25"/>
    </row>
    <row r="98" spans="2:47" s="1" customFormat="1" ht="29.25" customHeight="1">
      <c r="B98" s="25"/>
      <c r="C98" s="98" t="s">
        <v>147</v>
      </c>
      <c r="D98" s="90"/>
      <c r="E98" s="90"/>
      <c r="F98" s="90"/>
      <c r="G98" s="90"/>
      <c r="H98" s="90"/>
      <c r="I98" s="90"/>
      <c r="J98" s="99" t="s">
        <v>148</v>
      </c>
      <c r="K98" s="90"/>
      <c r="L98" s="25"/>
    </row>
    <row r="99" spans="2:47" s="1" customFormat="1" ht="10.35" customHeight="1">
      <c r="B99" s="25"/>
      <c r="L99" s="25"/>
    </row>
    <row r="100" spans="2:47" s="1" customFormat="1" ht="22.9" customHeight="1">
      <c r="B100" s="25"/>
      <c r="C100" s="100" t="s">
        <v>149</v>
      </c>
      <c r="J100" s="58">
        <f>J133</f>
        <v>0</v>
      </c>
      <c r="L100" s="25"/>
      <c r="AU100" s="13" t="s">
        <v>150</v>
      </c>
    </row>
    <row r="101" spans="2:47" s="8" customFormat="1" ht="24.95" customHeight="1">
      <c r="B101" s="101"/>
      <c r="D101" s="102" t="s">
        <v>151</v>
      </c>
      <c r="E101" s="103"/>
      <c r="F101" s="103"/>
      <c r="G101" s="103"/>
      <c r="H101" s="103"/>
      <c r="I101" s="103"/>
      <c r="J101" s="104">
        <f>J134</f>
        <v>0</v>
      </c>
      <c r="L101" s="101"/>
    </row>
    <row r="102" spans="2:47" s="9" customFormat="1" ht="19.899999999999999" customHeight="1">
      <c r="B102" s="105"/>
      <c r="D102" s="106" t="s">
        <v>152</v>
      </c>
      <c r="E102" s="107"/>
      <c r="F102" s="107"/>
      <c r="G102" s="107"/>
      <c r="H102" s="107"/>
      <c r="I102" s="107"/>
      <c r="J102" s="108">
        <f>J135</f>
        <v>0</v>
      </c>
      <c r="L102" s="105"/>
    </row>
    <row r="103" spans="2:47" s="9" customFormat="1" ht="19.899999999999999" customHeight="1">
      <c r="B103" s="105"/>
      <c r="D103" s="106" t="s">
        <v>629</v>
      </c>
      <c r="E103" s="107"/>
      <c r="F103" s="107"/>
      <c r="G103" s="107"/>
      <c r="H103" s="107"/>
      <c r="I103" s="107"/>
      <c r="J103" s="108">
        <f>J148</f>
        <v>0</v>
      </c>
      <c r="L103" s="105"/>
    </row>
    <row r="104" spans="2:47" s="9" customFormat="1" ht="19.899999999999999" customHeight="1">
      <c r="B104" s="105"/>
      <c r="D104" s="106" t="s">
        <v>630</v>
      </c>
      <c r="E104" s="107"/>
      <c r="F104" s="107"/>
      <c r="G104" s="107"/>
      <c r="H104" s="107"/>
      <c r="I104" s="107"/>
      <c r="J104" s="108">
        <f>J173</f>
        <v>0</v>
      </c>
      <c r="L104" s="105"/>
    </row>
    <row r="105" spans="2:47" s="9" customFormat="1" ht="19.899999999999999" customHeight="1">
      <c r="B105" s="105"/>
      <c r="D105" s="106" t="s">
        <v>631</v>
      </c>
      <c r="E105" s="107"/>
      <c r="F105" s="107"/>
      <c r="G105" s="107"/>
      <c r="H105" s="107"/>
      <c r="I105" s="107"/>
      <c r="J105" s="108">
        <f>J198</f>
        <v>0</v>
      </c>
      <c r="L105" s="105"/>
    </row>
    <row r="106" spans="2:47" s="9" customFormat="1" ht="19.899999999999999" customHeight="1">
      <c r="B106" s="105"/>
      <c r="D106" s="106" t="s">
        <v>632</v>
      </c>
      <c r="E106" s="107"/>
      <c r="F106" s="107"/>
      <c r="G106" s="107"/>
      <c r="H106" s="107"/>
      <c r="I106" s="107"/>
      <c r="J106" s="108">
        <f>J224</f>
        <v>0</v>
      </c>
      <c r="L106" s="105"/>
    </row>
    <row r="107" spans="2:47" s="9" customFormat="1" ht="19.899999999999999" customHeight="1">
      <c r="B107" s="105"/>
      <c r="D107" s="106" t="s">
        <v>257</v>
      </c>
      <c r="E107" s="107"/>
      <c r="F107" s="107"/>
      <c r="G107" s="107"/>
      <c r="H107" s="107"/>
      <c r="I107" s="107"/>
      <c r="J107" s="108">
        <f>J228</f>
        <v>0</v>
      </c>
      <c r="L107" s="105"/>
    </row>
    <row r="108" spans="2:47" s="8" customFormat="1" ht="24.95" customHeight="1">
      <c r="B108" s="101"/>
      <c r="D108" s="102" t="s">
        <v>258</v>
      </c>
      <c r="E108" s="103"/>
      <c r="F108" s="103"/>
      <c r="G108" s="103"/>
      <c r="H108" s="103"/>
      <c r="I108" s="103"/>
      <c r="J108" s="104">
        <f>J230</f>
        <v>0</v>
      </c>
      <c r="L108" s="101"/>
    </row>
    <row r="109" spans="2:47" s="9" customFormat="1" ht="19.899999999999999" customHeight="1">
      <c r="B109" s="105"/>
      <c r="D109" s="106" t="s">
        <v>259</v>
      </c>
      <c r="E109" s="107"/>
      <c r="F109" s="107"/>
      <c r="G109" s="107"/>
      <c r="H109" s="107"/>
      <c r="I109" s="107"/>
      <c r="J109" s="108">
        <f>J231</f>
        <v>0</v>
      </c>
      <c r="L109" s="105"/>
    </row>
    <row r="110" spans="2:47" s="1" customFormat="1" ht="21.75" customHeight="1">
      <c r="B110" s="25"/>
      <c r="L110" s="25"/>
    </row>
    <row r="111" spans="2:47" s="1" customFormat="1" ht="6.95" customHeight="1">
      <c r="B111" s="37"/>
      <c r="C111" s="38"/>
      <c r="D111" s="38"/>
      <c r="E111" s="38"/>
      <c r="F111" s="38"/>
      <c r="G111" s="38"/>
      <c r="H111" s="38"/>
      <c r="I111" s="38"/>
      <c r="J111" s="38"/>
      <c r="K111" s="38"/>
      <c r="L111" s="25"/>
    </row>
    <row r="115" spans="2:12" s="1" customFormat="1" ht="6.95" customHeight="1">
      <c r="B115" s="39"/>
      <c r="C115" s="40"/>
      <c r="D115" s="40"/>
      <c r="E115" s="40"/>
      <c r="F115" s="40"/>
      <c r="G115" s="40"/>
      <c r="H115" s="40"/>
      <c r="I115" s="40"/>
      <c r="J115" s="40"/>
      <c r="K115" s="40"/>
      <c r="L115" s="25"/>
    </row>
    <row r="116" spans="2:12" s="1" customFormat="1" ht="24.95" customHeight="1">
      <c r="B116" s="25"/>
      <c r="C116" s="17" t="s">
        <v>153</v>
      </c>
      <c r="L116" s="25"/>
    </row>
    <row r="117" spans="2:12" s="1" customFormat="1" ht="6.95" customHeight="1">
      <c r="B117" s="25"/>
      <c r="L117" s="25"/>
    </row>
    <row r="118" spans="2:12" s="1" customFormat="1" ht="12" customHeight="1">
      <c r="B118" s="25"/>
      <c r="C118" s="22" t="s">
        <v>14</v>
      </c>
      <c r="L118" s="25"/>
    </row>
    <row r="119" spans="2:12" s="1" customFormat="1" ht="26.25" customHeight="1">
      <c r="B119" s="25"/>
      <c r="E119" s="195" t="str">
        <f>E7</f>
        <v>BRNO, VINIČNÍ IB - REKONSTRUKCE VODOVODU A KANALIZACE (Balbínova-Hrabalova)</v>
      </c>
      <c r="F119" s="196"/>
      <c r="G119" s="196"/>
      <c r="H119" s="196"/>
      <c r="L119" s="25"/>
    </row>
    <row r="120" spans="2:12" ht="12" customHeight="1">
      <c r="B120" s="16"/>
      <c r="C120" s="22" t="s">
        <v>142</v>
      </c>
      <c r="L120" s="16"/>
    </row>
    <row r="121" spans="2:12" ht="16.5" customHeight="1">
      <c r="B121" s="16"/>
      <c r="E121" s="195" t="s">
        <v>249</v>
      </c>
      <c r="F121" s="166"/>
      <c r="G121" s="166"/>
      <c r="H121" s="166"/>
      <c r="L121" s="16"/>
    </row>
    <row r="122" spans="2:12" ht="12" customHeight="1">
      <c r="B122" s="16"/>
      <c r="C122" s="22" t="s">
        <v>144</v>
      </c>
      <c r="L122" s="16"/>
    </row>
    <row r="123" spans="2:12" s="1" customFormat="1" ht="16.5" customHeight="1">
      <c r="B123" s="25"/>
      <c r="E123" s="191" t="s">
        <v>626</v>
      </c>
      <c r="F123" s="194"/>
      <c r="G123" s="194"/>
      <c r="H123" s="194"/>
      <c r="L123" s="25"/>
    </row>
    <row r="124" spans="2:12" s="1" customFormat="1" ht="12" customHeight="1">
      <c r="B124" s="25"/>
      <c r="C124" s="22" t="s">
        <v>627</v>
      </c>
      <c r="L124" s="25"/>
    </row>
    <row r="125" spans="2:12" s="1" customFormat="1" ht="16.5" customHeight="1">
      <c r="B125" s="25"/>
      <c r="E125" s="172" t="str">
        <f>E13</f>
        <v>SO 102.1 - chodníky ve správě BKOM</v>
      </c>
      <c r="F125" s="194"/>
      <c r="G125" s="194"/>
      <c r="H125" s="194"/>
      <c r="L125" s="25"/>
    </row>
    <row r="126" spans="2:12" s="1" customFormat="1" ht="6.95" customHeight="1">
      <c r="B126" s="25"/>
      <c r="L126" s="25"/>
    </row>
    <row r="127" spans="2:12" s="1" customFormat="1" ht="12" customHeight="1">
      <c r="B127" s="25"/>
      <c r="C127" s="22" t="s">
        <v>18</v>
      </c>
      <c r="F127" s="20" t="str">
        <f>F16</f>
        <v>Brno</v>
      </c>
      <c r="I127" s="22" t="s">
        <v>20</v>
      </c>
      <c r="J127" s="45">
        <f>IF(J16="","",J16)</f>
        <v>45847</v>
      </c>
      <c r="L127" s="25"/>
    </row>
    <row r="128" spans="2:12" s="1" customFormat="1" ht="6.95" customHeight="1">
      <c r="B128" s="25"/>
      <c r="L128" s="25"/>
    </row>
    <row r="129" spans="2:65" s="1" customFormat="1" ht="25.7" customHeight="1">
      <c r="B129" s="25"/>
      <c r="C129" s="22" t="s">
        <v>21</v>
      </c>
      <c r="F129" s="20" t="str">
        <f>E19</f>
        <v>Statutární město Brno</v>
      </c>
      <c r="I129" s="22" t="s">
        <v>27</v>
      </c>
      <c r="J129" s="23" t="str">
        <f>E25</f>
        <v>Pudis a.s.</v>
      </c>
      <c r="L129" s="25"/>
    </row>
    <row r="130" spans="2:65" s="1" customFormat="1" ht="15.2" customHeight="1">
      <c r="B130" s="25"/>
      <c r="C130" s="22" t="s">
        <v>25</v>
      </c>
      <c r="F130" s="20" t="str">
        <f>IF(E22="","",E22)</f>
        <v xml:space="preserve"> </v>
      </c>
      <c r="I130" s="22" t="s">
        <v>29</v>
      </c>
      <c r="J130" s="23" t="str">
        <f>E28</f>
        <v>Pudis a.s.</v>
      </c>
      <c r="L130" s="25"/>
    </row>
    <row r="131" spans="2:65" s="1" customFormat="1" ht="10.35" customHeight="1">
      <c r="B131" s="25"/>
      <c r="L131" s="25"/>
    </row>
    <row r="132" spans="2:65" s="10" customFormat="1" ht="29.25" customHeight="1">
      <c r="B132" s="109"/>
      <c r="C132" s="110" t="s">
        <v>154</v>
      </c>
      <c r="D132" s="111" t="s">
        <v>57</v>
      </c>
      <c r="E132" s="111" t="s">
        <v>53</v>
      </c>
      <c r="F132" s="111" t="s">
        <v>54</v>
      </c>
      <c r="G132" s="111" t="s">
        <v>155</v>
      </c>
      <c r="H132" s="111" t="s">
        <v>156</v>
      </c>
      <c r="I132" s="111" t="s">
        <v>157</v>
      </c>
      <c r="J132" s="111" t="s">
        <v>148</v>
      </c>
      <c r="K132" s="112" t="s">
        <v>158</v>
      </c>
      <c r="L132" s="109"/>
      <c r="M132" s="51" t="s">
        <v>1</v>
      </c>
      <c r="N132" s="52" t="s">
        <v>36</v>
      </c>
      <c r="O132" s="52" t="s">
        <v>159</v>
      </c>
      <c r="P132" s="52" t="s">
        <v>160</v>
      </c>
      <c r="Q132" s="52" t="s">
        <v>161</v>
      </c>
      <c r="R132" s="52" t="s">
        <v>162</v>
      </c>
      <c r="S132" s="52" t="s">
        <v>163</v>
      </c>
      <c r="T132" s="53" t="s">
        <v>164</v>
      </c>
    </row>
    <row r="133" spans="2:65" s="1" customFormat="1" ht="22.9" customHeight="1">
      <c r="B133" s="25"/>
      <c r="C133" s="56" t="s">
        <v>165</v>
      </c>
      <c r="J133" s="113">
        <f>BK133</f>
        <v>0</v>
      </c>
      <c r="L133" s="25"/>
      <c r="M133" s="54"/>
      <c r="N133" s="46"/>
      <c r="O133" s="46"/>
      <c r="P133" s="114">
        <f>P134+P230</f>
        <v>2275.2196509999994</v>
      </c>
      <c r="Q133" s="46"/>
      <c r="R133" s="114">
        <f>R134+R230</f>
        <v>611.87254599999994</v>
      </c>
      <c r="S133" s="46"/>
      <c r="T133" s="115">
        <f>T134+T230</f>
        <v>753.90239999999994</v>
      </c>
      <c r="AT133" s="13" t="s">
        <v>71</v>
      </c>
      <c r="AU133" s="13" t="s">
        <v>150</v>
      </c>
      <c r="BK133" s="116">
        <f>BK134+BK230</f>
        <v>0</v>
      </c>
    </row>
    <row r="134" spans="2:65" s="11" customFormat="1" ht="25.9" customHeight="1">
      <c r="B134" s="117"/>
      <c r="D134" s="118" t="s">
        <v>71</v>
      </c>
      <c r="E134" s="119" t="s">
        <v>166</v>
      </c>
      <c r="F134" s="119" t="s">
        <v>167</v>
      </c>
      <c r="J134" s="120">
        <f>BK134</f>
        <v>0</v>
      </c>
      <c r="L134" s="117"/>
      <c r="M134" s="121"/>
      <c r="P134" s="122">
        <f>P135+P148+P173+P198+P224+P228</f>
        <v>2185.7116289999994</v>
      </c>
      <c r="R134" s="122">
        <f>R135+R148+R173+R198+R224+R228</f>
        <v>564.93657209999992</v>
      </c>
      <c r="T134" s="123">
        <f>T135+T148+T173+T198+T224+T228</f>
        <v>753.90239999999994</v>
      </c>
      <c r="AR134" s="118" t="s">
        <v>79</v>
      </c>
      <c r="AT134" s="124" t="s">
        <v>71</v>
      </c>
      <c r="AU134" s="124" t="s">
        <v>72</v>
      </c>
      <c r="AY134" s="118" t="s">
        <v>168</v>
      </c>
      <c r="BK134" s="125">
        <f>BK135+BK148+BK173+BK198+BK224+BK228</f>
        <v>0</v>
      </c>
    </row>
    <row r="135" spans="2:65" s="11" customFormat="1" ht="22.9" customHeight="1">
      <c r="B135" s="117"/>
      <c r="D135" s="118" t="s">
        <v>71</v>
      </c>
      <c r="E135" s="126" t="s">
        <v>79</v>
      </c>
      <c r="F135" s="126" t="s">
        <v>169</v>
      </c>
      <c r="J135" s="127">
        <f>BK135</f>
        <v>0</v>
      </c>
      <c r="L135" s="117"/>
      <c r="M135" s="121"/>
      <c r="P135" s="122">
        <f>SUM(P136:P147)</f>
        <v>198.51756800000004</v>
      </c>
      <c r="R135" s="122">
        <f>SUM(R136:R147)</f>
        <v>31.44</v>
      </c>
      <c r="T135" s="123">
        <f>SUM(T136:T147)</f>
        <v>0</v>
      </c>
      <c r="AR135" s="118" t="s">
        <v>79</v>
      </c>
      <c r="AT135" s="124" t="s">
        <v>71</v>
      </c>
      <c r="AU135" s="124" t="s">
        <v>79</v>
      </c>
      <c r="AY135" s="118" t="s">
        <v>168</v>
      </c>
      <c r="BK135" s="125">
        <f>SUM(BK136:BK147)</f>
        <v>0</v>
      </c>
    </row>
    <row r="136" spans="2:65" s="1" customFormat="1" ht="24.2" customHeight="1">
      <c r="B136" s="128"/>
      <c r="C136" s="129" t="s">
        <v>79</v>
      </c>
      <c r="D136" s="129" t="s">
        <v>170</v>
      </c>
      <c r="E136" s="130" t="s">
        <v>633</v>
      </c>
      <c r="F136" s="131" t="s">
        <v>634</v>
      </c>
      <c r="G136" s="132" t="s">
        <v>218</v>
      </c>
      <c r="H136" s="133">
        <v>319.60000000000002</v>
      </c>
      <c r="I136" s="134">
        <v>0</v>
      </c>
      <c r="J136" s="134">
        <f t="shared" ref="J136:J147" si="0">ROUND(I136*H136,2)</f>
        <v>0</v>
      </c>
      <c r="K136" s="131" t="s">
        <v>192</v>
      </c>
      <c r="L136" s="25"/>
      <c r="M136" s="135" t="s">
        <v>1</v>
      </c>
      <c r="N136" s="136" t="s">
        <v>37</v>
      </c>
      <c r="O136" s="137">
        <v>0.20899999999999999</v>
      </c>
      <c r="P136" s="137">
        <f t="shared" ref="P136:P147" si="1">O136*H136</f>
        <v>66.796400000000006</v>
      </c>
      <c r="Q136" s="137">
        <v>0</v>
      </c>
      <c r="R136" s="137">
        <f t="shared" ref="R136:R147" si="2">Q136*H136</f>
        <v>0</v>
      </c>
      <c r="S136" s="137">
        <v>0</v>
      </c>
      <c r="T136" s="138">
        <f t="shared" ref="T136:T147" si="3">S136*H136</f>
        <v>0</v>
      </c>
      <c r="AR136" s="139" t="s">
        <v>174</v>
      </c>
      <c r="AT136" s="139" t="s">
        <v>170</v>
      </c>
      <c r="AU136" s="139" t="s">
        <v>81</v>
      </c>
      <c r="AY136" s="13" t="s">
        <v>168</v>
      </c>
      <c r="BE136" s="140">
        <f t="shared" ref="BE136:BE147" si="4">IF(N136="základní",J136,0)</f>
        <v>0</v>
      </c>
      <c r="BF136" s="140">
        <f t="shared" ref="BF136:BF147" si="5">IF(N136="snížená",J136,0)</f>
        <v>0</v>
      </c>
      <c r="BG136" s="140">
        <f t="shared" ref="BG136:BG147" si="6">IF(N136="zákl. přenesená",J136,0)</f>
        <v>0</v>
      </c>
      <c r="BH136" s="140">
        <f t="shared" ref="BH136:BH147" si="7">IF(N136="sníž. přenesená",J136,0)</f>
        <v>0</v>
      </c>
      <c r="BI136" s="140">
        <f t="shared" ref="BI136:BI147" si="8">IF(N136="nulová",J136,0)</f>
        <v>0</v>
      </c>
      <c r="BJ136" s="13" t="s">
        <v>79</v>
      </c>
      <c r="BK136" s="140">
        <f t="shared" ref="BK136:BK147" si="9">ROUND(I136*H136,2)</f>
        <v>0</v>
      </c>
      <c r="BL136" s="13" t="s">
        <v>174</v>
      </c>
      <c r="BM136" s="139" t="s">
        <v>635</v>
      </c>
    </row>
    <row r="137" spans="2:65" s="1" customFormat="1" ht="24.2" customHeight="1">
      <c r="B137" s="128"/>
      <c r="C137" s="129" t="s">
        <v>81</v>
      </c>
      <c r="D137" s="129" t="s">
        <v>170</v>
      </c>
      <c r="E137" s="130" t="s">
        <v>636</v>
      </c>
      <c r="F137" s="131" t="s">
        <v>637</v>
      </c>
      <c r="G137" s="132" t="s">
        <v>218</v>
      </c>
      <c r="H137" s="133">
        <v>319.60000000000002</v>
      </c>
      <c r="I137" s="134">
        <v>0</v>
      </c>
      <c r="J137" s="134">
        <f t="shared" si="0"/>
        <v>0</v>
      </c>
      <c r="K137" s="131" t="s">
        <v>2419</v>
      </c>
      <c r="L137" s="25"/>
      <c r="M137" s="135" t="s">
        <v>1</v>
      </c>
      <c r="N137" s="136" t="s">
        <v>37</v>
      </c>
      <c r="O137" s="137">
        <v>7.5999999999999998E-2</v>
      </c>
      <c r="P137" s="137">
        <f t="shared" si="1"/>
        <v>24.2896</v>
      </c>
      <c r="Q137" s="137">
        <v>0</v>
      </c>
      <c r="R137" s="137">
        <f t="shared" si="2"/>
        <v>0</v>
      </c>
      <c r="S137" s="137">
        <v>0</v>
      </c>
      <c r="T137" s="138">
        <f t="shared" si="3"/>
        <v>0</v>
      </c>
      <c r="AR137" s="139" t="s">
        <v>174</v>
      </c>
      <c r="AT137" s="139" t="s">
        <v>170</v>
      </c>
      <c r="AU137" s="139" t="s">
        <v>81</v>
      </c>
      <c r="AY137" s="13" t="s">
        <v>168</v>
      </c>
      <c r="BE137" s="140">
        <f t="shared" si="4"/>
        <v>0</v>
      </c>
      <c r="BF137" s="140">
        <f t="shared" si="5"/>
        <v>0</v>
      </c>
      <c r="BG137" s="140">
        <f t="shared" si="6"/>
        <v>0</v>
      </c>
      <c r="BH137" s="140">
        <f t="shared" si="7"/>
        <v>0</v>
      </c>
      <c r="BI137" s="140">
        <f t="shared" si="8"/>
        <v>0</v>
      </c>
      <c r="BJ137" s="13" t="s">
        <v>79</v>
      </c>
      <c r="BK137" s="140">
        <f t="shared" si="9"/>
        <v>0</v>
      </c>
      <c r="BL137" s="13" t="s">
        <v>174</v>
      </c>
      <c r="BM137" s="139" t="s">
        <v>638</v>
      </c>
    </row>
    <row r="138" spans="2:65" s="1" customFormat="1" ht="33" customHeight="1">
      <c r="B138" s="128"/>
      <c r="C138" s="129" t="s">
        <v>104</v>
      </c>
      <c r="D138" s="129" t="s">
        <v>170</v>
      </c>
      <c r="E138" s="130" t="s">
        <v>639</v>
      </c>
      <c r="F138" s="131" t="s">
        <v>640</v>
      </c>
      <c r="G138" s="132" t="s">
        <v>213</v>
      </c>
      <c r="H138" s="133">
        <v>33.277999999999999</v>
      </c>
      <c r="I138" s="134">
        <v>0</v>
      </c>
      <c r="J138" s="134">
        <f t="shared" si="0"/>
        <v>0</v>
      </c>
      <c r="K138" s="131" t="s">
        <v>2419</v>
      </c>
      <c r="L138" s="25"/>
      <c r="M138" s="135" t="s">
        <v>1</v>
      </c>
      <c r="N138" s="136" t="s">
        <v>37</v>
      </c>
      <c r="O138" s="137">
        <v>0.42299999999999999</v>
      </c>
      <c r="P138" s="137">
        <f t="shared" si="1"/>
        <v>14.076593999999998</v>
      </c>
      <c r="Q138" s="137">
        <v>0</v>
      </c>
      <c r="R138" s="137">
        <f t="shared" si="2"/>
        <v>0</v>
      </c>
      <c r="S138" s="137">
        <v>0</v>
      </c>
      <c r="T138" s="138">
        <f t="shared" si="3"/>
        <v>0</v>
      </c>
      <c r="AR138" s="139" t="s">
        <v>174</v>
      </c>
      <c r="AT138" s="139" t="s">
        <v>170</v>
      </c>
      <c r="AU138" s="139" t="s">
        <v>81</v>
      </c>
      <c r="AY138" s="13" t="s">
        <v>168</v>
      </c>
      <c r="BE138" s="140">
        <f t="shared" si="4"/>
        <v>0</v>
      </c>
      <c r="BF138" s="140">
        <f t="shared" si="5"/>
        <v>0</v>
      </c>
      <c r="BG138" s="140">
        <f t="shared" si="6"/>
        <v>0</v>
      </c>
      <c r="BH138" s="140">
        <f t="shared" si="7"/>
        <v>0</v>
      </c>
      <c r="BI138" s="140">
        <f t="shared" si="8"/>
        <v>0</v>
      </c>
      <c r="BJ138" s="13" t="s">
        <v>79</v>
      </c>
      <c r="BK138" s="140">
        <f t="shared" si="9"/>
        <v>0</v>
      </c>
      <c r="BL138" s="13" t="s">
        <v>174</v>
      </c>
      <c r="BM138" s="139" t="s">
        <v>641</v>
      </c>
    </row>
    <row r="139" spans="2:65" s="1" customFormat="1" ht="33" customHeight="1">
      <c r="B139" s="128"/>
      <c r="C139" s="129" t="s">
        <v>174</v>
      </c>
      <c r="D139" s="129" t="s">
        <v>170</v>
      </c>
      <c r="E139" s="130" t="s">
        <v>642</v>
      </c>
      <c r="F139" s="131" t="s">
        <v>643</v>
      </c>
      <c r="G139" s="132" t="s">
        <v>213</v>
      </c>
      <c r="H139" s="133">
        <v>8.32</v>
      </c>
      <c r="I139" s="134">
        <v>0</v>
      </c>
      <c r="J139" s="134">
        <f t="shared" si="0"/>
        <v>0</v>
      </c>
      <c r="K139" s="131" t="s">
        <v>2419</v>
      </c>
      <c r="L139" s="25"/>
      <c r="M139" s="135" t="s">
        <v>1</v>
      </c>
      <c r="N139" s="136" t="s">
        <v>37</v>
      </c>
      <c r="O139" s="137">
        <v>0.878</v>
      </c>
      <c r="P139" s="137">
        <f t="shared" si="1"/>
        <v>7.3049600000000003</v>
      </c>
      <c r="Q139" s="137">
        <v>0</v>
      </c>
      <c r="R139" s="137">
        <f t="shared" si="2"/>
        <v>0</v>
      </c>
      <c r="S139" s="137">
        <v>0</v>
      </c>
      <c r="T139" s="138">
        <f t="shared" si="3"/>
        <v>0</v>
      </c>
      <c r="AR139" s="139" t="s">
        <v>174</v>
      </c>
      <c r="AT139" s="139" t="s">
        <v>170</v>
      </c>
      <c r="AU139" s="139" t="s">
        <v>81</v>
      </c>
      <c r="AY139" s="13" t="s">
        <v>168</v>
      </c>
      <c r="BE139" s="140">
        <f t="shared" si="4"/>
        <v>0</v>
      </c>
      <c r="BF139" s="140">
        <f t="shared" si="5"/>
        <v>0</v>
      </c>
      <c r="BG139" s="140">
        <f t="shared" si="6"/>
        <v>0</v>
      </c>
      <c r="BH139" s="140">
        <f t="shared" si="7"/>
        <v>0</v>
      </c>
      <c r="BI139" s="140">
        <f t="shared" si="8"/>
        <v>0</v>
      </c>
      <c r="BJ139" s="13" t="s">
        <v>79</v>
      </c>
      <c r="BK139" s="140">
        <f t="shared" si="9"/>
        <v>0</v>
      </c>
      <c r="BL139" s="13" t="s">
        <v>174</v>
      </c>
      <c r="BM139" s="139" t="s">
        <v>644</v>
      </c>
    </row>
    <row r="140" spans="2:65" s="1" customFormat="1" ht="33" customHeight="1">
      <c r="B140" s="128"/>
      <c r="C140" s="129" t="s">
        <v>185</v>
      </c>
      <c r="D140" s="129" t="s">
        <v>170</v>
      </c>
      <c r="E140" s="130" t="s">
        <v>645</v>
      </c>
      <c r="F140" s="131" t="s">
        <v>646</v>
      </c>
      <c r="G140" s="132" t="s">
        <v>213</v>
      </c>
      <c r="H140" s="133">
        <v>82</v>
      </c>
      <c r="I140" s="134">
        <v>0</v>
      </c>
      <c r="J140" s="134">
        <f t="shared" si="0"/>
        <v>0</v>
      </c>
      <c r="K140" s="131" t="s">
        <v>2419</v>
      </c>
      <c r="L140" s="25"/>
      <c r="M140" s="135" t="s">
        <v>1</v>
      </c>
      <c r="N140" s="136" t="s">
        <v>37</v>
      </c>
      <c r="O140" s="137">
        <v>0.59699999999999998</v>
      </c>
      <c r="P140" s="137">
        <f t="shared" si="1"/>
        <v>48.954000000000001</v>
      </c>
      <c r="Q140" s="137">
        <v>0</v>
      </c>
      <c r="R140" s="137">
        <f t="shared" si="2"/>
        <v>0</v>
      </c>
      <c r="S140" s="137">
        <v>0</v>
      </c>
      <c r="T140" s="138">
        <f t="shared" si="3"/>
        <v>0</v>
      </c>
      <c r="AR140" s="139" t="s">
        <v>174</v>
      </c>
      <c r="AT140" s="139" t="s">
        <v>170</v>
      </c>
      <c r="AU140" s="139" t="s">
        <v>81</v>
      </c>
      <c r="AY140" s="13" t="s">
        <v>168</v>
      </c>
      <c r="BE140" s="140">
        <f t="shared" si="4"/>
        <v>0</v>
      </c>
      <c r="BF140" s="140">
        <f t="shared" si="5"/>
        <v>0</v>
      </c>
      <c r="BG140" s="140">
        <f t="shared" si="6"/>
        <v>0</v>
      </c>
      <c r="BH140" s="140">
        <f t="shared" si="7"/>
        <v>0</v>
      </c>
      <c r="BI140" s="140">
        <f t="shared" si="8"/>
        <v>0</v>
      </c>
      <c r="BJ140" s="13" t="s">
        <v>79</v>
      </c>
      <c r="BK140" s="140">
        <f t="shared" si="9"/>
        <v>0</v>
      </c>
      <c r="BL140" s="13" t="s">
        <v>174</v>
      </c>
      <c r="BM140" s="139" t="s">
        <v>647</v>
      </c>
    </row>
    <row r="141" spans="2:65" s="1" customFormat="1" ht="33" customHeight="1">
      <c r="B141" s="128"/>
      <c r="C141" s="129" t="s">
        <v>189</v>
      </c>
      <c r="D141" s="129" t="s">
        <v>170</v>
      </c>
      <c r="E141" s="130" t="s">
        <v>648</v>
      </c>
      <c r="F141" s="131" t="s">
        <v>649</v>
      </c>
      <c r="G141" s="132" t="s">
        <v>213</v>
      </c>
      <c r="H141" s="133">
        <v>20.5</v>
      </c>
      <c r="I141" s="134">
        <v>0</v>
      </c>
      <c r="J141" s="134">
        <f t="shared" si="0"/>
        <v>0</v>
      </c>
      <c r="K141" s="131" t="s">
        <v>2419</v>
      </c>
      <c r="L141" s="25"/>
      <c r="M141" s="135" t="s">
        <v>1</v>
      </c>
      <c r="N141" s="136" t="s">
        <v>37</v>
      </c>
      <c r="O141" s="137">
        <v>0.79700000000000004</v>
      </c>
      <c r="P141" s="137">
        <f t="shared" si="1"/>
        <v>16.3385</v>
      </c>
      <c r="Q141" s="137">
        <v>0</v>
      </c>
      <c r="R141" s="137">
        <f t="shared" si="2"/>
        <v>0</v>
      </c>
      <c r="S141" s="137">
        <v>0</v>
      </c>
      <c r="T141" s="138">
        <f t="shared" si="3"/>
        <v>0</v>
      </c>
      <c r="AR141" s="139" t="s">
        <v>174</v>
      </c>
      <c r="AT141" s="139" t="s">
        <v>170</v>
      </c>
      <c r="AU141" s="139" t="s">
        <v>81</v>
      </c>
      <c r="AY141" s="13" t="s">
        <v>168</v>
      </c>
      <c r="BE141" s="140">
        <f t="shared" si="4"/>
        <v>0</v>
      </c>
      <c r="BF141" s="140">
        <f t="shared" si="5"/>
        <v>0</v>
      </c>
      <c r="BG141" s="140">
        <f t="shared" si="6"/>
        <v>0</v>
      </c>
      <c r="BH141" s="140">
        <f t="shared" si="7"/>
        <v>0</v>
      </c>
      <c r="BI141" s="140">
        <f t="shared" si="8"/>
        <v>0</v>
      </c>
      <c r="BJ141" s="13" t="s">
        <v>79</v>
      </c>
      <c r="BK141" s="140">
        <f t="shared" si="9"/>
        <v>0</v>
      </c>
      <c r="BL141" s="13" t="s">
        <v>174</v>
      </c>
      <c r="BM141" s="139" t="s">
        <v>650</v>
      </c>
    </row>
    <row r="142" spans="2:65" s="1" customFormat="1" ht="37.9" customHeight="1">
      <c r="B142" s="128"/>
      <c r="C142" s="129" t="s">
        <v>194</v>
      </c>
      <c r="D142" s="129" t="s">
        <v>170</v>
      </c>
      <c r="E142" s="130" t="s">
        <v>266</v>
      </c>
      <c r="F142" s="131" t="s">
        <v>267</v>
      </c>
      <c r="G142" s="132" t="s">
        <v>213</v>
      </c>
      <c r="H142" s="133">
        <v>166.41399999999999</v>
      </c>
      <c r="I142" s="134">
        <v>0</v>
      </c>
      <c r="J142" s="134">
        <f t="shared" si="0"/>
        <v>0</v>
      </c>
      <c r="K142" s="131" t="s">
        <v>2419</v>
      </c>
      <c r="L142" s="25"/>
      <c r="M142" s="135" t="s">
        <v>1</v>
      </c>
      <c r="N142" s="136" t="s">
        <v>37</v>
      </c>
      <c r="O142" s="137">
        <v>7.2999999999999995E-2</v>
      </c>
      <c r="P142" s="137">
        <f t="shared" si="1"/>
        <v>12.148221999999999</v>
      </c>
      <c r="Q142" s="137">
        <v>0</v>
      </c>
      <c r="R142" s="137">
        <f t="shared" si="2"/>
        <v>0</v>
      </c>
      <c r="S142" s="137">
        <v>0</v>
      </c>
      <c r="T142" s="138">
        <f t="shared" si="3"/>
        <v>0</v>
      </c>
      <c r="AR142" s="139" t="s">
        <v>174</v>
      </c>
      <c r="AT142" s="139" t="s">
        <v>170</v>
      </c>
      <c r="AU142" s="139" t="s">
        <v>81</v>
      </c>
      <c r="AY142" s="13" t="s">
        <v>168</v>
      </c>
      <c r="BE142" s="140">
        <f t="shared" si="4"/>
        <v>0</v>
      </c>
      <c r="BF142" s="140">
        <f t="shared" si="5"/>
        <v>0</v>
      </c>
      <c r="BG142" s="140">
        <f t="shared" si="6"/>
        <v>0</v>
      </c>
      <c r="BH142" s="140">
        <f t="shared" si="7"/>
        <v>0</v>
      </c>
      <c r="BI142" s="140">
        <f t="shared" si="8"/>
        <v>0</v>
      </c>
      <c r="BJ142" s="13" t="s">
        <v>79</v>
      </c>
      <c r="BK142" s="140">
        <f t="shared" si="9"/>
        <v>0</v>
      </c>
      <c r="BL142" s="13" t="s">
        <v>174</v>
      </c>
      <c r="BM142" s="139" t="s">
        <v>651</v>
      </c>
    </row>
    <row r="143" spans="2:65" s="1" customFormat="1" ht="37.9" customHeight="1">
      <c r="B143" s="128"/>
      <c r="C143" s="129" t="s">
        <v>232</v>
      </c>
      <c r="D143" s="129" t="s">
        <v>170</v>
      </c>
      <c r="E143" s="130" t="s">
        <v>269</v>
      </c>
      <c r="F143" s="131" t="s">
        <v>270</v>
      </c>
      <c r="G143" s="132" t="s">
        <v>213</v>
      </c>
      <c r="H143" s="133">
        <v>41.603999999999999</v>
      </c>
      <c r="I143" s="134">
        <v>0</v>
      </c>
      <c r="J143" s="134">
        <f t="shared" si="0"/>
        <v>0</v>
      </c>
      <c r="K143" s="131" t="s">
        <v>2419</v>
      </c>
      <c r="L143" s="25"/>
      <c r="M143" s="135" t="s">
        <v>1</v>
      </c>
      <c r="N143" s="136" t="s">
        <v>37</v>
      </c>
      <c r="O143" s="137">
        <v>8.3000000000000004E-2</v>
      </c>
      <c r="P143" s="137">
        <f t="shared" si="1"/>
        <v>3.4531320000000001</v>
      </c>
      <c r="Q143" s="137">
        <v>0</v>
      </c>
      <c r="R143" s="137">
        <f t="shared" si="2"/>
        <v>0</v>
      </c>
      <c r="S143" s="137">
        <v>0</v>
      </c>
      <c r="T143" s="138">
        <f t="shared" si="3"/>
        <v>0</v>
      </c>
      <c r="AR143" s="139" t="s">
        <v>174</v>
      </c>
      <c r="AT143" s="139" t="s">
        <v>170</v>
      </c>
      <c r="AU143" s="139" t="s">
        <v>81</v>
      </c>
      <c r="AY143" s="13" t="s">
        <v>168</v>
      </c>
      <c r="BE143" s="140">
        <f t="shared" si="4"/>
        <v>0</v>
      </c>
      <c r="BF143" s="140">
        <f t="shared" si="5"/>
        <v>0</v>
      </c>
      <c r="BG143" s="140">
        <f t="shared" si="6"/>
        <v>0</v>
      </c>
      <c r="BH143" s="140">
        <f t="shared" si="7"/>
        <v>0</v>
      </c>
      <c r="BI143" s="140">
        <f t="shared" si="8"/>
        <v>0</v>
      </c>
      <c r="BJ143" s="13" t="s">
        <v>79</v>
      </c>
      <c r="BK143" s="140">
        <f t="shared" si="9"/>
        <v>0</v>
      </c>
      <c r="BL143" s="13" t="s">
        <v>174</v>
      </c>
      <c r="BM143" s="139" t="s">
        <v>652</v>
      </c>
    </row>
    <row r="144" spans="2:65" s="1" customFormat="1" ht="24.2" customHeight="1">
      <c r="B144" s="128"/>
      <c r="C144" s="129" t="s">
        <v>236</v>
      </c>
      <c r="D144" s="129" t="s">
        <v>170</v>
      </c>
      <c r="E144" s="130" t="s">
        <v>272</v>
      </c>
      <c r="F144" s="131" t="s">
        <v>273</v>
      </c>
      <c r="G144" s="132" t="s">
        <v>239</v>
      </c>
      <c r="H144" s="133">
        <v>280.82400000000001</v>
      </c>
      <c r="I144" s="134">
        <v>0</v>
      </c>
      <c r="J144" s="134">
        <f t="shared" si="0"/>
        <v>0</v>
      </c>
      <c r="K144" s="131" t="s">
        <v>2419</v>
      </c>
      <c r="L144" s="25"/>
      <c r="M144" s="135" t="s">
        <v>1</v>
      </c>
      <c r="N144" s="136" t="s">
        <v>37</v>
      </c>
      <c r="O144" s="137">
        <v>0</v>
      </c>
      <c r="P144" s="137">
        <f t="shared" si="1"/>
        <v>0</v>
      </c>
      <c r="Q144" s="137">
        <v>0</v>
      </c>
      <c r="R144" s="137">
        <f t="shared" si="2"/>
        <v>0</v>
      </c>
      <c r="S144" s="137">
        <v>0</v>
      </c>
      <c r="T144" s="138">
        <f t="shared" si="3"/>
        <v>0</v>
      </c>
      <c r="AR144" s="139" t="s">
        <v>174</v>
      </c>
      <c r="AT144" s="139" t="s">
        <v>170</v>
      </c>
      <c r="AU144" s="139" t="s">
        <v>81</v>
      </c>
      <c r="AY144" s="13" t="s">
        <v>168</v>
      </c>
      <c r="BE144" s="140">
        <f t="shared" si="4"/>
        <v>0</v>
      </c>
      <c r="BF144" s="140">
        <f t="shared" si="5"/>
        <v>0</v>
      </c>
      <c r="BG144" s="140">
        <f t="shared" si="6"/>
        <v>0</v>
      </c>
      <c r="BH144" s="140">
        <f t="shared" si="7"/>
        <v>0</v>
      </c>
      <c r="BI144" s="140">
        <f t="shared" si="8"/>
        <v>0</v>
      </c>
      <c r="BJ144" s="13" t="s">
        <v>79</v>
      </c>
      <c r="BK144" s="140">
        <f t="shared" si="9"/>
        <v>0</v>
      </c>
      <c r="BL144" s="13" t="s">
        <v>174</v>
      </c>
      <c r="BM144" s="139" t="s">
        <v>653</v>
      </c>
    </row>
    <row r="145" spans="2:65" s="1" customFormat="1" ht="37.9" customHeight="1">
      <c r="B145" s="128"/>
      <c r="C145" s="129" t="s">
        <v>241</v>
      </c>
      <c r="D145" s="129" t="s">
        <v>170</v>
      </c>
      <c r="E145" s="130" t="s">
        <v>275</v>
      </c>
      <c r="F145" s="131" t="s">
        <v>276</v>
      </c>
      <c r="G145" s="132" t="s">
        <v>239</v>
      </c>
      <c r="H145" s="133">
        <v>104.009</v>
      </c>
      <c r="I145" s="134">
        <v>0</v>
      </c>
      <c r="J145" s="134">
        <f t="shared" si="0"/>
        <v>0</v>
      </c>
      <c r="K145" s="131" t="s">
        <v>192</v>
      </c>
      <c r="L145" s="25"/>
      <c r="M145" s="135" t="s">
        <v>1</v>
      </c>
      <c r="N145" s="136" t="s">
        <v>37</v>
      </c>
      <c r="O145" s="137">
        <v>0</v>
      </c>
      <c r="P145" s="137">
        <f t="shared" si="1"/>
        <v>0</v>
      </c>
      <c r="Q145" s="137">
        <v>0</v>
      </c>
      <c r="R145" s="137">
        <f t="shared" si="2"/>
        <v>0</v>
      </c>
      <c r="S145" s="137">
        <v>0</v>
      </c>
      <c r="T145" s="138">
        <f t="shared" si="3"/>
        <v>0</v>
      </c>
      <c r="AR145" s="139" t="s">
        <v>174</v>
      </c>
      <c r="AT145" s="139" t="s">
        <v>170</v>
      </c>
      <c r="AU145" s="139" t="s">
        <v>81</v>
      </c>
      <c r="AY145" s="13" t="s">
        <v>168</v>
      </c>
      <c r="BE145" s="140">
        <f t="shared" si="4"/>
        <v>0</v>
      </c>
      <c r="BF145" s="140">
        <f t="shared" si="5"/>
        <v>0</v>
      </c>
      <c r="BG145" s="140">
        <f t="shared" si="6"/>
        <v>0</v>
      </c>
      <c r="BH145" s="140">
        <f t="shared" si="7"/>
        <v>0</v>
      </c>
      <c r="BI145" s="140">
        <f t="shared" si="8"/>
        <v>0</v>
      </c>
      <c r="BJ145" s="13" t="s">
        <v>79</v>
      </c>
      <c r="BK145" s="140">
        <f t="shared" si="9"/>
        <v>0</v>
      </c>
      <c r="BL145" s="13" t="s">
        <v>174</v>
      </c>
      <c r="BM145" s="139" t="s">
        <v>654</v>
      </c>
    </row>
    <row r="146" spans="2:65" s="1" customFormat="1" ht="24.2" customHeight="1">
      <c r="B146" s="128"/>
      <c r="C146" s="129" t="s">
        <v>245</v>
      </c>
      <c r="D146" s="129" t="s">
        <v>170</v>
      </c>
      <c r="E146" s="130" t="s">
        <v>278</v>
      </c>
      <c r="F146" s="131" t="s">
        <v>279</v>
      </c>
      <c r="G146" s="132" t="s">
        <v>213</v>
      </c>
      <c r="H146" s="133">
        <v>15.72</v>
      </c>
      <c r="I146" s="134">
        <v>0</v>
      </c>
      <c r="J146" s="134">
        <f t="shared" si="0"/>
        <v>0</v>
      </c>
      <c r="K146" s="131" t="s">
        <v>2419</v>
      </c>
      <c r="L146" s="25"/>
      <c r="M146" s="135" t="s">
        <v>1</v>
      </c>
      <c r="N146" s="136" t="s">
        <v>37</v>
      </c>
      <c r="O146" s="137">
        <v>0.32800000000000001</v>
      </c>
      <c r="P146" s="137">
        <f t="shared" si="1"/>
        <v>5.1561600000000007</v>
      </c>
      <c r="Q146" s="137">
        <v>0</v>
      </c>
      <c r="R146" s="137">
        <f t="shared" si="2"/>
        <v>0</v>
      </c>
      <c r="S146" s="137">
        <v>0</v>
      </c>
      <c r="T146" s="138">
        <f t="shared" si="3"/>
        <v>0</v>
      </c>
      <c r="AR146" s="139" t="s">
        <v>174</v>
      </c>
      <c r="AT146" s="139" t="s">
        <v>170</v>
      </c>
      <c r="AU146" s="139" t="s">
        <v>81</v>
      </c>
      <c r="AY146" s="13" t="s">
        <v>168</v>
      </c>
      <c r="BE146" s="140">
        <f t="shared" si="4"/>
        <v>0</v>
      </c>
      <c r="BF146" s="140">
        <f t="shared" si="5"/>
        <v>0</v>
      </c>
      <c r="BG146" s="140">
        <f t="shared" si="6"/>
        <v>0</v>
      </c>
      <c r="BH146" s="140">
        <f t="shared" si="7"/>
        <v>0</v>
      </c>
      <c r="BI146" s="140">
        <f t="shared" si="8"/>
        <v>0</v>
      </c>
      <c r="BJ146" s="13" t="s">
        <v>79</v>
      </c>
      <c r="BK146" s="140">
        <f t="shared" si="9"/>
        <v>0</v>
      </c>
      <c r="BL146" s="13" t="s">
        <v>174</v>
      </c>
      <c r="BM146" s="139" t="s">
        <v>655</v>
      </c>
    </row>
    <row r="147" spans="2:65" s="1" customFormat="1" ht="16.5" customHeight="1">
      <c r="B147" s="128"/>
      <c r="C147" s="145" t="s">
        <v>8</v>
      </c>
      <c r="D147" s="145" t="s">
        <v>210</v>
      </c>
      <c r="E147" s="146" t="s">
        <v>281</v>
      </c>
      <c r="F147" s="147" t="s">
        <v>282</v>
      </c>
      <c r="G147" s="148" t="s">
        <v>239</v>
      </c>
      <c r="H147" s="149">
        <v>31.44</v>
      </c>
      <c r="I147" s="134">
        <v>0</v>
      </c>
      <c r="J147" s="150">
        <f t="shared" si="0"/>
        <v>0</v>
      </c>
      <c r="K147" s="147" t="s">
        <v>2419</v>
      </c>
      <c r="L147" s="151"/>
      <c r="M147" s="152" t="s">
        <v>1</v>
      </c>
      <c r="N147" s="153" t="s">
        <v>37</v>
      </c>
      <c r="O147" s="137">
        <v>0</v>
      </c>
      <c r="P147" s="137">
        <f t="shared" si="1"/>
        <v>0</v>
      </c>
      <c r="Q147" s="137">
        <v>1</v>
      </c>
      <c r="R147" s="137">
        <f t="shared" si="2"/>
        <v>31.44</v>
      </c>
      <c r="S147" s="137">
        <v>0</v>
      </c>
      <c r="T147" s="138">
        <f t="shared" si="3"/>
        <v>0</v>
      </c>
      <c r="AR147" s="139" t="s">
        <v>232</v>
      </c>
      <c r="AT147" s="139" t="s">
        <v>210</v>
      </c>
      <c r="AU147" s="139" t="s">
        <v>81</v>
      </c>
      <c r="AY147" s="13" t="s">
        <v>168</v>
      </c>
      <c r="BE147" s="140">
        <f t="shared" si="4"/>
        <v>0</v>
      </c>
      <c r="BF147" s="140">
        <f t="shared" si="5"/>
        <v>0</v>
      </c>
      <c r="BG147" s="140">
        <f t="shared" si="6"/>
        <v>0</v>
      </c>
      <c r="BH147" s="140">
        <f t="shared" si="7"/>
        <v>0</v>
      </c>
      <c r="BI147" s="140">
        <f t="shared" si="8"/>
        <v>0</v>
      </c>
      <c r="BJ147" s="13" t="s">
        <v>79</v>
      </c>
      <c r="BK147" s="140">
        <f t="shared" si="9"/>
        <v>0</v>
      </c>
      <c r="BL147" s="13" t="s">
        <v>174</v>
      </c>
      <c r="BM147" s="139" t="s">
        <v>656</v>
      </c>
    </row>
    <row r="148" spans="2:65" s="11" customFormat="1" ht="22.9" customHeight="1">
      <c r="B148" s="117"/>
      <c r="D148" s="118" t="s">
        <v>71</v>
      </c>
      <c r="E148" s="126" t="s">
        <v>245</v>
      </c>
      <c r="F148" s="126" t="s">
        <v>657</v>
      </c>
      <c r="I148" s="134">
        <v>0</v>
      </c>
      <c r="J148" s="127">
        <f>BK148</f>
        <v>0</v>
      </c>
      <c r="L148" s="117"/>
      <c r="M148" s="121"/>
      <c r="P148" s="122">
        <f>SUM(P149:P172)</f>
        <v>693.4690139999999</v>
      </c>
      <c r="R148" s="122">
        <f>SUM(R149:R172)</f>
        <v>6.0000000000000006E-4</v>
      </c>
      <c r="T148" s="123">
        <f>SUM(T149:T172)</f>
        <v>753.0003999999999</v>
      </c>
      <c r="AR148" s="118" t="s">
        <v>79</v>
      </c>
      <c r="AT148" s="124" t="s">
        <v>71</v>
      </c>
      <c r="AU148" s="124" t="s">
        <v>79</v>
      </c>
      <c r="AY148" s="118" t="s">
        <v>168</v>
      </c>
      <c r="BK148" s="125">
        <f>SUM(BK149:BK172)</f>
        <v>0</v>
      </c>
    </row>
    <row r="149" spans="2:65" s="1" customFormat="1" ht="24.2" customHeight="1">
      <c r="B149" s="128"/>
      <c r="C149" s="129" t="s">
        <v>297</v>
      </c>
      <c r="D149" s="129" t="s">
        <v>170</v>
      </c>
      <c r="E149" s="130" t="s">
        <v>285</v>
      </c>
      <c r="F149" s="131" t="s">
        <v>286</v>
      </c>
      <c r="G149" s="132" t="s">
        <v>213</v>
      </c>
      <c r="H149" s="133">
        <v>44.8</v>
      </c>
      <c r="I149" s="134">
        <v>0</v>
      </c>
      <c r="J149" s="134">
        <f t="shared" ref="J149:J172" si="10">ROUND(I149*H149,2)</f>
        <v>0</v>
      </c>
      <c r="K149" s="131" t="s">
        <v>192</v>
      </c>
      <c r="L149" s="25"/>
      <c r="M149" s="135" t="s">
        <v>1</v>
      </c>
      <c r="N149" s="136" t="s">
        <v>37</v>
      </c>
      <c r="O149" s="137">
        <v>0.39</v>
      </c>
      <c r="P149" s="137">
        <f t="shared" ref="P149:P172" si="11">O149*H149</f>
        <v>17.471999999999998</v>
      </c>
      <c r="Q149" s="137">
        <v>0</v>
      </c>
      <c r="R149" s="137">
        <f t="shared" ref="R149:R172" si="12">Q149*H149</f>
        <v>0</v>
      </c>
      <c r="S149" s="137">
        <v>1.85</v>
      </c>
      <c r="T149" s="138">
        <f t="shared" ref="T149:T172" si="13">S149*H149</f>
        <v>82.88</v>
      </c>
      <c r="AR149" s="139" t="s">
        <v>174</v>
      </c>
      <c r="AT149" s="139" t="s">
        <v>170</v>
      </c>
      <c r="AU149" s="139" t="s">
        <v>81</v>
      </c>
      <c r="AY149" s="13" t="s">
        <v>168</v>
      </c>
      <c r="BE149" s="140">
        <f t="shared" ref="BE149:BE172" si="14">IF(N149="základní",J149,0)</f>
        <v>0</v>
      </c>
      <c r="BF149" s="140">
        <f t="shared" ref="BF149:BF172" si="15">IF(N149="snížená",J149,0)</f>
        <v>0</v>
      </c>
      <c r="BG149" s="140">
        <f t="shared" ref="BG149:BG172" si="16">IF(N149="zákl. přenesená",J149,0)</f>
        <v>0</v>
      </c>
      <c r="BH149" s="140">
        <f t="shared" ref="BH149:BH172" si="17">IF(N149="sníž. přenesená",J149,0)</f>
        <v>0</v>
      </c>
      <c r="BI149" s="140">
        <f t="shared" ref="BI149:BI172" si="18">IF(N149="nulová",J149,0)</f>
        <v>0</v>
      </c>
      <c r="BJ149" s="13" t="s">
        <v>79</v>
      </c>
      <c r="BK149" s="140">
        <f t="shared" ref="BK149:BK172" si="19">ROUND(I149*H149,2)</f>
        <v>0</v>
      </c>
      <c r="BL149" s="13" t="s">
        <v>174</v>
      </c>
      <c r="BM149" s="139" t="s">
        <v>658</v>
      </c>
    </row>
    <row r="150" spans="2:65" s="1" customFormat="1" ht="24.2" customHeight="1">
      <c r="B150" s="128"/>
      <c r="C150" s="129" t="s">
        <v>301</v>
      </c>
      <c r="D150" s="129" t="s">
        <v>170</v>
      </c>
      <c r="E150" s="130" t="s">
        <v>659</v>
      </c>
      <c r="F150" s="131" t="s">
        <v>660</v>
      </c>
      <c r="G150" s="132" t="s">
        <v>218</v>
      </c>
      <c r="H150" s="133">
        <v>25</v>
      </c>
      <c r="I150" s="134">
        <v>0</v>
      </c>
      <c r="J150" s="134">
        <f t="shared" si="10"/>
        <v>0</v>
      </c>
      <c r="K150" s="131" t="s">
        <v>2419</v>
      </c>
      <c r="L150" s="25"/>
      <c r="M150" s="135" t="s">
        <v>1</v>
      </c>
      <c r="N150" s="136" t="s">
        <v>37</v>
      </c>
      <c r="O150" s="137">
        <v>0.11600000000000001</v>
      </c>
      <c r="P150" s="137">
        <f t="shared" si="11"/>
        <v>2.9000000000000004</v>
      </c>
      <c r="Q150" s="137">
        <v>0</v>
      </c>
      <c r="R150" s="137">
        <f t="shared" si="12"/>
        <v>0</v>
      </c>
      <c r="S150" s="137">
        <v>0.28999999999999998</v>
      </c>
      <c r="T150" s="138">
        <f t="shared" si="13"/>
        <v>7.2499999999999991</v>
      </c>
      <c r="AR150" s="139" t="s">
        <v>174</v>
      </c>
      <c r="AT150" s="139" t="s">
        <v>170</v>
      </c>
      <c r="AU150" s="139" t="s">
        <v>81</v>
      </c>
      <c r="AY150" s="13" t="s">
        <v>168</v>
      </c>
      <c r="BE150" s="140">
        <f t="shared" si="14"/>
        <v>0</v>
      </c>
      <c r="BF150" s="140">
        <f t="shared" si="15"/>
        <v>0</v>
      </c>
      <c r="BG150" s="140">
        <f t="shared" si="16"/>
        <v>0</v>
      </c>
      <c r="BH150" s="140">
        <f t="shared" si="17"/>
        <v>0</v>
      </c>
      <c r="BI150" s="140">
        <f t="shared" si="18"/>
        <v>0</v>
      </c>
      <c r="BJ150" s="13" t="s">
        <v>79</v>
      </c>
      <c r="BK150" s="140">
        <f t="shared" si="19"/>
        <v>0</v>
      </c>
      <c r="BL150" s="13" t="s">
        <v>174</v>
      </c>
      <c r="BM150" s="139" t="s">
        <v>661</v>
      </c>
    </row>
    <row r="151" spans="2:65" s="1" customFormat="1" ht="24.2" customHeight="1">
      <c r="B151" s="128"/>
      <c r="C151" s="129" t="s">
        <v>303</v>
      </c>
      <c r="D151" s="129" t="s">
        <v>170</v>
      </c>
      <c r="E151" s="130" t="s">
        <v>662</v>
      </c>
      <c r="F151" s="131" t="s">
        <v>663</v>
      </c>
      <c r="G151" s="132" t="s">
        <v>218</v>
      </c>
      <c r="H151" s="133">
        <v>5.8</v>
      </c>
      <c r="I151" s="134">
        <v>0</v>
      </c>
      <c r="J151" s="134">
        <f t="shared" si="10"/>
        <v>0</v>
      </c>
      <c r="K151" s="131" t="s">
        <v>2419</v>
      </c>
      <c r="L151" s="25"/>
      <c r="M151" s="135" t="s">
        <v>1</v>
      </c>
      <c r="N151" s="136" t="s">
        <v>37</v>
      </c>
      <c r="O151" s="137">
        <v>0.185</v>
      </c>
      <c r="P151" s="137">
        <f t="shared" si="11"/>
        <v>1.073</v>
      </c>
      <c r="Q151" s="137">
        <v>0</v>
      </c>
      <c r="R151" s="137">
        <f t="shared" si="12"/>
        <v>0</v>
      </c>
      <c r="S151" s="137">
        <v>0.44</v>
      </c>
      <c r="T151" s="138">
        <f t="shared" si="13"/>
        <v>2.552</v>
      </c>
      <c r="AR151" s="139" t="s">
        <v>174</v>
      </c>
      <c r="AT151" s="139" t="s">
        <v>170</v>
      </c>
      <c r="AU151" s="139" t="s">
        <v>81</v>
      </c>
      <c r="AY151" s="13" t="s">
        <v>168</v>
      </c>
      <c r="BE151" s="140">
        <f t="shared" si="14"/>
        <v>0</v>
      </c>
      <c r="BF151" s="140">
        <f t="shared" si="15"/>
        <v>0</v>
      </c>
      <c r="BG151" s="140">
        <f t="shared" si="16"/>
        <v>0</v>
      </c>
      <c r="BH151" s="140">
        <f t="shared" si="17"/>
        <v>0</v>
      </c>
      <c r="BI151" s="140">
        <f t="shared" si="18"/>
        <v>0</v>
      </c>
      <c r="BJ151" s="13" t="s">
        <v>79</v>
      </c>
      <c r="BK151" s="140">
        <f t="shared" si="19"/>
        <v>0</v>
      </c>
      <c r="BL151" s="13" t="s">
        <v>174</v>
      </c>
      <c r="BM151" s="139" t="s">
        <v>664</v>
      </c>
    </row>
    <row r="152" spans="2:65" s="1" customFormat="1" ht="24.2" customHeight="1">
      <c r="B152" s="128"/>
      <c r="C152" s="129" t="s">
        <v>208</v>
      </c>
      <c r="D152" s="129" t="s">
        <v>170</v>
      </c>
      <c r="E152" s="130" t="s">
        <v>665</v>
      </c>
      <c r="F152" s="131" t="s">
        <v>666</v>
      </c>
      <c r="G152" s="132" t="s">
        <v>218</v>
      </c>
      <c r="H152" s="133">
        <v>223.8</v>
      </c>
      <c r="I152" s="134">
        <v>0</v>
      </c>
      <c r="J152" s="134">
        <f t="shared" si="10"/>
        <v>0</v>
      </c>
      <c r="K152" s="131" t="s">
        <v>2419</v>
      </c>
      <c r="L152" s="25"/>
      <c r="M152" s="135" t="s">
        <v>1</v>
      </c>
      <c r="N152" s="136" t="s">
        <v>37</v>
      </c>
      <c r="O152" s="137">
        <v>0.11899999999999999</v>
      </c>
      <c r="P152" s="137">
        <f t="shared" si="11"/>
        <v>26.632200000000001</v>
      </c>
      <c r="Q152" s="137">
        <v>0</v>
      </c>
      <c r="R152" s="137">
        <f t="shared" si="12"/>
        <v>0</v>
      </c>
      <c r="S152" s="137">
        <v>0.44</v>
      </c>
      <c r="T152" s="138">
        <f t="shared" si="13"/>
        <v>98.472000000000008</v>
      </c>
      <c r="AR152" s="139" t="s">
        <v>174</v>
      </c>
      <c r="AT152" s="139" t="s">
        <v>170</v>
      </c>
      <c r="AU152" s="139" t="s">
        <v>81</v>
      </c>
      <c r="AY152" s="13" t="s">
        <v>168</v>
      </c>
      <c r="BE152" s="140">
        <f t="shared" si="14"/>
        <v>0</v>
      </c>
      <c r="BF152" s="140">
        <f t="shared" si="15"/>
        <v>0</v>
      </c>
      <c r="BG152" s="140">
        <f t="shared" si="16"/>
        <v>0</v>
      </c>
      <c r="BH152" s="140">
        <f t="shared" si="17"/>
        <v>0</v>
      </c>
      <c r="BI152" s="140">
        <f t="shared" si="18"/>
        <v>0</v>
      </c>
      <c r="BJ152" s="13" t="s">
        <v>79</v>
      </c>
      <c r="BK152" s="140">
        <f t="shared" si="19"/>
        <v>0</v>
      </c>
      <c r="BL152" s="13" t="s">
        <v>174</v>
      </c>
      <c r="BM152" s="139" t="s">
        <v>667</v>
      </c>
    </row>
    <row r="153" spans="2:65" s="1" customFormat="1" ht="24.2" customHeight="1">
      <c r="B153" s="128"/>
      <c r="C153" s="129" t="s">
        <v>310</v>
      </c>
      <c r="D153" s="129" t="s">
        <v>170</v>
      </c>
      <c r="E153" s="130" t="s">
        <v>668</v>
      </c>
      <c r="F153" s="131" t="s">
        <v>669</v>
      </c>
      <c r="G153" s="132" t="s">
        <v>218</v>
      </c>
      <c r="H153" s="133">
        <v>693.3</v>
      </c>
      <c r="I153" s="134">
        <v>0</v>
      </c>
      <c r="J153" s="134">
        <f t="shared" si="10"/>
        <v>0</v>
      </c>
      <c r="K153" s="131" t="s">
        <v>2419</v>
      </c>
      <c r="L153" s="25"/>
      <c r="M153" s="135" t="s">
        <v>1</v>
      </c>
      <c r="N153" s="136" t="s">
        <v>37</v>
      </c>
      <c r="O153" s="137">
        <v>0.05</v>
      </c>
      <c r="P153" s="137">
        <f t="shared" si="11"/>
        <v>34.664999999999999</v>
      </c>
      <c r="Q153" s="137">
        <v>0</v>
      </c>
      <c r="R153" s="137">
        <f t="shared" si="12"/>
        <v>0</v>
      </c>
      <c r="S153" s="137">
        <v>0.17</v>
      </c>
      <c r="T153" s="138">
        <f t="shared" si="13"/>
        <v>117.861</v>
      </c>
      <c r="AR153" s="139" t="s">
        <v>174</v>
      </c>
      <c r="AT153" s="139" t="s">
        <v>170</v>
      </c>
      <c r="AU153" s="139" t="s">
        <v>81</v>
      </c>
      <c r="AY153" s="13" t="s">
        <v>168</v>
      </c>
      <c r="BE153" s="140">
        <f t="shared" si="14"/>
        <v>0</v>
      </c>
      <c r="BF153" s="140">
        <f t="shared" si="15"/>
        <v>0</v>
      </c>
      <c r="BG153" s="140">
        <f t="shared" si="16"/>
        <v>0</v>
      </c>
      <c r="BH153" s="140">
        <f t="shared" si="17"/>
        <v>0</v>
      </c>
      <c r="BI153" s="140">
        <f t="shared" si="18"/>
        <v>0</v>
      </c>
      <c r="BJ153" s="13" t="s">
        <v>79</v>
      </c>
      <c r="BK153" s="140">
        <f t="shared" si="19"/>
        <v>0</v>
      </c>
      <c r="BL153" s="13" t="s">
        <v>174</v>
      </c>
      <c r="BM153" s="139" t="s">
        <v>670</v>
      </c>
    </row>
    <row r="154" spans="2:65" s="1" customFormat="1" ht="21.75" customHeight="1">
      <c r="B154" s="128"/>
      <c r="C154" s="129" t="s">
        <v>314</v>
      </c>
      <c r="D154" s="129" t="s">
        <v>170</v>
      </c>
      <c r="E154" s="130" t="s">
        <v>294</v>
      </c>
      <c r="F154" s="131" t="s">
        <v>295</v>
      </c>
      <c r="G154" s="132" t="s">
        <v>239</v>
      </c>
      <c r="H154" s="133">
        <v>309.01499999999999</v>
      </c>
      <c r="I154" s="134">
        <v>0</v>
      </c>
      <c r="J154" s="134">
        <f t="shared" si="10"/>
        <v>0</v>
      </c>
      <c r="K154" s="131" t="s">
        <v>2419</v>
      </c>
      <c r="L154" s="25"/>
      <c r="M154" s="135" t="s">
        <v>1</v>
      </c>
      <c r="N154" s="136" t="s">
        <v>37</v>
      </c>
      <c r="O154" s="137">
        <v>0.03</v>
      </c>
      <c r="P154" s="137">
        <f t="shared" si="11"/>
        <v>9.2704499999999985</v>
      </c>
      <c r="Q154" s="137">
        <v>0</v>
      </c>
      <c r="R154" s="137">
        <f t="shared" si="12"/>
        <v>0</v>
      </c>
      <c r="S154" s="137">
        <v>0</v>
      </c>
      <c r="T154" s="138">
        <f t="shared" si="13"/>
        <v>0</v>
      </c>
      <c r="AR154" s="139" t="s">
        <v>174</v>
      </c>
      <c r="AT154" s="139" t="s">
        <v>170</v>
      </c>
      <c r="AU154" s="139" t="s">
        <v>81</v>
      </c>
      <c r="AY154" s="13" t="s">
        <v>168</v>
      </c>
      <c r="BE154" s="140">
        <f t="shared" si="14"/>
        <v>0</v>
      </c>
      <c r="BF154" s="140">
        <f t="shared" si="15"/>
        <v>0</v>
      </c>
      <c r="BG154" s="140">
        <f t="shared" si="16"/>
        <v>0</v>
      </c>
      <c r="BH154" s="140">
        <f t="shared" si="17"/>
        <v>0</v>
      </c>
      <c r="BI154" s="140">
        <f t="shared" si="18"/>
        <v>0</v>
      </c>
      <c r="BJ154" s="13" t="s">
        <v>79</v>
      </c>
      <c r="BK154" s="140">
        <f t="shared" si="19"/>
        <v>0</v>
      </c>
      <c r="BL154" s="13" t="s">
        <v>174</v>
      </c>
      <c r="BM154" s="139" t="s">
        <v>671</v>
      </c>
    </row>
    <row r="155" spans="2:65" s="1" customFormat="1" ht="24.2" customHeight="1">
      <c r="B155" s="128"/>
      <c r="C155" s="129" t="s">
        <v>318</v>
      </c>
      <c r="D155" s="129" t="s">
        <v>170</v>
      </c>
      <c r="E155" s="130" t="s">
        <v>298</v>
      </c>
      <c r="F155" s="131" t="s">
        <v>299</v>
      </c>
      <c r="G155" s="132" t="s">
        <v>239</v>
      </c>
      <c r="H155" s="133">
        <v>1854.09</v>
      </c>
      <c r="I155" s="134">
        <v>0</v>
      </c>
      <c r="J155" s="134">
        <f t="shared" si="10"/>
        <v>0</v>
      </c>
      <c r="K155" s="131" t="s">
        <v>2419</v>
      </c>
      <c r="L155" s="25"/>
      <c r="M155" s="135" t="s">
        <v>1</v>
      </c>
      <c r="N155" s="136" t="s">
        <v>37</v>
      </c>
      <c r="O155" s="137">
        <v>2E-3</v>
      </c>
      <c r="P155" s="137">
        <f t="shared" si="11"/>
        <v>3.70818</v>
      </c>
      <c r="Q155" s="137">
        <v>0</v>
      </c>
      <c r="R155" s="137">
        <f t="shared" si="12"/>
        <v>0</v>
      </c>
      <c r="S155" s="137">
        <v>0</v>
      </c>
      <c r="T155" s="138">
        <f t="shared" si="13"/>
        <v>0</v>
      </c>
      <c r="AR155" s="139" t="s">
        <v>174</v>
      </c>
      <c r="AT155" s="139" t="s">
        <v>170</v>
      </c>
      <c r="AU155" s="139" t="s">
        <v>81</v>
      </c>
      <c r="AY155" s="13" t="s">
        <v>168</v>
      </c>
      <c r="BE155" s="140">
        <f t="shared" si="14"/>
        <v>0</v>
      </c>
      <c r="BF155" s="140">
        <f t="shared" si="15"/>
        <v>0</v>
      </c>
      <c r="BG155" s="140">
        <f t="shared" si="16"/>
        <v>0</v>
      </c>
      <c r="BH155" s="140">
        <f t="shared" si="17"/>
        <v>0</v>
      </c>
      <c r="BI155" s="140">
        <f t="shared" si="18"/>
        <v>0</v>
      </c>
      <c r="BJ155" s="13" t="s">
        <v>79</v>
      </c>
      <c r="BK155" s="140">
        <f t="shared" si="19"/>
        <v>0</v>
      </c>
      <c r="BL155" s="13" t="s">
        <v>174</v>
      </c>
      <c r="BM155" s="139" t="s">
        <v>672</v>
      </c>
    </row>
    <row r="156" spans="2:65" s="1" customFormat="1" ht="24.2" customHeight="1">
      <c r="B156" s="128"/>
      <c r="C156" s="129" t="s">
        <v>322</v>
      </c>
      <c r="D156" s="129" t="s">
        <v>170</v>
      </c>
      <c r="E156" s="130" t="s">
        <v>272</v>
      </c>
      <c r="F156" s="131" t="s">
        <v>273</v>
      </c>
      <c r="G156" s="132" t="s">
        <v>239</v>
      </c>
      <c r="H156" s="133">
        <v>309.01499999999999</v>
      </c>
      <c r="I156" s="134">
        <v>0</v>
      </c>
      <c r="J156" s="134">
        <f t="shared" si="10"/>
        <v>0</v>
      </c>
      <c r="K156" s="131" t="s">
        <v>2419</v>
      </c>
      <c r="L156" s="25"/>
      <c r="M156" s="135" t="s">
        <v>1</v>
      </c>
      <c r="N156" s="136" t="s">
        <v>37</v>
      </c>
      <c r="O156" s="137">
        <v>0</v>
      </c>
      <c r="P156" s="137">
        <f t="shared" si="11"/>
        <v>0</v>
      </c>
      <c r="Q156" s="137">
        <v>0</v>
      </c>
      <c r="R156" s="137">
        <f t="shared" si="12"/>
        <v>0</v>
      </c>
      <c r="S156" s="137">
        <v>0</v>
      </c>
      <c r="T156" s="138">
        <f t="shared" si="13"/>
        <v>0</v>
      </c>
      <c r="AR156" s="139" t="s">
        <v>174</v>
      </c>
      <c r="AT156" s="139" t="s">
        <v>170</v>
      </c>
      <c r="AU156" s="139" t="s">
        <v>81</v>
      </c>
      <c r="AY156" s="13" t="s">
        <v>168</v>
      </c>
      <c r="BE156" s="140">
        <f t="shared" si="14"/>
        <v>0</v>
      </c>
      <c r="BF156" s="140">
        <f t="shared" si="15"/>
        <v>0</v>
      </c>
      <c r="BG156" s="140">
        <f t="shared" si="16"/>
        <v>0</v>
      </c>
      <c r="BH156" s="140">
        <f t="shared" si="17"/>
        <v>0</v>
      </c>
      <c r="BI156" s="140">
        <f t="shared" si="18"/>
        <v>0</v>
      </c>
      <c r="BJ156" s="13" t="s">
        <v>79</v>
      </c>
      <c r="BK156" s="140">
        <f t="shared" si="19"/>
        <v>0</v>
      </c>
      <c r="BL156" s="13" t="s">
        <v>174</v>
      </c>
      <c r="BM156" s="139" t="s">
        <v>673</v>
      </c>
    </row>
    <row r="157" spans="2:65" s="1" customFormat="1" ht="24.2" customHeight="1">
      <c r="B157" s="128"/>
      <c r="C157" s="129" t="s">
        <v>7</v>
      </c>
      <c r="D157" s="129" t="s">
        <v>170</v>
      </c>
      <c r="E157" s="130" t="s">
        <v>674</v>
      </c>
      <c r="F157" s="131" t="s">
        <v>675</v>
      </c>
      <c r="G157" s="132" t="s">
        <v>218</v>
      </c>
      <c r="H157" s="133">
        <v>25</v>
      </c>
      <c r="I157" s="134">
        <v>0</v>
      </c>
      <c r="J157" s="134">
        <f t="shared" si="10"/>
        <v>0</v>
      </c>
      <c r="K157" s="131" t="s">
        <v>192</v>
      </c>
      <c r="L157" s="25"/>
      <c r="M157" s="135" t="s">
        <v>1</v>
      </c>
      <c r="N157" s="136" t="s">
        <v>37</v>
      </c>
      <c r="O157" s="137">
        <v>0.28799999999999998</v>
      </c>
      <c r="P157" s="137">
        <f t="shared" si="11"/>
        <v>7.1999999999999993</v>
      </c>
      <c r="Q157" s="137">
        <v>0</v>
      </c>
      <c r="R157" s="137">
        <f t="shared" si="12"/>
        <v>0</v>
      </c>
      <c r="S157" s="137">
        <v>0.16600000000000001</v>
      </c>
      <c r="T157" s="138">
        <f t="shared" si="13"/>
        <v>4.1500000000000004</v>
      </c>
      <c r="AR157" s="139" t="s">
        <v>174</v>
      </c>
      <c r="AT157" s="139" t="s">
        <v>170</v>
      </c>
      <c r="AU157" s="139" t="s">
        <v>81</v>
      </c>
      <c r="AY157" s="13" t="s">
        <v>168</v>
      </c>
      <c r="BE157" s="140">
        <f t="shared" si="14"/>
        <v>0</v>
      </c>
      <c r="BF157" s="140">
        <f t="shared" si="15"/>
        <v>0</v>
      </c>
      <c r="BG157" s="140">
        <f t="shared" si="16"/>
        <v>0</v>
      </c>
      <c r="BH157" s="140">
        <f t="shared" si="17"/>
        <v>0</v>
      </c>
      <c r="BI157" s="140">
        <f t="shared" si="18"/>
        <v>0</v>
      </c>
      <c r="BJ157" s="13" t="s">
        <v>79</v>
      </c>
      <c r="BK157" s="140">
        <f t="shared" si="19"/>
        <v>0</v>
      </c>
      <c r="BL157" s="13" t="s">
        <v>174</v>
      </c>
      <c r="BM157" s="139" t="s">
        <v>676</v>
      </c>
    </row>
    <row r="158" spans="2:65" s="1" customFormat="1" ht="33" customHeight="1">
      <c r="B158" s="128"/>
      <c r="C158" s="129" t="s">
        <v>329</v>
      </c>
      <c r="D158" s="129" t="s">
        <v>170</v>
      </c>
      <c r="E158" s="130" t="s">
        <v>307</v>
      </c>
      <c r="F158" s="131" t="s">
        <v>308</v>
      </c>
      <c r="G158" s="132" t="s">
        <v>218</v>
      </c>
      <c r="H158" s="133">
        <v>25</v>
      </c>
      <c r="I158" s="134">
        <v>0</v>
      </c>
      <c r="J158" s="134">
        <f t="shared" si="10"/>
        <v>0</v>
      </c>
      <c r="K158" s="131" t="s">
        <v>2419</v>
      </c>
      <c r="L158" s="25"/>
      <c r="M158" s="135" t="s">
        <v>1</v>
      </c>
      <c r="N158" s="136" t="s">
        <v>37</v>
      </c>
      <c r="O158" s="137">
        <v>0.374</v>
      </c>
      <c r="P158" s="137">
        <f t="shared" si="11"/>
        <v>9.35</v>
      </c>
      <c r="Q158" s="137">
        <v>0</v>
      </c>
      <c r="R158" s="137">
        <f t="shared" si="12"/>
        <v>0</v>
      </c>
      <c r="S158" s="137">
        <v>0</v>
      </c>
      <c r="T158" s="138">
        <f t="shared" si="13"/>
        <v>0</v>
      </c>
      <c r="AR158" s="139" t="s">
        <v>174</v>
      </c>
      <c r="AT158" s="139" t="s">
        <v>170</v>
      </c>
      <c r="AU158" s="139" t="s">
        <v>81</v>
      </c>
      <c r="AY158" s="13" t="s">
        <v>168</v>
      </c>
      <c r="BE158" s="140">
        <f t="shared" si="14"/>
        <v>0</v>
      </c>
      <c r="BF158" s="140">
        <f t="shared" si="15"/>
        <v>0</v>
      </c>
      <c r="BG158" s="140">
        <f t="shared" si="16"/>
        <v>0</v>
      </c>
      <c r="BH158" s="140">
        <f t="shared" si="17"/>
        <v>0</v>
      </c>
      <c r="BI158" s="140">
        <f t="shared" si="18"/>
        <v>0</v>
      </c>
      <c r="BJ158" s="13" t="s">
        <v>79</v>
      </c>
      <c r="BK158" s="140">
        <f t="shared" si="19"/>
        <v>0</v>
      </c>
      <c r="BL158" s="13" t="s">
        <v>174</v>
      </c>
      <c r="BM158" s="139" t="s">
        <v>677</v>
      </c>
    </row>
    <row r="159" spans="2:65" s="1" customFormat="1" ht="24.2" customHeight="1">
      <c r="B159" s="128"/>
      <c r="C159" s="129" t="s">
        <v>333</v>
      </c>
      <c r="D159" s="129" t="s">
        <v>170</v>
      </c>
      <c r="E159" s="130" t="s">
        <v>311</v>
      </c>
      <c r="F159" s="131" t="s">
        <v>312</v>
      </c>
      <c r="G159" s="132" t="s">
        <v>239</v>
      </c>
      <c r="H159" s="133">
        <v>5.55</v>
      </c>
      <c r="I159" s="134">
        <v>0</v>
      </c>
      <c r="J159" s="134">
        <f t="shared" si="10"/>
        <v>0</v>
      </c>
      <c r="K159" s="131" t="s">
        <v>192</v>
      </c>
      <c r="L159" s="25"/>
      <c r="M159" s="135" t="s">
        <v>1</v>
      </c>
      <c r="N159" s="136" t="s">
        <v>37</v>
      </c>
      <c r="O159" s="137">
        <v>0.03</v>
      </c>
      <c r="P159" s="137">
        <f t="shared" si="11"/>
        <v>0.16649999999999998</v>
      </c>
      <c r="Q159" s="137">
        <v>0</v>
      </c>
      <c r="R159" s="137">
        <f t="shared" si="12"/>
        <v>0</v>
      </c>
      <c r="S159" s="137">
        <v>0</v>
      </c>
      <c r="T159" s="138">
        <f t="shared" si="13"/>
        <v>0</v>
      </c>
      <c r="AR159" s="139" t="s">
        <v>174</v>
      </c>
      <c r="AT159" s="139" t="s">
        <v>170</v>
      </c>
      <c r="AU159" s="139" t="s">
        <v>81</v>
      </c>
      <c r="AY159" s="13" t="s">
        <v>168</v>
      </c>
      <c r="BE159" s="140">
        <f t="shared" si="14"/>
        <v>0</v>
      </c>
      <c r="BF159" s="140">
        <f t="shared" si="15"/>
        <v>0</v>
      </c>
      <c r="BG159" s="140">
        <f t="shared" si="16"/>
        <v>0</v>
      </c>
      <c r="BH159" s="140">
        <f t="shared" si="17"/>
        <v>0</v>
      </c>
      <c r="BI159" s="140">
        <f t="shared" si="18"/>
        <v>0</v>
      </c>
      <c r="BJ159" s="13" t="s">
        <v>79</v>
      </c>
      <c r="BK159" s="140">
        <f t="shared" si="19"/>
        <v>0</v>
      </c>
      <c r="BL159" s="13" t="s">
        <v>174</v>
      </c>
      <c r="BM159" s="139" t="s">
        <v>678</v>
      </c>
    </row>
    <row r="160" spans="2:65" s="1" customFormat="1" ht="16.5" customHeight="1">
      <c r="B160" s="128"/>
      <c r="C160" s="129" t="s">
        <v>337</v>
      </c>
      <c r="D160" s="129" t="s">
        <v>170</v>
      </c>
      <c r="E160" s="130" t="s">
        <v>315</v>
      </c>
      <c r="F160" s="131" t="s">
        <v>316</v>
      </c>
      <c r="G160" s="132" t="s">
        <v>207</v>
      </c>
      <c r="H160" s="133">
        <v>382.3</v>
      </c>
      <c r="I160" s="134">
        <v>0</v>
      </c>
      <c r="J160" s="134">
        <f t="shared" si="10"/>
        <v>0</v>
      </c>
      <c r="K160" s="131" t="s">
        <v>2419</v>
      </c>
      <c r="L160" s="25"/>
      <c r="M160" s="135" t="s">
        <v>1</v>
      </c>
      <c r="N160" s="136" t="s">
        <v>37</v>
      </c>
      <c r="O160" s="137">
        <v>0.13300000000000001</v>
      </c>
      <c r="P160" s="137">
        <f t="shared" si="11"/>
        <v>50.845900000000007</v>
      </c>
      <c r="Q160" s="137">
        <v>0</v>
      </c>
      <c r="R160" s="137">
        <f t="shared" si="12"/>
        <v>0</v>
      </c>
      <c r="S160" s="137">
        <v>0.20499999999999999</v>
      </c>
      <c r="T160" s="138">
        <f t="shared" si="13"/>
        <v>78.371499999999997</v>
      </c>
      <c r="AR160" s="139" t="s">
        <v>174</v>
      </c>
      <c r="AT160" s="139" t="s">
        <v>170</v>
      </c>
      <c r="AU160" s="139" t="s">
        <v>81</v>
      </c>
      <c r="AY160" s="13" t="s">
        <v>168</v>
      </c>
      <c r="BE160" s="140">
        <f t="shared" si="14"/>
        <v>0</v>
      </c>
      <c r="BF160" s="140">
        <f t="shared" si="15"/>
        <v>0</v>
      </c>
      <c r="BG160" s="140">
        <f t="shared" si="16"/>
        <v>0</v>
      </c>
      <c r="BH160" s="140">
        <f t="shared" si="17"/>
        <v>0</v>
      </c>
      <c r="BI160" s="140">
        <f t="shared" si="18"/>
        <v>0</v>
      </c>
      <c r="BJ160" s="13" t="s">
        <v>79</v>
      </c>
      <c r="BK160" s="140">
        <f t="shared" si="19"/>
        <v>0</v>
      </c>
      <c r="BL160" s="13" t="s">
        <v>174</v>
      </c>
      <c r="BM160" s="139" t="s">
        <v>679</v>
      </c>
    </row>
    <row r="161" spans="2:65" s="1" customFormat="1" ht="24.2" customHeight="1">
      <c r="B161" s="128"/>
      <c r="C161" s="129" t="s">
        <v>341</v>
      </c>
      <c r="D161" s="129" t="s">
        <v>170</v>
      </c>
      <c r="E161" s="130" t="s">
        <v>680</v>
      </c>
      <c r="F161" s="131" t="s">
        <v>681</v>
      </c>
      <c r="G161" s="132" t="s">
        <v>218</v>
      </c>
      <c r="H161" s="133">
        <v>223.8</v>
      </c>
      <c r="I161" s="134">
        <v>0</v>
      </c>
      <c r="J161" s="134">
        <f t="shared" si="10"/>
        <v>0</v>
      </c>
      <c r="K161" s="131" t="s">
        <v>2419</v>
      </c>
      <c r="L161" s="25"/>
      <c r="M161" s="135" t="s">
        <v>1</v>
      </c>
      <c r="N161" s="136" t="s">
        <v>37</v>
      </c>
      <c r="O161" s="137">
        <v>2.5999999999999999E-2</v>
      </c>
      <c r="P161" s="137">
        <f t="shared" si="11"/>
        <v>5.8188000000000004</v>
      </c>
      <c r="Q161" s="137">
        <v>0</v>
      </c>
      <c r="R161" s="137">
        <f t="shared" si="12"/>
        <v>0</v>
      </c>
      <c r="S161" s="137">
        <v>0.26</v>
      </c>
      <c r="T161" s="138">
        <f t="shared" si="13"/>
        <v>58.188000000000002</v>
      </c>
      <c r="AR161" s="139" t="s">
        <v>174</v>
      </c>
      <c r="AT161" s="139" t="s">
        <v>170</v>
      </c>
      <c r="AU161" s="139" t="s">
        <v>81</v>
      </c>
      <c r="AY161" s="13" t="s">
        <v>168</v>
      </c>
      <c r="BE161" s="140">
        <f t="shared" si="14"/>
        <v>0</v>
      </c>
      <c r="BF161" s="140">
        <f t="shared" si="15"/>
        <v>0</v>
      </c>
      <c r="BG161" s="140">
        <f t="shared" si="16"/>
        <v>0</v>
      </c>
      <c r="BH161" s="140">
        <f t="shared" si="17"/>
        <v>0</v>
      </c>
      <c r="BI161" s="140">
        <f t="shared" si="18"/>
        <v>0</v>
      </c>
      <c r="BJ161" s="13" t="s">
        <v>79</v>
      </c>
      <c r="BK161" s="140">
        <f t="shared" si="19"/>
        <v>0</v>
      </c>
      <c r="BL161" s="13" t="s">
        <v>174</v>
      </c>
      <c r="BM161" s="139" t="s">
        <v>682</v>
      </c>
    </row>
    <row r="162" spans="2:65" s="1" customFormat="1" ht="24.2" customHeight="1">
      <c r="B162" s="128"/>
      <c r="C162" s="129" t="s">
        <v>345</v>
      </c>
      <c r="D162" s="129" t="s">
        <v>170</v>
      </c>
      <c r="E162" s="130" t="s">
        <v>683</v>
      </c>
      <c r="F162" s="131" t="s">
        <v>684</v>
      </c>
      <c r="G162" s="132" t="s">
        <v>218</v>
      </c>
      <c r="H162" s="133">
        <v>5.8</v>
      </c>
      <c r="I162" s="134">
        <v>0</v>
      </c>
      <c r="J162" s="134">
        <f t="shared" si="10"/>
        <v>0</v>
      </c>
      <c r="K162" s="131" t="s">
        <v>2419</v>
      </c>
      <c r="L162" s="25"/>
      <c r="M162" s="135" t="s">
        <v>1</v>
      </c>
      <c r="N162" s="136" t="s">
        <v>37</v>
      </c>
      <c r="O162" s="137">
        <v>1.35</v>
      </c>
      <c r="P162" s="137">
        <f t="shared" si="11"/>
        <v>7.83</v>
      </c>
      <c r="Q162" s="137">
        <v>0</v>
      </c>
      <c r="R162" s="137">
        <f t="shared" si="12"/>
        <v>0</v>
      </c>
      <c r="S162" s="137">
        <v>0.32500000000000001</v>
      </c>
      <c r="T162" s="138">
        <f t="shared" si="13"/>
        <v>1.885</v>
      </c>
      <c r="AR162" s="139" t="s">
        <v>174</v>
      </c>
      <c r="AT162" s="139" t="s">
        <v>170</v>
      </c>
      <c r="AU162" s="139" t="s">
        <v>81</v>
      </c>
      <c r="AY162" s="13" t="s">
        <v>168</v>
      </c>
      <c r="BE162" s="140">
        <f t="shared" si="14"/>
        <v>0</v>
      </c>
      <c r="BF162" s="140">
        <f t="shared" si="15"/>
        <v>0</v>
      </c>
      <c r="BG162" s="140">
        <f t="shared" si="16"/>
        <v>0</v>
      </c>
      <c r="BH162" s="140">
        <f t="shared" si="17"/>
        <v>0</v>
      </c>
      <c r="BI162" s="140">
        <f t="shared" si="18"/>
        <v>0</v>
      </c>
      <c r="BJ162" s="13" t="s">
        <v>79</v>
      </c>
      <c r="BK162" s="140">
        <f t="shared" si="19"/>
        <v>0</v>
      </c>
      <c r="BL162" s="13" t="s">
        <v>174</v>
      </c>
      <c r="BM162" s="139" t="s">
        <v>685</v>
      </c>
    </row>
    <row r="163" spans="2:65" s="1" customFormat="1" ht="24.2" customHeight="1">
      <c r="B163" s="128"/>
      <c r="C163" s="129" t="s">
        <v>349</v>
      </c>
      <c r="D163" s="129" t="s">
        <v>170</v>
      </c>
      <c r="E163" s="130" t="s">
        <v>686</v>
      </c>
      <c r="F163" s="131" t="s">
        <v>687</v>
      </c>
      <c r="G163" s="132" t="s">
        <v>218</v>
      </c>
      <c r="H163" s="133">
        <v>25</v>
      </c>
      <c r="I163" s="134">
        <v>0</v>
      </c>
      <c r="J163" s="134">
        <f t="shared" si="10"/>
        <v>0</v>
      </c>
      <c r="K163" s="131" t="s">
        <v>2419</v>
      </c>
      <c r="L163" s="25"/>
      <c r="M163" s="135" t="s">
        <v>1</v>
      </c>
      <c r="N163" s="136" t="s">
        <v>37</v>
      </c>
      <c r="O163" s="137">
        <v>0.30499999999999999</v>
      </c>
      <c r="P163" s="137">
        <f t="shared" si="11"/>
        <v>7.625</v>
      </c>
      <c r="Q163" s="137">
        <v>0</v>
      </c>
      <c r="R163" s="137">
        <f t="shared" si="12"/>
        <v>0</v>
      </c>
      <c r="S163" s="137">
        <v>0.32500000000000001</v>
      </c>
      <c r="T163" s="138">
        <f t="shared" si="13"/>
        <v>8.125</v>
      </c>
      <c r="AR163" s="139" t="s">
        <v>174</v>
      </c>
      <c r="AT163" s="139" t="s">
        <v>170</v>
      </c>
      <c r="AU163" s="139" t="s">
        <v>81</v>
      </c>
      <c r="AY163" s="13" t="s">
        <v>168</v>
      </c>
      <c r="BE163" s="140">
        <f t="shared" si="14"/>
        <v>0</v>
      </c>
      <c r="BF163" s="140">
        <f t="shared" si="15"/>
        <v>0</v>
      </c>
      <c r="BG163" s="140">
        <f t="shared" si="16"/>
        <v>0</v>
      </c>
      <c r="BH163" s="140">
        <f t="shared" si="17"/>
        <v>0</v>
      </c>
      <c r="BI163" s="140">
        <f t="shared" si="18"/>
        <v>0</v>
      </c>
      <c r="BJ163" s="13" t="s">
        <v>79</v>
      </c>
      <c r="BK163" s="140">
        <f t="shared" si="19"/>
        <v>0</v>
      </c>
      <c r="BL163" s="13" t="s">
        <v>174</v>
      </c>
      <c r="BM163" s="139" t="s">
        <v>688</v>
      </c>
    </row>
    <row r="164" spans="2:65" s="1" customFormat="1" ht="24.2" customHeight="1">
      <c r="B164" s="128"/>
      <c r="C164" s="129" t="s">
        <v>353</v>
      </c>
      <c r="D164" s="129" t="s">
        <v>170</v>
      </c>
      <c r="E164" s="130" t="s">
        <v>689</v>
      </c>
      <c r="F164" s="131" t="s">
        <v>690</v>
      </c>
      <c r="G164" s="132" t="s">
        <v>218</v>
      </c>
      <c r="H164" s="133">
        <v>693.3</v>
      </c>
      <c r="I164" s="134">
        <v>0</v>
      </c>
      <c r="J164" s="134">
        <f t="shared" si="10"/>
        <v>0</v>
      </c>
      <c r="K164" s="131" t="s">
        <v>2419</v>
      </c>
      <c r="L164" s="25"/>
      <c r="M164" s="135" t="s">
        <v>1</v>
      </c>
      <c r="N164" s="136" t="s">
        <v>37</v>
      </c>
      <c r="O164" s="137">
        <v>0.19400000000000001</v>
      </c>
      <c r="P164" s="137">
        <f t="shared" si="11"/>
        <v>134.50020000000001</v>
      </c>
      <c r="Q164" s="137">
        <v>0</v>
      </c>
      <c r="R164" s="137">
        <f t="shared" si="12"/>
        <v>0</v>
      </c>
      <c r="S164" s="137">
        <v>0.32500000000000001</v>
      </c>
      <c r="T164" s="138">
        <f t="shared" si="13"/>
        <v>225.32249999999999</v>
      </c>
      <c r="AR164" s="139" t="s">
        <v>174</v>
      </c>
      <c r="AT164" s="139" t="s">
        <v>170</v>
      </c>
      <c r="AU164" s="139" t="s">
        <v>81</v>
      </c>
      <c r="AY164" s="13" t="s">
        <v>168</v>
      </c>
      <c r="BE164" s="140">
        <f t="shared" si="14"/>
        <v>0</v>
      </c>
      <c r="BF164" s="140">
        <f t="shared" si="15"/>
        <v>0</v>
      </c>
      <c r="BG164" s="140">
        <f t="shared" si="16"/>
        <v>0</v>
      </c>
      <c r="BH164" s="140">
        <f t="shared" si="17"/>
        <v>0</v>
      </c>
      <c r="BI164" s="140">
        <f t="shared" si="18"/>
        <v>0</v>
      </c>
      <c r="BJ164" s="13" t="s">
        <v>79</v>
      </c>
      <c r="BK164" s="140">
        <f t="shared" si="19"/>
        <v>0</v>
      </c>
      <c r="BL164" s="13" t="s">
        <v>174</v>
      </c>
      <c r="BM164" s="139" t="s">
        <v>691</v>
      </c>
    </row>
    <row r="165" spans="2:65" s="1" customFormat="1" ht="24.2" customHeight="1">
      <c r="B165" s="128"/>
      <c r="C165" s="129" t="s">
        <v>357</v>
      </c>
      <c r="D165" s="129" t="s">
        <v>170</v>
      </c>
      <c r="E165" s="130" t="s">
        <v>692</v>
      </c>
      <c r="F165" s="131" t="s">
        <v>693</v>
      </c>
      <c r="G165" s="132" t="s">
        <v>207</v>
      </c>
      <c r="H165" s="133">
        <v>20</v>
      </c>
      <c r="I165" s="134">
        <v>0</v>
      </c>
      <c r="J165" s="134">
        <f t="shared" si="10"/>
        <v>0</v>
      </c>
      <c r="K165" s="131" t="s">
        <v>2419</v>
      </c>
      <c r="L165" s="25"/>
      <c r="M165" s="135" t="s">
        <v>1</v>
      </c>
      <c r="N165" s="136" t="s">
        <v>37</v>
      </c>
      <c r="O165" s="137">
        <v>0.45100000000000001</v>
      </c>
      <c r="P165" s="137">
        <f t="shared" si="11"/>
        <v>9.02</v>
      </c>
      <c r="Q165" s="137">
        <v>3.0000000000000001E-5</v>
      </c>
      <c r="R165" s="137">
        <f t="shared" si="12"/>
        <v>6.0000000000000006E-4</v>
      </c>
      <c r="S165" s="137">
        <v>0</v>
      </c>
      <c r="T165" s="138">
        <f t="shared" si="13"/>
        <v>0</v>
      </c>
      <c r="AR165" s="139" t="s">
        <v>174</v>
      </c>
      <c r="AT165" s="139" t="s">
        <v>170</v>
      </c>
      <c r="AU165" s="139" t="s">
        <v>81</v>
      </c>
      <c r="AY165" s="13" t="s">
        <v>168</v>
      </c>
      <c r="BE165" s="140">
        <f t="shared" si="14"/>
        <v>0</v>
      </c>
      <c r="BF165" s="140">
        <f t="shared" si="15"/>
        <v>0</v>
      </c>
      <c r="BG165" s="140">
        <f t="shared" si="16"/>
        <v>0</v>
      </c>
      <c r="BH165" s="140">
        <f t="shared" si="17"/>
        <v>0</v>
      </c>
      <c r="BI165" s="140">
        <f t="shared" si="18"/>
        <v>0</v>
      </c>
      <c r="BJ165" s="13" t="s">
        <v>79</v>
      </c>
      <c r="BK165" s="140">
        <f t="shared" si="19"/>
        <v>0</v>
      </c>
      <c r="BL165" s="13" t="s">
        <v>174</v>
      </c>
      <c r="BM165" s="139" t="s">
        <v>694</v>
      </c>
    </row>
    <row r="166" spans="2:65" s="1" customFormat="1" ht="16.5" customHeight="1">
      <c r="B166" s="128"/>
      <c r="C166" s="129" t="s">
        <v>361</v>
      </c>
      <c r="D166" s="129" t="s">
        <v>170</v>
      </c>
      <c r="E166" s="130" t="s">
        <v>334</v>
      </c>
      <c r="F166" s="131" t="s">
        <v>335</v>
      </c>
      <c r="G166" s="132" t="s">
        <v>239</v>
      </c>
      <c r="H166" s="133">
        <v>376.04199999999997</v>
      </c>
      <c r="I166" s="134">
        <v>0</v>
      </c>
      <c r="J166" s="134">
        <f t="shared" si="10"/>
        <v>0</v>
      </c>
      <c r="K166" s="131" t="s">
        <v>2419</v>
      </c>
      <c r="L166" s="25"/>
      <c r="M166" s="135" t="s">
        <v>1</v>
      </c>
      <c r="N166" s="136" t="s">
        <v>37</v>
      </c>
      <c r="O166" s="137">
        <v>0.83499999999999996</v>
      </c>
      <c r="P166" s="137">
        <f t="shared" si="11"/>
        <v>313.99506999999994</v>
      </c>
      <c r="Q166" s="137">
        <v>0</v>
      </c>
      <c r="R166" s="137">
        <f t="shared" si="12"/>
        <v>0</v>
      </c>
      <c r="S166" s="137">
        <v>0</v>
      </c>
      <c r="T166" s="138">
        <f t="shared" si="13"/>
        <v>0</v>
      </c>
      <c r="AR166" s="139" t="s">
        <v>174</v>
      </c>
      <c r="AT166" s="139" t="s">
        <v>170</v>
      </c>
      <c r="AU166" s="139" t="s">
        <v>81</v>
      </c>
      <c r="AY166" s="13" t="s">
        <v>168</v>
      </c>
      <c r="BE166" s="140">
        <f t="shared" si="14"/>
        <v>0</v>
      </c>
      <c r="BF166" s="140">
        <f t="shared" si="15"/>
        <v>0</v>
      </c>
      <c r="BG166" s="140">
        <f t="shared" si="16"/>
        <v>0</v>
      </c>
      <c r="BH166" s="140">
        <f t="shared" si="17"/>
        <v>0</v>
      </c>
      <c r="BI166" s="140">
        <f t="shared" si="18"/>
        <v>0</v>
      </c>
      <c r="BJ166" s="13" t="s">
        <v>79</v>
      </c>
      <c r="BK166" s="140">
        <f t="shared" si="19"/>
        <v>0</v>
      </c>
      <c r="BL166" s="13" t="s">
        <v>174</v>
      </c>
      <c r="BM166" s="139" t="s">
        <v>695</v>
      </c>
    </row>
    <row r="167" spans="2:65" s="1" customFormat="1" ht="24.2" customHeight="1">
      <c r="B167" s="128"/>
      <c r="C167" s="129" t="s">
        <v>363</v>
      </c>
      <c r="D167" s="129" t="s">
        <v>170</v>
      </c>
      <c r="E167" s="130" t="s">
        <v>338</v>
      </c>
      <c r="F167" s="131" t="s">
        <v>339</v>
      </c>
      <c r="G167" s="132" t="s">
        <v>239</v>
      </c>
      <c r="H167" s="133">
        <v>2256.252</v>
      </c>
      <c r="I167" s="134">
        <v>0</v>
      </c>
      <c r="J167" s="134">
        <f t="shared" si="10"/>
        <v>0</v>
      </c>
      <c r="K167" s="131" t="s">
        <v>2419</v>
      </c>
      <c r="L167" s="25"/>
      <c r="M167" s="135" t="s">
        <v>1</v>
      </c>
      <c r="N167" s="136" t="s">
        <v>37</v>
      </c>
      <c r="O167" s="137">
        <v>4.0000000000000001E-3</v>
      </c>
      <c r="P167" s="137">
        <f t="shared" si="11"/>
        <v>9.0250079999999997</v>
      </c>
      <c r="Q167" s="137">
        <v>0</v>
      </c>
      <c r="R167" s="137">
        <f t="shared" si="12"/>
        <v>0</v>
      </c>
      <c r="S167" s="137">
        <v>0</v>
      </c>
      <c r="T167" s="138">
        <f t="shared" si="13"/>
        <v>0</v>
      </c>
      <c r="AR167" s="139" t="s">
        <v>174</v>
      </c>
      <c r="AT167" s="139" t="s">
        <v>170</v>
      </c>
      <c r="AU167" s="139" t="s">
        <v>81</v>
      </c>
      <c r="AY167" s="13" t="s">
        <v>168</v>
      </c>
      <c r="BE167" s="140">
        <f t="shared" si="14"/>
        <v>0</v>
      </c>
      <c r="BF167" s="140">
        <f t="shared" si="15"/>
        <v>0</v>
      </c>
      <c r="BG167" s="140">
        <f t="shared" si="16"/>
        <v>0</v>
      </c>
      <c r="BH167" s="140">
        <f t="shared" si="17"/>
        <v>0</v>
      </c>
      <c r="BI167" s="140">
        <f t="shared" si="18"/>
        <v>0</v>
      </c>
      <c r="BJ167" s="13" t="s">
        <v>79</v>
      </c>
      <c r="BK167" s="140">
        <f t="shared" si="19"/>
        <v>0</v>
      </c>
      <c r="BL167" s="13" t="s">
        <v>174</v>
      </c>
      <c r="BM167" s="139" t="s">
        <v>696</v>
      </c>
    </row>
    <row r="168" spans="2:65" s="1" customFormat="1" ht="33" customHeight="1">
      <c r="B168" s="128"/>
      <c r="C168" s="129" t="s">
        <v>214</v>
      </c>
      <c r="D168" s="129" t="s">
        <v>170</v>
      </c>
      <c r="E168" s="130" t="s">
        <v>342</v>
      </c>
      <c r="F168" s="131" t="s">
        <v>343</v>
      </c>
      <c r="G168" s="132" t="s">
        <v>239</v>
      </c>
      <c r="H168" s="133">
        <v>376.04199999999997</v>
      </c>
      <c r="I168" s="134">
        <v>0</v>
      </c>
      <c r="J168" s="134">
        <f t="shared" si="10"/>
        <v>0</v>
      </c>
      <c r="K168" s="131" t="s">
        <v>192</v>
      </c>
      <c r="L168" s="25"/>
      <c r="M168" s="135" t="s">
        <v>1</v>
      </c>
      <c r="N168" s="136" t="s">
        <v>37</v>
      </c>
      <c r="O168" s="137">
        <v>0</v>
      </c>
      <c r="P168" s="137">
        <f t="shared" si="11"/>
        <v>0</v>
      </c>
      <c r="Q168" s="137">
        <v>0</v>
      </c>
      <c r="R168" s="137">
        <f t="shared" si="12"/>
        <v>0</v>
      </c>
      <c r="S168" s="137">
        <v>0</v>
      </c>
      <c r="T168" s="138">
        <f t="shared" si="13"/>
        <v>0</v>
      </c>
      <c r="AR168" s="139" t="s">
        <v>174</v>
      </c>
      <c r="AT168" s="139" t="s">
        <v>170</v>
      </c>
      <c r="AU168" s="139" t="s">
        <v>81</v>
      </c>
      <c r="AY168" s="13" t="s">
        <v>168</v>
      </c>
      <c r="BE168" s="140">
        <f t="shared" si="14"/>
        <v>0</v>
      </c>
      <c r="BF168" s="140">
        <f t="shared" si="15"/>
        <v>0</v>
      </c>
      <c r="BG168" s="140">
        <f t="shared" si="16"/>
        <v>0</v>
      </c>
      <c r="BH168" s="140">
        <f t="shared" si="17"/>
        <v>0</v>
      </c>
      <c r="BI168" s="140">
        <f t="shared" si="18"/>
        <v>0</v>
      </c>
      <c r="BJ168" s="13" t="s">
        <v>79</v>
      </c>
      <c r="BK168" s="140">
        <f t="shared" si="19"/>
        <v>0</v>
      </c>
      <c r="BL168" s="13" t="s">
        <v>174</v>
      </c>
      <c r="BM168" s="139" t="s">
        <v>697</v>
      </c>
    </row>
    <row r="169" spans="2:65" s="1" customFormat="1" ht="24.2" customHeight="1">
      <c r="B169" s="128"/>
      <c r="C169" s="129" t="s">
        <v>368</v>
      </c>
      <c r="D169" s="129" t="s">
        <v>170</v>
      </c>
      <c r="E169" s="130" t="s">
        <v>698</v>
      </c>
      <c r="F169" s="131" t="s">
        <v>699</v>
      </c>
      <c r="G169" s="132" t="s">
        <v>218</v>
      </c>
      <c r="H169" s="133">
        <v>693.3</v>
      </c>
      <c r="I169" s="134">
        <v>0</v>
      </c>
      <c r="J169" s="134">
        <f t="shared" si="10"/>
        <v>0</v>
      </c>
      <c r="K169" s="131" t="s">
        <v>2419</v>
      </c>
      <c r="L169" s="25"/>
      <c r="M169" s="135" t="s">
        <v>1</v>
      </c>
      <c r="N169" s="136" t="s">
        <v>37</v>
      </c>
      <c r="O169" s="137">
        <v>5.7000000000000002E-2</v>
      </c>
      <c r="P169" s="137">
        <f t="shared" si="11"/>
        <v>39.518099999999997</v>
      </c>
      <c r="Q169" s="137">
        <v>0</v>
      </c>
      <c r="R169" s="137">
        <f t="shared" si="12"/>
        <v>0</v>
      </c>
      <c r="S169" s="137">
        <v>9.8000000000000004E-2</v>
      </c>
      <c r="T169" s="138">
        <f t="shared" si="13"/>
        <v>67.943399999999997</v>
      </c>
      <c r="AR169" s="139" t="s">
        <v>174</v>
      </c>
      <c r="AT169" s="139" t="s">
        <v>170</v>
      </c>
      <c r="AU169" s="139" t="s">
        <v>81</v>
      </c>
      <c r="AY169" s="13" t="s">
        <v>168</v>
      </c>
      <c r="BE169" s="140">
        <f t="shared" si="14"/>
        <v>0</v>
      </c>
      <c r="BF169" s="140">
        <f t="shared" si="15"/>
        <v>0</v>
      </c>
      <c r="BG169" s="140">
        <f t="shared" si="16"/>
        <v>0</v>
      </c>
      <c r="BH169" s="140">
        <f t="shared" si="17"/>
        <v>0</v>
      </c>
      <c r="BI169" s="140">
        <f t="shared" si="18"/>
        <v>0</v>
      </c>
      <c r="BJ169" s="13" t="s">
        <v>79</v>
      </c>
      <c r="BK169" s="140">
        <f t="shared" si="19"/>
        <v>0</v>
      </c>
      <c r="BL169" s="13" t="s">
        <v>174</v>
      </c>
      <c r="BM169" s="139" t="s">
        <v>700</v>
      </c>
    </row>
    <row r="170" spans="2:65" s="1" customFormat="1" ht="21.75" customHeight="1">
      <c r="B170" s="128"/>
      <c r="C170" s="129" t="s">
        <v>372</v>
      </c>
      <c r="D170" s="129" t="s">
        <v>170</v>
      </c>
      <c r="E170" s="130" t="s">
        <v>294</v>
      </c>
      <c r="F170" s="131" t="s">
        <v>295</v>
      </c>
      <c r="G170" s="132" t="s">
        <v>239</v>
      </c>
      <c r="H170" s="133">
        <v>67.942999999999998</v>
      </c>
      <c r="I170" s="134">
        <v>0</v>
      </c>
      <c r="J170" s="134">
        <f t="shared" si="10"/>
        <v>0</v>
      </c>
      <c r="K170" s="131" t="s">
        <v>2419</v>
      </c>
      <c r="L170" s="25"/>
      <c r="M170" s="135" t="s">
        <v>1</v>
      </c>
      <c r="N170" s="136" t="s">
        <v>37</v>
      </c>
      <c r="O170" s="137">
        <v>0.03</v>
      </c>
      <c r="P170" s="137">
        <f t="shared" si="11"/>
        <v>2.0382899999999999</v>
      </c>
      <c r="Q170" s="137">
        <v>0</v>
      </c>
      <c r="R170" s="137">
        <f t="shared" si="12"/>
        <v>0</v>
      </c>
      <c r="S170" s="137">
        <v>0</v>
      </c>
      <c r="T170" s="138">
        <f t="shared" si="13"/>
        <v>0</v>
      </c>
      <c r="AR170" s="139" t="s">
        <v>174</v>
      </c>
      <c r="AT170" s="139" t="s">
        <v>170</v>
      </c>
      <c r="AU170" s="139" t="s">
        <v>81</v>
      </c>
      <c r="AY170" s="13" t="s">
        <v>168</v>
      </c>
      <c r="BE170" s="140">
        <f t="shared" si="14"/>
        <v>0</v>
      </c>
      <c r="BF170" s="140">
        <f t="shared" si="15"/>
        <v>0</v>
      </c>
      <c r="BG170" s="140">
        <f t="shared" si="16"/>
        <v>0</v>
      </c>
      <c r="BH170" s="140">
        <f t="shared" si="17"/>
        <v>0</v>
      </c>
      <c r="BI170" s="140">
        <f t="shared" si="18"/>
        <v>0</v>
      </c>
      <c r="BJ170" s="13" t="s">
        <v>79</v>
      </c>
      <c r="BK170" s="140">
        <f t="shared" si="19"/>
        <v>0</v>
      </c>
      <c r="BL170" s="13" t="s">
        <v>174</v>
      </c>
      <c r="BM170" s="139" t="s">
        <v>701</v>
      </c>
    </row>
    <row r="171" spans="2:65" s="1" customFormat="1" ht="24.2" customHeight="1">
      <c r="B171" s="128"/>
      <c r="C171" s="129" t="s">
        <v>377</v>
      </c>
      <c r="D171" s="129" t="s">
        <v>170</v>
      </c>
      <c r="E171" s="130" t="s">
        <v>298</v>
      </c>
      <c r="F171" s="131" t="s">
        <v>299</v>
      </c>
      <c r="G171" s="132" t="s">
        <v>239</v>
      </c>
      <c r="H171" s="133">
        <v>407.65800000000002</v>
      </c>
      <c r="I171" s="134">
        <v>0</v>
      </c>
      <c r="J171" s="134">
        <f t="shared" si="10"/>
        <v>0</v>
      </c>
      <c r="K171" s="131" t="s">
        <v>2419</v>
      </c>
      <c r="L171" s="25"/>
      <c r="M171" s="135" t="s">
        <v>1</v>
      </c>
      <c r="N171" s="136" t="s">
        <v>37</v>
      </c>
      <c r="O171" s="137">
        <v>2E-3</v>
      </c>
      <c r="P171" s="137">
        <f t="shared" si="11"/>
        <v>0.81531600000000004</v>
      </c>
      <c r="Q171" s="137">
        <v>0</v>
      </c>
      <c r="R171" s="137">
        <f t="shared" si="12"/>
        <v>0</v>
      </c>
      <c r="S171" s="137">
        <v>0</v>
      </c>
      <c r="T171" s="138">
        <f t="shared" si="13"/>
        <v>0</v>
      </c>
      <c r="AR171" s="139" t="s">
        <v>174</v>
      </c>
      <c r="AT171" s="139" t="s">
        <v>170</v>
      </c>
      <c r="AU171" s="139" t="s">
        <v>81</v>
      </c>
      <c r="AY171" s="13" t="s">
        <v>168</v>
      </c>
      <c r="BE171" s="140">
        <f t="shared" si="14"/>
        <v>0</v>
      </c>
      <c r="BF171" s="140">
        <f t="shared" si="15"/>
        <v>0</v>
      </c>
      <c r="BG171" s="140">
        <f t="shared" si="16"/>
        <v>0</v>
      </c>
      <c r="BH171" s="140">
        <f t="shared" si="17"/>
        <v>0</v>
      </c>
      <c r="BI171" s="140">
        <f t="shared" si="18"/>
        <v>0</v>
      </c>
      <c r="BJ171" s="13" t="s">
        <v>79</v>
      </c>
      <c r="BK171" s="140">
        <f t="shared" si="19"/>
        <v>0</v>
      </c>
      <c r="BL171" s="13" t="s">
        <v>174</v>
      </c>
      <c r="BM171" s="139" t="s">
        <v>702</v>
      </c>
    </row>
    <row r="172" spans="2:65" s="1" customFormat="1" ht="33" customHeight="1">
      <c r="B172" s="128"/>
      <c r="C172" s="129" t="s">
        <v>381</v>
      </c>
      <c r="D172" s="129" t="s">
        <v>170</v>
      </c>
      <c r="E172" s="130" t="s">
        <v>365</v>
      </c>
      <c r="F172" s="131" t="s">
        <v>366</v>
      </c>
      <c r="G172" s="132" t="s">
        <v>239</v>
      </c>
      <c r="H172" s="133">
        <v>67.942999999999998</v>
      </c>
      <c r="I172" s="134">
        <v>0</v>
      </c>
      <c r="J172" s="134">
        <f t="shared" si="10"/>
        <v>0</v>
      </c>
      <c r="K172" s="131" t="s">
        <v>2419</v>
      </c>
      <c r="L172" s="25"/>
      <c r="M172" s="135" t="s">
        <v>1</v>
      </c>
      <c r="N172" s="136" t="s">
        <v>37</v>
      </c>
      <c r="O172" s="137">
        <v>0</v>
      </c>
      <c r="P172" s="137">
        <f t="shared" si="11"/>
        <v>0</v>
      </c>
      <c r="Q172" s="137">
        <v>0</v>
      </c>
      <c r="R172" s="137">
        <f t="shared" si="12"/>
        <v>0</v>
      </c>
      <c r="S172" s="137">
        <v>0</v>
      </c>
      <c r="T172" s="138">
        <f t="shared" si="13"/>
        <v>0</v>
      </c>
      <c r="AR172" s="139" t="s">
        <v>174</v>
      </c>
      <c r="AT172" s="139" t="s">
        <v>170</v>
      </c>
      <c r="AU172" s="139" t="s">
        <v>81</v>
      </c>
      <c r="AY172" s="13" t="s">
        <v>168</v>
      </c>
      <c r="BE172" s="140">
        <f t="shared" si="14"/>
        <v>0</v>
      </c>
      <c r="BF172" s="140">
        <f t="shared" si="15"/>
        <v>0</v>
      </c>
      <c r="BG172" s="140">
        <f t="shared" si="16"/>
        <v>0</v>
      </c>
      <c r="BH172" s="140">
        <f t="shared" si="17"/>
        <v>0</v>
      </c>
      <c r="BI172" s="140">
        <f t="shared" si="18"/>
        <v>0</v>
      </c>
      <c r="BJ172" s="13" t="s">
        <v>79</v>
      </c>
      <c r="BK172" s="140">
        <f t="shared" si="19"/>
        <v>0</v>
      </c>
      <c r="BL172" s="13" t="s">
        <v>174</v>
      </c>
      <c r="BM172" s="139" t="s">
        <v>703</v>
      </c>
    </row>
    <row r="173" spans="2:65" s="11" customFormat="1" ht="22.9" customHeight="1">
      <c r="B173" s="117"/>
      <c r="D173" s="118" t="s">
        <v>71</v>
      </c>
      <c r="E173" s="126" t="s">
        <v>314</v>
      </c>
      <c r="F173" s="126" t="s">
        <v>704</v>
      </c>
      <c r="I173" s="134">
        <v>0</v>
      </c>
      <c r="J173" s="127">
        <f>BK173</f>
        <v>0</v>
      </c>
      <c r="L173" s="117"/>
      <c r="M173" s="121"/>
      <c r="P173" s="122">
        <f>SUM(P174:P197)</f>
        <v>210.98129599999999</v>
      </c>
      <c r="R173" s="122">
        <f>SUM(R174:R197)</f>
        <v>190.03013299999998</v>
      </c>
      <c r="T173" s="123">
        <f>SUM(T174:T197)</f>
        <v>0</v>
      </c>
      <c r="AR173" s="118" t="s">
        <v>79</v>
      </c>
      <c r="AT173" s="124" t="s">
        <v>71</v>
      </c>
      <c r="AU173" s="124" t="s">
        <v>79</v>
      </c>
      <c r="AY173" s="118" t="s">
        <v>168</v>
      </c>
      <c r="BK173" s="125">
        <f>SUM(BK174:BK197)</f>
        <v>0</v>
      </c>
    </row>
    <row r="174" spans="2:65" s="1" customFormat="1" ht="24.2" customHeight="1">
      <c r="B174" s="128"/>
      <c r="C174" s="129" t="s">
        <v>385</v>
      </c>
      <c r="D174" s="129" t="s">
        <v>170</v>
      </c>
      <c r="E174" s="130" t="s">
        <v>705</v>
      </c>
      <c r="F174" s="131" t="s">
        <v>706</v>
      </c>
      <c r="G174" s="132" t="s">
        <v>218</v>
      </c>
      <c r="H174" s="133">
        <v>383.77</v>
      </c>
      <c r="I174" s="134">
        <v>0</v>
      </c>
      <c r="J174" s="134">
        <f t="shared" ref="J174:J197" si="20">ROUND(I174*H174,2)</f>
        <v>0</v>
      </c>
      <c r="K174" s="131" t="s">
        <v>2419</v>
      </c>
      <c r="L174" s="25"/>
      <c r="M174" s="135" t="s">
        <v>1</v>
      </c>
      <c r="N174" s="136" t="s">
        <v>37</v>
      </c>
      <c r="O174" s="137">
        <v>1.9E-2</v>
      </c>
      <c r="P174" s="137">
        <f t="shared" ref="P174:P197" si="21">O174*H174</f>
        <v>7.2916299999999996</v>
      </c>
      <c r="Q174" s="137">
        <v>0</v>
      </c>
      <c r="R174" s="137">
        <f t="shared" ref="R174:R197" si="22">Q174*H174</f>
        <v>0</v>
      </c>
      <c r="S174" s="137">
        <v>0</v>
      </c>
      <c r="T174" s="138">
        <f t="shared" ref="T174:T197" si="23">S174*H174</f>
        <v>0</v>
      </c>
      <c r="AR174" s="139" t="s">
        <v>174</v>
      </c>
      <c r="AT174" s="139" t="s">
        <v>170</v>
      </c>
      <c r="AU174" s="139" t="s">
        <v>81</v>
      </c>
      <c r="AY174" s="13" t="s">
        <v>168</v>
      </c>
      <c r="BE174" s="140">
        <f t="shared" ref="BE174:BE197" si="24">IF(N174="základní",J174,0)</f>
        <v>0</v>
      </c>
      <c r="BF174" s="140">
        <f t="shared" ref="BF174:BF197" si="25">IF(N174="snížená",J174,0)</f>
        <v>0</v>
      </c>
      <c r="BG174" s="140">
        <f t="shared" ref="BG174:BG197" si="26">IF(N174="zákl. přenesená",J174,0)</f>
        <v>0</v>
      </c>
      <c r="BH174" s="140">
        <f t="shared" ref="BH174:BH197" si="27">IF(N174="sníž. přenesená",J174,0)</f>
        <v>0</v>
      </c>
      <c r="BI174" s="140">
        <f t="shared" ref="BI174:BI197" si="28">IF(N174="nulová",J174,0)</f>
        <v>0</v>
      </c>
      <c r="BJ174" s="13" t="s">
        <v>79</v>
      </c>
      <c r="BK174" s="140">
        <f t="shared" ref="BK174:BK197" si="29">ROUND(I174*H174,2)</f>
        <v>0</v>
      </c>
      <c r="BL174" s="13" t="s">
        <v>174</v>
      </c>
      <c r="BM174" s="139" t="s">
        <v>707</v>
      </c>
    </row>
    <row r="175" spans="2:65" s="1" customFormat="1" ht="33" customHeight="1">
      <c r="B175" s="128"/>
      <c r="C175" s="129" t="s">
        <v>389</v>
      </c>
      <c r="D175" s="129" t="s">
        <v>170</v>
      </c>
      <c r="E175" s="130" t="s">
        <v>708</v>
      </c>
      <c r="F175" s="131" t="s">
        <v>709</v>
      </c>
      <c r="G175" s="132" t="s">
        <v>218</v>
      </c>
      <c r="H175" s="133">
        <v>383.77</v>
      </c>
      <c r="I175" s="134">
        <v>0</v>
      </c>
      <c r="J175" s="134">
        <f t="shared" si="20"/>
        <v>0</v>
      </c>
      <c r="K175" s="131" t="s">
        <v>2419</v>
      </c>
      <c r="L175" s="25"/>
      <c r="M175" s="135" t="s">
        <v>1</v>
      </c>
      <c r="N175" s="136" t="s">
        <v>37</v>
      </c>
      <c r="O175" s="137">
        <v>4.3999999999999997E-2</v>
      </c>
      <c r="P175" s="137">
        <f t="shared" si="21"/>
        <v>16.885879999999997</v>
      </c>
      <c r="Q175" s="137">
        <v>0</v>
      </c>
      <c r="R175" s="137">
        <f t="shared" si="22"/>
        <v>0</v>
      </c>
      <c r="S175" s="137">
        <v>0</v>
      </c>
      <c r="T175" s="138">
        <f t="shared" si="23"/>
        <v>0</v>
      </c>
      <c r="AR175" s="139" t="s">
        <v>174</v>
      </c>
      <c r="AT175" s="139" t="s">
        <v>170</v>
      </c>
      <c r="AU175" s="139" t="s">
        <v>81</v>
      </c>
      <c r="AY175" s="13" t="s">
        <v>168</v>
      </c>
      <c r="BE175" s="140">
        <f t="shared" si="24"/>
        <v>0</v>
      </c>
      <c r="BF175" s="140">
        <f t="shared" si="25"/>
        <v>0</v>
      </c>
      <c r="BG175" s="140">
        <f t="shared" si="26"/>
        <v>0</v>
      </c>
      <c r="BH175" s="140">
        <f t="shared" si="27"/>
        <v>0</v>
      </c>
      <c r="BI175" s="140">
        <f t="shared" si="28"/>
        <v>0</v>
      </c>
      <c r="BJ175" s="13" t="s">
        <v>79</v>
      </c>
      <c r="BK175" s="140">
        <f t="shared" si="29"/>
        <v>0</v>
      </c>
      <c r="BL175" s="13" t="s">
        <v>174</v>
      </c>
      <c r="BM175" s="139" t="s">
        <v>710</v>
      </c>
    </row>
    <row r="176" spans="2:65" s="1" customFormat="1" ht="16.5" customHeight="1">
      <c r="B176" s="128"/>
      <c r="C176" s="145" t="s">
        <v>393</v>
      </c>
      <c r="D176" s="145" t="s">
        <v>210</v>
      </c>
      <c r="E176" s="146" t="s">
        <v>711</v>
      </c>
      <c r="F176" s="147" t="s">
        <v>712</v>
      </c>
      <c r="G176" s="148" t="s">
        <v>239</v>
      </c>
      <c r="H176" s="149">
        <v>88.938999999999993</v>
      </c>
      <c r="I176" s="134">
        <v>0</v>
      </c>
      <c r="J176" s="150">
        <f t="shared" si="20"/>
        <v>0</v>
      </c>
      <c r="K176" s="147" t="s">
        <v>2419</v>
      </c>
      <c r="L176" s="151"/>
      <c r="M176" s="152" t="s">
        <v>1</v>
      </c>
      <c r="N176" s="153" t="s">
        <v>37</v>
      </c>
      <c r="O176" s="137">
        <v>0</v>
      </c>
      <c r="P176" s="137">
        <f t="shared" si="21"/>
        <v>0</v>
      </c>
      <c r="Q176" s="137">
        <v>1</v>
      </c>
      <c r="R176" s="137">
        <f t="shared" si="22"/>
        <v>88.938999999999993</v>
      </c>
      <c r="S176" s="137">
        <v>0</v>
      </c>
      <c r="T176" s="138">
        <f t="shared" si="23"/>
        <v>0</v>
      </c>
      <c r="AR176" s="139" t="s">
        <v>232</v>
      </c>
      <c r="AT176" s="139" t="s">
        <v>210</v>
      </c>
      <c r="AU176" s="139" t="s">
        <v>81</v>
      </c>
      <c r="AY176" s="13" t="s">
        <v>168</v>
      </c>
      <c r="BE176" s="140">
        <f t="shared" si="24"/>
        <v>0</v>
      </c>
      <c r="BF176" s="140">
        <f t="shared" si="25"/>
        <v>0</v>
      </c>
      <c r="BG176" s="140">
        <f t="shared" si="26"/>
        <v>0</v>
      </c>
      <c r="BH176" s="140">
        <f t="shared" si="27"/>
        <v>0</v>
      </c>
      <c r="BI176" s="140">
        <f t="shared" si="28"/>
        <v>0</v>
      </c>
      <c r="BJ176" s="13" t="s">
        <v>79</v>
      </c>
      <c r="BK176" s="140">
        <f t="shared" si="29"/>
        <v>0</v>
      </c>
      <c r="BL176" s="13" t="s">
        <v>174</v>
      </c>
      <c r="BM176" s="139" t="s">
        <v>713</v>
      </c>
    </row>
    <row r="177" spans="2:65" s="1" customFormat="1" ht="33" customHeight="1">
      <c r="B177" s="128"/>
      <c r="C177" s="129" t="s">
        <v>397</v>
      </c>
      <c r="D177" s="129" t="s">
        <v>170</v>
      </c>
      <c r="E177" s="130" t="s">
        <v>714</v>
      </c>
      <c r="F177" s="131" t="s">
        <v>715</v>
      </c>
      <c r="G177" s="132" t="s">
        <v>218</v>
      </c>
      <c r="H177" s="133">
        <v>383.77</v>
      </c>
      <c r="I177" s="134">
        <v>0</v>
      </c>
      <c r="J177" s="134">
        <f t="shared" si="20"/>
        <v>0</v>
      </c>
      <c r="K177" s="131" t="s">
        <v>2419</v>
      </c>
      <c r="L177" s="25"/>
      <c r="M177" s="135" t="s">
        <v>1</v>
      </c>
      <c r="N177" s="136" t="s">
        <v>37</v>
      </c>
      <c r="O177" s="137">
        <v>5.5E-2</v>
      </c>
      <c r="P177" s="137">
        <f t="shared" si="21"/>
        <v>21.10735</v>
      </c>
      <c r="Q177" s="137">
        <v>0</v>
      </c>
      <c r="R177" s="137">
        <f t="shared" si="22"/>
        <v>0</v>
      </c>
      <c r="S177" s="137">
        <v>0</v>
      </c>
      <c r="T177" s="138">
        <f t="shared" si="23"/>
        <v>0</v>
      </c>
      <c r="AR177" s="139" t="s">
        <v>174</v>
      </c>
      <c r="AT177" s="139" t="s">
        <v>170</v>
      </c>
      <c r="AU177" s="139" t="s">
        <v>81</v>
      </c>
      <c r="AY177" s="13" t="s">
        <v>168</v>
      </c>
      <c r="BE177" s="140">
        <f t="shared" si="24"/>
        <v>0</v>
      </c>
      <c r="BF177" s="140">
        <f t="shared" si="25"/>
        <v>0</v>
      </c>
      <c r="BG177" s="140">
        <f t="shared" si="26"/>
        <v>0</v>
      </c>
      <c r="BH177" s="140">
        <f t="shared" si="27"/>
        <v>0</v>
      </c>
      <c r="BI177" s="140">
        <f t="shared" si="28"/>
        <v>0</v>
      </c>
      <c r="BJ177" s="13" t="s">
        <v>79</v>
      </c>
      <c r="BK177" s="140">
        <f t="shared" si="29"/>
        <v>0</v>
      </c>
      <c r="BL177" s="13" t="s">
        <v>174</v>
      </c>
      <c r="BM177" s="139" t="s">
        <v>716</v>
      </c>
    </row>
    <row r="178" spans="2:65" s="1" customFormat="1" ht="16.5" customHeight="1">
      <c r="B178" s="128"/>
      <c r="C178" s="145" t="s">
        <v>401</v>
      </c>
      <c r="D178" s="145" t="s">
        <v>210</v>
      </c>
      <c r="E178" s="146" t="s">
        <v>717</v>
      </c>
      <c r="F178" s="147" t="s">
        <v>718</v>
      </c>
      <c r="G178" s="148" t="s">
        <v>213</v>
      </c>
      <c r="H178" s="149">
        <v>19.763999999999999</v>
      </c>
      <c r="I178" s="134">
        <v>0</v>
      </c>
      <c r="J178" s="150">
        <f t="shared" si="20"/>
        <v>0</v>
      </c>
      <c r="K178" s="147" t="s">
        <v>2419</v>
      </c>
      <c r="L178" s="151"/>
      <c r="M178" s="152" t="s">
        <v>1</v>
      </c>
      <c r="N178" s="153" t="s">
        <v>37</v>
      </c>
      <c r="O178" s="137">
        <v>0</v>
      </c>
      <c r="P178" s="137">
        <f t="shared" si="21"/>
        <v>0</v>
      </c>
      <c r="Q178" s="137">
        <v>0.21</v>
      </c>
      <c r="R178" s="137">
        <f t="shared" si="22"/>
        <v>4.1504399999999997</v>
      </c>
      <c r="S178" s="137">
        <v>0</v>
      </c>
      <c r="T178" s="138">
        <f t="shared" si="23"/>
        <v>0</v>
      </c>
      <c r="AR178" s="139" t="s">
        <v>232</v>
      </c>
      <c r="AT178" s="139" t="s">
        <v>210</v>
      </c>
      <c r="AU178" s="139" t="s">
        <v>81</v>
      </c>
      <c r="AY178" s="13" t="s">
        <v>168</v>
      </c>
      <c r="BE178" s="140">
        <f t="shared" si="24"/>
        <v>0</v>
      </c>
      <c r="BF178" s="140">
        <f t="shared" si="25"/>
        <v>0</v>
      </c>
      <c r="BG178" s="140">
        <f t="shared" si="26"/>
        <v>0</v>
      </c>
      <c r="BH178" s="140">
        <f t="shared" si="27"/>
        <v>0</v>
      </c>
      <c r="BI178" s="140">
        <f t="shared" si="28"/>
        <v>0</v>
      </c>
      <c r="BJ178" s="13" t="s">
        <v>79</v>
      </c>
      <c r="BK178" s="140">
        <f t="shared" si="29"/>
        <v>0</v>
      </c>
      <c r="BL178" s="13" t="s">
        <v>174</v>
      </c>
      <c r="BM178" s="139" t="s">
        <v>719</v>
      </c>
    </row>
    <row r="179" spans="2:65" s="1" customFormat="1" ht="37.9" customHeight="1">
      <c r="B179" s="128"/>
      <c r="C179" s="129" t="s">
        <v>405</v>
      </c>
      <c r="D179" s="129" t="s">
        <v>170</v>
      </c>
      <c r="E179" s="130" t="s">
        <v>720</v>
      </c>
      <c r="F179" s="131" t="s">
        <v>721</v>
      </c>
      <c r="G179" s="132" t="s">
        <v>218</v>
      </c>
      <c r="H179" s="133">
        <v>383.77</v>
      </c>
      <c r="I179" s="134">
        <v>0</v>
      </c>
      <c r="J179" s="134">
        <f t="shared" si="20"/>
        <v>0</v>
      </c>
      <c r="K179" s="131" t="s">
        <v>2419</v>
      </c>
      <c r="L179" s="25"/>
      <c r="M179" s="135" t="s">
        <v>1</v>
      </c>
      <c r="N179" s="136" t="s">
        <v>37</v>
      </c>
      <c r="O179" s="137">
        <v>0.09</v>
      </c>
      <c r="P179" s="137">
        <f t="shared" si="21"/>
        <v>34.539299999999997</v>
      </c>
      <c r="Q179" s="137">
        <v>0</v>
      </c>
      <c r="R179" s="137">
        <f t="shared" si="22"/>
        <v>0</v>
      </c>
      <c r="S179" s="137">
        <v>0</v>
      </c>
      <c r="T179" s="138">
        <f t="shared" si="23"/>
        <v>0</v>
      </c>
      <c r="AR179" s="139" t="s">
        <v>174</v>
      </c>
      <c r="AT179" s="139" t="s">
        <v>170</v>
      </c>
      <c r="AU179" s="139" t="s">
        <v>81</v>
      </c>
      <c r="AY179" s="13" t="s">
        <v>168</v>
      </c>
      <c r="BE179" s="140">
        <f t="shared" si="24"/>
        <v>0</v>
      </c>
      <c r="BF179" s="140">
        <f t="shared" si="25"/>
        <v>0</v>
      </c>
      <c r="BG179" s="140">
        <f t="shared" si="26"/>
        <v>0</v>
      </c>
      <c r="BH179" s="140">
        <f t="shared" si="27"/>
        <v>0</v>
      </c>
      <c r="BI179" s="140">
        <f t="shared" si="28"/>
        <v>0</v>
      </c>
      <c r="BJ179" s="13" t="s">
        <v>79</v>
      </c>
      <c r="BK179" s="140">
        <f t="shared" si="29"/>
        <v>0</v>
      </c>
      <c r="BL179" s="13" t="s">
        <v>174</v>
      </c>
      <c r="BM179" s="139" t="s">
        <v>722</v>
      </c>
    </row>
    <row r="180" spans="2:65" s="1" customFormat="1" ht="24.2" customHeight="1">
      <c r="B180" s="128"/>
      <c r="C180" s="129" t="s">
        <v>407</v>
      </c>
      <c r="D180" s="129" t="s">
        <v>170</v>
      </c>
      <c r="E180" s="130" t="s">
        <v>723</v>
      </c>
      <c r="F180" s="131" t="s">
        <v>724</v>
      </c>
      <c r="G180" s="132" t="s">
        <v>218</v>
      </c>
      <c r="H180" s="133">
        <v>383.77</v>
      </c>
      <c r="I180" s="134">
        <v>0</v>
      </c>
      <c r="J180" s="134">
        <f t="shared" si="20"/>
        <v>0</v>
      </c>
      <c r="K180" s="131" t="s">
        <v>2419</v>
      </c>
      <c r="L180" s="25"/>
      <c r="M180" s="135" t="s">
        <v>1</v>
      </c>
      <c r="N180" s="136" t="s">
        <v>37</v>
      </c>
      <c r="O180" s="137">
        <v>5.8000000000000003E-2</v>
      </c>
      <c r="P180" s="137">
        <f t="shared" si="21"/>
        <v>22.258659999999999</v>
      </c>
      <c r="Q180" s="137">
        <v>0</v>
      </c>
      <c r="R180" s="137">
        <f t="shared" si="22"/>
        <v>0</v>
      </c>
      <c r="S180" s="137">
        <v>0</v>
      </c>
      <c r="T180" s="138">
        <f t="shared" si="23"/>
        <v>0</v>
      </c>
      <c r="AR180" s="139" t="s">
        <v>174</v>
      </c>
      <c r="AT180" s="139" t="s">
        <v>170</v>
      </c>
      <c r="AU180" s="139" t="s">
        <v>81</v>
      </c>
      <c r="AY180" s="13" t="s">
        <v>168</v>
      </c>
      <c r="BE180" s="140">
        <f t="shared" si="24"/>
        <v>0</v>
      </c>
      <c r="BF180" s="140">
        <f t="shared" si="25"/>
        <v>0</v>
      </c>
      <c r="BG180" s="140">
        <f t="shared" si="26"/>
        <v>0</v>
      </c>
      <c r="BH180" s="140">
        <f t="shared" si="27"/>
        <v>0</v>
      </c>
      <c r="BI180" s="140">
        <f t="shared" si="28"/>
        <v>0</v>
      </c>
      <c r="BJ180" s="13" t="s">
        <v>79</v>
      </c>
      <c r="BK180" s="140">
        <f t="shared" si="29"/>
        <v>0</v>
      </c>
      <c r="BL180" s="13" t="s">
        <v>174</v>
      </c>
      <c r="BM180" s="139" t="s">
        <v>725</v>
      </c>
    </row>
    <row r="181" spans="2:65" s="1" customFormat="1" ht="16.5" customHeight="1">
      <c r="B181" s="128"/>
      <c r="C181" s="145" t="s">
        <v>409</v>
      </c>
      <c r="D181" s="145" t="s">
        <v>210</v>
      </c>
      <c r="E181" s="146" t="s">
        <v>726</v>
      </c>
      <c r="F181" s="147" t="s">
        <v>727</v>
      </c>
      <c r="G181" s="148" t="s">
        <v>728</v>
      </c>
      <c r="H181" s="149">
        <v>13.835000000000001</v>
      </c>
      <c r="I181" s="134">
        <v>0</v>
      </c>
      <c r="J181" s="150">
        <f t="shared" si="20"/>
        <v>0</v>
      </c>
      <c r="K181" s="147" t="s">
        <v>2419</v>
      </c>
      <c r="L181" s="151"/>
      <c r="M181" s="152" t="s">
        <v>1</v>
      </c>
      <c r="N181" s="153" t="s">
        <v>37</v>
      </c>
      <c r="O181" s="137">
        <v>0</v>
      </c>
      <c r="P181" s="137">
        <f t="shared" si="21"/>
        <v>0</v>
      </c>
      <c r="Q181" s="137">
        <v>1E-3</v>
      </c>
      <c r="R181" s="137">
        <f t="shared" si="22"/>
        <v>1.3835000000000002E-2</v>
      </c>
      <c r="S181" s="137">
        <v>0</v>
      </c>
      <c r="T181" s="138">
        <f t="shared" si="23"/>
        <v>0</v>
      </c>
      <c r="AR181" s="139" t="s">
        <v>232</v>
      </c>
      <c r="AT181" s="139" t="s">
        <v>210</v>
      </c>
      <c r="AU181" s="139" t="s">
        <v>81</v>
      </c>
      <c r="AY181" s="13" t="s">
        <v>168</v>
      </c>
      <c r="BE181" s="140">
        <f t="shared" si="24"/>
        <v>0</v>
      </c>
      <c r="BF181" s="140">
        <f t="shared" si="25"/>
        <v>0</v>
      </c>
      <c r="BG181" s="140">
        <f t="shared" si="26"/>
        <v>0</v>
      </c>
      <c r="BH181" s="140">
        <f t="shared" si="27"/>
        <v>0</v>
      </c>
      <c r="BI181" s="140">
        <f t="shared" si="28"/>
        <v>0</v>
      </c>
      <c r="BJ181" s="13" t="s">
        <v>79</v>
      </c>
      <c r="BK181" s="140">
        <f t="shared" si="29"/>
        <v>0</v>
      </c>
      <c r="BL181" s="13" t="s">
        <v>174</v>
      </c>
      <c r="BM181" s="139" t="s">
        <v>729</v>
      </c>
    </row>
    <row r="182" spans="2:65" s="1" customFormat="1" ht="21.75" customHeight="1">
      <c r="B182" s="128"/>
      <c r="C182" s="129" t="s">
        <v>411</v>
      </c>
      <c r="D182" s="129" t="s">
        <v>170</v>
      </c>
      <c r="E182" s="130" t="s">
        <v>730</v>
      </c>
      <c r="F182" s="131" t="s">
        <v>731</v>
      </c>
      <c r="G182" s="132" t="s">
        <v>218</v>
      </c>
      <c r="H182" s="133">
        <v>383.77</v>
      </c>
      <c r="I182" s="134">
        <v>0</v>
      </c>
      <c r="J182" s="134">
        <f t="shared" si="20"/>
        <v>0</v>
      </c>
      <c r="K182" s="131" t="s">
        <v>2419</v>
      </c>
      <c r="L182" s="25"/>
      <c r="M182" s="135" t="s">
        <v>1</v>
      </c>
      <c r="N182" s="136" t="s">
        <v>37</v>
      </c>
      <c r="O182" s="137">
        <v>2E-3</v>
      </c>
      <c r="P182" s="137">
        <f t="shared" si="21"/>
        <v>0.76754</v>
      </c>
      <c r="Q182" s="137">
        <v>0</v>
      </c>
      <c r="R182" s="137">
        <f t="shared" si="22"/>
        <v>0</v>
      </c>
      <c r="S182" s="137">
        <v>0</v>
      </c>
      <c r="T182" s="138">
        <f t="shared" si="23"/>
        <v>0</v>
      </c>
      <c r="AR182" s="139" t="s">
        <v>174</v>
      </c>
      <c r="AT182" s="139" t="s">
        <v>170</v>
      </c>
      <c r="AU182" s="139" t="s">
        <v>81</v>
      </c>
      <c r="AY182" s="13" t="s">
        <v>168</v>
      </c>
      <c r="BE182" s="140">
        <f t="shared" si="24"/>
        <v>0</v>
      </c>
      <c r="BF182" s="140">
        <f t="shared" si="25"/>
        <v>0</v>
      </c>
      <c r="BG182" s="140">
        <f t="shared" si="26"/>
        <v>0</v>
      </c>
      <c r="BH182" s="140">
        <f t="shared" si="27"/>
        <v>0</v>
      </c>
      <c r="BI182" s="140">
        <f t="shared" si="28"/>
        <v>0</v>
      </c>
      <c r="BJ182" s="13" t="s">
        <v>79</v>
      </c>
      <c r="BK182" s="140">
        <f t="shared" si="29"/>
        <v>0</v>
      </c>
      <c r="BL182" s="13" t="s">
        <v>174</v>
      </c>
      <c r="BM182" s="139" t="s">
        <v>732</v>
      </c>
    </row>
    <row r="183" spans="2:65" s="1" customFormat="1" ht="21.75" customHeight="1">
      <c r="B183" s="128"/>
      <c r="C183" s="129" t="s">
        <v>413</v>
      </c>
      <c r="D183" s="129" t="s">
        <v>170</v>
      </c>
      <c r="E183" s="130" t="s">
        <v>733</v>
      </c>
      <c r="F183" s="131" t="s">
        <v>734</v>
      </c>
      <c r="G183" s="132" t="s">
        <v>218</v>
      </c>
      <c r="H183" s="133">
        <v>383.77</v>
      </c>
      <c r="I183" s="134">
        <v>0</v>
      </c>
      <c r="J183" s="134">
        <f t="shared" si="20"/>
        <v>0</v>
      </c>
      <c r="K183" s="131" t="s">
        <v>2419</v>
      </c>
      <c r="L183" s="25"/>
      <c r="M183" s="135" t="s">
        <v>1</v>
      </c>
      <c r="N183" s="136" t="s">
        <v>37</v>
      </c>
      <c r="O183" s="137">
        <v>1E-3</v>
      </c>
      <c r="P183" s="137">
        <f t="shared" si="21"/>
        <v>0.38377</v>
      </c>
      <c r="Q183" s="137">
        <v>0</v>
      </c>
      <c r="R183" s="137">
        <f t="shared" si="22"/>
        <v>0</v>
      </c>
      <c r="S183" s="137">
        <v>0</v>
      </c>
      <c r="T183" s="138">
        <f t="shared" si="23"/>
        <v>0</v>
      </c>
      <c r="AR183" s="139" t="s">
        <v>174</v>
      </c>
      <c r="AT183" s="139" t="s">
        <v>170</v>
      </c>
      <c r="AU183" s="139" t="s">
        <v>81</v>
      </c>
      <c r="AY183" s="13" t="s">
        <v>168</v>
      </c>
      <c r="BE183" s="140">
        <f t="shared" si="24"/>
        <v>0</v>
      </c>
      <c r="BF183" s="140">
        <f t="shared" si="25"/>
        <v>0</v>
      </c>
      <c r="BG183" s="140">
        <f t="shared" si="26"/>
        <v>0</v>
      </c>
      <c r="BH183" s="140">
        <f t="shared" si="27"/>
        <v>0</v>
      </c>
      <c r="BI183" s="140">
        <f t="shared" si="28"/>
        <v>0</v>
      </c>
      <c r="BJ183" s="13" t="s">
        <v>79</v>
      </c>
      <c r="BK183" s="140">
        <f t="shared" si="29"/>
        <v>0</v>
      </c>
      <c r="BL183" s="13" t="s">
        <v>174</v>
      </c>
      <c r="BM183" s="139" t="s">
        <v>735</v>
      </c>
    </row>
    <row r="184" spans="2:65" s="1" customFormat="1" ht="21.75" customHeight="1">
      <c r="B184" s="128"/>
      <c r="C184" s="129" t="s">
        <v>417</v>
      </c>
      <c r="D184" s="129" t="s">
        <v>170</v>
      </c>
      <c r="E184" s="130" t="s">
        <v>736</v>
      </c>
      <c r="F184" s="131" t="s">
        <v>737</v>
      </c>
      <c r="G184" s="132" t="s">
        <v>218</v>
      </c>
      <c r="H184" s="133">
        <v>767.54</v>
      </c>
      <c r="I184" s="134">
        <v>0</v>
      </c>
      <c r="J184" s="134">
        <f t="shared" si="20"/>
        <v>0</v>
      </c>
      <c r="K184" s="131" t="s">
        <v>2419</v>
      </c>
      <c r="L184" s="25"/>
      <c r="M184" s="135" t="s">
        <v>1</v>
      </c>
      <c r="N184" s="136" t="s">
        <v>37</v>
      </c>
      <c r="O184" s="137">
        <v>1.4999999999999999E-2</v>
      </c>
      <c r="P184" s="137">
        <f t="shared" si="21"/>
        <v>11.5131</v>
      </c>
      <c r="Q184" s="137">
        <v>0</v>
      </c>
      <c r="R184" s="137">
        <f t="shared" si="22"/>
        <v>0</v>
      </c>
      <c r="S184" s="137">
        <v>0</v>
      </c>
      <c r="T184" s="138">
        <f t="shared" si="23"/>
        <v>0</v>
      </c>
      <c r="AR184" s="139" t="s">
        <v>174</v>
      </c>
      <c r="AT184" s="139" t="s">
        <v>170</v>
      </c>
      <c r="AU184" s="139" t="s">
        <v>81</v>
      </c>
      <c r="AY184" s="13" t="s">
        <v>168</v>
      </c>
      <c r="BE184" s="140">
        <f t="shared" si="24"/>
        <v>0</v>
      </c>
      <c r="BF184" s="140">
        <f t="shared" si="25"/>
        <v>0</v>
      </c>
      <c r="BG184" s="140">
        <f t="shared" si="26"/>
        <v>0</v>
      </c>
      <c r="BH184" s="140">
        <f t="shared" si="27"/>
        <v>0</v>
      </c>
      <c r="BI184" s="140">
        <f t="shared" si="28"/>
        <v>0</v>
      </c>
      <c r="BJ184" s="13" t="s">
        <v>79</v>
      </c>
      <c r="BK184" s="140">
        <f t="shared" si="29"/>
        <v>0</v>
      </c>
      <c r="BL184" s="13" t="s">
        <v>174</v>
      </c>
      <c r="BM184" s="139" t="s">
        <v>738</v>
      </c>
    </row>
    <row r="185" spans="2:65" s="1" customFormat="1" ht="16.5" customHeight="1">
      <c r="B185" s="128"/>
      <c r="C185" s="129" t="s">
        <v>421</v>
      </c>
      <c r="D185" s="129" t="s">
        <v>170</v>
      </c>
      <c r="E185" s="130" t="s">
        <v>739</v>
      </c>
      <c r="F185" s="131" t="s">
        <v>740</v>
      </c>
      <c r="G185" s="132" t="s">
        <v>218</v>
      </c>
      <c r="H185" s="133">
        <v>383.77</v>
      </c>
      <c r="I185" s="134">
        <v>0</v>
      </c>
      <c r="J185" s="134">
        <f t="shared" si="20"/>
        <v>0</v>
      </c>
      <c r="K185" s="131" t="s">
        <v>2419</v>
      </c>
      <c r="L185" s="25"/>
      <c r="M185" s="135" t="s">
        <v>1</v>
      </c>
      <c r="N185" s="136" t="s">
        <v>37</v>
      </c>
      <c r="O185" s="137">
        <v>1E-3</v>
      </c>
      <c r="P185" s="137">
        <f t="shared" si="21"/>
        <v>0.38377</v>
      </c>
      <c r="Q185" s="137">
        <v>0</v>
      </c>
      <c r="R185" s="137">
        <f t="shared" si="22"/>
        <v>0</v>
      </c>
      <c r="S185" s="137">
        <v>0</v>
      </c>
      <c r="T185" s="138">
        <f t="shared" si="23"/>
        <v>0</v>
      </c>
      <c r="AR185" s="139" t="s">
        <v>174</v>
      </c>
      <c r="AT185" s="139" t="s">
        <v>170</v>
      </c>
      <c r="AU185" s="139" t="s">
        <v>81</v>
      </c>
      <c r="AY185" s="13" t="s">
        <v>168</v>
      </c>
      <c r="BE185" s="140">
        <f t="shared" si="24"/>
        <v>0</v>
      </c>
      <c r="BF185" s="140">
        <f t="shared" si="25"/>
        <v>0</v>
      </c>
      <c r="BG185" s="140">
        <f t="shared" si="26"/>
        <v>0</v>
      </c>
      <c r="BH185" s="140">
        <f t="shared" si="27"/>
        <v>0</v>
      </c>
      <c r="BI185" s="140">
        <f t="shared" si="28"/>
        <v>0</v>
      </c>
      <c r="BJ185" s="13" t="s">
        <v>79</v>
      </c>
      <c r="BK185" s="140">
        <f t="shared" si="29"/>
        <v>0</v>
      </c>
      <c r="BL185" s="13" t="s">
        <v>174</v>
      </c>
      <c r="BM185" s="139" t="s">
        <v>741</v>
      </c>
    </row>
    <row r="186" spans="2:65" s="1" customFormat="1" ht="33" customHeight="1">
      <c r="B186" s="128"/>
      <c r="C186" s="129" t="s">
        <v>425</v>
      </c>
      <c r="D186" s="129" t="s">
        <v>170</v>
      </c>
      <c r="E186" s="130" t="s">
        <v>742</v>
      </c>
      <c r="F186" s="131" t="s">
        <v>743</v>
      </c>
      <c r="G186" s="132" t="s">
        <v>218</v>
      </c>
      <c r="H186" s="133">
        <v>383.77</v>
      </c>
      <c r="I186" s="134">
        <v>0</v>
      </c>
      <c r="J186" s="134">
        <f t="shared" si="20"/>
        <v>0</v>
      </c>
      <c r="K186" s="131" t="s">
        <v>2419</v>
      </c>
      <c r="L186" s="25"/>
      <c r="M186" s="135" t="s">
        <v>1</v>
      </c>
      <c r="N186" s="136" t="s">
        <v>37</v>
      </c>
      <c r="O186" s="137">
        <v>2E-3</v>
      </c>
      <c r="P186" s="137">
        <f t="shared" si="21"/>
        <v>0.76754</v>
      </c>
      <c r="Q186" s="137">
        <v>0</v>
      </c>
      <c r="R186" s="137">
        <f t="shared" si="22"/>
        <v>0</v>
      </c>
      <c r="S186" s="137">
        <v>0</v>
      </c>
      <c r="T186" s="138">
        <f t="shared" si="23"/>
        <v>0</v>
      </c>
      <c r="AR186" s="139" t="s">
        <v>174</v>
      </c>
      <c r="AT186" s="139" t="s">
        <v>170</v>
      </c>
      <c r="AU186" s="139" t="s">
        <v>81</v>
      </c>
      <c r="AY186" s="13" t="s">
        <v>168</v>
      </c>
      <c r="BE186" s="140">
        <f t="shared" si="24"/>
        <v>0</v>
      </c>
      <c r="BF186" s="140">
        <f t="shared" si="25"/>
        <v>0</v>
      </c>
      <c r="BG186" s="140">
        <f t="shared" si="26"/>
        <v>0</v>
      </c>
      <c r="BH186" s="140">
        <f t="shared" si="27"/>
        <v>0</v>
      </c>
      <c r="BI186" s="140">
        <f t="shared" si="28"/>
        <v>0</v>
      </c>
      <c r="BJ186" s="13" t="s">
        <v>79</v>
      </c>
      <c r="BK186" s="140">
        <f t="shared" si="29"/>
        <v>0</v>
      </c>
      <c r="BL186" s="13" t="s">
        <v>174</v>
      </c>
      <c r="BM186" s="139" t="s">
        <v>744</v>
      </c>
    </row>
    <row r="187" spans="2:65" s="1" customFormat="1" ht="24.2" customHeight="1">
      <c r="B187" s="128"/>
      <c r="C187" s="129" t="s">
        <v>431</v>
      </c>
      <c r="D187" s="129" t="s">
        <v>170</v>
      </c>
      <c r="E187" s="130" t="s">
        <v>745</v>
      </c>
      <c r="F187" s="131" t="s">
        <v>746</v>
      </c>
      <c r="G187" s="132" t="s">
        <v>239</v>
      </c>
      <c r="H187" s="133">
        <v>1.2E-2</v>
      </c>
      <c r="I187" s="134">
        <v>0</v>
      </c>
      <c r="J187" s="134">
        <f t="shared" si="20"/>
        <v>0</v>
      </c>
      <c r="K187" s="131" t="s">
        <v>2419</v>
      </c>
      <c r="L187" s="25"/>
      <c r="M187" s="135" t="s">
        <v>1</v>
      </c>
      <c r="N187" s="136" t="s">
        <v>37</v>
      </c>
      <c r="O187" s="137">
        <v>21.428999999999998</v>
      </c>
      <c r="P187" s="137">
        <f t="shared" si="21"/>
        <v>0.25714799999999999</v>
      </c>
      <c r="Q187" s="137">
        <v>0</v>
      </c>
      <c r="R187" s="137">
        <f t="shared" si="22"/>
        <v>0</v>
      </c>
      <c r="S187" s="137">
        <v>0</v>
      </c>
      <c r="T187" s="138">
        <f t="shared" si="23"/>
        <v>0</v>
      </c>
      <c r="AR187" s="139" t="s">
        <v>174</v>
      </c>
      <c r="AT187" s="139" t="s">
        <v>170</v>
      </c>
      <c r="AU187" s="139" t="s">
        <v>81</v>
      </c>
      <c r="AY187" s="13" t="s">
        <v>168</v>
      </c>
      <c r="BE187" s="140">
        <f t="shared" si="24"/>
        <v>0</v>
      </c>
      <c r="BF187" s="140">
        <f t="shared" si="25"/>
        <v>0</v>
      </c>
      <c r="BG187" s="140">
        <f t="shared" si="26"/>
        <v>0</v>
      </c>
      <c r="BH187" s="140">
        <f t="shared" si="27"/>
        <v>0</v>
      </c>
      <c r="BI187" s="140">
        <f t="shared" si="28"/>
        <v>0</v>
      </c>
      <c r="BJ187" s="13" t="s">
        <v>79</v>
      </c>
      <c r="BK187" s="140">
        <f t="shared" si="29"/>
        <v>0</v>
      </c>
      <c r="BL187" s="13" t="s">
        <v>174</v>
      </c>
      <c r="BM187" s="139" t="s">
        <v>747</v>
      </c>
    </row>
    <row r="188" spans="2:65" s="1" customFormat="1" ht="24.2" customHeight="1">
      <c r="B188" s="128"/>
      <c r="C188" s="145" t="s">
        <v>435</v>
      </c>
      <c r="D188" s="145" t="s">
        <v>210</v>
      </c>
      <c r="E188" s="146" t="s">
        <v>748</v>
      </c>
      <c r="F188" s="147" t="s">
        <v>749</v>
      </c>
      <c r="G188" s="148" t="s">
        <v>728</v>
      </c>
      <c r="H188" s="149">
        <v>11.858000000000001</v>
      </c>
      <c r="I188" s="134">
        <v>0</v>
      </c>
      <c r="J188" s="150">
        <f t="shared" si="20"/>
        <v>0</v>
      </c>
      <c r="K188" s="147" t="s">
        <v>192</v>
      </c>
      <c r="L188" s="151"/>
      <c r="M188" s="152" t="s">
        <v>1</v>
      </c>
      <c r="N188" s="153" t="s">
        <v>37</v>
      </c>
      <c r="O188" s="137">
        <v>0</v>
      </c>
      <c r="P188" s="137">
        <f t="shared" si="21"/>
        <v>0</v>
      </c>
      <c r="Q188" s="137">
        <v>1E-3</v>
      </c>
      <c r="R188" s="137">
        <f t="shared" si="22"/>
        <v>1.1858E-2</v>
      </c>
      <c r="S188" s="137">
        <v>0</v>
      </c>
      <c r="T188" s="138">
        <f t="shared" si="23"/>
        <v>0</v>
      </c>
      <c r="AR188" s="139" t="s">
        <v>232</v>
      </c>
      <c r="AT188" s="139" t="s">
        <v>210</v>
      </c>
      <c r="AU188" s="139" t="s">
        <v>81</v>
      </c>
      <c r="AY188" s="13" t="s">
        <v>168</v>
      </c>
      <c r="BE188" s="140">
        <f t="shared" si="24"/>
        <v>0</v>
      </c>
      <c r="BF188" s="140">
        <f t="shared" si="25"/>
        <v>0</v>
      </c>
      <c r="BG188" s="140">
        <f t="shared" si="26"/>
        <v>0</v>
      </c>
      <c r="BH188" s="140">
        <f t="shared" si="27"/>
        <v>0</v>
      </c>
      <c r="BI188" s="140">
        <f t="shared" si="28"/>
        <v>0</v>
      </c>
      <c r="BJ188" s="13" t="s">
        <v>79</v>
      </c>
      <c r="BK188" s="140">
        <f t="shared" si="29"/>
        <v>0</v>
      </c>
      <c r="BL188" s="13" t="s">
        <v>174</v>
      </c>
      <c r="BM188" s="139" t="s">
        <v>750</v>
      </c>
    </row>
    <row r="189" spans="2:65" s="1" customFormat="1" ht="21.75" customHeight="1">
      <c r="B189" s="128"/>
      <c r="C189" s="129" t="s">
        <v>439</v>
      </c>
      <c r="D189" s="129" t="s">
        <v>170</v>
      </c>
      <c r="E189" s="130" t="s">
        <v>751</v>
      </c>
      <c r="F189" s="131" t="s">
        <v>752</v>
      </c>
      <c r="G189" s="132" t="s">
        <v>218</v>
      </c>
      <c r="H189" s="133">
        <v>383.77</v>
      </c>
      <c r="I189" s="134">
        <v>0</v>
      </c>
      <c r="J189" s="134">
        <f t="shared" si="20"/>
        <v>0</v>
      </c>
      <c r="K189" s="131" t="s">
        <v>2419</v>
      </c>
      <c r="L189" s="25"/>
      <c r="M189" s="135" t="s">
        <v>1</v>
      </c>
      <c r="N189" s="136" t="s">
        <v>37</v>
      </c>
      <c r="O189" s="137">
        <v>1.0999999999999999E-2</v>
      </c>
      <c r="P189" s="137">
        <f t="shared" si="21"/>
        <v>4.2214699999999992</v>
      </c>
      <c r="Q189" s="137">
        <v>0</v>
      </c>
      <c r="R189" s="137">
        <f t="shared" si="22"/>
        <v>0</v>
      </c>
      <c r="S189" s="137">
        <v>0</v>
      </c>
      <c r="T189" s="138">
        <f t="shared" si="23"/>
        <v>0</v>
      </c>
      <c r="AR189" s="139" t="s">
        <v>174</v>
      </c>
      <c r="AT189" s="139" t="s">
        <v>170</v>
      </c>
      <c r="AU189" s="139" t="s">
        <v>81</v>
      </c>
      <c r="AY189" s="13" t="s">
        <v>168</v>
      </c>
      <c r="BE189" s="140">
        <f t="shared" si="24"/>
        <v>0</v>
      </c>
      <c r="BF189" s="140">
        <f t="shared" si="25"/>
        <v>0</v>
      </c>
      <c r="BG189" s="140">
        <f t="shared" si="26"/>
        <v>0</v>
      </c>
      <c r="BH189" s="140">
        <f t="shared" si="27"/>
        <v>0</v>
      </c>
      <c r="BI189" s="140">
        <f t="shared" si="28"/>
        <v>0</v>
      </c>
      <c r="BJ189" s="13" t="s">
        <v>79</v>
      </c>
      <c r="BK189" s="140">
        <f t="shared" si="29"/>
        <v>0</v>
      </c>
      <c r="BL189" s="13" t="s">
        <v>174</v>
      </c>
      <c r="BM189" s="139" t="s">
        <v>753</v>
      </c>
    </row>
    <row r="190" spans="2:65" s="1" customFormat="1" ht="16.5" customHeight="1">
      <c r="B190" s="128"/>
      <c r="C190" s="129" t="s">
        <v>443</v>
      </c>
      <c r="D190" s="129" t="s">
        <v>170</v>
      </c>
      <c r="E190" s="130" t="s">
        <v>754</v>
      </c>
      <c r="F190" s="131" t="s">
        <v>755</v>
      </c>
      <c r="G190" s="132" t="s">
        <v>213</v>
      </c>
      <c r="H190" s="133">
        <v>37.417999999999999</v>
      </c>
      <c r="I190" s="134">
        <v>0</v>
      </c>
      <c r="J190" s="134">
        <f t="shared" si="20"/>
        <v>0</v>
      </c>
      <c r="K190" s="131" t="s">
        <v>2419</v>
      </c>
      <c r="L190" s="25"/>
      <c r="M190" s="135" t="s">
        <v>1</v>
      </c>
      <c r="N190" s="136" t="s">
        <v>37</v>
      </c>
      <c r="O190" s="137">
        <v>0.86099999999999999</v>
      </c>
      <c r="P190" s="137">
        <f t="shared" si="21"/>
        <v>32.216898</v>
      </c>
      <c r="Q190" s="137">
        <v>0</v>
      </c>
      <c r="R190" s="137">
        <f t="shared" si="22"/>
        <v>0</v>
      </c>
      <c r="S190" s="137">
        <v>0</v>
      </c>
      <c r="T190" s="138">
        <f t="shared" si="23"/>
        <v>0</v>
      </c>
      <c r="AR190" s="139" t="s">
        <v>174</v>
      </c>
      <c r="AT190" s="139" t="s">
        <v>170</v>
      </c>
      <c r="AU190" s="139" t="s">
        <v>81</v>
      </c>
      <c r="AY190" s="13" t="s">
        <v>168</v>
      </c>
      <c r="BE190" s="140">
        <f t="shared" si="24"/>
        <v>0</v>
      </c>
      <c r="BF190" s="140">
        <f t="shared" si="25"/>
        <v>0</v>
      </c>
      <c r="BG190" s="140">
        <f t="shared" si="26"/>
        <v>0</v>
      </c>
      <c r="BH190" s="140">
        <f t="shared" si="27"/>
        <v>0</v>
      </c>
      <c r="BI190" s="140">
        <f t="shared" si="28"/>
        <v>0</v>
      </c>
      <c r="BJ190" s="13" t="s">
        <v>79</v>
      </c>
      <c r="BK190" s="140">
        <f t="shared" si="29"/>
        <v>0</v>
      </c>
      <c r="BL190" s="13" t="s">
        <v>174</v>
      </c>
      <c r="BM190" s="139" t="s">
        <v>756</v>
      </c>
    </row>
    <row r="191" spans="2:65" s="1" customFormat="1" ht="21.75" customHeight="1">
      <c r="B191" s="128"/>
      <c r="C191" s="129" t="s">
        <v>448</v>
      </c>
      <c r="D191" s="129" t="s">
        <v>170</v>
      </c>
      <c r="E191" s="130" t="s">
        <v>757</v>
      </c>
      <c r="F191" s="131" t="s">
        <v>758</v>
      </c>
      <c r="G191" s="132" t="s">
        <v>213</v>
      </c>
      <c r="H191" s="133">
        <v>37.417999999999999</v>
      </c>
      <c r="I191" s="134">
        <v>0</v>
      </c>
      <c r="J191" s="134">
        <f t="shared" si="20"/>
        <v>0</v>
      </c>
      <c r="K191" s="131" t="s">
        <v>2419</v>
      </c>
      <c r="L191" s="25"/>
      <c r="M191" s="135" t="s">
        <v>1</v>
      </c>
      <c r="N191" s="136" t="s">
        <v>37</v>
      </c>
      <c r="O191" s="137">
        <v>0.45200000000000001</v>
      </c>
      <c r="P191" s="137">
        <f t="shared" si="21"/>
        <v>16.912935999999998</v>
      </c>
      <c r="Q191" s="137">
        <v>0</v>
      </c>
      <c r="R191" s="137">
        <f t="shared" si="22"/>
        <v>0</v>
      </c>
      <c r="S191" s="137">
        <v>0</v>
      </c>
      <c r="T191" s="138">
        <f t="shared" si="23"/>
        <v>0</v>
      </c>
      <c r="AR191" s="139" t="s">
        <v>174</v>
      </c>
      <c r="AT191" s="139" t="s">
        <v>170</v>
      </c>
      <c r="AU191" s="139" t="s">
        <v>81</v>
      </c>
      <c r="AY191" s="13" t="s">
        <v>168</v>
      </c>
      <c r="BE191" s="140">
        <f t="shared" si="24"/>
        <v>0</v>
      </c>
      <c r="BF191" s="140">
        <f t="shared" si="25"/>
        <v>0</v>
      </c>
      <c r="BG191" s="140">
        <f t="shared" si="26"/>
        <v>0</v>
      </c>
      <c r="BH191" s="140">
        <f t="shared" si="27"/>
        <v>0</v>
      </c>
      <c r="BI191" s="140">
        <f t="shared" si="28"/>
        <v>0</v>
      </c>
      <c r="BJ191" s="13" t="s">
        <v>79</v>
      </c>
      <c r="BK191" s="140">
        <f t="shared" si="29"/>
        <v>0</v>
      </c>
      <c r="BL191" s="13" t="s">
        <v>174</v>
      </c>
      <c r="BM191" s="139" t="s">
        <v>759</v>
      </c>
    </row>
    <row r="192" spans="2:65" s="1" customFormat="1" ht="24.2" customHeight="1">
      <c r="B192" s="128"/>
      <c r="C192" s="129" t="s">
        <v>452</v>
      </c>
      <c r="D192" s="129" t="s">
        <v>170</v>
      </c>
      <c r="E192" s="130" t="s">
        <v>760</v>
      </c>
      <c r="F192" s="131" t="s">
        <v>761</v>
      </c>
      <c r="G192" s="132" t="s">
        <v>213</v>
      </c>
      <c r="H192" s="133">
        <v>37.417999999999999</v>
      </c>
      <c r="I192" s="134">
        <v>0</v>
      </c>
      <c r="J192" s="134">
        <f t="shared" si="20"/>
        <v>0</v>
      </c>
      <c r="K192" s="131" t="s">
        <v>2419</v>
      </c>
      <c r="L192" s="25"/>
      <c r="M192" s="135" t="s">
        <v>1</v>
      </c>
      <c r="N192" s="136" t="s">
        <v>37</v>
      </c>
      <c r="O192" s="137">
        <v>2.8000000000000001E-2</v>
      </c>
      <c r="P192" s="137">
        <f t="shared" si="21"/>
        <v>1.047704</v>
      </c>
      <c r="Q192" s="137">
        <v>0</v>
      </c>
      <c r="R192" s="137">
        <f t="shared" si="22"/>
        <v>0</v>
      </c>
      <c r="S192" s="137">
        <v>0</v>
      </c>
      <c r="T192" s="138">
        <f t="shared" si="23"/>
        <v>0</v>
      </c>
      <c r="AR192" s="139" t="s">
        <v>174</v>
      </c>
      <c r="AT192" s="139" t="s">
        <v>170</v>
      </c>
      <c r="AU192" s="139" t="s">
        <v>81</v>
      </c>
      <c r="AY192" s="13" t="s">
        <v>168</v>
      </c>
      <c r="BE192" s="140">
        <f t="shared" si="24"/>
        <v>0</v>
      </c>
      <c r="BF192" s="140">
        <f t="shared" si="25"/>
        <v>0</v>
      </c>
      <c r="BG192" s="140">
        <f t="shared" si="26"/>
        <v>0</v>
      </c>
      <c r="BH192" s="140">
        <f t="shared" si="27"/>
        <v>0</v>
      </c>
      <c r="BI192" s="140">
        <f t="shared" si="28"/>
        <v>0</v>
      </c>
      <c r="BJ192" s="13" t="s">
        <v>79</v>
      </c>
      <c r="BK192" s="140">
        <f t="shared" si="29"/>
        <v>0</v>
      </c>
      <c r="BL192" s="13" t="s">
        <v>174</v>
      </c>
      <c r="BM192" s="139" t="s">
        <v>762</v>
      </c>
    </row>
    <row r="193" spans="2:65" s="1" customFormat="1" ht="24.2" customHeight="1">
      <c r="B193" s="128"/>
      <c r="C193" s="129" t="s">
        <v>456</v>
      </c>
      <c r="D193" s="129" t="s">
        <v>170</v>
      </c>
      <c r="E193" s="130" t="s">
        <v>278</v>
      </c>
      <c r="F193" s="131" t="s">
        <v>279</v>
      </c>
      <c r="G193" s="132" t="s">
        <v>213</v>
      </c>
      <c r="H193" s="133">
        <v>65</v>
      </c>
      <c r="I193" s="134">
        <v>0</v>
      </c>
      <c r="J193" s="134">
        <f t="shared" si="20"/>
        <v>0</v>
      </c>
      <c r="K193" s="131" t="s">
        <v>2419</v>
      </c>
      <c r="L193" s="25"/>
      <c r="M193" s="135" t="s">
        <v>1</v>
      </c>
      <c r="N193" s="136" t="s">
        <v>37</v>
      </c>
      <c r="O193" s="137">
        <v>0.32800000000000001</v>
      </c>
      <c r="P193" s="137">
        <f t="shared" si="21"/>
        <v>21.32</v>
      </c>
      <c r="Q193" s="137">
        <v>0</v>
      </c>
      <c r="R193" s="137">
        <f t="shared" si="22"/>
        <v>0</v>
      </c>
      <c r="S193" s="137">
        <v>0</v>
      </c>
      <c r="T193" s="138">
        <f t="shared" si="23"/>
        <v>0</v>
      </c>
      <c r="AR193" s="139" t="s">
        <v>174</v>
      </c>
      <c r="AT193" s="139" t="s">
        <v>170</v>
      </c>
      <c r="AU193" s="139" t="s">
        <v>81</v>
      </c>
      <c r="AY193" s="13" t="s">
        <v>168</v>
      </c>
      <c r="BE193" s="140">
        <f t="shared" si="24"/>
        <v>0</v>
      </c>
      <c r="BF193" s="140">
        <f t="shared" si="25"/>
        <v>0</v>
      </c>
      <c r="BG193" s="140">
        <f t="shared" si="26"/>
        <v>0</v>
      </c>
      <c r="BH193" s="140">
        <f t="shared" si="27"/>
        <v>0</v>
      </c>
      <c r="BI193" s="140">
        <f t="shared" si="28"/>
        <v>0</v>
      </c>
      <c r="BJ193" s="13" t="s">
        <v>79</v>
      </c>
      <c r="BK193" s="140">
        <f t="shared" si="29"/>
        <v>0</v>
      </c>
      <c r="BL193" s="13" t="s">
        <v>174</v>
      </c>
      <c r="BM193" s="139" t="s">
        <v>763</v>
      </c>
    </row>
    <row r="194" spans="2:65" s="1" customFormat="1" ht="37.9" customHeight="1">
      <c r="B194" s="128"/>
      <c r="C194" s="145" t="s">
        <v>460</v>
      </c>
      <c r="D194" s="145" t="s">
        <v>210</v>
      </c>
      <c r="E194" s="146" t="s">
        <v>764</v>
      </c>
      <c r="F194" s="147" t="s">
        <v>765</v>
      </c>
      <c r="G194" s="148" t="s">
        <v>213</v>
      </c>
      <c r="H194" s="149">
        <v>68.25</v>
      </c>
      <c r="I194" s="134">
        <v>0</v>
      </c>
      <c r="J194" s="150">
        <f t="shared" si="20"/>
        <v>0</v>
      </c>
      <c r="K194" s="147" t="s">
        <v>192</v>
      </c>
      <c r="L194" s="151"/>
      <c r="M194" s="152" t="s">
        <v>1</v>
      </c>
      <c r="N194" s="153" t="s">
        <v>37</v>
      </c>
      <c r="O194" s="137">
        <v>0</v>
      </c>
      <c r="P194" s="137">
        <f t="shared" si="21"/>
        <v>0</v>
      </c>
      <c r="Q194" s="137">
        <v>1.42</v>
      </c>
      <c r="R194" s="137">
        <f t="shared" si="22"/>
        <v>96.914999999999992</v>
      </c>
      <c r="S194" s="137">
        <v>0</v>
      </c>
      <c r="T194" s="138">
        <f t="shared" si="23"/>
        <v>0</v>
      </c>
      <c r="AR194" s="139" t="s">
        <v>232</v>
      </c>
      <c r="AT194" s="139" t="s">
        <v>210</v>
      </c>
      <c r="AU194" s="139" t="s">
        <v>81</v>
      </c>
      <c r="AY194" s="13" t="s">
        <v>168</v>
      </c>
      <c r="BE194" s="140">
        <f t="shared" si="24"/>
        <v>0</v>
      </c>
      <c r="BF194" s="140">
        <f t="shared" si="25"/>
        <v>0</v>
      </c>
      <c r="BG194" s="140">
        <f t="shared" si="26"/>
        <v>0</v>
      </c>
      <c r="BH194" s="140">
        <f t="shared" si="27"/>
        <v>0</v>
      </c>
      <c r="BI194" s="140">
        <f t="shared" si="28"/>
        <v>0</v>
      </c>
      <c r="BJ194" s="13" t="s">
        <v>79</v>
      </c>
      <c r="BK194" s="140">
        <f t="shared" si="29"/>
        <v>0</v>
      </c>
      <c r="BL194" s="13" t="s">
        <v>174</v>
      </c>
      <c r="BM194" s="139" t="s">
        <v>766</v>
      </c>
    </row>
    <row r="195" spans="2:65" s="1" customFormat="1" ht="24.2" customHeight="1">
      <c r="B195" s="128"/>
      <c r="C195" s="129" t="s">
        <v>464</v>
      </c>
      <c r="D195" s="129" t="s">
        <v>170</v>
      </c>
      <c r="E195" s="130" t="s">
        <v>398</v>
      </c>
      <c r="F195" s="131" t="s">
        <v>399</v>
      </c>
      <c r="G195" s="132" t="s">
        <v>213</v>
      </c>
      <c r="H195" s="133">
        <v>65</v>
      </c>
      <c r="I195" s="134">
        <v>0</v>
      </c>
      <c r="J195" s="134">
        <f t="shared" si="20"/>
        <v>0</v>
      </c>
      <c r="K195" s="131" t="s">
        <v>2419</v>
      </c>
      <c r="L195" s="25"/>
      <c r="M195" s="135" t="s">
        <v>1</v>
      </c>
      <c r="N195" s="136" t="s">
        <v>37</v>
      </c>
      <c r="O195" s="137">
        <v>0.19700000000000001</v>
      </c>
      <c r="P195" s="137">
        <f t="shared" si="21"/>
        <v>12.805</v>
      </c>
      <c r="Q195" s="137">
        <v>0</v>
      </c>
      <c r="R195" s="137">
        <f t="shared" si="22"/>
        <v>0</v>
      </c>
      <c r="S195" s="137">
        <v>0</v>
      </c>
      <c r="T195" s="138">
        <f t="shared" si="23"/>
        <v>0</v>
      </c>
      <c r="AR195" s="139" t="s">
        <v>174</v>
      </c>
      <c r="AT195" s="139" t="s">
        <v>170</v>
      </c>
      <c r="AU195" s="139" t="s">
        <v>81</v>
      </c>
      <c r="AY195" s="13" t="s">
        <v>168</v>
      </c>
      <c r="BE195" s="140">
        <f t="shared" si="24"/>
        <v>0</v>
      </c>
      <c r="BF195" s="140">
        <f t="shared" si="25"/>
        <v>0</v>
      </c>
      <c r="BG195" s="140">
        <f t="shared" si="26"/>
        <v>0</v>
      </c>
      <c r="BH195" s="140">
        <f t="shared" si="27"/>
        <v>0</v>
      </c>
      <c r="BI195" s="140">
        <f t="shared" si="28"/>
        <v>0</v>
      </c>
      <c r="BJ195" s="13" t="s">
        <v>79</v>
      </c>
      <c r="BK195" s="140">
        <f t="shared" si="29"/>
        <v>0</v>
      </c>
      <c r="BL195" s="13" t="s">
        <v>174</v>
      </c>
      <c r="BM195" s="139" t="s">
        <v>767</v>
      </c>
    </row>
    <row r="196" spans="2:65" s="1" customFormat="1" ht="37.9" customHeight="1">
      <c r="B196" s="128"/>
      <c r="C196" s="129" t="s">
        <v>468</v>
      </c>
      <c r="D196" s="129" t="s">
        <v>170</v>
      </c>
      <c r="E196" s="130" t="s">
        <v>768</v>
      </c>
      <c r="F196" s="131" t="s">
        <v>769</v>
      </c>
      <c r="G196" s="132" t="s">
        <v>213</v>
      </c>
      <c r="H196" s="133">
        <v>65</v>
      </c>
      <c r="I196" s="134">
        <v>0</v>
      </c>
      <c r="J196" s="134">
        <f t="shared" si="20"/>
        <v>0</v>
      </c>
      <c r="K196" s="131" t="s">
        <v>2419</v>
      </c>
      <c r="L196" s="25"/>
      <c r="M196" s="135" t="s">
        <v>1</v>
      </c>
      <c r="N196" s="136" t="s">
        <v>37</v>
      </c>
      <c r="O196" s="137">
        <v>7.0000000000000007E-2</v>
      </c>
      <c r="P196" s="137">
        <f t="shared" si="21"/>
        <v>4.5500000000000007</v>
      </c>
      <c r="Q196" s="137">
        <v>0</v>
      </c>
      <c r="R196" s="137">
        <f t="shared" si="22"/>
        <v>0</v>
      </c>
      <c r="S196" s="137">
        <v>0</v>
      </c>
      <c r="T196" s="138">
        <f t="shared" si="23"/>
        <v>0</v>
      </c>
      <c r="AR196" s="139" t="s">
        <v>174</v>
      </c>
      <c r="AT196" s="139" t="s">
        <v>170</v>
      </c>
      <c r="AU196" s="139" t="s">
        <v>81</v>
      </c>
      <c r="AY196" s="13" t="s">
        <v>168</v>
      </c>
      <c r="BE196" s="140">
        <f t="shared" si="24"/>
        <v>0</v>
      </c>
      <c r="BF196" s="140">
        <f t="shared" si="25"/>
        <v>0</v>
      </c>
      <c r="BG196" s="140">
        <f t="shared" si="26"/>
        <v>0</v>
      </c>
      <c r="BH196" s="140">
        <f t="shared" si="27"/>
        <v>0</v>
      </c>
      <c r="BI196" s="140">
        <f t="shared" si="28"/>
        <v>0</v>
      </c>
      <c r="BJ196" s="13" t="s">
        <v>79</v>
      </c>
      <c r="BK196" s="140">
        <f t="shared" si="29"/>
        <v>0</v>
      </c>
      <c r="BL196" s="13" t="s">
        <v>174</v>
      </c>
      <c r="BM196" s="139" t="s">
        <v>770</v>
      </c>
    </row>
    <row r="197" spans="2:65" s="1" customFormat="1" ht="37.9" customHeight="1">
      <c r="B197" s="128"/>
      <c r="C197" s="129" t="s">
        <v>472</v>
      </c>
      <c r="D197" s="129" t="s">
        <v>170</v>
      </c>
      <c r="E197" s="130" t="s">
        <v>771</v>
      </c>
      <c r="F197" s="131" t="s">
        <v>772</v>
      </c>
      <c r="G197" s="132" t="s">
        <v>218</v>
      </c>
      <c r="H197" s="133">
        <v>30.2</v>
      </c>
      <c r="I197" s="134">
        <v>0</v>
      </c>
      <c r="J197" s="134">
        <f t="shared" si="20"/>
        <v>0</v>
      </c>
      <c r="K197" s="131" t="s">
        <v>192</v>
      </c>
      <c r="L197" s="25"/>
      <c r="M197" s="135" t="s">
        <v>1</v>
      </c>
      <c r="N197" s="136" t="s">
        <v>37</v>
      </c>
      <c r="O197" s="137">
        <v>5.8000000000000003E-2</v>
      </c>
      <c r="P197" s="137">
        <f t="shared" si="21"/>
        <v>1.7516</v>
      </c>
      <c r="Q197" s="137">
        <v>0</v>
      </c>
      <c r="R197" s="137">
        <f t="shared" si="22"/>
        <v>0</v>
      </c>
      <c r="S197" s="137">
        <v>0</v>
      </c>
      <c r="T197" s="138">
        <f t="shared" si="23"/>
        <v>0</v>
      </c>
      <c r="AR197" s="139" t="s">
        <v>174</v>
      </c>
      <c r="AT197" s="139" t="s">
        <v>170</v>
      </c>
      <c r="AU197" s="139" t="s">
        <v>81</v>
      </c>
      <c r="AY197" s="13" t="s">
        <v>168</v>
      </c>
      <c r="BE197" s="140">
        <f t="shared" si="24"/>
        <v>0</v>
      </c>
      <c r="BF197" s="140">
        <f t="shared" si="25"/>
        <v>0</v>
      </c>
      <c r="BG197" s="140">
        <f t="shared" si="26"/>
        <v>0</v>
      </c>
      <c r="BH197" s="140">
        <f t="shared" si="27"/>
        <v>0</v>
      </c>
      <c r="BI197" s="140">
        <f t="shared" si="28"/>
        <v>0</v>
      </c>
      <c r="BJ197" s="13" t="s">
        <v>79</v>
      </c>
      <c r="BK197" s="140">
        <f t="shared" si="29"/>
        <v>0</v>
      </c>
      <c r="BL197" s="13" t="s">
        <v>174</v>
      </c>
      <c r="BM197" s="139" t="s">
        <v>773</v>
      </c>
    </row>
    <row r="198" spans="2:65" s="11" customFormat="1" ht="22.9" customHeight="1">
      <c r="B198" s="117"/>
      <c r="D198" s="118" t="s">
        <v>71</v>
      </c>
      <c r="E198" s="126" t="s">
        <v>185</v>
      </c>
      <c r="F198" s="126" t="s">
        <v>774</v>
      </c>
      <c r="I198" s="134">
        <v>0</v>
      </c>
      <c r="J198" s="127">
        <f>BK198</f>
        <v>0</v>
      </c>
      <c r="L198" s="117"/>
      <c r="M198" s="121"/>
      <c r="P198" s="122">
        <f>SUM(P199:P223)</f>
        <v>829.83677999999975</v>
      </c>
      <c r="R198" s="122">
        <f>SUM(R199:R223)</f>
        <v>339.97027909999997</v>
      </c>
      <c r="T198" s="123">
        <f>SUM(T199:T223)</f>
        <v>0</v>
      </c>
      <c r="AR198" s="118" t="s">
        <v>79</v>
      </c>
      <c r="AT198" s="124" t="s">
        <v>71</v>
      </c>
      <c r="AU198" s="124" t="s">
        <v>79</v>
      </c>
      <c r="AY198" s="118" t="s">
        <v>168</v>
      </c>
      <c r="BK198" s="125">
        <f>SUM(BK199:BK223)</f>
        <v>0</v>
      </c>
    </row>
    <row r="199" spans="2:65" s="1" customFormat="1" ht="24.2" customHeight="1">
      <c r="B199" s="128"/>
      <c r="C199" s="129" t="s">
        <v>476</v>
      </c>
      <c r="D199" s="129" t="s">
        <v>170</v>
      </c>
      <c r="E199" s="130" t="s">
        <v>775</v>
      </c>
      <c r="F199" s="131" t="s">
        <v>776</v>
      </c>
      <c r="G199" s="132" t="s">
        <v>218</v>
      </c>
      <c r="H199" s="133">
        <v>875.64</v>
      </c>
      <c r="I199" s="134">
        <v>0</v>
      </c>
      <c r="J199" s="134">
        <f t="shared" ref="J199:J223" si="30">ROUND(I199*H199,2)</f>
        <v>0</v>
      </c>
      <c r="K199" s="131" t="s">
        <v>2419</v>
      </c>
      <c r="L199" s="25"/>
      <c r="M199" s="135" t="s">
        <v>1</v>
      </c>
      <c r="N199" s="136" t="s">
        <v>37</v>
      </c>
      <c r="O199" s="137">
        <v>2.5000000000000001E-2</v>
      </c>
      <c r="P199" s="137">
        <f t="shared" ref="P199:P223" si="31">O199*H199</f>
        <v>21.891000000000002</v>
      </c>
      <c r="Q199" s="137">
        <v>0</v>
      </c>
      <c r="R199" s="137">
        <f t="shared" ref="R199:R223" si="32">Q199*H199</f>
        <v>0</v>
      </c>
      <c r="S199" s="137">
        <v>0</v>
      </c>
      <c r="T199" s="138">
        <f t="shared" ref="T199:T223" si="33">S199*H199</f>
        <v>0</v>
      </c>
      <c r="AR199" s="139" t="s">
        <v>174</v>
      </c>
      <c r="AT199" s="139" t="s">
        <v>170</v>
      </c>
      <c r="AU199" s="139" t="s">
        <v>81</v>
      </c>
      <c r="AY199" s="13" t="s">
        <v>168</v>
      </c>
      <c r="BE199" s="140">
        <f t="shared" ref="BE199:BE223" si="34">IF(N199="základní",J199,0)</f>
        <v>0</v>
      </c>
      <c r="BF199" s="140">
        <f t="shared" ref="BF199:BF223" si="35">IF(N199="snížená",J199,0)</f>
        <v>0</v>
      </c>
      <c r="BG199" s="140">
        <f t="shared" ref="BG199:BG223" si="36">IF(N199="zákl. přenesená",J199,0)</f>
        <v>0</v>
      </c>
      <c r="BH199" s="140">
        <f t="shared" ref="BH199:BH223" si="37">IF(N199="sníž. přenesená",J199,0)</f>
        <v>0</v>
      </c>
      <c r="BI199" s="140">
        <f t="shared" ref="BI199:BI223" si="38">IF(N199="nulová",J199,0)</f>
        <v>0</v>
      </c>
      <c r="BJ199" s="13" t="s">
        <v>79</v>
      </c>
      <c r="BK199" s="140">
        <f t="shared" ref="BK199:BK223" si="39">ROUND(I199*H199,2)</f>
        <v>0</v>
      </c>
      <c r="BL199" s="13" t="s">
        <v>174</v>
      </c>
      <c r="BM199" s="139" t="s">
        <v>777</v>
      </c>
    </row>
    <row r="200" spans="2:65" s="1" customFormat="1" ht="24.2" customHeight="1">
      <c r="B200" s="128"/>
      <c r="C200" s="129" t="s">
        <v>480</v>
      </c>
      <c r="D200" s="129" t="s">
        <v>170</v>
      </c>
      <c r="E200" s="130" t="s">
        <v>778</v>
      </c>
      <c r="F200" s="131" t="s">
        <v>779</v>
      </c>
      <c r="G200" s="132" t="s">
        <v>218</v>
      </c>
      <c r="H200" s="133">
        <v>218.91</v>
      </c>
      <c r="I200" s="134">
        <v>0</v>
      </c>
      <c r="J200" s="134">
        <f t="shared" si="30"/>
        <v>0</v>
      </c>
      <c r="K200" s="131" t="s">
        <v>2419</v>
      </c>
      <c r="L200" s="25"/>
      <c r="M200" s="135" t="s">
        <v>1</v>
      </c>
      <c r="N200" s="136" t="s">
        <v>37</v>
      </c>
      <c r="O200" s="137">
        <v>2.8000000000000001E-2</v>
      </c>
      <c r="P200" s="137">
        <f t="shared" si="31"/>
        <v>6.12948</v>
      </c>
      <c r="Q200" s="137">
        <v>0</v>
      </c>
      <c r="R200" s="137">
        <f t="shared" si="32"/>
        <v>0</v>
      </c>
      <c r="S200" s="137">
        <v>0</v>
      </c>
      <c r="T200" s="138">
        <f t="shared" si="33"/>
        <v>0</v>
      </c>
      <c r="AR200" s="139" t="s">
        <v>174</v>
      </c>
      <c r="AT200" s="139" t="s">
        <v>170</v>
      </c>
      <c r="AU200" s="139" t="s">
        <v>81</v>
      </c>
      <c r="AY200" s="13" t="s">
        <v>168</v>
      </c>
      <c r="BE200" s="140">
        <f t="shared" si="34"/>
        <v>0</v>
      </c>
      <c r="BF200" s="140">
        <f t="shared" si="35"/>
        <v>0</v>
      </c>
      <c r="BG200" s="140">
        <f t="shared" si="36"/>
        <v>0</v>
      </c>
      <c r="BH200" s="140">
        <f t="shared" si="37"/>
        <v>0</v>
      </c>
      <c r="BI200" s="140">
        <f t="shared" si="38"/>
        <v>0</v>
      </c>
      <c r="BJ200" s="13" t="s">
        <v>79</v>
      </c>
      <c r="BK200" s="140">
        <f t="shared" si="39"/>
        <v>0</v>
      </c>
      <c r="BL200" s="13" t="s">
        <v>174</v>
      </c>
      <c r="BM200" s="139" t="s">
        <v>780</v>
      </c>
    </row>
    <row r="201" spans="2:65" s="1" customFormat="1" ht="24.2" customHeight="1">
      <c r="B201" s="128"/>
      <c r="C201" s="129" t="s">
        <v>484</v>
      </c>
      <c r="D201" s="129" t="s">
        <v>170</v>
      </c>
      <c r="E201" s="130" t="s">
        <v>781</v>
      </c>
      <c r="F201" s="131" t="s">
        <v>782</v>
      </c>
      <c r="G201" s="132" t="s">
        <v>218</v>
      </c>
      <c r="H201" s="133">
        <v>788.9</v>
      </c>
      <c r="I201" s="134">
        <v>0</v>
      </c>
      <c r="J201" s="134">
        <f t="shared" si="30"/>
        <v>0</v>
      </c>
      <c r="K201" s="131" t="s">
        <v>2419</v>
      </c>
      <c r="L201" s="25"/>
      <c r="M201" s="135" t="s">
        <v>1</v>
      </c>
      <c r="N201" s="136" t="s">
        <v>37</v>
      </c>
      <c r="O201" s="137">
        <v>0.5</v>
      </c>
      <c r="P201" s="137">
        <f t="shared" si="31"/>
        <v>394.45</v>
      </c>
      <c r="Q201" s="137">
        <v>8.9219999999999994E-2</v>
      </c>
      <c r="R201" s="137">
        <f t="shared" si="32"/>
        <v>70.385657999999992</v>
      </c>
      <c r="S201" s="137">
        <v>0</v>
      </c>
      <c r="T201" s="138">
        <f t="shared" si="33"/>
        <v>0</v>
      </c>
      <c r="AR201" s="139" t="s">
        <v>174</v>
      </c>
      <c r="AT201" s="139" t="s">
        <v>170</v>
      </c>
      <c r="AU201" s="139" t="s">
        <v>81</v>
      </c>
      <c r="AY201" s="13" t="s">
        <v>168</v>
      </c>
      <c r="BE201" s="140">
        <f t="shared" si="34"/>
        <v>0</v>
      </c>
      <c r="BF201" s="140">
        <f t="shared" si="35"/>
        <v>0</v>
      </c>
      <c r="BG201" s="140">
        <f t="shared" si="36"/>
        <v>0</v>
      </c>
      <c r="BH201" s="140">
        <f t="shared" si="37"/>
        <v>0</v>
      </c>
      <c r="BI201" s="140">
        <f t="shared" si="38"/>
        <v>0</v>
      </c>
      <c r="BJ201" s="13" t="s">
        <v>79</v>
      </c>
      <c r="BK201" s="140">
        <f t="shared" si="39"/>
        <v>0</v>
      </c>
      <c r="BL201" s="13" t="s">
        <v>174</v>
      </c>
      <c r="BM201" s="139" t="s">
        <v>783</v>
      </c>
    </row>
    <row r="202" spans="2:65" s="1" customFormat="1" ht="21.75" customHeight="1">
      <c r="B202" s="128"/>
      <c r="C202" s="145" t="s">
        <v>488</v>
      </c>
      <c r="D202" s="145" t="s">
        <v>210</v>
      </c>
      <c r="E202" s="146" t="s">
        <v>784</v>
      </c>
      <c r="F202" s="147" t="s">
        <v>785</v>
      </c>
      <c r="G202" s="148" t="s">
        <v>218</v>
      </c>
      <c r="H202" s="149">
        <v>796.78899999999999</v>
      </c>
      <c r="I202" s="134">
        <v>0</v>
      </c>
      <c r="J202" s="150">
        <f t="shared" si="30"/>
        <v>0</v>
      </c>
      <c r="K202" s="147" t="s">
        <v>2419</v>
      </c>
      <c r="L202" s="151"/>
      <c r="M202" s="152" t="s">
        <v>1</v>
      </c>
      <c r="N202" s="153" t="s">
        <v>37</v>
      </c>
      <c r="O202" s="137">
        <v>0</v>
      </c>
      <c r="P202" s="137">
        <f t="shared" si="31"/>
        <v>0</v>
      </c>
      <c r="Q202" s="137">
        <v>0.13100000000000001</v>
      </c>
      <c r="R202" s="137">
        <f t="shared" si="32"/>
        <v>104.37935900000001</v>
      </c>
      <c r="S202" s="137">
        <v>0</v>
      </c>
      <c r="T202" s="138">
        <f t="shared" si="33"/>
        <v>0</v>
      </c>
      <c r="AR202" s="139" t="s">
        <v>232</v>
      </c>
      <c r="AT202" s="139" t="s">
        <v>210</v>
      </c>
      <c r="AU202" s="139" t="s">
        <v>81</v>
      </c>
      <c r="AY202" s="13" t="s">
        <v>168</v>
      </c>
      <c r="BE202" s="140">
        <f t="shared" si="34"/>
        <v>0</v>
      </c>
      <c r="BF202" s="140">
        <f t="shared" si="35"/>
        <v>0</v>
      </c>
      <c r="BG202" s="140">
        <f t="shared" si="36"/>
        <v>0</v>
      </c>
      <c r="BH202" s="140">
        <f t="shared" si="37"/>
        <v>0</v>
      </c>
      <c r="BI202" s="140">
        <f t="shared" si="38"/>
        <v>0</v>
      </c>
      <c r="BJ202" s="13" t="s">
        <v>79</v>
      </c>
      <c r="BK202" s="140">
        <f t="shared" si="39"/>
        <v>0</v>
      </c>
      <c r="BL202" s="13" t="s">
        <v>174</v>
      </c>
      <c r="BM202" s="139" t="s">
        <v>786</v>
      </c>
    </row>
    <row r="203" spans="2:65" s="1" customFormat="1" ht="24.2" customHeight="1">
      <c r="B203" s="128"/>
      <c r="C203" s="129" t="s">
        <v>492</v>
      </c>
      <c r="D203" s="129" t="s">
        <v>170</v>
      </c>
      <c r="E203" s="130" t="s">
        <v>787</v>
      </c>
      <c r="F203" s="131" t="s">
        <v>788</v>
      </c>
      <c r="G203" s="132" t="s">
        <v>218</v>
      </c>
      <c r="H203" s="133">
        <v>57</v>
      </c>
      <c r="I203" s="134">
        <v>0</v>
      </c>
      <c r="J203" s="134">
        <f t="shared" si="30"/>
        <v>0</v>
      </c>
      <c r="K203" s="131" t="s">
        <v>2419</v>
      </c>
      <c r="L203" s="25"/>
      <c r="M203" s="135" t="s">
        <v>1</v>
      </c>
      <c r="N203" s="136" t="s">
        <v>37</v>
      </c>
      <c r="O203" s="137">
        <v>0.77800000000000002</v>
      </c>
      <c r="P203" s="137">
        <f t="shared" si="31"/>
        <v>44.346000000000004</v>
      </c>
      <c r="Q203" s="137">
        <v>8.9219999999999994E-2</v>
      </c>
      <c r="R203" s="137">
        <f t="shared" si="32"/>
        <v>5.0855399999999999</v>
      </c>
      <c r="S203" s="137">
        <v>0</v>
      </c>
      <c r="T203" s="138">
        <f t="shared" si="33"/>
        <v>0</v>
      </c>
      <c r="AR203" s="139" t="s">
        <v>174</v>
      </c>
      <c r="AT203" s="139" t="s">
        <v>170</v>
      </c>
      <c r="AU203" s="139" t="s">
        <v>81</v>
      </c>
      <c r="AY203" s="13" t="s">
        <v>168</v>
      </c>
      <c r="BE203" s="140">
        <f t="shared" si="34"/>
        <v>0</v>
      </c>
      <c r="BF203" s="140">
        <f t="shared" si="35"/>
        <v>0</v>
      </c>
      <c r="BG203" s="140">
        <f t="shared" si="36"/>
        <v>0</v>
      </c>
      <c r="BH203" s="140">
        <f t="shared" si="37"/>
        <v>0</v>
      </c>
      <c r="BI203" s="140">
        <f t="shared" si="38"/>
        <v>0</v>
      </c>
      <c r="BJ203" s="13" t="s">
        <v>79</v>
      </c>
      <c r="BK203" s="140">
        <f t="shared" si="39"/>
        <v>0</v>
      </c>
      <c r="BL203" s="13" t="s">
        <v>174</v>
      </c>
      <c r="BM203" s="139" t="s">
        <v>789</v>
      </c>
    </row>
    <row r="204" spans="2:65" s="1" customFormat="1" ht="24.2" customHeight="1">
      <c r="B204" s="128"/>
      <c r="C204" s="145" t="s">
        <v>496</v>
      </c>
      <c r="D204" s="145" t="s">
        <v>210</v>
      </c>
      <c r="E204" s="146" t="s">
        <v>790</v>
      </c>
      <c r="F204" s="147" t="s">
        <v>791</v>
      </c>
      <c r="G204" s="148" t="s">
        <v>218</v>
      </c>
      <c r="H204" s="149">
        <v>29.355</v>
      </c>
      <c r="I204" s="134">
        <v>0</v>
      </c>
      <c r="J204" s="150">
        <f t="shared" si="30"/>
        <v>0</v>
      </c>
      <c r="K204" s="147" t="s">
        <v>2419</v>
      </c>
      <c r="L204" s="151"/>
      <c r="M204" s="152" t="s">
        <v>1</v>
      </c>
      <c r="N204" s="153" t="s">
        <v>37</v>
      </c>
      <c r="O204" s="137">
        <v>0</v>
      </c>
      <c r="P204" s="137">
        <f t="shared" si="31"/>
        <v>0</v>
      </c>
      <c r="Q204" s="137">
        <v>0.13100000000000001</v>
      </c>
      <c r="R204" s="137">
        <f t="shared" si="32"/>
        <v>3.8455050000000002</v>
      </c>
      <c r="S204" s="137">
        <v>0</v>
      </c>
      <c r="T204" s="138">
        <f t="shared" si="33"/>
        <v>0</v>
      </c>
      <c r="AR204" s="139" t="s">
        <v>232</v>
      </c>
      <c r="AT204" s="139" t="s">
        <v>210</v>
      </c>
      <c r="AU204" s="139" t="s">
        <v>81</v>
      </c>
      <c r="AY204" s="13" t="s">
        <v>168</v>
      </c>
      <c r="BE204" s="140">
        <f t="shared" si="34"/>
        <v>0</v>
      </c>
      <c r="BF204" s="140">
        <f t="shared" si="35"/>
        <v>0</v>
      </c>
      <c r="BG204" s="140">
        <f t="shared" si="36"/>
        <v>0</v>
      </c>
      <c r="BH204" s="140">
        <f t="shared" si="37"/>
        <v>0</v>
      </c>
      <c r="BI204" s="140">
        <f t="shared" si="38"/>
        <v>0</v>
      </c>
      <c r="BJ204" s="13" t="s">
        <v>79</v>
      </c>
      <c r="BK204" s="140">
        <f t="shared" si="39"/>
        <v>0</v>
      </c>
      <c r="BL204" s="13" t="s">
        <v>174</v>
      </c>
      <c r="BM204" s="139" t="s">
        <v>792</v>
      </c>
    </row>
    <row r="205" spans="2:65" s="1" customFormat="1" ht="24.2" customHeight="1">
      <c r="B205" s="128"/>
      <c r="C205" s="145" t="s">
        <v>498</v>
      </c>
      <c r="D205" s="145" t="s">
        <v>210</v>
      </c>
      <c r="E205" s="146" t="s">
        <v>793</v>
      </c>
      <c r="F205" s="147" t="s">
        <v>794</v>
      </c>
      <c r="G205" s="148" t="s">
        <v>218</v>
      </c>
      <c r="H205" s="149">
        <v>29.355</v>
      </c>
      <c r="I205" s="134">
        <v>0</v>
      </c>
      <c r="J205" s="150">
        <f t="shared" si="30"/>
        <v>0</v>
      </c>
      <c r="K205" s="147" t="s">
        <v>192</v>
      </c>
      <c r="L205" s="151"/>
      <c r="M205" s="152" t="s">
        <v>1</v>
      </c>
      <c r="N205" s="153" t="s">
        <v>37</v>
      </c>
      <c r="O205" s="137">
        <v>0</v>
      </c>
      <c r="P205" s="137">
        <f t="shared" si="31"/>
        <v>0</v>
      </c>
      <c r="Q205" s="137">
        <v>0.13400000000000001</v>
      </c>
      <c r="R205" s="137">
        <f t="shared" si="32"/>
        <v>3.9335700000000005</v>
      </c>
      <c r="S205" s="137">
        <v>0</v>
      </c>
      <c r="T205" s="138">
        <f t="shared" si="33"/>
        <v>0</v>
      </c>
      <c r="AR205" s="139" t="s">
        <v>232</v>
      </c>
      <c r="AT205" s="139" t="s">
        <v>210</v>
      </c>
      <c r="AU205" s="139" t="s">
        <v>81</v>
      </c>
      <c r="AY205" s="13" t="s">
        <v>168</v>
      </c>
      <c r="BE205" s="140">
        <f t="shared" si="34"/>
        <v>0</v>
      </c>
      <c r="BF205" s="140">
        <f t="shared" si="35"/>
        <v>0</v>
      </c>
      <c r="BG205" s="140">
        <f t="shared" si="36"/>
        <v>0</v>
      </c>
      <c r="BH205" s="140">
        <f t="shared" si="37"/>
        <v>0</v>
      </c>
      <c r="BI205" s="140">
        <f t="shared" si="38"/>
        <v>0</v>
      </c>
      <c r="BJ205" s="13" t="s">
        <v>79</v>
      </c>
      <c r="BK205" s="140">
        <f t="shared" si="39"/>
        <v>0</v>
      </c>
      <c r="BL205" s="13" t="s">
        <v>174</v>
      </c>
      <c r="BM205" s="139" t="s">
        <v>795</v>
      </c>
    </row>
    <row r="206" spans="2:65" s="1" customFormat="1" ht="37.9" customHeight="1">
      <c r="B206" s="128"/>
      <c r="C206" s="129" t="s">
        <v>502</v>
      </c>
      <c r="D206" s="129" t="s">
        <v>170</v>
      </c>
      <c r="E206" s="130" t="s">
        <v>796</v>
      </c>
      <c r="F206" s="131" t="s">
        <v>797</v>
      </c>
      <c r="G206" s="132" t="s">
        <v>218</v>
      </c>
      <c r="H206" s="133">
        <v>57</v>
      </c>
      <c r="I206" s="134">
        <v>0</v>
      </c>
      <c r="J206" s="134">
        <f t="shared" si="30"/>
        <v>0</v>
      </c>
      <c r="K206" s="131" t="s">
        <v>2419</v>
      </c>
      <c r="L206" s="25"/>
      <c r="M206" s="135" t="s">
        <v>1</v>
      </c>
      <c r="N206" s="136" t="s">
        <v>37</v>
      </c>
      <c r="O206" s="137">
        <v>6.5000000000000002E-2</v>
      </c>
      <c r="P206" s="137">
        <f t="shared" si="31"/>
        <v>3.7050000000000001</v>
      </c>
      <c r="Q206" s="137">
        <v>0</v>
      </c>
      <c r="R206" s="137">
        <f t="shared" si="32"/>
        <v>0</v>
      </c>
      <c r="S206" s="137">
        <v>0</v>
      </c>
      <c r="T206" s="138">
        <f t="shared" si="33"/>
        <v>0</v>
      </c>
      <c r="AR206" s="139" t="s">
        <v>174</v>
      </c>
      <c r="AT206" s="139" t="s">
        <v>170</v>
      </c>
      <c r="AU206" s="139" t="s">
        <v>81</v>
      </c>
      <c r="AY206" s="13" t="s">
        <v>168</v>
      </c>
      <c r="BE206" s="140">
        <f t="shared" si="34"/>
        <v>0</v>
      </c>
      <c r="BF206" s="140">
        <f t="shared" si="35"/>
        <v>0</v>
      </c>
      <c r="BG206" s="140">
        <f t="shared" si="36"/>
        <v>0</v>
      </c>
      <c r="BH206" s="140">
        <f t="shared" si="37"/>
        <v>0</v>
      </c>
      <c r="BI206" s="140">
        <f t="shared" si="38"/>
        <v>0</v>
      </c>
      <c r="BJ206" s="13" t="s">
        <v>79</v>
      </c>
      <c r="BK206" s="140">
        <f t="shared" si="39"/>
        <v>0</v>
      </c>
      <c r="BL206" s="13" t="s">
        <v>174</v>
      </c>
      <c r="BM206" s="139" t="s">
        <v>798</v>
      </c>
    </row>
    <row r="207" spans="2:65" s="1" customFormat="1" ht="24.2" customHeight="1">
      <c r="B207" s="128"/>
      <c r="C207" s="129" t="s">
        <v>506</v>
      </c>
      <c r="D207" s="129" t="s">
        <v>170</v>
      </c>
      <c r="E207" s="130" t="s">
        <v>799</v>
      </c>
      <c r="F207" s="131" t="s">
        <v>800</v>
      </c>
      <c r="G207" s="132" t="s">
        <v>218</v>
      </c>
      <c r="H207" s="133">
        <v>788.9</v>
      </c>
      <c r="I207" s="134">
        <v>0</v>
      </c>
      <c r="J207" s="134">
        <f t="shared" si="30"/>
        <v>0</v>
      </c>
      <c r="K207" s="131" t="s">
        <v>192</v>
      </c>
      <c r="L207" s="25"/>
      <c r="M207" s="135" t="s">
        <v>1</v>
      </c>
      <c r="N207" s="136" t="s">
        <v>37</v>
      </c>
      <c r="O207" s="137">
        <v>2.3E-2</v>
      </c>
      <c r="P207" s="137">
        <f t="shared" si="31"/>
        <v>18.1447</v>
      </c>
      <c r="Q207" s="137">
        <v>0</v>
      </c>
      <c r="R207" s="137">
        <f t="shared" si="32"/>
        <v>0</v>
      </c>
      <c r="S207" s="137">
        <v>0</v>
      </c>
      <c r="T207" s="138">
        <f t="shared" si="33"/>
        <v>0</v>
      </c>
      <c r="AR207" s="139" t="s">
        <v>174</v>
      </c>
      <c r="AT207" s="139" t="s">
        <v>170</v>
      </c>
      <c r="AU207" s="139" t="s">
        <v>81</v>
      </c>
      <c r="AY207" s="13" t="s">
        <v>168</v>
      </c>
      <c r="BE207" s="140">
        <f t="shared" si="34"/>
        <v>0</v>
      </c>
      <c r="BF207" s="140">
        <f t="shared" si="35"/>
        <v>0</v>
      </c>
      <c r="BG207" s="140">
        <f t="shared" si="36"/>
        <v>0</v>
      </c>
      <c r="BH207" s="140">
        <f t="shared" si="37"/>
        <v>0</v>
      </c>
      <c r="BI207" s="140">
        <f t="shared" si="38"/>
        <v>0</v>
      </c>
      <c r="BJ207" s="13" t="s">
        <v>79</v>
      </c>
      <c r="BK207" s="140">
        <f t="shared" si="39"/>
        <v>0</v>
      </c>
      <c r="BL207" s="13" t="s">
        <v>174</v>
      </c>
      <c r="BM207" s="139" t="s">
        <v>801</v>
      </c>
    </row>
    <row r="208" spans="2:65" s="1" customFormat="1" ht="24.2" customHeight="1">
      <c r="B208" s="128"/>
      <c r="C208" s="129" t="s">
        <v>510</v>
      </c>
      <c r="D208" s="129" t="s">
        <v>170</v>
      </c>
      <c r="E208" s="130" t="s">
        <v>802</v>
      </c>
      <c r="F208" s="131" t="s">
        <v>803</v>
      </c>
      <c r="G208" s="132" t="s">
        <v>218</v>
      </c>
      <c r="H208" s="133">
        <v>788.9</v>
      </c>
      <c r="I208" s="134">
        <v>0</v>
      </c>
      <c r="J208" s="134">
        <f t="shared" si="30"/>
        <v>0</v>
      </c>
      <c r="K208" s="131" t="s">
        <v>192</v>
      </c>
      <c r="L208" s="25"/>
      <c r="M208" s="135" t="s">
        <v>1</v>
      </c>
      <c r="N208" s="136" t="s">
        <v>37</v>
      </c>
      <c r="O208" s="137">
        <v>2.5999999999999999E-2</v>
      </c>
      <c r="P208" s="137">
        <f t="shared" si="31"/>
        <v>20.511399999999998</v>
      </c>
      <c r="Q208" s="137">
        <v>0</v>
      </c>
      <c r="R208" s="137">
        <f t="shared" si="32"/>
        <v>0</v>
      </c>
      <c r="S208" s="137">
        <v>0</v>
      </c>
      <c r="T208" s="138">
        <f t="shared" si="33"/>
        <v>0</v>
      </c>
      <c r="AR208" s="139" t="s">
        <v>174</v>
      </c>
      <c r="AT208" s="139" t="s">
        <v>170</v>
      </c>
      <c r="AU208" s="139" t="s">
        <v>81</v>
      </c>
      <c r="AY208" s="13" t="s">
        <v>168</v>
      </c>
      <c r="BE208" s="140">
        <f t="shared" si="34"/>
        <v>0</v>
      </c>
      <c r="BF208" s="140">
        <f t="shared" si="35"/>
        <v>0</v>
      </c>
      <c r="BG208" s="140">
        <f t="shared" si="36"/>
        <v>0</v>
      </c>
      <c r="BH208" s="140">
        <f t="shared" si="37"/>
        <v>0</v>
      </c>
      <c r="BI208" s="140">
        <f t="shared" si="38"/>
        <v>0</v>
      </c>
      <c r="BJ208" s="13" t="s">
        <v>79</v>
      </c>
      <c r="BK208" s="140">
        <f t="shared" si="39"/>
        <v>0</v>
      </c>
      <c r="BL208" s="13" t="s">
        <v>174</v>
      </c>
      <c r="BM208" s="139" t="s">
        <v>804</v>
      </c>
    </row>
    <row r="209" spans="2:65" s="1" customFormat="1" ht="33" customHeight="1">
      <c r="B209" s="128"/>
      <c r="C209" s="129" t="s">
        <v>515</v>
      </c>
      <c r="D209" s="129" t="s">
        <v>170</v>
      </c>
      <c r="E209" s="130" t="s">
        <v>481</v>
      </c>
      <c r="F209" s="131" t="s">
        <v>482</v>
      </c>
      <c r="G209" s="132" t="s">
        <v>218</v>
      </c>
      <c r="H209" s="133">
        <v>186.7</v>
      </c>
      <c r="I209" s="134">
        <v>0</v>
      </c>
      <c r="J209" s="134">
        <f t="shared" si="30"/>
        <v>0</v>
      </c>
      <c r="K209" s="131" t="s">
        <v>2419</v>
      </c>
      <c r="L209" s="25"/>
      <c r="M209" s="135" t="s">
        <v>1</v>
      </c>
      <c r="N209" s="136" t="s">
        <v>37</v>
      </c>
      <c r="O209" s="137">
        <v>0.56499999999999995</v>
      </c>
      <c r="P209" s="137">
        <f t="shared" si="31"/>
        <v>105.48549999999999</v>
      </c>
      <c r="Q209" s="137">
        <v>0.11162</v>
      </c>
      <c r="R209" s="137">
        <f t="shared" si="32"/>
        <v>20.839454</v>
      </c>
      <c r="S209" s="137">
        <v>0</v>
      </c>
      <c r="T209" s="138">
        <f t="shared" si="33"/>
        <v>0</v>
      </c>
      <c r="AR209" s="139" t="s">
        <v>174</v>
      </c>
      <c r="AT209" s="139" t="s">
        <v>170</v>
      </c>
      <c r="AU209" s="139" t="s">
        <v>81</v>
      </c>
      <c r="AY209" s="13" t="s">
        <v>168</v>
      </c>
      <c r="BE209" s="140">
        <f t="shared" si="34"/>
        <v>0</v>
      </c>
      <c r="BF209" s="140">
        <f t="shared" si="35"/>
        <v>0</v>
      </c>
      <c r="BG209" s="140">
        <f t="shared" si="36"/>
        <v>0</v>
      </c>
      <c r="BH209" s="140">
        <f t="shared" si="37"/>
        <v>0</v>
      </c>
      <c r="BI209" s="140">
        <f t="shared" si="38"/>
        <v>0</v>
      </c>
      <c r="BJ209" s="13" t="s">
        <v>79</v>
      </c>
      <c r="BK209" s="140">
        <f t="shared" si="39"/>
        <v>0</v>
      </c>
      <c r="BL209" s="13" t="s">
        <v>174</v>
      </c>
      <c r="BM209" s="139" t="s">
        <v>805</v>
      </c>
    </row>
    <row r="210" spans="2:65" s="1" customFormat="1" ht="21.75" customHeight="1">
      <c r="B210" s="128"/>
      <c r="C210" s="145" t="s">
        <v>520</v>
      </c>
      <c r="D210" s="145" t="s">
        <v>210</v>
      </c>
      <c r="E210" s="146" t="s">
        <v>806</v>
      </c>
      <c r="F210" s="147" t="s">
        <v>807</v>
      </c>
      <c r="G210" s="148" t="s">
        <v>218</v>
      </c>
      <c r="H210" s="149">
        <v>188.56700000000001</v>
      </c>
      <c r="I210" s="134">
        <v>0</v>
      </c>
      <c r="J210" s="150">
        <f t="shared" si="30"/>
        <v>0</v>
      </c>
      <c r="K210" s="147" t="s">
        <v>2419</v>
      </c>
      <c r="L210" s="151"/>
      <c r="M210" s="152" t="s">
        <v>1</v>
      </c>
      <c r="N210" s="153" t="s">
        <v>37</v>
      </c>
      <c r="O210" s="137">
        <v>0</v>
      </c>
      <c r="P210" s="137">
        <f t="shared" si="31"/>
        <v>0</v>
      </c>
      <c r="Q210" s="137">
        <v>0.17599999999999999</v>
      </c>
      <c r="R210" s="137">
        <f t="shared" si="32"/>
        <v>33.187792000000002</v>
      </c>
      <c r="S210" s="137">
        <v>0</v>
      </c>
      <c r="T210" s="138">
        <f t="shared" si="33"/>
        <v>0</v>
      </c>
      <c r="AR210" s="139" t="s">
        <v>232</v>
      </c>
      <c r="AT210" s="139" t="s">
        <v>210</v>
      </c>
      <c r="AU210" s="139" t="s">
        <v>81</v>
      </c>
      <c r="AY210" s="13" t="s">
        <v>168</v>
      </c>
      <c r="BE210" s="140">
        <f t="shared" si="34"/>
        <v>0</v>
      </c>
      <c r="BF210" s="140">
        <f t="shared" si="35"/>
        <v>0</v>
      </c>
      <c r="BG210" s="140">
        <f t="shared" si="36"/>
        <v>0</v>
      </c>
      <c r="BH210" s="140">
        <f t="shared" si="37"/>
        <v>0</v>
      </c>
      <c r="BI210" s="140">
        <f t="shared" si="38"/>
        <v>0</v>
      </c>
      <c r="BJ210" s="13" t="s">
        <v>79</v>
      </c>
      <c r="BK210" s="140">
        <f t="shared" si="39"/>
        <v>0</v>
      </c>
      <c r="BL210" s="13" t="s">
        <v>174</v>
      </c>
      <c r="BM210" s="139" t="s">
        <v>808</v>
      </c>
    </row>
    <row r="211" spans="2:65" s="1" customFormat="1" ht="24.2" customHeight="1">
      <c r="B211" s="128"/>
      <c r="C211" s="129" t="s">
        <v>524</v>
      </c>
      <c r="D211" s="129" t="s">
        <v>170</v>
      </c>
      <c r="E211" s="130" t="s">
        <v>809</v>
      </c>
      <c r="F211" s="131" t="s">
        <v>810</v>
      </c>
      <c r="G211" s="132" t="s">
        <v>218</v>
      </c>
      <c r="H211" s="133">
        <v>58.2</v>
      </c>
      <c r="I211" s="134">
        <v>0</v>
      </c>
      <c r="J211" s="134">
        <f t="shared" si="30"/>
        <v>0</v>
      </c>
      <c r="K211" s="131" t="s">
        <v>2419</v>
      </c>
      <c r="L211" s="25"/>
      <c r="M211" s="135" t="s">
        <v>1</v>
      </c>
      <c r="N211" s="136" t="s">
        <v>37</v>
      </c>
      <c r="O211" s="137">
        <v>0.80500000000000005</v>
      </c>
      <c r="P211" s="137">
        <f t="shared" si="31"/>
        <v>46.851000000000006</v>
      </c>
      <c r="Q211" s="137">
        <v>0.11162</v>
      </c>
      <c r="R211" s="137">
        <f t="shared" si="32"/>
        <v>6.4962840000000002</v>
      </c>
      <c r="S211" s="137">
        <v>0</v>
      </c>
      <c r="T211" s="138">
        <f t="shared" si="33"/>
        <v>0</v>
      </c>
      <c r="AR211" s="139" t="s">
        <v>174</v>
      </c>
      <c r="AT211" s="139" t="s">
        <v>170</v>
      </c>
      <c r="AU211" s="139" t="s">
        <v>81</v>
      </c>
      <c r="AY211" s="13" t="s">
        <v>168</v>
      </c>
      <c r="BE211" s="140">
        <f t="shared" si="34"/>
        <v>0</v>
      </c>
      <c r="BF211" s="140">
        <f t="shared" si="35"/>
        <v>0</v>
      </c>
      <c r="BG211" s="140">
        <f t="shared" si="36"/>
        <v>0</v>
      </c>
      <c r="BH211" s="140">
        <f t="shared" si="37"/>
        <v>0</v>
      </c>
      <c r="BI211" s="140">
        <f t="shared" si="38"/>
        <v>0</v>
      </c>
      <c r="BJ211" s="13" t="s">
        <v>79</v>
      </c>
      <c r="BK211" s="140">
        <f t="shared" si="39"/>
        <v>0</v>
      </c>
      <c r="BL211" s="13" t="s">
        <v>174</v>
      </c>
      <c r="BM211" s="139" t="s">
        <v>811</v>
      </c>
    </row>
    <row r="212" spans="2:65" s="1" customFormat="1" ht="33" customHeight="1">
      <c r="B212" s="128"/>
      <c r="C212" s="129" t="s">
        <v>528</v>
      </c>
      <c r="D212" s="129" t="s">
        <v>170</v>
      </c>
      <c r="E212" s="130" t="s">
        <v>812</v>
      </c>
      <c r="F212" s="131" t="s">
        <v>813</v>
      </c>
      <c r="G212" s="132" t="s">
        <v>218</v>
      </c>
      <c r="H212" s="133">
        <v>58.2</v>
      </c>
      <c r="I212" s="134">
        <v>0</v>
      </c>
      <c r="J212" s="134">
        <f t="shared" si="30"/>
        <v>0</v>
      </c>
      <c r="K212" s="131" t="s">
        <v>2419</v>
      </c>
      <c r="L212" s="25"/>
      <c r="M212" s="135" t="s">
        <v>1</v>
      </c>
      <c r="N212" s="136" t="s">
        <v>37</v>
      </c>
      <c r="O212" s="137">
        <v>6.5000000000000002E-2</v>
      </c>
      <c r="P212" s="137">
        <f t="shared" si="31"/>
        <v>3.7830000000000004</v>
      </c>
      <c r="Q212" s="137">
        <v>0</v>
      </c>
      <c r="R212" s="137">
        <f t="shared" si="32"/>
        <v>0</v>
      </c>
      <c r="S212" s="137">
        <v>0</v>
      </c>
      <c r="T212" s="138">
        <f t="shared" si="33"/>
        <v>0</v>
      </c>
      <c r="AR212" s="139" t="s">
        <v>174</v>
      </c>
      <c r="AT212" s="139" t="s">
        <v>170</v>
      </c>
      <c r="AU212" s="139" t="s">
        <v>81</v>
      </c>
      <c r="AY212" s="13" t="s">
        <v>168</v>
      </c>
      <c r="BE212" s="140">
        <f t="shared" si="34"/>
        <v>0</v>
      </c>
      <c r="BF212" s="140">
        <f t="shared" si="35"/>
        <v>0</v>
      </c>
      <c r="BG212" s="140">
        <f t="shared" si="36"/>
        <v>0</v>
      </c>
      <c r="BH212" s="140">
        <f t="shared" si="37"/>
        <v>0</v>
      </c>
      <c r="BI212" s="140">
        <f t="shared" si="38"/>
        <v>0</v>
      </c>
      <c r="BJ212" s="13" t="s">
        <v>79</v>
      </c>
      <c r="BK212" s="140">
        <f t="shared" si="39"/>
        <v>0</v>
      </c>
      <c r="BL212" s="13" t="s">
        <v>174</v>
      </c>
      <c r="BM212" s="139" t="s">
        <v>814</v>
      </c>
    </row>
    <row r="213" spans="2:65" s="1" customFormat="1" ht="49.15" customHeight="1">
      <c r="B213" s="128"/>
      <c r="C213" s="129" t="s">
        <v>532</v>
      </c>
      <c r="D213" s="129" t="s">
        <v>170</v>
      </c>
      <c r="E213" s="130" t="s">
        <v>815</v>
      </c>
      <c r="F213" s="131" t="s">
        <v>816</v>
      </c>
      <c r="G213" s="132" t="s">
        <v>218</v>
      </c>
      <c r="H213" s="133">
        <v>52.2</v>
      </c>
      <c r="I213" s="134">
        <v>0</v>
      </c>
      <c r="J213" s="134">
        <f t="shared" si="30"/>
        <v>0</v>
      </c>
      <c r="K213" s="131" t="s">
        <v>192</v>
      </c>
      <c r="L213" s="25"/>
      <c r="M213" s="135" t="s">
        <v>1</v>
      </c>
      <c r="N213" s="136" t="s">
        <v>37</v>
      </c>
      <c r="O213" s="137">
        <v>0.432</v>
      </c>
      <c r="P213" s="137">
        <f t="shared" si="31"/>
        <v>22.5504</v>
      </c>
      <c r="Q213" s="137">
        <v>0</v>
      </c>
      <c r="R213" s="137">
        <f t="shared" si="32"/>
        <v>0</v>
      </c>
      <c r="S213" s="137">
        <v>0</v>
      </c>
      <c r="T213" s="138">
        <f t="shared" si="33"/>
        <v>0</v>
      </c>
      <c r="AR213" s="139" t="s">
        <v>174</v>
      </c>
      <c r="AT213" s="139" t="s">
        <v>170</v>
      </c>
      <c r="AU213" s="139" t="s">
        <v>81</v>
      </c>
      <c r="AY213" s="13" t="s">
        <v>168</v>
      </c>
      <c r="BE213" s="140">
        <f t="shared" si="34"/>
        <v>0</v>
      </c>
      <c r="BF213" s="140">
        <f t="shared" si="35"/>
        <v>0</v>
      </c>
      <c r="BG213" s="140">
        <f t="shared" si="36"/>
        <v>0</v>
      </c>
      <c r="BH213" s="140">
        <f t="shared" si="37"/>
        <v>0</v>
      </c>
      <c r="BI213" s="140">
        <f t="shared" si="38"/>
        <v>0</v>
      </c>
      <c r="BJ213" s="13" t="s">
        <v>79</v>
      </c>
      <c r="BK213" s="140">
        <f t="shared" si="39"/>
        <v>0</v>
      </c>
      <c r="BL213" s="13" t="s">
        <v>174</v>
      </c>
      <c r="BM213" s="139" t="s">
        <v>817</v>
      </c>
    </row>
    <row r="214" spans="2:65" s="1" customFormat="1" ht="24.2" customHeight="1">
      <c r="B214" s="128"/>
      <c r="C214" s="145" t="s">
        <v>536</v>
      </c>
      <c r="D214" s="145" t="s">
        <v>210</v>
      </c>
      <c r="E214" s="146" t="s">
        <v>818</v>
      </c>
      <c r="F214" s="147" t="s">
        <v>819</v>
      </c>
      <c r="G214" s="148" t="s">
        <v>218</v>
      </c>
      <c r="H214" s="149">
        <v>26.882999999999999</v>
      </c>
      <c r="I214" s="134">
        <v>0</v>
      </c>
      <c r="J214" s="150">
        <f t="shared" si="30"/>
        <v>0</v>
      </c>
      <c r="K214" s="147" t="s">
        <v>2419</v>
      </c>
      <c r="L214" s="151"/>
      <c r="M214" s="152" t="s">
        <v>1</v>
      </c>
      <c r="N214" s="153" t="s">
        <v>37</v>
      </c>
      <c r="O214" s="137">
        <v>0</v>
      </c>
      <c r="P214" s="137">
        <f t="shared" si="31"/>
        <v>0</v>
      </c>
      <c r="Q214" s="137">
        <v>0.17499999999999999</v>
      </c>
      <c r="R214" s="137">
        <f t="shared" si="32"/>
        <v>4.7045249999999994</v>
      </c>
      <c r="S214" s="137">
        <v>0</v>
      </c>
      <c r="T214" s="138">
        <f t="shared" si="33"/>
        <v>0</v>
      </c>
      <c r="AR214" s="139" t="s">
        <v>232</v>
      </c>
      <c r="AT214" s="139" t="s">
        <v>210</v>
      </c>
      <c r="AU214" s="139" t="s">
        <v>81</v>
      </c>
      <c r="AY214" s="13" t="s">
        <v>168</v>
      </c>
      <c r="BE214" s="140">
        <f t="shared" si="34"/>
        <v>0</v>
      </c>
      <c r="BF214" s="140">
        <f t="shared" si="35"/>
        <v>0</v>
      </c>
      <c r="BG214" s="140">
        <f t="shared" si="36"/>
        <v>0</v>
      </c>
      <c r="BH214" s="140">
        <f t="shared" si="37"/>
        <v>0</v>
      </c>
      <c r="BI214" s="140">
        <f t="shared" si="38"/>
        <v>0</v>
      </c>
      <c r="BJ214" s="13" t="s">
        <v>79</v>
      </c>
      <c r="BK214" s="140">
        <f t="shared" si="39"/>
        <v>0</v>
      </c>
      <c r="BL214" s="13" t="s">
        <v>174</v>
      </c>
      <c r="BM214" s="139" t="s">
        <v>820</v>
      </c>
    </row>
    <row r="215" spans="2:65" s="1" customFormat="1" ht="24.2" customHeight="1">
      <c r="B215" s="128"/>
      <c r="C215" s="145" t="s">
        <v>540</v>
      </c>
      <c r="D215" s="145" t="s">
        <v>210</v>
      </c>
      <c r="E215" s="146" t="s">
        <v>821</v>
      </c>
      <c r="F215" s="147" t="s">
        <v>822</v>
      </c>
      <c r="G215" s="148" t="s">
        <v>218</v>
      </c>
      <c r="H215" s="149">
        <v>26.882999999999999</v>
      </c>
      <c r="I215" s="134">
        <v>0</v>
      </c>
      <c r="J215" s="150">
        <f t="shared" si="30"/>
        <v>0</v>
      </c>
      <c r="K215" s="147" t="s">
        <v>192</v>
      </c>
      <c r="L215" s="151"/>
      <c r="M215" s="152" t="s">
        <v>1</v>
      </c>
      <c r="N215" s="153" t="s">
        <v>37</v>
      </c>
      <c r="O215" s="137">
        <v>0</v>
      </c>
      <c r="P215" s="137">
        <f t="shared" si="31"/>
        <v>0</v>
      </c>
      <c r="Q215" s="137">
        <v>0.17610000000000001</v>
      </c>
      <c r="R215" s="137">
        <f t="shared" si="32"/>
        <v>4.7340963</v>
      </c>
      <c r="S215" s="137">
        <v>0</v>
      </c>
      <c r="T215" s="138">
        <f t="shared" si="33"/>
        <v>0</v>
      </c>
      <c r="AR215" s="139" t="s">
        <v>232</v>
      </c>
      <c r="AT215" s="139" t="s">
        <v>210</v>
      </c>
      <c r="AU215" s="139" t="s">
        <v>81</v>
      </c>
      <c r="AY215" s="13" t="s">
        <v>168</v>
      </c>
      <c r="BE215" s="140">
        <f t="shared" si="34"/>
        <v>0</v>
      </c>
      <c r="BF215" s="140">
        <f t="shared" si="35"/>
        <v>0</v>
      </c>
      <c r="BG215" s="140">
        <f t="shared" si="36"/>
        <v>0</v>
      </c>
      <c r="BH215" s="140">
        <f t="shared" si="37"/>
        <v>0</v>
      </c>
      <c r="BI215" s="140">
        <f t="shared" si="38"/>
        <v>0</v>
      </c>
      <c r="BJ215" s="13" t="s">
        <v>79</v>
      </c>
      <c r="BK215" s="140">
        <f t="shared" si="39"/>
        <v>0</v>
      </c>
      <c r="BL215" s="13" t="s">
        <v>174</v>
      </c>
      <c r="BM215" s="139" t="s">
        <v>823</v>
      </c>
    </row>
    <row r="216" spans="2:65" s="1" customFormat="1" ht="21.75" customHeight="1">
      <c r="B216" s="128"/>
      <c r="C216" s="145" t="s">
        <v>544</v>
      </c>
      <c r="D216" s="145" t="s">
        <v>210</v>
      </c>
      <c r="E216" s="146" t="s">
        <v>489</v>
      </c>
      <c r="F216" s="147" t="s">
        <v>824</v>
      </c>
      <c r="G216" s="148" t="s">
        <v>218</v>
      </c>
      <c r="H216" s="149">
        <v>6.18</v>
      </c>
      <c r="I216" s="134">
        <v>0</v>
      </c>
      <c r="J216" s="150">
        <f t="shared" si="30"/>
        <v>0</v>
      </c>
      <c r="K216" s="147" t="s">
        <v>2419</v>
      </c>
      <c r="L216" s="151"/>
      <c r="M216" s="152" t="s">
        <v>1</v>
      </c>
      <c r="N216" s="153" t="s">
        <v>37</v>
      </c>
      <c r="O216" s="137">
        <v>0</v>
      </c>
      <c r="P216" s="137">
        <f t="shared" si="31"/>
        <v>0</v>
      </c>
      <c r="Q216" s="137">
        <v>0.17599999999999999</v>
      </c>
      <c r="R216" s="137">
        <f t="shared" si="32"/>
        <v>1.08768</v>
      </c>
      <c r="S216" s="137">
        <v>0</v>
      </c>
      <c r="T216" s="138">
        <f t="shared" si="33"/>
        <v>0</v>
      </c>
      <c r="AR216" s="139" t="s">
        <v>232</v>
      </c>
      <c r="AT216" s="139" t="s">
        <v>210</v>
      </c>
      <c r="AU216" s="139" t="s">
        <v>81</v>
      </c>
      <c r="AY216" s="13" t="s">
        <v>168</v>
      </c>
      <c r="BE216" s="140">
        <f t="shared" si="34"/>
        <v>0</v>
      </c>
      <c r="BF216" s="140">
        <f t="shared" si="35"/>
        <v>0</v>
      </c>
      <c r="BG216" s="140">
        <f t="shared" si="36"/>
        <v>0</v>
      </c>
      <c r="BH216" s="140">
        <f t="shared" si="37"/>
        <v>0</v>
      </c>
      <c r="BI216" s="140">
        <f t="shared" si="38"/>
        <v>0</v>
      </c>
      <c r="BJ216" s="13" t="s">
        <v>79</v>
      </c>
      <c r="BK216" s="140">
        <f t="shared" si="39"/>
        <v>0</v>
      </c>
      <c r="BL216" s="13" t="s">
        <v>174</v>
      </c>
      <c r="BM216" s="139" t="s">
        <v>825</v>
      </c>
    </row>
    <row r="217" spans="2:65" s="1" customFormat="1" ht="24.2" customHeight="1">
      <c r="B217" s="128"/>
      <c r="C217" s="129" t="s">
        <v>548</v>
      </c>
      <c r="D217" s="129" t="s">
        <v>170</v>
      </c>
      <c r="E217" s="130" t="s">
        <v>826</v>
      </c>
      <c r="F217" s="131" t="s">
        <v>827</v>
      </c>
      <c r="G217" s="132" t="s">
        <v>218</v>
      </c>
      <c r="H217" s="133">
        <v>186.7</v>
      </c>
      <c r="I217" s="134">
        <v>0</v>
      </c>
      <c r="J217" s="134">
        <f t="shared" si="30"/>
        <v>0</v>
      </c>
      <c r="K217" s="131" t="s">
        <v>2419</v>
      </c>
      <c r="L217" s="25"/>
      <c r="M217" s="135" t="s">
        <v>1</v>
      </c>
      <c r="N217" s="136" t="s">
        <v>37</v>
      </c>
      <c r="O217" s="137">
        <v>2.7E-2</v>
      </c>
      <c r="P217" s="137">
        <f t="shared" si="31"/>
        <v>5.0408999999999997</v>
      </c>
      <c r="Q217" s="137">
        <v>0</v>
      </c>
      <c r="R217" s="137">
        <f t="shared" si="32"/>
        <v>0</v>
      </c>
      <c r="S217" s="137">
        <v>0</v>
      </c>
      <c r="T217" s="138">
        <f t="shared" si="33"/>
        <v>0</v>
      </c>
      <c r="AR217" s="139" t="s">
        <v>174</v>
      </c>
      <c r="AT217" s="139" t="s">
        <v>170</v>
      </c>
      <c r="AU217" s="139" t="s">
        <v>81</v>
      </c>
      <c r="AY217" s="13" t="s">
        <v>168</v>
      </c>
      <c r="BE217" s="140">
        <f t="shared" si="34"/>
        <v>0</v>
      </c>
      <c r="BF217" s="140">
        <f t="shared" si="35"/>
        <v>0</v>
      </c>
      <c r="BG217" s="140">
        <f t="shared" si="36"/>
        <v>0</v>
      </c>
      <c r="BH217" s="140">
        <f t="shared" si="37"/>
        <v>0</v>
      </c>
      <c r="BI217" s="140">
        <f t="shared" si="38"/>
        <v>0</v>
      </c>
      <c r="BJ217" s="13" t="s">
        <v>79</v>
      </c>
      <c r="BK217" s="140">
        <f t="shared" si="39"/>
        <v>0</v>
      </c>
      <c r="BL217" s="13" t="s">
        <v>174</v>
      </c>
      <c r="BM217" s="139" t="s">
        <v>828</v>
      </c>
    </row>
    <row r="218" spans="2:65" s="1" customFormat="1" ht="24.2" customHeight="1">
      <c r="B218" s="128"/>
      <c r="C218" s="129" t="s">
        <v>552</v>
      </c>
      <c r="D218" s="129" t="s">
        <v>170</v>
      </c>
      <c r="E218" s="130" t="s">
        <v>829</v>
      </c>
      <c r="F218" s="131" t="s">
        <v>830</v>
      </c>
      <c r="G218" s="132" t="s">
        <v>218</v>
      </c>
      <c r="H218" s="133">
        <v>186.7</v>
      </c>
      <c r="I218" s="134">
        <v>0</v>
      </c>
      <c r="J218" s="134">
        <f t="shared" si="30"/>
        <v>0</v>
      </c>
      <c r="K218" s="131" t="s">
        <v>192</v>
      </c>
      <c r="L218" s="25"/>
      <c r="M218" s="135" t="s">
        <v>1</v>
      </c>
      <c r="N218" s="136" t="s">
        <v>37</v>
      </c>
      <c r="O218" s="137">
        <v>0.109</v>
      </c>
      <c r="P218" s="137">
        <f t="shared" si="31"/>
        <v>20.350299999999997</v>
      </c>
      <c r="Q218" s="137">
        <v>0</v>
      </c>
      <c r="R218" s="137">
        <f t="shared" si="32"/>
        <v>0</v>
      </c>
      <c r="S218" s="137">
        <v>0</v>
      </c>
      <c r="T218" s="138">
        <f t="shared" si="33"/>
        <v>0</v>
      </c>
      <c r="AR218" s="139" t="s">
        <v>174</v>
      </c>
      <c r="AT218" s="139" t="s">
        <v>170</v>
      </c>
      <c r="AU218" s="139" t="s">
        <v>81</v>
      </c>
      <c r="AY218" s="13" t="s">
        <v>168</v>
      </c>
      <c r="BE218" s="140">
        <f t="shared" si="34"/>
        <v>0</v>
      </c>
      <c r="BF218" s="140">
        <f t="shared" si="35"/>
        <v>0</v>
      </c>
      <c r="BG218" s="140">
        <f t="shared" si="36"/>
        <v>0</v>
      </c>
      <c r="BH218" s="140">
        <f t="shared" si="37"/>
        <v>0</v>
      </c>
      <c r="BI218" s="140">
        <f t="shared" si="38"/>
        <v>0</v>
      </c>
      <c r="BJ218" s="13" t="s">
        <v>79</v>
      </c>
      <c r="BK218" s="140">
        <f t="shared" si="39"/>
        <v>0</v>
      </c>
      <c r="BL218" s="13" t="s">
        <v>174</v>
      </c>
      <c r="BM218" s="139" t="s">
        <v>831</v>
      </c>
    </row>
    <row r="219" spans="2:65" s="1" customFormat="1" ht="24.2" customHeight="1">
      <c r="B219" s="128"/>
      <c r="C219" s="129" t="s">
        <v>556</v>
      </c>
      <c r="D219" s="129" t="s">
        <v>170</v>
      </c>
      <c r="E219" s="130" t="s">
        <v>832</v>
      </c>
      <c r="F219" s="131" t="s">
        <v>833</v>
      </c>
      <c r="G219" s="132" t="s">
        <v>218</v>
      </c>
      <c r="H219" s="133">
        <v>30.2</v>
      </c>
      <c r="I219" s="134">
        <v>0</v>
      </c>
      <c r="J219" s="134">
        <f t="shared" si="30"/>
        <v>0</v>
      </c>
      <c r="K219" s="131" t="s">
        <v>2419</v>
      </c>
      <c r="L219" s="25"/>
      <c r="M219" s="135" t="s">
        <v>1</v>
      </c>
      <c r="N219" s="136" t="s">
        <v>37</v>
      </c>
      <c r="O219" s="137">
        <v>0.63600000000000001</v>
      </c>
      <c r="P219" s="137">
        <f t="shared" si="31"/>
        <v>19.2072</v>
      </c>
      <c r="Q219" s="137">
        <v>9.8000000000000004E-2</v>
      </c>
      <c r="R219" s="137">
        <f t="shared" si="32"/>
        <v>2.9596</v>
      </c>
      <c r="S219" s="137">
        <v>0</v>
      </c>
      <c r="T219" s="138">
        <f t="shared" si="33"/>
        <v>0</v>
      </c>
      <c r="AR219" s="139" t="s">
        <v>174</v>
      </c>
      <c r="AT219" s="139" t="s">
        <v>170</v>
      </c>
      <c r="AU219" s="139" t="s">
        <v>81</v>
      </c>
      <c r="AY219" s="13" t="s">
        <v>168</v>
      </c>
      <c r="BE219" s="140">
        <f t="shared" si="34"/>
        <v>0</v>
      </c>
      <c r="BF219" s="140">
        <f t="shared" si="35"/>
        <v>0</v>
      </c>
      <c r="BG219" s="140">
        <f t="shared" si="36"/>
        <v>0</v>
      </c>
      <c r="BH219" s="140">
        <f t="shared" si="37"/>
        <v>0</v>
      </c>
      <c r="BI219" s="140">
        <f t="shared" si="38"/>
        <v>0</v>
      </c>
      <c r="BJ219" s="13" t="s">
        <v>79</v>
      </c>
      <c r="BK219" s="140">
        <f t="shared" si="39"/>
        <v>0</v>
      </c>
      <c r="BL219" s="13" t="s">
        <v>174</v>
      </c>
      <c r="BM219" s="139" t="s">
        <v>834</v>
      </c>
    </row>
    <row r="220" spans="2:65" s="1" customFormat="1" ht="16.5" customHeight="1">
      <c r="B220" s="128"/>
      <c r="C220" s="145" t="s">
        <v>560</v>
      </c>
      <c r="D220" s="145" t="s">
        <v>210</v>
      </c>
      <c r="E220" s="146" t="s">
        <v>835</v>
      </c>
      <c r="F220" s="147" t="s">
        <v>836</v>
      </c>
      <c r="G220" s="148" t="s">
        <v>218</v>
      </c>
      <c r="H220" s="149">
        <v>31.106000000000002</v>
      </c>
      <c r="I220" s="134">
        <v>0</v>
      </c>
      <c r="J220" s="150">
        <f t="shared" si="30"/>
        <v>0</v>
      </c>
      <c r="K220" s="147" t="s">
        <v>192</v>
      </c>
      <c r="L220" s="151"/>
      <c r="M220" s="152" t="s">
        <v>1</v>
      </c>
      <c r="N220" s="153" t="s">
        <v>37</v>
      </c>
      <c r="O220" s="137">
        <v>0</v>
      </c>
      <c r="P220" s="137">
        <f t="shared" si="31"/>
        <v>0</v>
      </c>
      <c r="Q220" s="137">
        <v>0.14499999999999999</v>
      </c>
      <c r="R220" s="137">
        <f t="shared" si="32"/>
        <v>4.51037</v>
      </c>
      <c r="S220" s="137">
        <v>0</v>
      </c>
      <c r="T220" s="138">
        <f t="shared" si="33"/>
        <v>0</v>
      </c>
      <c r="AR220" s="139" t="s">
        <v>232</v>
      </c>
      <c r="AT220" s="139" t="s">
        <v>210</v>
      </c>
      <c r="AU220" s="139" t="s">
        <v>81</v>
      </c>
      <c r="AY220" s="13" t="s">
        <v>168</v>
      </c>
      <c r="BE220" s="140">
        <f t="shared" si="34"/>
        <v>0</v>
      </c>
      <c r="BF220" s="140">
        <f t="shared" si="35"/>
        <v>0</v>
      </c>
      <c r="BG220" s="140">
        <f t="shared" si="36"/>
        <v>0</v>
      </c>
      <c r="BH220" s="140">
        <f t="shared" si="37"/>
        <v>0</v>
      </c>
      <c r="BI220" s="140">
        <f t="shared" si="38"/>
        <v>0</v>
      </c>
      <c r="BJ220" s="13" t="s">
        <v>79</v>
      </c>
      <c r="BK220" s="140">
        <f t="shared" si="39"/>
        <v>0</v>
      </c>
      <c r="BL220" s="13" t="s">
        <v>174</v>
      </c>
      <c r="BM220" s="139" t="s">
        <v>837</v>
      </c>
    </row>
    <row r="221" spans="2:65" s="1" customFormat="1" ht="24.2" customHeight="1">
      <c r="B221" s="128"/>
      <c r="C221" s="129" t="s">
        <v>564</v>
      </c>
      <c r="D221" s="129" t="s">
        <v>170</v>
      </c>
      <c r="E221" s="130" t="s">
        <v>838</v>
      </c>
      <c r="F221" s="131" t="s">
        <v>839</v>
      </c>
      <c r="G221" s="132" t="s">
        <v>218</v>
      </c>
      <c r="H221" s="133">
        <v>30.2</v>
      </c>
      <c r="I221" s="134">
        <v>0</v>
      </c>
      <c r="J221" s="134">
        <f t="shared" si="30"/>
        <v>0</v>
      </c>
      <c r="K221" s="131" t="s">
        <v>192</v>
      </c>
      <c r="L221" s="25"/>
      <c r="M221" s="135" t="s">
        <v>1</v>
      </c>
      <c r="N221" s="136" t="s">
        <v>37</v>
      </c>
      <c r="O221" s="137">
        <v>8.6999999999999994E-2</v>
      </c>
      <c r="P221" s="137">
        <f t="shared" si="31"/>
        <v>2.6273999999999997</v>
      </c>
      <c r="Q221" s="137">
        <v>0</v>
      </c>
      <c r="R221" s="137">
        <f t="shared" si="32"/>
        <v>0</v>
      </c>
      <c r="S221" s="137">
        <v>0</v>
      </c>
      <c r="T221" s="138">
        <f t="shared" si="33"/>
        <v>0</v>
      </c>
      <c r="AR221" s="139" t="s">
        <v>174</v>
      </c>
      <c r="AT221" s="139" t="s">
        <v>170</v>
      </c>
      <c r="AU221" s="139" t="s">
        <v>81</v>
      </c>
      <c r="AY221" s="13" t="s">
        <v>168</v>
      </c>
      <c r="BE221" s="140">
        <f t="shared" si="34"/>
        <v>0</v>
      </c>
      <c r="BF221" s="140">
        <f t="shared" si="35"/>
        <v>0</v>
      </c>
      <c r="BG221" s="140">
        <f t="shared" si="36"/>
        <v>0</v>
      </c>
      <c r="BH221" s="140">
        <f t="shared" si="37"/>
        <v>0</v>
      </c>
      <c r="BI221" s="140">
        <f t="shared" si="38"/>
        <v>0</v>
      </c>
      <c r="BJ221" s="13" t="s">
        <v>79</v>
      </c>
      <c r="BK221" s="140">
        <f t="shared" si="39"/>
        <v>0</v>
      </c>
      <c r="BL221" s="13" t="s">
        <v>174</v>
      </c>
      <c r="BM221" s="139" t="s">
        <v>840</v>
      </c>
    </row>
    <row r="222" spans="2:65" s="1" customFormat="1" ht="33" customHeight="1">
      <c r="B222" s="128"/>
      <c r="C222" s="129" t="s">
        <v>568</v>
      </c>
      <c r="D222" s="129" t="s">
        <v>170</v>
      </c>
      <c r="E222" s="130" t="s">
        <v>841</v>
      </c>
      <c r="F222" s="131" t="s">
        <v>842</v>
      </c>
      <c r="G222" s="132" t="s">
        <v>207</v>
      </c>
      <c r="H222" s="133">
        <v>396.5</v>
      </c>
      <c r="I222" s="134">
        <v>0</v>
      </c>
      <c r="J222" s="134">
        <f t="shared" si="30"/>
        <v>0</v>
      </c>
      <c r="K222" s="131" t="s">
        <v>2419</v>
      </c>
      <c r="L222" s="25"/>
      <c r="M222" s="135" t="s">
        <v>1</v>
      </c>
      <c r="N222" s="136" t="s">
        <v>37</v>
      </c>
      <c r="O222" s="137">
        <v>0.23899999999999999</v>
      </c>
      <c r="P222" s="137">
        <f t="shared" si="31"/>
        <v>94.763499999999993</v>
      </c>
      <c r="Q222" s="137">
        <v>0.1295</v>
      </c>
      <c r="R222" s="137">
        <f t="shared" si="32"/>
        <v>51.34675</v>
      </c>
      <c r="S222" s="137">
        <v>0</v>
      </c>
      <c r="T222" s="138">
        <f t="shared" si="33"/>
        <v>0</v>
      </c>
      <c r="AR222" s="139" t="s">
        <v>174</v>
      </c>
      <c r="AT222" s="139" t="s">
        <v>170</v>
      </c>
      <c r="AU222" s="139" t="s">
        <v>81</v>
      </c>
      <c r="AY222" s="13" t="s">
        <v>168</v>
      </c>
      <c r="BE222" s="140">
        <f t="shared" si="34"/>
        <v>0</v>
      </c>
      <c r="BF222" s="140">
        <f t="shared" si="35"/>
        <v>0</v>
      </c>
      <c r="BG222" s="140">
        <f t="shared" si="36"/>
        <v>0</v>
      </c>
      <c r="BH222" s="140">
        <f t="shared" si="37"/>
        <v>0</v>
      </c>
      <c r="BI222" s="140">
        <f t="shared" si="38"/>
        <v>0</v>
      </c>
      <c r="BJ222" s="13" t="s">
        <v>79</v>
      </c>
      <c r="BK222" s="140">
        <f t="shared" si="39"/>
        <v>0</v>
      </c>
      <c r="BL222" s="13" t="s">
        <v>174</v>
      </c>
      <c r="BM222" s="139" t="s">
        <v>843</v>
      </c>
    </row>
    <row r="223" spans="2:65" s="1" customFormat="1" ht="16.5" customHeight="1">
      <c r="B223" s="128"/>
      <c r="C223" s="145" t="s">
        <v>572</v>
      </c>
      <c r="D223" s="145" t="s">
        <v>210</v>
      </c>
      <c r="E223" s="146" t="s">
        <v>553</v>
      </c>
      <c r="F223" s="147" t="s">
        <v>554</v>
      </c>
      <c r="G223" s="148" t="s">
        <v>207</v>
      </c>
      <c r="H223" s="149">
        <v>400.46499999999997</v>
      </c>
      <c r="I223" s="134">
        <v>0</v>
      </c>
      <c r="J223" s="150">
        <f t="shared" si="30"/>
        <v>0</v>
      </c>
      <c r="K223" s="147" t="s">
        <v>2419</v>
      </c>
      <c r="L223" s="151"/>
      <c r="M223" s="152" t="s">
        <v>1</v>
      </c>
      <c r="N223" s="153" t="s">
        <v>37</v>
      </c>
      <c r="O223" s="137">
        <v>0</v>
      </c>
      <c r="P223" s="137">
        <f t="shared" si="31"/>
        <v>0</v>
      </c>
      <c r="Q223" s="137">
        <v>5.6120000000000003E-2</v>
      </c>
      <c r="R223" s="137">
        <f t="shared" si="32"/>
        <v>22.474095800000001</v>
      </c>
      <c r="S223" s="137">
        <v>0</v>
      </c>
      <c r="T223" s="138">
        <f t="shared" si="33"/>
        <v>0</v>
      </c>
      <c r="AR223" s="139" t="s">
        <v>232</v>
      </c>
      <c r="AT223" s="139" t="s">
        <v>210</v>
      </c>
      <c r="AU223" s="139" t="s">
        <v>81</v>
      </c>
      <c r="AY223" s="13" t="s">
        <v>168</v>
      </c>
      <c r="BE223" s="140">
        <f t="shared" si="34"/>
        <v>0</v>
      </c>
      <c r="BF223" s="140">
        <f t="shared" si="35"/>
        <v>0</v>
      </c>
      <c r="BG223" s="140">
        <f t="shared" si="36"/>
        <v>0</v>
      </c>
      <c r="BH223" s="140">
        <f t="shared" si="37"/>
        <v>0</v>
      </c>
      <c r="BI223" s="140">
        <f t="shared" si="38"/>
        <v>0</v>
      </c>
      <c r="BJ223" s="13" t="s">
        <v>79</v>
      </c>
      <c r="BK223" s="140">
        <f t="shared" si="39"/>
        <v>0</v>
      </c>
      <c r="BL223" s="13" t="s">
        <v>174</v>
      </c>
      <c r="BM223" s="139" t="s">
        <v>844</v>
      </c>
    </row>
    <row r="224" spans="2:65" s="11" customFormat="1" ht="22.9" customHeight="1">
      <c r="B224" s="117"/>
      <c r="D224" s="118" t="s">
        <v>71</v>
      </c>
      <c r="E224" s="126" t="s">
        <v>236</v>
      </c>
      <c r="F224" s="126" t="s">
        <v>845</v>
      </c>
      <c r="I224" s="134">
        <v>0</v>
      </c>
      <c r="J224" s="127">
        <f>BK224</f>
        <v>0</v>
      </c>
      <c r="L224" s="117"/>
      <c r="M224" s="121"/>
      <c r="P224" s="122">
        <f>SUM(P225:P227)</f>
        <v>23.146000000000001</v>
      </c>
      <c r="R224" s="122">
        <f>SUM(R225:R227)</f>
        <v>3.4955599999999998</v>
      </c>
      <c r="T224" s="123">
        <f>SUM(T225:T227)</f>
        <v>0.90200000000000002</v>
      </c>
      <c r="AR224" s="118" t="s">
        <v>79</v>
      </c>
      <c r="AT224" s="124" t="s">
        <v>71</v>
      </c>
      <c r="AU224" s="124" t="s">
        <v>79</v>
      </c>
      <c r="AY224" s="118" t="s">
        <v>168</v>
      </c>
      <c r="BK224" s="125">
        <f>SUM(BK225:BK227)</f>
        <v>0</v>
      </c>
    </row>
    <row r="225" spans="2:65" s="1" customFormat="1" ht="49.15" customHeight="1">
      <c r="B225" s="128"/>
      <c r="C225" s="129" t="s">
        <v>576</v>
      </c>
      <c r="D225" s="129" t="s">
        <v>170</v>
      </c>
      <c r="E225" s="130" t="s">
        <v>846</v>
      </c>
      <c r="F225" s="131" t="s">
        <v>847</v>
      </c>
      <c r="G225" s="132" t="s">
        <v>173</v>
      </c>
      <c r="H225" s="133">
        <v>11</v>
      </c>
      <c r="I225" s="134">
        <v>0</v>
      </c>
      <c r="J225" s="134">
        <f>ROUND(I225*H225,2)</f>
        <v>0</v>
      </c>
      <c r="K225" s="131" t="s">
        <v>192</v>
      </c>
      <c r="L225" s="25"/>
      <c r="M225" s="135" t="s">
        <v>1</v>
      </c>
      <c r="N225" s="136" t="s">
        <v>37</v>
      </c>
      <c r="O225" s="137">
        <v>0.55700000000000005</v>
      </c>
      <c r="P225" s="137">
        <f>O225*H225</f>
        <v>6.1270000000000007</v>
      </c>
      <c r="Q225" s="137">
        <v>0</v>
      </c>
      <c r="R225" s="137">
        <f>Q225*H225</f>
        <v>0</v>
      </c>
      <c r="S225" s="137">
        <v>8.2000000000000003E-2</v>
      </c>
      <c r="T225" s="138">
        <f>S225*H225</f>
        <v>0.90200000000000002</v>
      </c>
      <c r="AR225" s="139" t="s">
        <v>174</v>
      </c>
      <c r="AT225" s="139" t="s">
        <v>170</v>
      </c>
      <c r="AU225" s="139" t="s">
        <v>81</v>
      </c>
      <c r="AY225" s="13" t="s">
        <v>168</v>
      </c>
      <c r="BE225" s="140">
        <f>IF(N225="základní",J225,0)</f>
        <v>0</v>
      </c>
      <c r="BF225" s="140">
        <f>IF(N225="snížená",J225,0)</f>
        <v>0</v>
      </c>
      <c r="BG225" s="140">
        <f>IF(N225="zákl. přenesená",J225,0)</f>
        <v>0</v>
      </c>
      <c r="BH225" s="140">
        <f>IF(N225="sníž. přenesená",J225,0)</f>
        <v>0</v>
      </c>
      <c r="BI225" s="140">
        <f>IF(N225="nulová",J225,0)</f>
        <v>0</v>
      </c>
      <c r="BJ225" s="13" t="s">
        <v>79</v>
      </c>
      <c r="BK225" s="140">
        <f>ROUND(I225*H225,2)</f>
        <v>0</v>
      </c>
      <c r="BL225" s="13" t="s">
        <v>174</v>
      </c>
      <c r="BM225" s="139" t="s">
        <v>848</v>
      </c>
    </row>
    <row r="226" spans="2:65" s="1" customFormat="1" ht="24.2" customHeight="1">
      <c r="B226" s="128"/>
      <c r="C226" s="129" t="s">
        <v>582</v>
      </c>
      <c r="D226" s="129" t="s">
        <v>170</v>
      </c>
      <c r="E226" s="130" t="s">
        <v>849</v>
      </c>
      <c r="F226" s="131" t="s">
        <v>850</v>
      </c>
      <c r="G226" s="132" t="s">
        <v>173</v>
      </c>
      <c r="H226" s="133">
        <v>11</v>
      </c>
      <c r="I226" s="134">
        <v>0</v>
      </c>
      <c r="J226" s="134">
        <f>ROUND(I226*H226,2)</f>
        <v>0</v>
      </c>
      <c r="K226" s="131" t="s">
        <v>192</v>
      </c>
      <c r="L226" s="25"/>
      <c r="M226" s="135" t="s">
        <v>1</v>
      </c>
      <c r="N226" s="136" t="s">
        <v>37</v>
      </c>
      <c r="O226" s="137">
        <v>0.54900000000000004</v>
      </c>
      <c r="P226" s="137">
        <f>O226*H226</f>
        <v>6.0390000000000006</v>
      </c>
      <c r="Q226" s="137">
        <v>0.11276</v>
      </c>
      <c r="R226" s="137">
        <f>Q226*H226</f>
        <v>1.2403599999999999</v>
      </c>
      <c r="S226" s="137">
        <v>0</v>
      </c>
      <c r="T226" s="138">
        <f>S226*H226</f>
        <v>0</v>
      </c>
      <c r="AR226" s="139" t="s">
        <v>174</v>
      </c>
      <c r="AT226" s="139" t="s">
        <v>170</v>
      </c>
      <c r="AU226" s="139" t="s">
        <v>81</v>
      </c>
      <c r="AY226" s="13" t="s">
        <v>168</v>
      </c>
      <c r="BE226" s="140">
        <f>IF(N226="základní",J226,0)</f>
        <v>0</v>
      </c>
      <c r="BF226" s="140">
        <f>IF(N226="snížená",J226,0)</f>
        <v>0</v>
      </c>
      <c r="BG226" s="140">
        <f>IF(N226="zákl. přenesená",J226,0)</f>
        <v>0</v>
      </c>
      <c r="BH226" s="140">
        <f>IF(N226="sníž. přenesená",J226,0)</f>
        <v>0</v>
      </c>
      <c r="BI226" s="140">
        <f>IF(N226="nulová",J226,0)</f>
        <v>0</v>
      </c>
      <c r="BJ226" s="13" t="s">
        <v>79</v>
      </c>
      <c r="BK226" s="140">
        <f>ROUND(I226*H226,2)</f>
        <v>0</v>
      </c>
      <c r="BL226" s="13" t="s">
        <v>174</v>
      </c>
      <c r="BM226" s="139" t="s">
        <v>851</v>
      </c>
    </row>
    <row r="227" spans="2:65" s="1" customFormat="1" ht="24.2" customHeight="1">
      <c r="B227" s="128"/>
      <c r="C227" s="129" t="s">
        <v>589</v>
      </c>
      <c r="D227" s="129" t="s">
        <v>170</v>
      </c>
      <c r="E227" s="130" t="s">
        <v>852</v>
      </c>
      <c r="F227" s="131" t="s">
        <v>853</v>
      </c>
      <c r="G227" s="132" t="s">
        <v>207</v>
      </c>
      <c r="H227" s="133">
        <v>20</v>
      </c>
      <c r="I227" s="134">
        <v>0</v>
      </c>
      <c r="J227" s="134">
        <f>ROUND(I227*H227,2)</f>
        <v>0</v>
      </c>
      <c r="K227" s="131" t="s">
        <v>192</v>
      </c>
      <c r="L227" s="25"/>
      <c r="M227" s="135" t="s">
        <v>1</v>
      </c>
      <c r="N227" s="136" t="s">
        <v>37</v>
      </c>
      <c r="O227" s="137">
        <v>0.54900000000000004</v>
      </c>
      <c r="P227" s="137">
        <f>O227*H227</f>
        <v>10.98</v>
      </c>
      <c r="Q227" s="137">
        <v>0.11276</v>
      </c>
      <c r="R227" s="137">
        <f>Q227*H227</f>
        <v>2.2551999999999999</v>
      </c>
      <c r="S227" s="137">
        <v>0</v>
      </c>
      <c r="T227" s="138">
        <f>S227*H227</f>
        <v>0</v>
      </c>
      <c r="AR227" s="139" t="s">
        <v>174</v>
      </c>
      <c r="AT227" s="139" t="s">
        <v>170</v>
      </c>
      <c r="AU227" s="139" t="s">
        <v>81</v>
      </c>
      <c r="AY227" s="13" t="s">
        <v>168</v>
      </c>
      <c r="BE227" s="140">
        <f>IF(N227="základní",J227,0)</f>
        <v>0</v>
      </c>
      <c r="BF227" s="140">
        <f>IF(N227="snížená",J227,0)</f>
        <v>0</v>
      </c>
      <c r="BG227" s="140">
        <f>IF(N227="zákl. přenesená",J227,0)</f>
        <v>0</v>
      </c>
      <c r="BH227" s="140">
        <f>IF(N227="sníž. přenesená",J227,0)</f>
        <v>0</v>
      </c>
      <c r="BI227" s="140">
        <f>IF(N227="nulová",J227,0)</f>
        <v>0</v>
      </c>
      <c r="BJ227" s="13" t="s">
        <v>79</v>
      </c>
      <c r="BK227" s="140">
        <f>ROUND(I227*H227,2)</f>
        <v>0</v>
      </c>
      <c r="BL227" s="13" t="s">
        <v>174</v>
      </c>
      <c r="BM227" s="139" t="s">
        <v>854</v>
      </c>
    </row>
    <row r="228" spans="2:65" s="11" customFormat="1" ht="22.9" customHeight="1">
      <c r="B228" s="117"/>
      <c r="D228" s="118" t="s">
        <v>71</v>
      </c>
      <c r="E228" s="126" t="s">
        <v>580</v>
      </c>
      <c r="F228" s="126" t="s">
        <v>581</v>
      </c>
      <c r="I228" s="134">
        <v>0</v>
      </c>
      <c r="J228" s="127">
        <f>BK228</f>
        <v>0</v>
      </c>
      <c r="L228" s="117"/>
      <c r="M228" s="121"/>
      <c r="P228" s="122">
        <f>P229</f>
        <v>229.76097100000004</v>
      </c>
      <c r="R228" s="122">
        <f>R229</f>
        <v>0</v>
      </c>
      <c r="T228" s="123">
        <f>T229</f>
        <v>0</v>
      </c>
      <c r="AR228" s="118" t="s">
        <v>79</v>
      </c>
      <c r="AT228" s="124" t="s">
        <v>71</v>
      </c>
      <c r="AU228" s="124" t="s">
        <v>79</v>
      </c>
      <c r="AY228" s="118" t="s">
        <v>168</v>
      </c>
      <c r="BK228" s="125">
        <f>BK229</f>
        <v>0</v>
      </c>
    </row>
    <row r="229" spans="2:65" s="1" customFormat="1" ht="24.2" customHeight="1">
      <c r="B229" s="128"/>
      <c r="C229" s="129" t="s">
        <v>594</v>
      </c>
      <c r="D229" s="129" t="s">
        <v>170</v>
      </c>
      <c r="E229" s="130" t="s">
        <v>583</v>
      </c>
      <c r="F229" s="131" t="s">
        <v>584</v>
      </c>
      <c r="G229" s="132" t="s">
        <v>239</v>
      </c>
      <c r="H229" s="133">
        <v>578.74300000000005</v>
      </c>
      <c r="I229" s="134">
        <v>0</v>
      </c>
      <c r="J229" s="134">
        <f>ROUND(I229*H229,2)</f>
        <v>0</v>
      </c>
      <c r="K229" s="131" t="s">
        <v>2419</v>
      </c>
      <c r="L229" s="25"/>
      <c r="M229" s="135" t="s">
        <v>1</v>
      </c>
      <c r="N229" s="136" t="s">
        <v>37</v>
      </c>
      <c r="O229" s="137">
        <v>0.39700000000000002</v>
      </c>
      <c r="P229" s="137">
        <f>O229*H229</f>
        <v>229.76097100000004</v>
      </c>
      <c r="Q229" s="137">
        <v>0</v>
      </c>
      <c r="R229" s="137">
        <f>Q229*H229</f>
        <v>0</v>
      </c>
      <c r="S229" s="137">
        <v>0</v>
      </c>
      <c r="T229" s="138">
        <f>S229*H229</f>
        <v>0</v>
      </c>
      <c r="AR229" s="139" t="s">
        <v>174</v>
      </c>
      <c r="AT229" s="139" t="s">
        <v>170</v>
      </c>
      <c r="AU229" s="139" t="s">
        <v>81</v>
      </c>
      <c r="AY229" s="13" t="s">
        <v>168</v>
      </c>
      <c r="BE229" s="140">
        <f>IF(N229="základní",J229,0)</f>
        <v>0</v>
      </c>
      <c r="BF229" s="140">
        <f>IF(N229="snížená",J229,0)</f>
        <v>0</v>
      </c>
      <c r="BG229" s="140">
        <f>IF(N229="zákl. přenesená",J229,0)</f>
        <v>0</v>
      </c>
      <c r="BH229" s="140">
        <f>IF(N229="sníž. přenesená",J229,0)</f>
        <v>0</v>
      </c>
      <c r="BI229" s="140">
        <f>IF(N229="nulová",J229,0)</f>
        <v>0</v>
      </c>
      <c r="BJ229" s="13" t="s">
        <v>79</v>
      </c>
      <c r="BK229" s="140">
        <f>ROUND(I229*H229,2)</f>
        <v>0</v>
      </c>
      <c r="BL229" s="13" t="s">
        <v>174</v>
      </c>
      <c r="BM229" s="139" t="s">
        <v>855</v>
      </c>
    </row>
    <row r="230" spans="2:65" s="11" customFormat="1" ht="25.9" customHeight="1">
      <c r="B230" s="117"/>
      <c r="D230" s="118" t="s">
        <v>71</v>
      </c>
      <c r="E230" s="119" t="s">
        <v>210</v>
      </c>
      <c r="F230" s="119" t="s">
        <v>586</v>
      </c>
      <c r="J230" s="120">
        <f>BK230</f>
        <v>0</v>
      </c>
      <c r="L230" s="117"/>
      <c r="M230" s="121"/>
      <c r="P230" s="122">
        <f>P231</f>
        <v>89.508022000000011</v>
      </c>
      <c r="R230" s="122">
        <f>R231</f>
        <v>46.935973899999993</v>
      </c>
      <c r="T230" s="123">
        <f>T231</f>
        <v>0</v>
      </c>
      <c r="AR230" s="118" t="s">
        <v>104</v>
      </c>
      <c r="AT230" s="124" t="s">
        <v>71</v>
      </c>
      <c r="AU230" s="124" t="s">
        <v>72</v>
      </c>
      <c r="AY230" s="118" t="s">
        <v>168</v>
      </c>
      <c r="BK230" s="125">
        <f>BK231</f>
        <v>0</v>
      </c>
    </row>
    <row r="231" spans="2:65" s="11" customFormat="1" ht="22.9" customHeight="1">
      <c r="B231" s="117"/>
      <c r="D231" s="118" t="s">
        <v>71</v>
      </c>
      <c r="E231" s="126" t="s">
        <v>587</v>
      </c>
      <c r="F231" s="126" t="s">
        <v>588</v>
      </c>
      <c r="J231" s="127">
        <f>BK231</f>
        <v>0</v>
      </c>
      <c r="L231" s="117"/>
      <c r="M231" s="121"/>
      <c r="P231" s="122">
        <f>SUM(P232:P240)</f>
        <v>89.508022000000011</v>
      </c>
      <c r="R231" s="122">
        <f>SUM(R232:R240)</f>
        <v>46.935973899999993</v>
      </c>
      <c r="T231" s="123">
        <f>SUM(T232:T240)</f>
        <v>0</v>
      </c>
      <c r="AR231" s="118" t="s">
        <v>104</v>
      </c>
      <c r="AT231" s="124" t="s">
        <v>71</v>
      </c>
      <c r="AU231" s="124" t="s">
        <v>79</v>
      </c>
      <c r="AY231" s="118" t="s">
        <v>168</v>
      </c>
      <c r="BK231" s="125">
        <f>SUM(BK232:BK240)</f>
        <v>0</v>
      </c>
    </row>
    <row r="232" spans="2:65" s="1" customFormat="1" ht="24.2" customHeight="1">
      <c r="B232" s="128"/>
      <c r="C232" s="129" t="s">
        <v>137</v>
      </c>
      <c r="D232" s="129" t="s">
        <v>170</v>
      </c>
      <c r="E232" s="130" t="s">
        <v>590</v>
      </c>
      <c r="F232" s="131" t="s">
        <v>591</v>
      </c>
      <c r="G232" s="132" t="s">
        <v>592</v>
      </c>
      <c r="H232" s="133">
        <v>0.15</v>
      </c>
      <c r="I232" s="134">
        <v>0</v>
      </c>
      <c r="J232" s="134">
        <f t="shared" ref="J232:J240" si="40">ROUND(I232*H232,2)</f>
        <v>0</v>
      </c>
      <c r="K232" s="131" t="s">
        <v>2419</v>
      </c>
      <c r="L232" s="25"/>
      <c r="M232" s="135" t="s">
        <v>1</v>
      </c>
      <c r="N232" s="136" t="s">
        <v>37</v>
      </c>
      <c r="O232" s="137">
        <v>3.51</v>
      </c>
      <c r="P232" s="137">
        <f t="shared" ref="P232:P240" si="41">O232*H232</f>
        <v>0.52649999999999997</v>
      </c>
      <c r="Q232" s="137">
        <v>8.8000000000000005E-3</v>
      </c>
      <c r="R232" s="137">
        <f t="shared" ref="R232:R240" si="42">Q232*H232</f>
        <v>1.32E-3</v>
      </c>
      <c r="S232" s="137">
        <v>0</v>
      </c>
      <c r="T232" s="138">
        <f t="shared" ref="T232:T240" si="43">S232*H232</f>
        <v>0</v>
      </c>
      <c r="AR232" s="139" t="s">
        <v>488</v>
      </c>
      <c r="AT232" s="139" t="s">
        <v>170</v>
      </c>
      <c r="AU232" s="139" t="s">
        <v>81</v>
      </c>
      <c r="AY232" s="13" t="s">
        <v>168</v>
      </c>
      <c r="BE232" s="140">
        <f t="shared" ref="BE232:BE240" si="44">IF(N232="základní",J232,0)</f>
        <v>0</v>
      </c>
      <c r="BF232" s="140">
        <f t="shared" ref="BF232:BF240" si="45">IF(N232="snížená",J232,0)</f>
        <v>0</v>
      </c>
      <c r="BG232" s="140">
        <f t="shared" ref="BG232:BG240" si="46">IF(N232="zákl. přenesená",J232,0)</f>
        <v>0</v>
      </c>
      <c r="BH232" s="140">
        <f t="shared" ref="BH232:BH240" si="47">IF(N232="sníž. přenesená",J232,0)</f>
        <v>0</v>
      </c>
      <c r="BI232" s="140">
        <f t="shared" ref="BI232:BI240" si="48">IF(N232="nulová",J232,0)</f>
        <v>0</v>
      </c>
      <c r="BJ232" s="13" t="s">
        <v>79</v>
      </c>
      <c r="BK232" s="140">
        <f t="shared" ref="BK232:BK240" si="49">ROUND(I232*H232,2)</f>
        <v>0</v>
      </c>
      <c r="BL232" s="13" t="s">
        <v>488</v>
      </c>
      <c r="BM232" s="139" t="s">
        <v>856</v>
      </c>
    </row>
    <row r="233" spans="2:65" s="1" customFormat="1" ht="24.2" customHeight="1">
      <c r="B233" s="128"/>
      <c r="C233" s="129" t="s">
        <v>601</v>
      </c>
      <c r="D233" s="129" t="s">
        <v>170</v>
      </c>
      <c r="E233" s="130" t="s">
        <v>595</v>
      </c>
      <c r="F233" s="131" t="s">
        <v>596</v>
      </c>
      <c r="G233" s="132" t="s">
        <v>213</v>
      </c>
      <c r="H233" s="133">
        <v>0.28599999999999998</v>
      </c>
      <c r="I233" s="134">
        <v>0</v>
      </c>
      <c r="J233" s="134">
        <f t="shared" si="40"/>
        <v>0</v>
      </c>
      <c r="K233" s="131" t="s">
        <v>192</v>
      </c>
      <c r="L233" s="25"/>
      <c r="M233" s="135" t="s">
        <v>1</v>
      </c>
      <c r="N233" s="136" t="s">
        <v>37</v>
      </c>
      <c r="O233" s="137">
        <v>3.5369999999999999</v>
      </c>
      <c r="P233" s="137">
        <f t="shared" si="41"/>
        <v>1.011582</v>
      </c>
      <c r="Q233" s="137">
        <v>0.01</v>
      </c>
      <c r="R233" s="137">
        <f t="shared" si="42"/>
        <v>2.8599999999999997E-3</v>
      </c>
      <c r="S233" s="137">
        <v>0</v>
      </c>
      <c r="T233" s="138">
        <f t="shared" si="43"/>
        <v>0</v>
      </c>
      <c r="AR233" s="139" t="s">
        <v>488</v>
      </c>
      <c r="AT233" s="139" t="s">
        <v>170</v>
      </c>
      <c r="AU233" s="139" t="s">
        <v>81</v>
      </c>
      <c r="AY233" s="13" t="s">
        <v>168</v>
      </c>
      <c r="BE233" s="140">
        <f t="shared" si="44"/>
        <v>0</v>
      </c>
      <c r="BF233" s="140">
        <f t="shared" si="45"/>
        <v>0</v>
      </c>
      <c r="BG233" s="140">
        <f t="shared" si="46"/>
        <v>0</v>
      </c>
      <c r="BH233" s="140">
        <f t="shared" si="47"/>
        <v>0</v>
      </c>
      <c r="BI233" s="140">
        <f t="shared" si="48"/>
        <v>0</v>
      </c>
      <c r="BJ233" s="13" t="s">
        <v>79</v>
      </c>
      <c r="BK233" s="140">
        <f t="shared" si="49"/>
        <v>0</v>
      </c>
      <c r="BL233" s="13" t="s">
        <v>488</v>
      </c>
      <c r="BM233" s="139" t="s">
        <v>857</v>
      </c>
    </row>
    <row r="234" spans="2:65" s="1" customFormat="1" ht="21.75" customHeight="1">
      <c r="B234" s="128"/>
      <c r="C234" s="129" t="s">
        <v>605</v>
      </c>
      <c r="D234" s="129" t="s">
        <v>170</v>
      </c>
      <c r="E234" s="130" t="s">
        <v>598</v>
      </c>
      <c r="F234" s="131" t="s">
        <v>599</v>
      </c>
      <c r="G234" s="132" t="s">
        <v>207</v>
      </c>
      <c r="H234" s="133">
        <v>150</v>
      </c>
      <c r="I234" s="134">
        <v>0</v>
      </c>
      <c r="J234" s="134">
        <f t="shared" si="40"/>
        <v>0</v>
      </c>
      <c r="K234" s="131" t="s">
        <v>2419</v>
      </c>
      <c r="L234" s="25"/>
      <c r="M234" s="135" t="s">
        <v>1</v>
      </c>
      <c r="N234" s="136" t="s">
        <v>37</v>
      </c>
      <c r="O234" s="137">
        <v>2.7E-2</v>
      </c>
      <c r="P234" s="137">
        <f t="shared" si="41"/>
        <v>4.05</v>
      </c>
      <c r="Q234" s="137">
        <v>1.2E-4</v>
      </c>
      <c r="R234" s="137">
        <f t="shared" si="42"/>
        <v>1.8000000000000002E-2</v>
      </c>
      <c r="S234" s="137">
        <v>0</v>
      </c>
      <c r="T234" s="138">
        <f t="shared" si="43"/>
        <v>0</v>
      </c>
      <c r="AR234" s="139" t="s">
        <v>488</v>
      </c>
      <c r="AT234" s="139" t="s">
        <v>170</v>
      </c>
      <c r="AU234" s="139" t="s">
        <v>81</v>
      </c>
      <c r="AY234" s="13" t="s">
        <v>168</v>
      </c>
      <c r="BE234" s="140">
        <f t="shared" si="44"/>
        <v>0</v>
      </c>
      <c r="BF234" s="140">
        <f t="shared" si="45"/>
        <v>0</v>
      </c>
      <c r="BG234" s="140">
        <f t="shared" si="46"/>
        <v>0</v>
      </c>
      <c r="BH234" s="140">
        <f t="shared" si="47"/>
        <v>0</v>
      </c>
      <c r="BI234" s="140">
        <f t="shared" si="48"/>
        <v>0</v>
      </c>
      <c r="BJ234" s="13" t="s">
        <v>79</v>
      </c>
      <c r="BK234" s="140">
        <f t="shared" si="49"/>
        <v>0</v>
      </c>
      <c r="BL234" s="13" t="s">
        <v>488</v>
      </c>
      <c r="BM234" s="139" t="s">
        <v>858</v>
      </c>
    </row>
    <row r="235" spans="2:65" s="1" customFormat="1" ht="24.2" customHeight="1">
      <c r="B235" s="128"/>
      <c r="C235" s="129" t="s">
        <v>609</v>
      </c>
      <c r="D235" s="129" t="s">
        <v>170</v>
      </c>
      <c r="E235" s="130" t="s">
        <v>602</v>
      </c>
      <c r="F235" s="131" t="s">
        <v>603</v>
      </c>
      <c r="G235" s="132" t="s">
        <v>213</v>
      </c>
      <c r="H235" s="133">
        <v>11.445</v>
      </c>
      <c r="I235" s="134">
        <v>0</v>
      </c>
      <c r="J235" s="134">
        <f t="shared" si="40"/>
        <v>0</v>
      </c>
      <c r="K235" s="131" t="s">
        <v>2419</v>
      </c>
      <c r="L235" s="25"/>
      <c r="M235" s="135" t="s">
        <v>1</v>
      </c>
      <c r="N235" s="136" t="s">
        <v>37</v>
      </c>
      <c r="O235" s="137">
        <v>3.476</v>
      </c>
      <c r="P235" s="137">
        <f t="shared" si="41"/>
        <v>39.782820000000001</v>
      </c>
      <c r="Q235" s="137">
        <v>2.3010199999999998</v>
      </c>
      <c r="R235" s="137">
        <f t="shared" si="42"/>
        <v>26.335173899999997</v>
      </c>
      <c r="S235" s="137">
        <v>0</v>
      </c>
      <c r="T235" s="138">
        <f t="shared" si="43"/>
        <v>0</v>
      </c>
      <c r="AR235" s="139" t="s">
        <v>488</v>
      </c>
      <c r="AT235" s="139" t="s">
        <v>170</v>
      </c>
      <c r="AU235" s="139" t="s">
        <v>81</v>
      </c>
      <c r="AY235" s="13" t="s">
        <v>168</v>
      </c>
      <c r="BE235" s="140">
        <f t="shared" si="44"/>
        <v>0</v>
      </c>
      <c r="BF235" s="140">
        <f t="shared" si="45"/>
        <v>0</v>
      </c>
      <c r="BG235" s="140">
        <f t="shared" si="46"/>
        <v>0</v>
      </c>
      <c r="BH235" s="140">
        <f t="shared" si="47"/>
        <v>0</v>
      </c>
      <c r="BI235" s="140">
        <f t="shared" si="48"/>
        <v>0</v>
      </c>
      <c r="BJ235" s="13" t="s">
        <v>79</v>
      </c>
      <c r="BK235" s="140">
        <f t="shared" si="49"/>
        <v>0</v>
      </c>
      <c r="BL235" s="13" t="s">
        <v>488</v>
      </c>
      <c r="BM235" s="139" t="s">
        <v>859</v>
      </c>
    </row>
    <row r="236" spans="2:65" s="1" customFormat="1" ht="33" customHeight="1">
      <c r="B236" s="128"/>
      <c r="C236" s="129" t="s">
        <v>614</v>
      </c>
      <c r="D236" s="129" t="s">
        <v>170</v>
      </c>
      <c r="E236" s="130" t="s">
        <v>606</v>
      </c>
      <c r="F236" s="131" t="s">
        <v>607</v>
      </c>
      <c r="G236" s="132" t="s">
        <v>207</v>
      </c>
      <c r="H236" s="133">
        <v>150</v>
      </c>
      <c r="I236" s="134">
        <v>0</v>
      </c>
      <c r="J236" s="134">
        <f t="shared" si="40"/>
        <v>0</v>
      </c>
      <c r="K236" s="131" t="s">
        <v>2419</v>
      </c>
      <c r="L236" s="25"/>
      <c r="M236" s="135" t="s">
        <v>1</v>
      </c>
      <c r="N236" s="136" t="s">
        <v>37</v>
      </c>
      <c r="O236" s="137">
        <v>0.14199999999999999</v>
      </c>
      <c r="P236" s="137">
        <f t="shared" si="41"/>
        <v>21.299999999999997</v>
      </c>
      <c r="Q236" s="137">
        <v>0</v>
      </c>
      <c r="R236" s="137">
        <f t="shared" si="42"/>
        <v>0</v>
      </c>
      <c r="S236" s="137">
        <v>0</v>
      </c>
      <c r="T236" s="138">
        <f t="shared" si="43"/>
        <v>0</v>
      </c>
      <c r="AR236" s="139" t="s">
        <v>488</v>
      </c>
      <c r="AT236" s="139" t="s">
        <v>170</v>
      </c>
      <c r="AU236" s="139" t="s">
        <v>81</v>
      </c>
      <c r="AY236" s="13" t="s">
        <v>168</v>
      </c>
      <c r="BE236" s="140">
        <f t="shared" si="44"/>
        <v>0</v>
      </c>
      <c r="BF236" s="140">
        <f t="shared" si="45"/>
        <v>0</v>
      </c>
      <c r="BG236" s="140">
        <f t="shared" si="46"/>
        <v>0</v>
      </c>
      <c r="BH236" s="140">
        <f t="shared" si="47"/>
        <v>0</v>
      </c>
      <c r="BI236" s="140">
        <f t="shared" si="48"/>
        <v>0</v>
      </c>
      <c r="BJ236" s="13" t="s">
        <v>79</v>
      </c>
      <c r="BK236" s="140">
        <f t="shared" si="49"/>
        <v>0</v>
      </c>
      <c r="BL236" s="13" t="s">
        <v>488</v>
      </c>
      <c r="BM236" s="139" t="s">
        <v>860</v>
      </c>
    </row>
    <row r="237" spans="2:65" s="1" customFormat="1" ht="24.2" customHeight="1">
      <c r="B237" s="128"/>
      <c r="C237" s="145" t="s">
        <v>618</v>
      </c>
      <c r="D237" s="145" t="s">
        <v>210</v>
      </c>
      <c r="E237" s="146" t="s">
        <v>610</v>
      </c>
      <c r="F237" s="147" t="s">
        <v>611</v>
      </c>
      <c r="G237" s="148" t="s">
        <v>207</v>
      </c>
      <c r="H237" s="149">
        <v>157.5</v>
      </c>
      <c r="I237" s="134">
        <v>0</v>
      </c>
      <c r="J237" s="150">
        <f t="shared" si="40"/>
        <v>0</v>
      </c>
      <c r="K237" s="147" t="s">
        <v>2419</v>
      </c>
      <c r="L237" s="151"/>
      <c r="M237" s="152" t="s">
        <v>1</v>
      </c>
      <c r="N237" s="153" t="s">
        <v>37</v>
      </c>
      <c r="O237" s="137">
        <v>0</v>
      </c>
      <c r="P237" s="137">
        <f t="shared" si="41"/>
        <v>0</v>
      </c>
      <c r="Q237" s="137">
        <v>3.1E-2</v>
      </c>
      <c r="R237" s="137">
        <f t="shared" si="42"/>
        <v>4.8825000000000003</v>
      </c>
      <c r="S237" s="137">
        <v>0</v>
      </c>
      <c r="T237" s="138">
        <f t="shared" si="43"/>
        <v>0</v>
      </c>
      <c r="AR237" s="139" t="s">
        <v>612</v>
      </c>
      <c r="AT237" s="139" t="s">
        <v>210</v>
      </c>
      <c r="AU237" s="139" t="s">
        <v>81</v>
      </c>
      <c r="AY237" s="13" t="s">
        <v>168</v>
      </c>
      <c r="BE237" s="140">
        <f t="shared" si="44"/>
        <v>0</v>
      </c>
      <c r="BF237" s="140">
        <f t="shared" si="45"/>
        <v>0</v>
      </c>
      <c r="BG237" s="140">
        <f t="shared" si="46"/>
        <v>0</v>
      </c>
      <c r="BH237" s="140">
        <f t="shared" si="47"/>
        <v>0</v>
      </c>
      <c r="BI237" s="140">
        <f t="shared" si="48"/>
        <v>0</v>
      </c>
      <c r="BJ237" s="13" t="s">
        <v>79</v>
      </c>
      <c r="BK237" s="140">
        <f t="shared" si="49"/>
        <v>0</v>
      </c>
      <c r="BL237" s="13" t="s">
        <v>612</v>
      </c>
      <c r="BM237" s="139" t="s">
        <v>861</v>
      </c>
    </row>
    <row r="238" spans="2:65" s="1" customFormat="1" ht="21.75" customHeight="1">
      <c r="B238" s="128"/>
      <c r="C238" s="145" t="s">
        <v>622</v>
      </c>
      <c r="D238" s="145" t="s">
        <v>210</v>
      </c>
      <c r="E238" s="146" t="s">
        <v>615</v>
      </c>
      <c r="F238" s="147" t="s">
        <v>616</v>
      </c>
      <c r="G238" s="148" t="s">
        <v>173</v>
      </c>
      <c r="H238" s="149">
        <v>315</v>
      </c>
      <c r="I238" s="134">
        <v>0</v>
      </c>
      <c r="J238" s="150">
        <f t="shared" si="40"/>
        <v>0</v>
      </c>
      <c r="K238" s="147" t="s">
        <v>2419</v>
      </c>
      <c r="L238" s="151"/>
      <c r="M238" s="152" t="s">
        <v>1</v>
      </c>
      <c r="N238" s="153" t="s">
        <v>37</v>
      </c>
      <c r="O238" s="137">
        <v>0</v>
      </c>
      <c r="P238" s="137">
        <f t="shared" si="41"/>
        <v>0</v>
      </c>
      <c r="Q238" s="137">
        <v>6.0000000000000001E-3</v>
      </c>
      <c r="R238" s="137">
        <f t="shared" si="42"/>
        <v>1.8900000000000001</v>
      </c>
      <c r="S238" s="137">
        <v>0</v>
      </c>
      <c r="T238" s="138">
        <f t="shared" si="43"/>
        <v>0</v>
      </c>
      <c r="AR238" s="139" t="s">
        <v>612</v>
      </c>
      <c r="AT238" s="139" t="s">
        <v>210</v>
      </c>
      <c r="AU238" s="139" t="s">
        <v>81</v>
      </c>
      <c r="AY238" s="13" t="s">
        <v>168</v>
      </c>
      <c r="BE238" s="140">
        <f t="shared" si="44"/>
        <v>0</v>
      </c>
      <c r="BF238" s="140">
        <f t="shared" si="45"/>
        <v>0</v>
      </c>
      <c r="BG238" s="140">
        <f t="shared" si="46"/>
        <v>0</v>
      </c>
      <c r="BH238" s="140">
        <f t="shared" si="47"/>
        <v>0</v>
      </c>
      <c r="BI238" s="140">
        <f t="shared" si="48"/>
        <v>0</v>
      </c>
      <c r="BJ238" s="13" t="s">
        <v>79</v>
      </c>
      <c r="BK238" s="140">
        <f t="shared" si="49"/>
        <v>0</v>
      </c>
      <c r="BL238" s="13" t="s">
        <v>612</v>
      </c>
      <c r="BM238" s="139" t="s">
        <v>862</v>
      </c>
    </row>
    <row r="239" spans="2:65" s="1" customFormat="1" ht="33" customHeight="1">
      <c r="B239" s="128"/>
      <c r="C239" s="129" t="s">
        <v>863</v>
      </c>
      <c r="D239" s="129" t="s">
        <v>170</v>
      </c>
      <c r="E239" s="130" t="s">
        <v>619</v>
      </c>
      <c r="F239" s="131" t="s">
        <v>620</v>
      </c>
      <c r="G239" s="132" t="s">
        <v>213</v>
      </c>
      <c r="H239" s="133">
        <v>6</v>
      </c>
      <c r="I239" s="134">
        <v>0</v>
      </c>
      <c r="J239" s="134">
        <f t="shared" si="40"/>
        <v>0</v>
      </c>
      <c r="K239" s="131" t="s">
        <v>2419</v>
      </c>
      <c r="L239" s="25"/>
      <c r="M239" s="135" t="s">
        <v>1</v>
      </c>
      <c r="N239" s="136" t="s">
        <v>37</v>
      </c>
      <c r="O239" s="137">
        <v>1.4650000000000001</v>
      </c>
      <c r="P239" s="137">
        <f t="shared" si="41"/>
        <v>8.7900000000000009</v>
      </c>
      <c r="Q239" s="137">
        <v>2.3010199999999998</v>
      </c>
      <c r="R239" s="137">
        <f t="shared" si="42"/>
        <v>13.80612</v>
      </c>
      <c r="S239" s="137">
        <v>0</v>
      </c>
      <c r="T239" s="138">
        <f t="shared" si="43"/>
        <v>0</v>
      </c>
      <c r="AR239" s="139" t="s">
        <v>174</v>
      </c>
      <c r="AT239" s="139" t="s">
        <v>170</v>
      </c>
      <c r="AU239" s="139" t="s">
        <v>81</v>
      </c>
      <c r="AY239" s="13" t="s">
        <v>168</v>
      </c>
      <c r="BE239" s="140">
        <f t="shared" si="44"/>
        <v>0</v>
      </c>
      <c r="BF239" s="140">
        <f t="shared" si="45"/>
        <v>0</v>
      </c>
      <c r="BG239" s="140">
        <f t="shared" si="46"/>
        <v>0</v>
      </c>
      <c r="BH239" s="140">
        <f t="shared" si="47"/>
        <v>0</v>
      </c>
      <c r="BI239" s="140">
        <f t="shared" si="48"/>
        <v>0</v>
      </c>
      <c r="BJ239" s="13" t="s">
        <v>79</v>
      </c>
      <c r="BK239" s="140">
        <f t="shared" si="49"/>
        <v>0</v>
      </c>
      <c r="BL239" s="13" t="s">
        <v>174</v>
      </c>
      <c r="BM239" s="139" t="s">
        <v>864</v>
      </c>
    </row>
    <row r="240" spans="2:65" s="1" customFormat="1" ht="24.2" customHeight="1">
      <c r="B240" s="128"/>
      <c r="C240" s="129" t="s">
        <v>865</v>
      </c>
      <c r="D240" s="129" t="s">
        <v>170</v>
      </c>
      <c r="E240" s="130" t="s">
        <v>623</v>
      </c>
      <c r="F240" s="131" t="s">
        <v>624</v>
      </c>
      <c r="G240" s="132" t="s">
        <v>239</v>
      </c>
      <c r="H240" s="133">
        <v>33.130000000000003</v>
      </c>
      <c r="I240" s="134">
        <v>0</v>
      </c>
      <c r="J240" s="134">
        <f t="shared" si="40"/>
        <v>0</v>
      </c>
      <c r="K240" s="131" t="s">
        <v>2419</v>
      </c>
      <c r="L240" s="25"/>
      <c r="M240" s="141" t="s">
        <v>1</v>
      </c>
      <c r="N240" s="142" t="s">
        <v>37</v>
      </c>
      <c r="O240" s="143">
        <v>0.42399999999999999</v>
      </c>
      <c r="P240" s="143">
        <f t="shared" si="41"/>
        <v>14.047120000000001</v>
      </c>
      <c r="Q240" s="143">
        <v>0</v>
      </c>
      <c r="R240" s="143">
        <f t="shared" si="42"/>
        <v>0</v>
      </c>
      <c r="S240" s="143">
        <v>0</v>
      </c>
      <c r="T240" s="144">
        <f t="shared" si="43"/>
        <v>0</v>
      </c>
      <c r="AR240" s="139" t="s">
        <v>488</v>
      </c>
      <c r="AT240" s="139" t="s">
        <v>170</v>
      </c>
      <c r="AU240" s="139" t="s">
        <v>81</v>
      </c>
      <c r="AY240" s="13" t="s">
        <v>168</v>
      </c>
      <c r="BE240" s="140">
        <f t="shared" si="44"/>
        <v>0</v>
      </c>
      <c r="BF240" s="140">
        <f t="shared" si="45"/>
        <v>0</v>
      </c>
      <c r="BG240" s="140">
        <f t="shared" si="46"/>
        <v>0</v>
      </c>
      <c r="BH240" s="140">
        <f t="shared" si="47"/>
        <v>0</v>
      </c>
      <c r="BI240" s="140">
        <f t="shared" si="48"/>
        <v>0</v>
      </c>
      <c r="BJ240" s="13" t="s">
        <v>79</v>
      </c>
      <c r="BK240" s="140">
        <f t="shared" si="49"/>
        <v>0</v>
      </c>
      <c r="BL240" s="13" t="s">
        <v>488</v>
      </c>
      <c r="BM240" s="139" t="s">
        <v>866</v>
      </c>
    </row>
    <row r="241" spans="2:12" s="1" customFormat="1" ht="6.95" customHeight="1">
      <c r="B241" s="37"/>
      <c r="C241" s="38"/>
      <c r="D241" s="38"/>
      <c r="E241" s="38"/>
      <c r="F241" s="38"/>
      <c r="G241" s="38"/>
      <c r="H241" s="38"/>
      <c r="I241" s="38"/>
      <c r="J241" s="38"/>
      <c r="K241" s="38"/>
      <c r="L241" s="25"/>
    </row>
  </sheetData>
  <autoFilter ref="C132:K240" xr:uid="{00000000-0009-0000-0000-000004000000}"/>
  <mergeCells count="14">
    <mergeCell ref="E123:H123"/>
    <mergeCell ref="E121:H121"/>
    <mergeCell ref="E125:H125"/>
    <mergeCell ref="L2:V2"/>
    <mergeCell ref="E85:H85"/>
    <mergeCell ref="E89:H89"/>
    <mergeCell ref="E87:H87"/>
    <mergeCell ref="E91:H91"/>
    <mergeCell ref="E119:H119"/>
    <mergeCell ref="E7:H7"/>
    <mergeCell ref="E11:H11"/>
    <mergeCell ref="E9:H9"/>
    <mergeCell ref="E13:H13"/>
    <mergeCell ref="E31:H31"/>
  </mergeCells>
  <pageMargins left="0.39374999999999999" right="0.39374999999999999" top="0.39374999999999999" bottom="0.39374999999999999" header="0" footer="0"/>
  <pageSetup paperSize="9" scale="76" fitToHeight="100" orientation="portrait" blackAndWhite="1" r:id="rId1"/>
  <headerFooter>
    <oddFooter>&amp;CStrana &amp;P z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BM168"/>
  <sheetViews>
    <sheetView showGridLines="0" topLeftCell="A136" workbookViewId="0">
      <selection activeCell="I141" sqref="I141:I168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81" t="s">
        <v>5</v>
      </c>
      <c r="M2" s="166"/>
      <c r="N2" s="166"/>
      <c r="O2" s="166"/>
      <c r="P2" s="166"/>
      <c r="Q2" s="166"/>
      <c r="R2" s="166"/>
      <c r="S2" s="166"/>
      <c r="T2" s="166"/>
      <c r="U2" s="166"/>
      <c r="V2" s="166"/>
      <c r="AT2" s="13" t="s">
        <v>108</v>
      </c>
    </row>
    <row r="3" spans="2:46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81</v>
      </c>
    </row>
    <row r="4" spans="2:46" ht="24.95" customHeight="1">
      <c r="B4" s="16"/>
      <c r="D4" s="17" t="s">
        <v>141</v>
      </c>
      <c r="L4" s="16"/>
      <c r="M4" s="85" t="s">
        <v>10</v>
      </c>
      <c r="AT4" s="13" t="s">
        <v>3</v>
      </c>
    </row>
    <row r="5" spans="2:46" ht="6.95" customHeight="1">
      <c r="B5" s="16"/>
      <c r="L5" s="16"/>
    </row>
    <row r="6" spans="2:46" ht="12" customHeight="1">
      <c r="B6" s="16"/>
      <c r="D6" s="22" t="s">
        <v>14</v>
      </c>
      <c r="L6" s="16"/>
    </row>
    <row r="7" spans="2:46" ht="26.25" customHeight="1">
      <c r="B7" s="16"/>
      <c r="E7" s="195" t="str">
        <f>'Rekapitulace stavby'!K6</f>
        <v>BRNO, VINIČNÍ IB - REKONSTRUKCE VODOVODU A KANALIZACE (Balbínova-Hrabalova)</v>
      </c>
      <c r="F7" s="196"/>
      <c r="G7" s="196"/>
      <c r="H7" s="196"/>
      <c r="L7" s="16"/>
    </row>
    <row r="8" spans="2:46" ht="12.75">
      <c r="B8" s="16"/>
      <c r="D8" s="22" t="s">
        <v>142</v>
      </c>
      <c r="L8" s="16"/>
    </row>
    <row r="9" spans="2:46" ht="16.5" customHeight="1">
      <c r="B9" s="16"/>
      <c r="E9" s="195" t="s">
        <v>249</v>
      </c>
      <c r="F9" s="166"/>
      <c r="G9" s="166"/>
      <c r="H9" s="166"/>
      <c r="L9" s="16"/>
    </row>
    <row r="10" spans="2:46" ht="12" customHeight="1">
      <c r="B10" s="16"/>
      <c r="D10" s="22" t="s">
        <v>144</v>
      </c>
      <c r="L10" s="16"/>
    </row>
    <row r="11" spans="2:46" s="1" customFormat="1" ht="16.5" customHeight="1">
      <c r="B11" s="25"/>
      <c r="E11" s="191" t="s">
        <v>626</v>
      </c>
      <c r="F11" s="194"/>
      <c r="G11" s="194"/>
      <c r="H11" s="194"/>
      <c r="L11" s="25"/>
    </row>
    <row r="12" spans="2:46" s="1" customFormat="1" ht="12" customHeight="1">
      <c r="B12" s="25"/>
      <c r="D12" s="22" t="s">
        <v>627</v>
      </c>
      <c r="L12" s="25"/>
    </row>
    <row r="13" spans="2:46" s="1" customFormat="1" ht="16.5" customHeight="1">
      <c r="B13" s="25"/>
      <c r="E13" s="172" t="s">
        <v>867</v>
      </c>
      <c r="F13" s="194"/>
      <c r="G13" s="194"/>
      <c r="H13" s="194"/>
      <c r="L13" s="25"/>
    </row>
    <row r="14" spans="2:46" s="1" customFormat="1">
      <c r="B14" s="25"/>
      <c r="L14" s="25"/>
    </row>
    <row r="15" spans="2:46" s="1" customFormat="1" ht="12" customHeight="1">
      <c r="B15" s="25"/>
      <c r="D15" s="22" t="s">
        <v>16</v>
      </c>
      <c r="F15" s="20" t="s">
        <v>1</v>
      </c>
      <c r="I15" s="22" t="s">
        <v>17</v>
      </c>
      <c r="J15" s="20" t="s">
        <v>1</v>
      </c>
      <c r="L15" s="25"/>
    </row>
    <row r="16" spans="2:46" s="1" customFormat="1" ht="12" customHeight="1">
      <c r="B16" s="25"/>
      <c r="D16" s="22" t="s">
        <v>18</v>
      </c>
      <c r="F16" s="20" t="s">
        <v>19</v>
      </c>
      <c r="I16" s="22" t="s">
        <v>20</v>
      </c>
      <c r="J16" s="45">
        <f>'Rekapitulace stavby'!AN8</f>
        <v>45847</v>
      </c>
      <c r="L16" s="25"/>
    </row>
    <row r="17" spans="2:12" s="1" customFormat="1" ht="10.9" customHeight="1">
      <c r="B17" s="25"/>
      <c r="L17" s="25"/>
    </row>
    <row r="18" spans="2:12" s="1" customFormat="1" ht="12" customHeight="1">
      <c r="B18" s="25"/>
      <c r="D18" s="22" t="s">
        <v>21</v>
      </c>
      <c r="I18" s="22" t="s">
        <v>22</v>
      </c>
      <c r="J18" s="20" t="s">
        <v>1</v>
      </c>
      <c r="L18" s="25"/>
    </row>
    <row r="19" spans="2:12" s="1" customFormat="1" ht="18" customHeight="1">
      <c r="B19" s="25"/>
      <c r="E19" s="20" t="s">
        <v>23</v>
      </c>
      <c r="I19" s="22" t="s">
        <v>24</v>
      </c>
      <c r="J19" s="20" t="s">
        <v>1</v>
      </c>
      <c r="L19" s="25"/>
    </row>
    <row r="20" spans="2:12" s="1" customFormat="1" ht="6.95" customHeight="1">
      <c r="B20" s="25"/>
      <c r="L20" s="25"/>
    </row>
    <row r="21" spans="2:12" s="1" customFormat="1" ht="12" customHeight="1">
      <c r="B21" s="25"/>
      <c r="D21" s="22" t="s">
        <v>25</v>
      </c>
      <c r="I21" s="22" t="s">
        <v>22</v>
      </c>
      <c r="J21" s="20" t="s">
        <v>1</v>
      </c>
      <c r="L21" s="25"/>
    </row>
    <row r="22" spans="2:12" s="1" customFormat="1" ht="18" customHeight="1">
      <c r="B22" s="25"/>
      <c r="E22" s="20" t="s">
        <v>26</v>
      </c>
      <c r="I22" s="22" t="s">
        <v>24</v>
      </c>
      <c r="J22" s="20" t="s">
        <v>1</v>
      </c>
      <c r="L22" s="25"/>
    </row>
    <row r="23" spans="2:12" s="1" customFormat="1" ht="6.95" customHeight="1">
      <c r="B23" s="25"/>
      <c r="L23" s="25"/>
    </row>
    <row r="24" spans="2:12" s="1" customFormat="1" ht="12" customHeight="1">
      <c r="B24" s="25"/>
      <c r="D24" s="22" t="s">
        <v>27</v>
      </c>
      <c r="I24" s="22" t="s">
        <v>22</v>
      </c>
      <c r="J24" s="20" t="s">
        <v>1</v>
      </c>
      <c r="L24" s="25"/>
    </row>
    <row r="25" spans="2:12" s="1" customFormat="1" ht="18" customHeight="1">
      <c r="B25" s="25"/>
      <c r="E25" s="20" t="s">
        <v>2420</v>
      </c>
      <c r="I25" s="22" t="s">
        <v>24</v>
      </c>
      <c r="J25" s="20" t="s">
        <v>1</v>
      </c>
      <c r="L25" s="25"/>
    </row>
    <row r="26" spans="2:12" s="1" customFormat="1" ht="6.95" customHeight="1">
      <c r="B26" s="25"/>
      <c r="L26" s="25"/>
    </row>
    <row r="27" spans="2:12" s="1" customFormat="1" ht="12" customHeight="1">
      <c r="B27" s="25"/>
      <c r="D27" s="22" t="s">
        <v>29</v>
      </c>
      <c r="I27" s="22" t="s">
        <v>22</v>
      </c>
      <c r="J27" s="20" t="s">
        <v>1</v>
      </c>
      <c r="L27" s="25"/>
    </row>
    <row r="28" spans="2:12" s="1" customFormat="1" ht="18" customHeight="1">
      <c r="B28" s="25"/>
      <c r="E28" s="20" t="s">
        <v>2420</v>
      </c>
      <c r="I28" s="22" t="s">
        <v>24</v>
      </c>
      <c r="J28" s="20" t="s">
        <v>1</v>
      </c>
      <c r="L28" s="25"/>
    </row>
    <row r="29" spans="2:12" s="1" customFormat="1" ht="6.95" customHeight="1">
      <c r="B29" s="25"/>
      <c r="L29" s="25"/>
    </row>
    <row r="30" spans="2:12" s="1" customFormat="1" ht="12" customHeight="1">
      <c r="B30" s="25"/>
      <c r="D30" s="22" t="s">
        <v>30</v>
      </c>
      <c r="L30" s="25"/>
    </row>
    <row r="31" spans="2:12" s="7" customFormat="1" ht="16.5" customHeight="1">
      <c r="B31" s="86"/>
      <c r="E31" s="168" t="s">
        <v>1</v>
      </c>
      <c r="F31" s="168"/>
      <c r="G31" s="168"/>
      <c r="H31" s="168"/>
      <c r="L31" s="86"/>
    </row>
    <row r="32" spans="2:12" s="1" customFormat="1" ht="6.95" customHeight="1">
      <c r="B32" s="25"/>
      <c r="L32" s="25"/>
    </row>
    <row r="33" spans="2:12" s="1" customFormat="1" ht="6.95" customHeight="1">
      <c r="B33" s="25"/>
      <c r="D33" s="46"/>
      <c r="E33" s="46"/>
      <c r="F33" s="46"/>
      <c r="G33" s="46"/>
      <c r="H33" s="46"/>
      <c r="I33" s="46"/>
      <c r="J33" s="46"/>
      <c r="K33" s="46"/>
      <c r="L33" s="25"/>
    </row>
    <row r="34" spans="2:12" s="1" customFormat="1" ht="25.35" customHeight="1">
      <c r="B34" s="25"/>
      <c r="D34" s="87" t="s">
        <v>32</v>
      </c>
      <c r="J34" s="58">
        <f>ROUND(J129, 2)</f>
        <v>0</v>
      </c>
      <c r="L34" s="25"/>
    </row>
    <row r="35" spans="2:12" s="1" customFormat="1" ht="6.95" customHeight="1">
      <c r="B35" s="25"/>
      <c r="D35" s="46"/>
      <c r="E35" s="46"/>
      <c r="F35" s="46"/>
      <c r="G35" s="46"/>
      <c r="H35" s="46"/>
      <c r="I35" s="46"/>
      <c r="J35" s="46"/>
      <c r="K35" s="46"/>
      <c r="L35" s="25"/>
    </row>
    <row r="36" spans="2:12" s="1" customFormat="1" ht="14.45" customHeight="1">
      <c r="B36" s="25"/>
      <c r="F36" s="28" t="s">
        <v>34</v>
      </c>
      <c r="I36" s="28" t="s">
        <v>33</v>
      </c>
      <c r="J36" s="28" t="s">
        <v>35</v>
      </c>
      <c r="L36" s="25"/>
    </row>
    <row r="37" spans="2:12" s="1" customFormat="1" ht="14.45" customHeight="1">
      <c r="B37" s="25"/>
      <c r="D37" s="88" t="s">
        <v>36</v>
      </c>
      <c r="E37" s="22" t="s">
        <v>37</v>
      </c>
      <c r="F37" s="78">
        <f>ROUND((SUM(BE129:BE167)),  2)</f>
        <v>0</v>
      </c>
      <c r="I37" s="89">
        <v>0.21</v>
      </c>
      <c r="J37" s="78">
        <f>ROUND(((SUM(BE129:BE167))*I37),  2)</f>
        <v>0</v>
      </c>
      <c r="L37" s="25"/>
    </row>
    <row r="38" spans="2:12" s="1" customFormat="1" ht="14.45" customHeight="1">
      <c r="B38" s="25"/>
      <c r="E38" s="22" t="s">
        <v>38</v>
      </c>
      <c r="F38" s="78">
        <f>ROUND((SUM(BF129:BF167)),  2)</f>
        <v>0</v>
      </c>
      <c r="I38" s="89">
        <v>0.12</v>
      </c>
      <c r="J38" s="78">
        <f>ROUND(((SUM(BF129:BF167))*I38),  2)</f>
        <v>0</v>
      </c>
      <c r="L38" s="25"/>
    </row>
    <row r="39" spans="2:12" s="1" customFormat="1" ht="14.45" hidden="1" customHeight="1">
      <c r="B39" s="25"/>
      <c r="E39" s="22" t="s">
        <v>39</v>
      </c>
      <c r="F39" s="78">
        <f>ROUND((SUM(BG129:BG167)),  2)</f>
        <v>0</v>
      </c>
      <c r="I39" s="89">
        <v>0.21</v>
      </c>
      <c r="J39" s="78">
        <f>0</f>
        <v>0</v>
      </c>
      <c r="L39" s="25"/>
    </row>
    <row r="40" spans="2:12" s="1" customFormat="1" ht="14.45" hidden="1" customHeight="1">
      <c r="B40" s="25"/>
      <c r="E40" s="22" t="s">
        <v>40</v>
      </c>
      <c r="F40" s="78">
        <f>ROUND((SUM(BH129:BH167)),  2)</f>
        <v>0</v>
      </c>
      <c r="I40" s="89">
        <v>0.12</v>
      </c>
      <c r="J40" s="78">
        <f>0</f>
        <v>0</v>
      </c>
      <c r="L40" s="25"/>
    </row>
    <row r="41" spans="2:12" s="1" customFormat="1" ht="14.45" hidden="1" customHeight="1">
      <c r="B41" s="25"/>
      <c r="E41" s="22" t="s">
        <v>41</v>
      </c>
      <c r="F41" s="78">
        <f>ROUND((SUM(BI129:BI167)),  2)</f>
        <v>0</v>
      </c>
      <c r="I41" s="89">
        <v>0</v>
      </c>
      <c r="J41" s="78">
        <f>0</f>
        <v>0</v>
      </c>
      <c r="L41" s="25"/>
    </row>
    <row r="42" spans="2:12" s="1" customFormat="1" ht="6.95" customHeight="1">
      <c r="B42" s="25"/>
      <c r="L42" s="25"/>
    </row>
    <row r="43" spans="2:12" s="1" customFormat="1" ht="25.35" customHeight="1">
      <c r="B43" s="25"/>
      <c r="C43" s="90"/>
      <c r="D43" s="91" t="s">
        <v>42</v>
      </c>
      <c r="E43" s="49"/>
      <c r="F43" s="49"/>
      <c r="G43" s="92" t="s">
        <v>43</v>
      </c>
      <c r="H43" s="93" t="s">
        <v>44</v>
      </c>
      <c r="I43" s="49"/>
      <c r="J43" s="94">
        <f>SUM(J34:J41)</f>
        <v>0</v>
      </c>
      <c r="K43" s="95"/>
      <c r="L43" s="25"/>
    </row>
    <row r="44" spans="2:12" s="1" customFormat="1" ht="14.45" customHeight="1">
      <c r="B44" s="25"/>
      <c r="L44" s="25"/>
    </row>
    <row r="45" spans="2:12" ht="14.45" customHeight="1">
      <c r="B45" s="16"/>
      <c r="L45" s="16"/>
    </row>
    <row r="46" spans="2:12" ht="14.45" customHeight="1">
      <c r="B46" s="16"/>
      <c r="L46" s="16"/>
    </row>
    <row r="47" spans="2:12" ht="14.45" customHeight="1">
      <c r="B47" s="16"/>
      <c r="L47" s="16"/>
    </row>
    <row r="48" spans="2:12" ht="14.45" customHeight="1">
      <c r="B48" s="16"/>
      <c r="L48" s="16"/>
    </row>
    <row r="49" spans="2:12" ht="14.45" customHeight="1">
      <c r="B49" s="16"/>
      <c r="L49" s="16"/>
    </row>
    <row r="50" spans="2:12" s="1" customFormat="1" ht="14.45" customHeight="1">
      <c r="B50" s="25"/>
      <c r="D50" s="34" t="s">
        <v>45</v>
      </c>
      <c r="E50" s="35"/>
      <c r="F50" s="35"/>
      <c r="G50" s="34" t="s">
        <v>46</v>
      </c>
      <c r="H50" s="35"/>
      <c r="I50" s="35"/>
      <c r="J50" s="35"/>
      <c r="K50" s="35"/>
      <c r="L50" s="25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2.75">
      <c r="B61" s="25"/>
      <c r="D61" s="36" t="s">
        <v>47</v>
      </c>
      <c r="E61" s="27"/>
      <c r="F61" s="96" t="s">
        <v>48</v>
      </c>
      <c r="G61" s="36" t="s">
        <v>47</v>
      </c>
      <c r="H61" s="27"/>
      <c r="I61" s="27"/>
      <c r="J61" s="97" t="s">
        <v>48</v>
      </c>
      <c r="K61" s="27"/>
      <c r="L61" s="25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2.75">
      <c r="B65" s="25"/>
      <c r="D65" s="34" t="s">
        <v>49</v>
      </c>
      <c r="E65" s="35"/>
      <c r="F65" s="35"/>
      <c r="G65" s="34" t="s">
        <v>50</v>
      </c>
      <c r="H65" s="35"/>
      <c r="I65" s="35"/>
      <c r="J65" s="35"/>
      <c r="K65" s="35"/>
      <c r="L65" s="25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2.75">
      <c r="B76" s="25"/>
      <c r="D76" s="36" t="s">
        <v>47</v>
      </c>
      <c r="E76" s="27"/>
      <c r="F76" s="96" t="s">
        <v>48</v>
      </c>
      <c r="G76" s="36" t="s">
        <v>47</v>
      </c>
      <c r="H76" s="27"/>
      <c r="I76" s="27"/>
      <c r="J76" s="97" t="s">
        <v>48</v>
      </c>
      <c r="K76" s="27"/>
      <c r="L76" s="25"/>
    </row>
    <row r="77" spans="2:12" s="1" customFormat="1" ht="14.45" customHeight="1">
      <c r="B77" s="37"/>
      <c r="C77" s="38"/>
      <c r="D77" s="38"/>
      <c r="E77" s="38"/>
      <c r="F77" s="38"/>
      <c r="G77" s="38"/>
      <c r="H77" s="38"/>
      <c r="I77" s="38"/>
      <c r="J77" s="38"/>
      <c r="K77" s="38"/>
      <c r="L77" s="25"/>
    </row>
    <row r="81" spans="2:12" s="1" customFormat="1" ht="6.95" customHeight="1">
      <c r="B81" s="39"/>
      <c r="C81" s="40"/>
      <c r="D81" s="40"/>
      <c r="E81" s="40"/>
      <c r="F81" s="40"/>
      <c r="G81" s="40"/>
      <c r="H81" s="40"/>
      <c r="I81" s="40"/>
      <c r="J81" s="40"/>
      <c r="K81" s="40"/>
      <c r="L81" s="25"/>
    </row>
    <row r="82" spans="2:12" s="1" customFormat="1" ht="24.95" customHeight="1">
      <c r="B82" s="25"/>
      <c r="C82" s="17" t="s">
        <v>146</v>
      </c>
      <c r="L82" s="25"/>
    </row>
    <row r="83" spans="2:12" s="1" customFormat="1" ht="6.95" customHeight="1">
      <c r="B83" s="25"/>
      <c r="L83" s="25"/>
    </row>
    <row r="84" spans="2:12" s="1" customFormat="1" ht="12" customHeight="1">
      <c r="B84" s="25"/>
      <c r="C84" s="22" t="s">
        <v>14</v>
      </c>
      <c r="L84" s="25"/>
    </row>
    <row r="85" spans="2:12" s="1" customFormat="1" ht="26.25" customHeight="1">
      <c r="B85" s="25"/>
      <c r="E85" s="195" t="str">
        <f>E7</f>
        <v>BRNO, VINIČNÍ IB - REKONSTRUKCE VODOVODU A KANALIZACE (Balbínova-Hrabalova)</v>
      </c>
      <c r="F85" s="196"/>
      <c r="G85" s="196"/>
      <c r="H85" s="196"/>
      <c r="L85" s="25"/>
    </row>
    <row r="86" spans="2:12" ht="12" customHeight="1">
      <c r="B86" s="16"/>
      <c r="C86" s="22" t="s">
        <v>142</v>
      </c>
      <c r="L86" s="16"/>
    </row>
    <row r="87" spans="2:12" ht="16.5" customHeight="1">
      <c r="B87" s="16"/>
      <c r="E87" s="195" t="s">
        <v>249</v>
      </c>
      <c r="F87" s="166"/>
      <c r="G87" s="166"/>
      <c r="H87" s="166"/>
      <c r="L87" s="16"/>
    </row>
    <row r="88" spans="2:12" ht="12" customHeight="1">
      <c r="B88" s="16"/>
      <c r="C88" s="22" t="s">
        <v>144</v>
      </c>
      <c r="L88" s="16"/>
    </row>
    <row r="89" spans="2:12" s="1" customFormat="1" ht="16.5" customHeight="1">
      <c r="B89" s="25"/>
      <c r="E89" s="191" t="s">
        <v>626</v>
      </c>
      <c r="F89" s="194"/>
      <c r="G89" s="194"/>
      <c r="H89" s="194"/>
      <c r="L89" s="25"/>
    </row>
    <row r="90" spans="2:12" s="1" customFormat="1" ht="12" customHeight="1">
      <c r="B90" s="25"/>
      <c r="C90" s="22" t="s">
        <v>627</v>
      </c>
      <c r="L90" s="25"/>
    </row>
    <row r="91" spans="2:12" s="1" customFormat="1" ht="16.5" customHeight="1">
      <c r="B91" s="25"/>
      <c r="E91" s="172" t="str">
        <f>E13</f>
        <v>SO 102.2 - chodníky mimo správu BKOM</v>
      </c>
      <c r="F91" s="194"/>
      <c r="G91" s="194"/>
      <c r="H91" s="194"/>
      <c r="L91" s="25"/>
    </row>
    <row r="92" spans="2:12" s="1" customFormat="1" ht="6.95" customHeight="1">
      <c r="B92" s="25"/>
      <c r="L92" s="25"/>
    </row>
    <row r="93" spans="2:12" s="1" customFormat="1" ht="12" customHeight="1">
      <c r="B93" s="25"/>
      <c r="C93" s="22" t="s">
        <v>18</v>
      </c>
      <c r="F93" s="20" t="str">
        <f>F16</f>
        <v>Brno</v>
      </c>
      <c r="I93" s="22" t="s">
        <v>20</v>
      </c>
      <c r="J93" s="45">
        <f>IF(J16="","",J16)</f>
        <v>45847</v>
      </c>
      <c r="L93" s="25"/>
    </row>
    <row r="94" spans="2:12" s="1" customFormat="1" ht="6.95" customHeight="1">
      <c r="B94" s="25"/>
      <c r="L94" s="25"/>
    </row>
    <row r="95" spans="2:12" s="1" customFormat="1" ht="25.7" customHeight="1">
      <c r="B95" s="25"/>
      <c r="C95" s="22" t="s">
        <v>21</v>
      </c>
      <c r="F95" s="20" t="str">
        <f>E19</f>
        <v>Statutární město Brno</v>
      </c>
      <c r="I95" s="22" t="s">
        <v>27</v>
      </c>
      <c r="J95" s="23" t="str">
        <f>E25</f>
        <v>Pudis a.s.</v>
      </c>
      <c r="L95" s="25"/>
    </row>
    <row r="96" spans="2:12" s="1" customFormat="1" ht="15.2" customHeight="1">
      <c r="B96" s="25"/>
      <c r="C96" s="22" t="s">
        <v>25</v>
      </c>
      <c r="F96" s="20" t="str">
        <f>IF(E22="","",E22)</f>
        <v xml:space="preserve"> </v>
      </c>
      <c r="I96" s="22" t="s">
        <v>29</v>
      </c>
      <c r="J96" s="23" t="str">
        <f>E28</f>
        <v>Pudis a.s.</v>
      </c>
      <c r="L96" s="25"/>
    </row>
    <row r="97" spans="2:47" s="1" customFormat="1" ht="10.35" customHeight="1">
      <c r="B97" s="25"/>
      <c r="L97" s="25"/>
    </row>
    <row r="98" spans="2:47" s="1" customFormat="1" ht="29.25" customHeight="1">
      <c r="B98" s="25"/>
      <c r="C98" s="98" t="s">
        <v>147</v>
      </c>
      <c r="D98" s="90"/>
      <c r="E98" s="90"/>
      <c r="F98" s="90"/>
      <c r="G98" s="90"/>
      <c r="H98" s="90"/>
      <c r="I98" s="90"/>
      <c r="J98" s="99" t="s">
        <v>148</v>
      </c>
      <c r="K98" s="90"/>
      <c r="L98" s="25"/>
    </row>
    <row r="99" spans="2:47" s="1" customFormat="1" ht="10.35" customHeight="1">
      <c r="B99" s="25"/>
      <c r="L99" s="25"/>
    </row>
    <row r="100" spans="2:47" s="1" customFormat="1" ht="22.9" customHeight="1">
      <c r="B100" s="25"/>
      <c r="C100" s="100" t="s">
        <v>149</v>
      </c>
      <c r="J100" s="58">
        <f>J129</f>
        <v>0</v>
      </c>
      <c r="L100" s="25"/>
      <c r="AU100" s="13" t="s">
        <v>150</v>
      </c>
    </row>
    <row r="101" spans="2:47" s="8" customFormat="1" ht="24.95" customHeight="1">
      <c r="B101" s="101"/>
      <c r="D101" s="102" t="s">
        <v>151</v>
      </c>
      <c r="E101" s="103"/>
      <c r="F101" s="103"/>
      <c r="G101" s="103"/>
      <c r="H101" s="103"/>
      <c r="I101" s="103"/>
      <c r="J101" s="104">
        <f>J130</f>
        <v>0</v>
      </c>
      <c r="L101" s="101"/>
    </row>
    <row r="102" spans="2:47" s="9" customFormat="1" ht="19.899999999999999" customHeight="1">
      <c r="B102" s="105"/>
      <c r="D102" s="106" t="s">
        <v>629</v>
      </c>
      <c r="E102" s="107"/>
      <c r="F102" s="107"/>
      <c r="G102" s="107"/>
      <c r="H102" s="107"/>
      <c r="I102" s="107"/>
      <c r="J102" s="108">
        <f>J131</f>
        <v>0</v>
      </c>
      <c r="L102" s="105"/>
    </row>
    <row r="103" spans="2:47" s="9" customFormat="1" ht="19.899999999999999" customHeight="1">
      <c r="B103" s="105"/>
      <c r="D103" s="106" t="s">
        <v>630</v>
      </c>
      <c r="E103" s="107"/>
      <c r="F103" s="107"/>
      <c r="G103" s="107"/>
      <c r="H103" s="107"/>
      <c r="I103" s="107"/>
      <c r="J103" s="108">
        <f>J140</f>
        <v>0</v>
      </c>
      <c r="L103" s="105"/>
    </row>
    <row r="104" spans="2:47" s="9" customFormat="1" ht="19.899999999999999" customHeight="1">
      <c r="B104" s="105"/>
      <c r="D104" s="106" t="s">
        <v>631</v>
      </c>
      <c r="E104" s="107"/>
      <c r="F104" s="107"/>
      <c r="G104" s="107"/>
      <c r="H104" s="107"/>
      <c r="I104" s="107"/>
      <c r="J104" s="108">
        <f>J160</f>
        <v>0</v>
      </c>
      <c r="L104" s="105"/>
    </row>
    <row r="105" spans="2:47" s="9" customFormat="1" ht="19.899999999999999" customHeight="1">
      <c r="B105" s="105"/>
      <c r="D105" s="106" t="s">
        <v>257</v>
      </c>
      <c r="E105" s="107"/>
      <c r="F105" s="107"/>
      <c r="G105" s="107"/>
      <c r="H105" s="107"/>
      <c r="I105" s="107"/>
      <c r="J105" s="108">
        <f>J166</f>
        <v>0</v>
      </c>
      <c r="L105" s="105"/>
    </row>
    <row r="106" spans="2:47" s="1" customFormat="1" ht="21.75" customHeight="1">
      <c r="B106" s="25"/>
      <c r="L106" s="25"/>
    </row>
    <row r="107" spans="2:47" s="1" customFormat="1" ht="6.95" customHeight="1">
      <c r="B107" s="37"/>
      <c r="C107" s="38"/>
      <c r="D107" s="38"/>
      <c r="E107" s="38"/>
      <c r="F107" s="38"/>
      <c r="G107" s="38"/>
      <c r="H107" s="38"/>
      <c r="I107" s="38"/>
      <c r="J107" s="38"/>
      <c r="K107" s="38"/>
      <c r="L107" s="25"/>
    </row>
    <row r="111" spans="2:47" s="1" customFormat="1" ht="6.95" customHeight="1">
      <c r="B111" s="39"/>
      <c r="C111" s="40"/>
      <c r="D111" s="40"/>
      <c r="E111" s="40"/>
      <c r="F111" s="40"/>
      <c r="G111" s="40"/>
      <c r="H111" s="40"/>
      <c r="I111" s="40"/>
      <c r="J111" s="40"/>
      <c r="K111" s="40"/>
      <c r="L111" s="25"/>
    </row>
    <row r="112" spans="2:47" s="1" customFormat="1" ht="24.95" customHeight="1">
      <c r="B112" s="25"/>
      <c r="C112" s="17" t="s">
        <v>153</v>
      </c>
      <c r="L112" s="25"/>
    </row>
    <row r="113" spans="2:20" s="1" customFormat="1" ht="6.95" customHeight="1">
      <c r="B113" s="25"/>
      <c r="L113" s="25"/>
    </row>
    <row r="114" spans="2:20" s="1" customFormat="1" ht="12" customHeight="1">
      <c r="B114" s="25"/>
      <c r="C114" s="22" t="s">
        <v>14</v>
      </c>
      <c r="L114" s="25"/>
    </row>
    <row r="115" spans="2:20" s="1" customFormat="1" ht="26.25" customHeight="1">
      <c r="B115" s="25"/>
      <c r="E115" s="195" t="str">
        <f>E7</f>
        <v>BRNO, VINIČNÍ IB - REKONSTRUKCE VODOVODU A KANALIZACE (Balbínova-Hrabalova)</v>
      </c>
      <c r="F115" s="196"/>
      <c r="G115" s="196"/>
      <c r="H115" s="196"/>
      <c r="L115" s="25"/>
    </row>
    <row r="116" spans="2:20" ht="12" customHeight="1">
      <c r="B116" s="16"/>
      <c r="C116" s="22" t="s">
        <v>142</v>
      </c>
      <c r="L116" s="16"/>
    </row>
    <row r="117" spans="2:20" ht="16.5" customHeight="1">
      <c r="B117" s="16"/>
      <c r="E117" s="195" t="s">
        <v>249</v>
      </c>
      <c r="F117" s="166"/>
      <c r="G117" s="166"/>
      <c r="H117" s="166"/>
      <c r="L117" s="16"/>
    </row>
    <row r="118" spans="2:20" ht="12" customHeight="1">
      <c r="B118" s="16"/>
      <c r="C118" s="22" t="s">
        <v>144</v>
      </c>
      <c r="L118" s="16"/>
    </row>
    <row r="119" spans="2:20" s="1" customFormat="1" ht="16.5" customHeight="1">
      <c r="B119" s="25"/>
      <c r="E119" s="191" t="s">
        <v>626</v>
      </c>
      <c r="F119" s="194"/>
      <c r="G119" s="194"/>
      <c r="H119" s="194"/>
      <c r="L119" s="25"/>
    </row>
    <row r="120" spans="2:20" s="1" customFormat="1" ht="12" customHeight="1">
      <c r="B120" s="25"/>
      <c r="C120" s="22" t="s">
        <v>627</v>
      </c>
      <c r="L120" s="25"/>
    </row>
    <row r="121" spans="2:20" s="1" customFormat="1" ht="16.5" customHeight="1">
      <c r="B121" s="25"/>
      <c r="E121" s="172" t="str">
        <f>E13</f>
        <v>SO 102.2 - chodníky mimo správu BKOM</v>
      </c>
      <c r="F121" s="194"/>
      <c r="G121" s="194"/>
      <c r="H121" s="194"/>
      <c r="L121" s="25"/>
    </row>
    <row r="122" spans="2:20" s="1" customFormat="1" ht="6.95" customHeight="1">
      <c r="B122" s="25"/>
      <c r="L122" s="25"/>
    </row>
    <row r="123" spans="2:20" s="1" customFormat="1" ht="12" customHeight="1">
      <c r="B123" s="25"/>
      <c r="C123" s="22" t="s">
        <v>18</v>
      </c>
      <c r="F123" s="20" t="str">
        <f>F16</f>
        <v>Brno</v>
      </c>
      <c r="I123" s="22" t="s">
        <v>20</v>
      </c>
      <c r="J123" s="45">
        <f>IF(J16="","",J16)</f>
        <v>45847</v>
      </c>
      <c r="L123" s="25"/>
    </row>
    <row r="124" spans="2:20" s="1" customFormat="1" ht="6.95" customHeight="1">
      <c r="B124" s="25"/>
      <c r="L124" s="25"/>
    </row>
    <row r="125" spans="2:20" s="1" customFormat="1" ht="25.7" customHeight="1">
      <c r="B125" s="25"/>
      <c r="C125" s="22" t="s">
        <v>21</v>
      </c>
      <c r="F125" s="20" t="str">
        <f>E19</f>
        <v>Statutární město Brno</v>
      </c>
      <c r="I125" s="22" t="s">
        <v>27</v>
      </c>
      <c r="J125" s="23" t="str">
        <f>E25</f>
        <v>Pudis a.s.</v>
      </c>
      <c r="L125" s="25"/>
    </row>
    <row r="126" spans="2:20" s="1" customFormat="1" ht="15.2" customHeight="1">
      <c r="B126" s="25"/>
      <c r="C126" s="22" t="s">
        <v>25</v>
      </c>
      <c r="F126" s="20" t="str">
        <f>IF(E22="","",E22)</f>
        <v xml:space="preserve"> </v>
      </c>
      <c r="I126" s="22" t="s">
        <v>29</v>
      </c>
      <c r="J126" s="23" t="str">
        <f>E28</f>
        <v>Pudis a.s.</v>
      </c>
      <c r="L126" s="25"/>
    </row>
    <row r="127" spans="2:20" s="1" customFormat="1" ht="10.35" customHeight="1">
      <c r="B127" s="25"/>
      <c r="L127" s="25"/>
    </row>
    <row r="128" spans="2:20" s="10" customFormat="1" ht="29.25" customHeight="1">
      <c r="B128" s="109"/>
      <c r="C128" s="110" t="s">
        <v>154</v>
      </c>
      <c r="D128" s="111" t="s">
        <v>57</v>
      </c>
      <c r="E128" s="111" t="s">
        <v>53</v>
      </c>
      <c r="F128" s="111" t="s">
        <v>54</v>
      </c>
      <c r="G128" s="111" t="s">
        <v>155</v>
      </c>
      <c r="H128" s="111" t="s">
        <v>156</v>
      </c>
      <c r="I128" s="111" t="s">
        <v>157</v>
      </c>
      <c r="J128" s="111" t="s">
        <v>148</v>
      </c>
      <c r="K128" s="112" t="s">
        <v>158</v>
      </c>
      <c r="L128" s="109"/>
      <c r="M128" s="51" t="s">
        <v>1</v>
      </c>
      <c r="N128" s="52" t="s">
        <v>36</v>
      </c>
      <c r="O128" s="52" t="s">
        <v>159</v>
      </c>
      <c r="P128" s="52" t="s">
        <v>160</v>
      </c>
      <c r="Q128" s="52" t="s">
        <v>161</v>
      </c>
      <c r="R128" s="52" t="s">
        <v>162</v>
      </c>
      <c r="S128" s="52" t="s">
        <v>163</v>
      </c>
      <c r="T128" s="53" t="s">
        <v>164</v>
      </c>
    </row>
    <row r="129" spans="2:65" s="1" customFormat="1" ht="22.9" customHeight="1">
      <c r="B129" s="25"/>
      <c r="C129" s="56" t="s">
        <v>165</v>
      </c>
      <c r="J129" s="113">
        <f>BK129</f>
        <v>0</v>
      </c>
      <c r="L129" s="25"/>
      <c r="M129" s="54"/>
      <c r="N129" s="46"/>
      <c r="O129" s="46"/>
      <c r="P129" s="114">
        <f>P130</f>
        <v>53.847936000000004</v>
      </c>
      <c r="Q129" s="46"/>
      <c r="R129" s="114">
        <f>R130</f>
        <v>13.287374</v>
      </c>
      <c r="S129" s="46"/>
      <c r="T129" s="115">
        <f>T130</f>
        <v>18.970000000000002</v>
      </c>
      <c r="AT129" s="13" t="s">
        <v>71</v>
      </c>
      <c r="AU129" s="13" t="s">
        <v>150</v>
      </c>
      <c r="BK129" s="116">
        <f>BK130</f>
        <v>0</v>
      </c>
    </row>
    <row r="130" spans="2:65" s="11" customFormat="1" ht="25.9" customHeight="1">
      <c r="B130" s="117"/>
      <c r="D130" s="118" t="s">
        <v>71</v>
      </c>
      <c r="E130" s="119" t="s">
        <v>166</v>
      </c>
      <c r="F130" s="119" t="s">
        <v>167</v>
      </c>
      <c r="J130" s="120">
        <f>BK130</f>
        <v>0</v>
      </c>
      <c r="L130" s="117"/>
      <c r="M130" s="121"/>
      <c r="P130" s="122">
        <f>P131+P140+P160+P166</f>
        <v>53.847936000000004</v>
      </c>
      <c r="R130" s="122">
        <f>R131+R140+R160+R166</f>
        <v>13.287374</v>
      </c>
      <c r="T130" s="123">
        <f>T131+T140+T160+T166</f>
        <v>18.970000000000002</v>
      </c>
      <c r="AR130" s="118" t="s">
        <v>79</v>
      </c>
      <c r="AT130" s="124" t="s">
        <v>71</v>
      </c>
      <c r="AU130" s="124" t="s">
        <v>72</v>
      </c>
      <c r="AY130" s="118" t="s">
        <v>168</v>
      </c>
      <c r="BK130" s="125">
        <f>BK131+BK140+BK160+BK166</f>
        <v>0</v>
      </c>
    </row>
    <row r="131" spans="2:65" s="11" customFormat="1" ht="22.9" customHeight="1">
      <c r="B131" s="117"/>
      <c r="D131" s="118" t="s">
        <v>71</v>
      </c>
      <c r="E131" s="126" t="s">
        <v>245</v>
      </c>
      <c r="F131" s="126" t="s">
        <v>657</v>
      </c>
      <c r="J131" s="127">
        <f>BK131</f>
        <v>0</v>
      </c>
      <c r="L131" s="117"/>
      <c r="M131" s="121"/>
      <c r="P131" s="122">
        <f>SUM(P132:P139)</f>
        <v>10.618322000000001</v>
      </c>
      <c r="R131" s="122">
        <f>SUM(R132:R139)</f>
        <v>0</v>
      </c>
      <c r="T131" s="123">
        <f>SUM(T132:T139)</f>
        <v>18.970000000000002</v>
      </c>
      <c r="AR131" s="118" t="s">
        <v>79</v>
      </c>
      <c r="AT131" s="124" t="s">
        <v>71</v>
      </c>
      <c r="AU131" s="124" t="s">
        <v>79</v>
      </c>
      <c r="AY131" s="118" t="s">
        <v>168</v>
      </c>
      <c r="BK131" s="125">
        <f>SUM(BK132:BK139)</f>
        <v>0</v>
      </c>
    </row>
    <row r="132" spans="2:65" s="1" customFormat="1" ht="24.2" customHeight="1">
      <c r="B132" s="128"/>
      <c r="C132" s="129" t="s">
        <v>79</v>
      </c>
      <c r="D132" s="129" t="s">
        <v>170</v>
      </c>
      <c r="E132" s="130" t="s">
        <v>665</v>
      </c>
      <c r="F132" s="131" t="s">
        <v>666</v>
      </c>
      <c r="G132" s="132" t="s">
        <v>218</v>
      </c>
      <c r="H132" s="133">
        <v>27.1</v>
      </c>
      <c r="I132" s="134">
        <v>0</v>
      </c>
      <c r="J132" s="134">
        <f t="shared" ref="J132:J139" si="0">ROUND(I132*H132,2)</f>
        <v>0</v>
      </c>
      <c r="K132" s="131" t="s">
        <v>2419</v>
      </c>
      <c r="L132" s="25"/>
      <c r="M132" s="135" t="s">
        <v>1</v>
      </c>
      <c r="N132" s="136" t="s">
        <v>37</v>
      </c>
      <c r="O132" s="137">
        <v>0.11899999999999999</v>
      </c>
      <c r="P132" s="137">
        <f t="shared" ref="P132:P139" si="1">O132*H132</f>
        <v>3.2248999999999999</v>
      </c>
      <c r="Q132" s="137">
        <v>0</v>
      </c>
      <c r="R132" s="137">
        <f t="shared" ref="R132:R139" si="2">Q132*H132</f>
        <v>0</v>
      </c>
      <c r="S132" s="137">
        <v>0.44</v>
      </c>
      <c r="T132" s="138">
        <f t="shared" ref="T132:T139" si="3">S132*H132</f>
        <v>11.924000000000001</v>
      </c>
      <c r="AR132" s="139" t="s">
        <v>174</v>
      </c>
      <c r="AT132" s="139" t="s">
        <v>170</v>
      </c>
      <c r="AU132" s="139" t="s">
        <v>81</v>
      </c>
      <c r="AY132" s="13" t="s">
        <v>168</v>
      </c>
      <c r="BE132" s="140">
        <f t="shared" ref="BE132:BE139" si="4">IF(N132="základní",J132,0)</f>
        <v>0</v>
      </c>
      <c r="BF132" s="140">
        <f t="shared" ref="BF132:BF139" si="5">IF(N132="snížená",J132,0)</f>
        <v>0</v>
      </c>
      <c r="BG132" s="140">
        <f t="shared" ref="BG132:BG139" si="6">IF(N132="zákl. přenesená",J132,0)</f>
        <v>0</v>
      </c>
      <c r="BH132" s="140">
        <f t="shared" ref="BH132:BH139" si="7">IF(N132="sníž. přenesená",J132,0)</f>
        <v>0</v>
      </c>
      <c r="BI132" s="140">
        <f t="shared" ref="BI132:BI139" si="8">IF(N132="nulová",J132,0)</f>
        <v>0</v>
      </c>
      <c r="BJ132" s="13" t="s">
        <v>79</v>
      </c>
      <c r="BK132" s="140">
        <f t="shared" ref="BK132:BK139" si="9">ROUND(I132*H132,2)</f>
        <v>0</v>
      </c>
      <c r="BL132" s="13" t="s">
        <v>174</v>
      </c>
      <c r="BM132" s="139" t="s">
        <v>868</v>
      </c>
    </row>
    <row r="133" spans="2:65" s="1" customFormat="1" ht="21.75" customHeight="1">
      <c r="B133" s="128"/>
      <c r="C133" s="129" t="s">
        <v>81</v>
      </c>
      <c r="D133" s="129" t="s">
        <v>170</v>
      </c>
      <c r="E133" s="130" t="s">
        <v>294</v>
      </c>
      <c r="F133" s="131" t="s">
        <v>295</v>
      </c>
      <c r="G133" s="132" t="s">
        <v>239</v>
      </c>
      <c r="H133" s="133">
        <v>11.923999999999999</v>
      </c>
      <c r="I133" s="134">
        <v>0</v>
      </c>
      <c r="J133" s="134">
        <f t="shared" si="0"/>
        <v>0</v>
      </c>
      <c r="K133" s="131" t="s">
        <v>2419</v>
      </c>
      <c r="L133" s="25"/>
      <c r="M133" s="135" t="s">
        <v>1</v>
      </c>
      <c r="N133" s="136" t="s">
        <v>37</v>
      </c>
      <c r="O133" s="137">
        <v>0.03</v>
      </c>
      <c r="P133" s="137">
        <f t="shared" si="1"/>
        <v>0.35771999999999998</v>
      </c>
      <c r="Q133" s="137">
        <v>0</v>
      </c>
      <c r="R133" s="137">
        <f t="shared" si="2"/>
        <v>0</v>
      </c>
      <c r="S133" s="137">
        <v>0</v>
      </c>
      <c r="T133" s="138">
        <f t="shared" si="3"/>
        <v>0</v>
      </c>
      <c r="AR133" s="139" t="s">
        <v>174</v>
      </c>
      <c r="AT133" s="139" t="s">
        <v>170</v>
      </c>
      <c r="AU133" s="139" t="s">
        <v>81</v>
      </c>
      <c r="AY133" s="13" t="s">
        <v>168</v>
      </c>
      <c r="BE133" s="140">
        <f t="shared" si="4"/>
        <v>0</v>
      </c>
      <c r="BF133" s="140">
        <f t="shared" si="5"/>
        <v>0</v>
      </c>
      <c r="BG133" s="140">
        <f t="shared" si="6"/>
        <v>0</v>
      </c>
      <c r="BH133" s="140">
        <f t="shared" si="7"/>
        <v>0</v>
      </c>
      <c r="BI133" s="140">
        <f t="shared" si="8"/>
        <v>0</v>
      </c>
      <c r="BJ133" s="13" t="s">
        <v>79</v>
      </c>
      <c r="BK133" s="140">
        <f t="shared" si="9"/>
        <v>0</v>
      </c>
      <c r="BL133" s="13" t="s">
        <v>174</v>
      </c>
      <c r="BM133" s="139" t="s">
        <v>869</v>
      </c>
    </row>
    <row r="134" spans="2:65" s="1" customFormat="1" ht="24.2" customHeight="1">
      <c r="B134" s="128"/>
      <c r="C134" s="129" t="s">
        <v>104</v>
      </c>
      <c r="D134" s="129" t="s">
        <v>170</v>
      </c>
      <c r="E134" s="130" t="s">
        <v>298</v>
      </c>
      <c r="F134" s="131" t="s">
        <v>299</v>
      </c>
      <c r="G134" s="132" t="s">
        <v>239</v>
      </c>
      <c r="H134" s="133">
        <v>71.543999999999997</v>
      </c>
      <c r="I134" s="134">
        <v>0</v>
      </c>
      <c r="J134" s="134">
        <f t="shared" si="0"/>
        <v>0</v>
      </c>
      <c r="K134" s="131" t="s">
        <v>2419</v>
      </c>
      <c r="L134" s="25"/>
      <c r="M134" s="135" t="s">
        <v>1</v>
      </c>
      <c r="N134" s="136" t="s">
        <v>37</v>
      </c>
      <c r="O134" s="137">
        <v>2E-3</v>
      </c>
      <c r="P134" s="137">
        <f t="shared" si="1"/>
        <v>0.14308799999999999</v>
      </c>
      <c r="Q134" s="137">
        <v>0</v>
      </c>
      <c r="R134" s="137">
        <f t="shared" si="2"/>
        <v>0</v>
      </c>
      <c r="S134" s="137">
        <v>0</v>
      </c>
      <c r="T134" s="138">
        <f t="shared" si="3"/>
        <v>0</v>
      </c>
      <c r="AR134" s="139" t="s">
        <v>174</v>
      </c>
      <c r="AT134" s="139" t="s">
        <v>170</v>
      </c>
      <c r="AU134" s="139" t="s">
        <v>81</v>
      </c>
      <c r="AY134" s="13" t="s">
        <v>168</v>
      </c>
      <c r="BE134" s="140">
        <f t="shared" si="4"/>
        <v>0</v>
      </c>
      <c r="BF134" s="140">
        <f t="shared" si="5"/>
        <v>0</v>
      </c>
      <c r="BG134" s="140">
        <f t="shared" si="6"/>
        <v>0</v>
      </c>
      <c r="BH134" s="140">
        <f t="shared" si="7"/>
        <v>0</v>
      </c>
      <c r="BI134" s="140">
        <f t="shared" si="8"/>
        <v>0</v>
      </c>
      <c r="BJ134" s="13" t="s">
        <v>79</v>
      </c>
      <c r="BK134" s="140">
        <f t="shared" si="9"/>
        <v>0</v>
      </c>
      <c r="BL134" s="13" t="s">
        <v>174</v>
      </c>
      <c r="BM134" s="139" t="s">
        <v>870</v>
      </c>
    </row>
    <row r="135" spans="2:65" s="1" customFormat="1" ht="24.2" customHeight="1">
      <c r="B135" s="128"/>
      <c r="C135" s="129" t="s">
        <v>174</v>
      </c>
      <c r="D135" s="129" t="s">
        <v>170</v>
      </c>
      <c r="E135" s="130" t="s">
        <v>272</v>
      </c>
      <c r="F135" s="131" t="s">
        <v>273</v>
      </c>
      <c r="G135" s="132" t="s">
        <v>239</v>
      </c>
      <c r="H135" s="133">
        <v>11.923999999999999</v>
      </c>
      <c r="I135" s="134">
        <v>0</v>
      </c>
      <c r="J135" s="134">
        <f t="shared" si="0"/>
        <v>0</v>
      </c>
      <c r="K135" s="131" t="s">
        <v>2419</v>
      </c>
      <c r="L135" s="25"/>
      <c r="M135" s="135" t="s">
        <v>1</v>
      </c>
      <c r="N135" s="136" t="s">
        <v>37</v>
      </c>
      <c r="O135" s="137">
        <v>0</v>
      </c>
      <c r="P135" s="137">
        <f t="shared" si="1"/>
        <v>0</v>
      </c>
      <c r="Q135" s="137">
        <v>0</v>
      </c>
      <c r="R135" s="137">
        <f t="shared" si="2"/>
        <v>0</v>
      </c>
      <c r="S135" s="137">
        <v>0</v>
      </c>
      <c r="T135" s="138">
        <f t="shared" si="3"/>
        <v>0</v>
      </c>
      <c r="AR135" s="139" t="s">
        <v>174</v>
      </c>
      <c r="AT135" s="139" t="s">
        <v>170</v>
      </c>
      <c r="AU135" s="139" t="s">
        <v>81</v>
      </c>
      <c r="AY135" s="13" t="s">
        <v>168</v>
      </c>
      <c r="BE135" s="140">
        <f t="shared" si="4"/>
        <v>0</v>
      </c>
      <c r="BF135" s="140">
        <f t="shared" si="5"/>
        <v>0</v>
      </c>
      <c r="BG135" s="140">
        <f t="shared" si="6"/>
        <v>0</v>
      </c>
      <c r="BH135" s="140">
        <f t="shared" si="7"/>
        <v>0</v>
      </c>
      <c r="BI135" s="140">
        <f t="shared" si="8"/>
        <v>0</v>
      </c>
      <c r="BJ135" s="13" t="s">
        <v>79</v>
      </c>
      <c r="BK135" s="140">
        <f t="shared" si="9"/>
        <v>0</v>
      </c>
      <c r="BL135" s="13" t="s">
        <v>174</v>
      </c>
      <c r="BM135" s="139" t="s">
        <v>871</v>
      </c>
    </row>
    <row r="136" spans="2:65" s="1" customFormat="1" ht="24.2" customHeight="1">
      <c r="B136" s="128"/>
      <c r="C136" s="129" t="s">
        <v>185</v>
      </c>
      <c r="D136" s="129" t="s">
        <v>170</v>
      </c>
      <c r="E136" s="130" t="s">
        <v>872</v>
      </c>
      <c r="F136" s="131" t="s">
        <v>873</v>
      </c>
      <c r="G136" s="132" t="s">
        <v>218</v>
      </c>
      <c r="H136" s="133">
        <v>27.1</v>
      </c>
      <c r="I136" s="134">
        <v>0</v>
      </c>
      <c r="J136" s="134">
        <f t="shared" si="0"/>
        <v>0</v>
      </c>
      <c r="K136" s="131" t="s">
        <v>2419</v>
      </c>
      <c r="L136" s="25"/>
      <c r="M136" s="135" t="s">
        <v>1</v>
      </c>
      <c r="N136" s="136" t="s">
        <v>37</v>
      </c>
      <c r="O136" s="137">
        <v>3.1E-2</v>
      </c>
      <c r="P136" s="137">
        <f t="shared" si="1"/>
        <v>0.84010000000000007</v>
      </c>
      <c r="Q136" s="137">
        <v>0</v>
      </c>
      <c r="R136" s="137">
        <f t="shared" si="2"/>
        <v>0</v>
      </c>
      <c r="S136" s="137">
        <v>0.26</v>
      </c>
      <c r="T136" s="138">
        <f t="shared" si="3"/>
        <v>7.0460000000000003</v>
      </c>
      <c r="AR136" s="139" t="s">
        <v>174</v>
      </c>
      <c r="AT136" s="139" t="s">
        <v>170</v>
      </c>
      <c r="AU136" s="139" t="s">
        <v>81</v>
      </c>
      <c r="AY136" s="13" t="s">
        <v>168</v>
      </c>
      <c r="BE136" s="140">
        <f t="shared" si="4"/>
        <v>0</v>
      </c>
      <c r="BF136" s="140">
        <f t="shared" si="5"/>
        <v>0</v>
      </c>
      <c r="BG136" s="140">
        <f t="shared" si="6"/>
        <v>0</v>
      </c>
      <c r="BH136" s="140">
        <f t="shared" si="7"/>
        <v>0</v>
      </c>
      <c r="BI136" s="140">
        <f t="shared" si="8"/>
        <v>0</v>
      </c>
      <c r="BJ136" s="13" t="s">
        <v>79</v>
      </c>
      <c r="BK136" s="140">
        <f t="shared" si="9"/>
        <v>0</v>
      </c>
      <c r="BL136" s="13" t="s">
        <v>174</v>
      </c>
      <c r="BM136" s="139" t="s">
        <v>874</v>
      </c>
    </row>
    <row r="137" spans="2:65" s="1" customFormat="1" ht="16.5" customHeight="1">
      <c r="B137" s="128"/>
      <c r="C137" s="129" t="s">
        <v>189</v>
      </c>
      <c r="D137" s="129" t="s">
        <v>170</v>
      </c>
      <c r="E137" s="130" t="s">
        <v>334</v>
      </c>
      <c r="F137" s="131" t="s">
        <v>335</v>
      </c>
      <c r="G137" s="132" t="s">
        <v>239</v>
      </c>
      <c r="H137" s="133">
        <v>7.0460000000000003</v>
      </c>
      <c r="I137" s="134">
        <v>0</v>
      </c>
      <c r="J137" s="134">
        <f t="shared" si="0"/>
        <v>0</v>
      </c>
      <c r="K137" s="131" t="s">
        <v>2419</v>
      </c>
      <c r="L137" s="25"/>
      <c r="M137" s="135" t="s">
        <v>1</v>
      </c>
      <c r="N137" s="136" t="s">
        <v>37</v>
      </c>
      <c r="O137" s="137">
        <v>0.83499999999999996</v>
      </c>
      <c r="P137" s="137">
        <f t="shared" si="1"/>
        <v>5.8834099999999996</v>
      </c>
      <c r="Q137" s="137">
        <v>0</v>
      </c>
      <c r="R137" s="137">
        <f t="shared" si="2"/>
        <v>0</v>
      </c>
      <c r="S137" s="137">
        <v>0</v>
      </c>
      <c r="T137" s="138">
        <f t="shared" si="3"/>
        <v>0</v>
      </c>
      <c r="AR137" s="139" t="s">
        <v>174</v>
      </c>
      <c r="AT137" s="139" t="s">
        <v>170</v>
      </c>
      <c r="AU137" s="139" t="s">
        <v>81</v>
      </c>
      <c r="AY137" s="13" t="s">
        <v>168</v>
      </c>
      <c r="BE137" s="140">
        <f t="shared" si="4"/>
        <v>0</v>
      </c>
      <c r="BF137" s="140">
        <f t="shared" si="5"/>
        <v>0</v>
      </c>
      <c r="BG137" s="140">
        <f t="shared" si="6"/>
        <v>0</v>
      </c>
      <c r="BH137" s="140">
        <f t="shared" si="7"/>
        <v>0</v>
      </c>
      <c r="BI137" s="140">
        <f t="shared" si="8"/>
        <v>0</v>
      </c>
      <c r="BJ137" s="13" t="s">
        <v>79</v>
      </c>
      <c r="BK137" s="140">
        <f t="shared" si="9"/>
        <v>0</v>
      </c>
      <c r="BL137" s="13" t="s">
        <v>174</v>
      </c>
      <c r="BM137" s="139" t="s">
        <v>875</v>
      </c>
    </row>
    <row r="138" spans="2:65" s="1" customFormat="1" ht="24.2" customHeight="1">
      <c r="B138" s="128"/>
      <c r="C138" s="129" t="s">
        <v>194</v>
      </c>
      <c r="D138" s="129" t="s">
        <v>170</v>
      </c>
      <c r="E138" s="130" t="s">
        <v>338</v>
      </c>
      <c r="F138" s="131" t="s">
        <v>339</v>
      </c>
      <c r="G138" s="132" t="s">
        <v>239</v>
      </c>
      <c r="H138" s="133">
        <v>42.276000000000003</v>
      </c>
      <c r="I138" s="134">
        <v>0</v>
      </c>
      <c r="J138" s="134">
        <f t="shared" si="0"/>
        <v>0</v>
      </c>
      <c r="K138" s="131" t="s">
        <v>2419</v>
      </c>
      <c r="L138" s="25"/>
      <c r="M138" s="135" t="s">
        <v>1</v>
      </c>
      <c r="N138" s="136" t="s">
        <v>37</v>
      </c>
      <c r="O138" s="137">
        <v>4.0000000000000001E-3</v>
      </c>
      <c r="P138" s="137">
        <f t="shared" si="1"/>
        <v>0.169104</v>
      </c>
      <c r="Q138" s="137">
        <v>0</v>
      </c>
      <c r="R138" s="137">
        <f t="shared" si="2"/>
        <v>0</v>
      </c>
      <c r="S138" s="137">
        <v>0</v>
      </c>
      <c r="T138" s="138">
        <f t="shared" si="3"/>
        <v>0</v>
      </c>
      <c r="AR138" s="139" t="s">
        <v>174</v>
      </c>
      <c r="AT138" s="139" t="s">
        <v>170</v>
      </c>
      <c r="AU138" s="139" t="s">
        <v>81</v>
      </c>
      <c r="AY138" s="13" t="s">
        <v>168</v>
      </c>
      <c r="BE138" s="140">
        <f t="shared" si="4"/>
        <v>0</v>
      </c>
      <c r="BF138" s="140">
        <f t="shared" si="5"/>
        <v>0</v>
      </c>
      <c r="BG138" s="140">
        <f t="shared" si="6"/>
        <v>0</v>
      </c>
      <c r="BH138" s="140">
        <f t="shared" si="7"/>
        <v>0</v>
      </c>
      <c r="BI138" s="140">
        <f t="shared" si="8"/>
        <v>0</v>
      </c>
      <c r="BJ138" s="13" t="s">
        <v>79</v>
      </c>
      <c r="BK138" s="140">
        <f t="shared" si="9"/>
        <v>0</v>
      </c>
      <c r="BL138" s="13" t="s">
        <v>174</v>
      </c>
      <c r="BM138" s="139" t="s">
        <v>876</v>
      </c>
    </row>
    <row r="139" spans="2:65" s="1" customFormat="1" ht="33" customHeight="1">
      <c r="B139" s="128"/>
      <c r="C139" s="129" t="s">
        <v>232</v>
      </c>
      <c r="D139" s="129" t="s">
        <v>170</v>
      </c>
      <c r="E139" s="130" t="s">
        <v>342</v>
      </c>
      <c r="F139" s="131" t="s">
        <v>343</v>
      </c>
      <c r="G139" s="132" t="s">
        <v>239</v>
      </c>
      <c r="H139" s="133">
        <v>7.0460000000000003</v>
      </c>
      <c r="I139" s="134">
        <v>0</v>
      </c>
      <c r="J139" s="134">
        <f t="shared" si="0"/>
        <v>0</v>
      </c>
      <c r="K139" s="131" t="s">
        <v>192</v>
      </c>
      <c r="L139" s="25"/>
      <c r="M139" s="135" t="s">
        <v>1</v>
      </c>
      <c r="N139" s="136" t="s">
        <v>37</v>
      </c>
      <c r="O139" s="137">
        <v>0</v>
      </c>
      <c r="P139" s="137">
        <f t="shared" si="1"/>
        <v>0</v>
      </c>
      <c r="Q139" s="137">
        <v>0</v>
      </c>
      <c r="R139" s="137">
        <f t="shared" si="2"/>
        <v>0</v>
      </c>
      <c r="S139" s="137">
        <v>0</v>
      </c>
      <c r="T139" s="138">
        <f t="shared" si="3"/>
        <v>0</v>
      </c>
      <c r="AR139" s="139" t="s">
        <v>174</v>
      </c>
      <c r="AT139" s="139" t="s">
        <v>170</v>
      </c>
      <c r="AU139" s="139" t="s">
        <v>81</v>
      </c>
      <c r="AY139" s="13" t="s">
        <v>168</v>
      </c>
      <c r="BE139" s="140">
        <f t="shared" si="4"/>
        <v>0</v>
      </c>
      <c r="BF139" s="140">
        <f t="shared" si="5"/>
        <v>0</v>
      </c>
      <c r="BG139" s="140">
        <f t="shared" si="6"/>
        <v>0</v>
      </c>
      <c r="BH139" s="140">
        <f t="shared" si="7"/>
        <v>0</v>
      </c>
      <c r="BI139" s="140">
        <f t="shared" si="8"/>
        <v>0</v>
      </c>
      <c r="BJ139" s="13" t="s">
        <v>79</v>
      </c>
      <c r="BK139" s="140">
        <f t="shared" si="9"/>
        <v>0</v>
      </c>
      <c r="BL139" s="13" t="s">
        <v>174</v>
      </c>
      <c r="BM139" s="139" t="s">
        <v>877</v>
      </c>
    </row>
    <row r="140" spans="2:65" s="11" customFormat="1" ht="22.9" customHeight="1">
      <c r="B140" s="117"/>
      <c r="D140" s="118" t="s">
        <v>71</v>
      </c>
      <c r="E140" s="126" t="s">
        <v>314</v>
      </c>
      <c r="F140" s="126" t="s">
        <v>704</v>
      </c>
      <c r="J140" s="127">
        <f>BK140</f>
        <v>0</v>
      </c>
      <c r="L140" s="117"/>
      <c r="M140" s="121"/>
      <c r="P140" s="122">
        <f>SUM(P141:P159)</f>
        <v>11.698675000000001</v>
      </c>
      <c r="R140" s="122">
        <f>SUM(R141:R159)</f>
        <v>5.5154310000000004</v>
      </c>
      <c r="T140" s="123">
        <f>SUM(T141:T159)</f>
        <v>0</v>
      </c>
      <c r="AR140" s="118" t="s">
        <v>79</v>
      </c>
      <c r="AT140" s="124" t="s">
        <v>71</v>
      </c>
      <c r="AU140" s="124" t="s">
        <v>79</v>
      </c>
      <c r="AY140" s="118" t="s">
        <v>168</v>
      </c>
      <c r="BK140" s="125">
        <f>SUM(BK141:BK159)</f>
        <v>0</v>
      </c>
    </row>
    <row r="141" spans="2:65" s="1" customFormat="1" ht="24.2" customHeight="1">
      <c r="B141" s="128"/>
      <c r="C141" s="129" t="s">
        <v>236</v>
      </c>
      <c r="D141" s="129" t="s">
        <v>170</v>
      </c>
      <c r="E141" s="130" t="s">
        <v>705</v>
      </c>
      <c r="F141" s="131" t="s">
        <v>706</v>
      </c>
      <c r="G141" s="132" t="s">
        <v>218</v>
      </c>
      <c r="H141" s="133">
        <v>22.73</v>
      </c>
      <c r="I141" s="134">
        <v>0</v>
      </c>
      <c r="J141" s="134">
        <f t="shared" ref="J141:J159" si="10">ROUND(I141*H141,2)</f>
        <v>0</v>
      </c>
      <c r="K141" s="131" t="s">
        <v>2419</v>
      </c>
      <c r="L141" s="25"/>
      <c r="M141" s="135" t="s">
        <v>1</v>
      </c>
      <c r="N141" s="136" t="s">
        <v>37</v>
      </c>
      <c r="O141" s="137">
        <v>1.9E-2</v>
      </c>
      <c r="P141" s="137">
        <f t="shared" ref="P141:P159" si="11">O141*H141</f>
        <v>0.43186999999999998</v>
      </c>
      <c r="Q141" s="137">
        <v>0</v>
      </c>
      <c r="R141" s="137">
        <f t="shared" ref="R141:R159" si="12">Q141*H141</f>
        <v>0</v>
      </c>
      <c r="S141" s="137">
        <v>0</v>
      </c>
      <c r="T141" s="138">
        <f t="shared" ref="T141:T159" si="13">S141*H141</f>
        <v>0</v>
      </c>
      <c r="AR141" s="139" t="s">
        <v>174</v>
      </c>
      <c r="AT141" s="139" t="s">
        <v>170</v>
      </c>
      <c r="AU141" s="139" t="s">
        <v>81</v>
      </c>
      <c r="AY141" s="13" t="s">
        <v>168</v>
      </c>
      <c r="BE141" s="140">
        <f t="shared" ref="BE141:BE159" si="14">IF(N141="základní",J141,0)</f>
        <v>0</v>
      </c>
      <c r="BF141" s="140">
        <f t="shared" ref="BF141:BF159" si="15">IF(N141="snížená",J141,0)</f>
        <v>0</v>
      </c>
      <c r="BG141" s="140">
        <f t="shared" ref="BG141:BG159" si="16">IF(N141="zákl. přenesená",J141,0)</f>
        <v>0</v>
      </c>
      <c r="BH141" s="140">
        <f t="shared" ref="BH141:BH159" si="17">IF(N141="sníž. přenesená",J141,0)</f>
        <v>0</v>
      </c>
      <c r="BI141" s="140">
        <f t="shared" ref="BI141:BI159" si="18">IF(N141="nulová",J141,0)</f>
        <v>0</v>
      </c>
      <c r="BJ141" s="13" t="s">
        <v>79</v>
      </c>
      <c r="BK141" s="140">
        <f t="shared" ref="BK141:BK159" si="19">ROUND(I141*H141,2)</f>
        <v>0</v>
      </c>
      <c r="BL141" s="13" t="s">
        <v>174</v>
      </c>
      <c r="BM141" s="139" t="s">
        <v>878</v>
      </c>
    </row>
    <row r="142" spans="2:65" s="1" customFormat="1" ht="24.2" customHeight="1">
      <c r="B142" s="128"/>
      <c r="C142" s="129" t="s">
        <v>241</v>
      </c>
      <c r="D142" s="129" t="s">
        <v>170</v>
      </c>
      <c r="E142" s="130" t="s">
        <v>879</v>
      </c>
      <c r="F142" s="131" t="s">
        <v>880</v>
      </c>
      <c r="G142" s="132" t="s">
        <v>218</v>
      </c>
      <c r="H142" s="133">
        <v>22.73</v>
      </c>
      <c r="I142" s="134">
        <v>0</v>
      </c>
      <c r="J142" s="134">
        <f t="shared" si="10"/>
        <v>0</v>
      </c>
      <c r="K142" s="131" t="s">
        <v>2419</v>
      </c>
      <c r="L142" s="25"/>
      <c r="M142" s="135" t="s">
        <v>1</v>
      </c>
      <c r="N142" s="136" t="s">
        <v>37</v>
      </c>
      <c r="O142" s="137">
        <v>0.114</v>
      </c>
      <c r="P142" s="137">
        <f t="shared" si="11"/>
        <v>2.5912200000000003</v>
      </c>
      <c r="Q142" s="137">
        <v>0</v>
      </c>
      <c r="R142" s="137">
        <f t="shared" si="12"/>
        <v>0</v>
      </c>
      <c r="S142" s="137">
        <v>0</v>
      </c>
      <c r="T142" s="138">
        <f t="shared" si="13"/>
        <v>0</v>
      </c>
      <c r="AR142" s="139" t="s">
        <v>174</v>
      </c>
      <c r="AT142" s="139" t="s">
        <v>170</v>
      </c>
      <c r="AU142" s="139" t="s">
        <v>81</v>
      </c>
      <c r="AY142" s="13" t="s">
        <v>168</v>
      </c>
      <c r="BE142" s="140">
        <f t="shared" si="14"/>
        <v>0</v>
      </c>
      <c r="BF142" s="140">
        <f t="shared" si="15"/>
        <v>0</v>
      </c>
      <c r="BG142" s="140">
        <f t="shared" si="16"/>
        <v>0</v>
      </c>
      <c r="BH142" s="140">
        <f t="shared" si="17"/>
        <v>0</v>
      </c>
      <c r="BI142" s="140">
        <f t="shared" si="18"/>
        <v>0</v>
      </c>
      <c r="BJ142" s="13" t="s">
        <v>79</v>
      </c>
      <c r="BK142" s="140">
        <f t="shared" si="19"/>
        <v>0</v>
      </c>
      <c r="BL142" s="13" t="s">
        <v>174</v>
      </c>
      <c r="BM142" s="139" t="s">
        <v>881</v>
      </c>
    </row>
    <row r="143" spans="2:65" s="1" customFormat="1" ht="16.5" customHeight="1">
      <c r="B143" s="128"/>
      <c r="C143" s="145" t="s">
        <v>245</v>
      </c>
      <c r="D143" s="145" t="s">
        <v>210</v>
      </c>
      <c r="E143" s="146" t="s">
        <v>711</v>
      </c>
      <c r="F143" s="147" t="s">
        <v>712</v>
      </c>
      <c r="G143" s="148" t="s">
        <v>239</v>
      </c>
      <c r="H143" s="149">
        <v>5.2679999999999998</v>
      </c>
      <c r="I143" s="134">
        <v>0</v>
      </c>
      <c r="J143" s="150">
        <f t="shared" si="10"/>
        <v>0</v>
      </c>
      <c r="K143" s="147" t="s">
        <v>2419</v>
      </c>
      <c r="L143" s="151"/>
      <c r="M143" s="152" t="s">
        <v>1</v>
      </c>
      <c r="N143" s="153" t="s">
        <v>37</v>
      </c>
      <c r="O143" s="137">
        <v>0</v>
      </c>
      <c r="P143" s="137">
        <f t="shared" si="11"/>
        <v>0</v>
      </c>
      <c r="Q143" s="137">
        <v>1</v>
      </c>
      <c r="R143" s="137">
        <f t="shared" si="12"/>
        <v>5.2679999999999998</v>
      </c>
      <c r="S143" s="137">
        <v>0</v>
      </c>
      <c r="T143" s="138">
        <f t="shared" si="13"/>
        <v>0</v>
      </c>
      <c r="AR143" s="139" t="s">
        <v>232</v>
      </c>
      <c r="AT143" s="139" t="s">
        <v>210</v>
      </c>
      <c r="AU143" s="139" t="s">
        <v>81</v>
      </c>
      <c r="AY143" s="13" t="s">
        <v>168</v>
      </c>
      <c r="BE143" s="140">
        <f t="shared" si="14"/>
        <v>0</v>
      </c>
      <c r="BF143" s="140">
        <f t="shared" si="15"/>
        <v>0</v>
      </c>
      <c r="BG143" s="140">
        <f t="shared" si="16"/>
        <v>0</v>
      </c>
      <c r="BH143" s="140">
        <f t="shared" si="17"/>
        <v>0</v>
      </c>
      <c r="BI143" s="140">
        <f t="shared" si="18"/>
        <v>0</v>
      </c>
      <c r="BJ143" s="13" t="s">
        <v>79</v>
      </c>
      <c r="BK143" s="140">
        <f t="shared" si="19"/>
        <v>0</v>
      </c>
      <c r="BL143" s="13" t="s">
        <v>174</v>
      </c>
      <c r="BM143" s="139" t="s">
        <v>882</v>
      </c>
    </row>
    <row r="144" spans="2:65" s="1" customFormat="1" ht="33" customHeight="1">
      <c r="B144" s="128"/>
      <c r="C144" s="129" t="s">
        <v>8</v>
      </c>
      <c r="D144" s="129" t="s">
        <v>170</v>
      </c>
      <c r="E144" s="130" t="s">
        <v>714</v>
      </c>
      <c r="F144" s="131" t="s">
        <v>715</v>
      </c>
      <c r="G144" s="132" t="s">
        <v>218</v>
      </c>
      <c r="H144" s="133">
        <v>22.73</v>
      </c>
      <c r="I144" s="134">
        <v>0</v>
      </c>
      <c r="J144" s="134">
        <f t="shared" si="10"/>
        <v>0</v>
      </c>
      <c r="K144" s="131" t="s">
        <v>2419</v>
      </c>
      <c r="L144" s="25"/>
      <c r="M144" s="135" t="s">
        <v>1</v>
      </c>
      <c r="N144" s="136" t="s">
        <v>37</v>
      </c>
      <c r="O144" s="137">
        <v>5.5E-2</v>
      </c>
      <c r="P144" s="137">
        <f t="shared" si="11"/>
        <v>1.2501500000000001</v>
      </c>
      <c r="Q144" s="137">
        <v>0</v>
      </c>
      <c r="R144" s="137">
        <f t="shared" si="12"/>
        <v>0</v>
      </c>
      <c r="S144" s="137">
        <v>0</v>
      </c>
      <c r="T144" s="138">
        <f t="shared" si="13"/>
        <v>0</v>
      </c>
      <c r="AR144" s="139" t="s">
        <v>174</v>
      </c>
      <c r="AT144" s="139" t="s">
        <v>170</v>
      </c>
      <c r="AU144" s="139" t="s">
        <v>81</v>
      </c>
      <c r="AY144" s="13" t="s">
        <v>168</v>
      </c>
      <c r="BE144" s="140">
        <f t="shared" si="14"/>
        <v>0</v>
      </c>
      <c r="BF144" s="140">
        <f t="shared" si="15"/>
        <v>0</v>
      </c>
      <c r="BG144" s="140">
        <f t="shared" si="16"/>
        <v>0</v>
      </c>
      <c r="BH144" s="140">
        <f t="shared" si="17"/>
        <v>0</v>
      </c>
      <c r="BI144" s="140">
        <f t="shared" si="18"/>
        <v>0</v>
      </c>
      <c r="BJ144" s="13" t="s">
        <v>79</v>
      </c>
      <c r="BK144" s="140">
        <f t="shared" si="19"/>
        <v>0</v>
      </c>
      <c r="BL144" s="13" t="s">
        <v>174</v>
      </c>
      <c r="BM144" s="139" t="s">
        <v>883</v>
      </c>
    </row>
    <row r="145" spans="2:65" s="1" customFormat="1" ht="16.5" customHeight="1">
      <c r="B145" s="128"/>
      <c r="C145" s="145" t="s">
        <v>297</v>
      </c>
      <c r="D145" s="145" t="s">
        <v>210</v>
      </c>
      <c r="E145" s="146" t="s">
        <v>717</v>
      </c>
      <c r="F145" s="147" t="s">
        <v>718</v>
      </c>
      <c r="G145" s="148" t="s">
        <v>213</v>
      </c>
      <c r="H145" s="149">
        <v>1.171</v>
      </c>
      <c r="I145" s="134">
        <v>0</v>
      </c>
      <c r="J145" s="150">
        <f t="shared" si="10"/>
        <v>0</v>
      </c>
      <c r="K145" s="147" t="s">
        <v>2419</v>
      </c>
      <c r="L145" s="151"/>
      <c r="M145" s="152" t="s">
        <v>1</v>
      </c>
      <c r="N145" s="153" t="s">
        <v>37</v>
      </c>
      <c r="O145" s="137">
        <v>0</v>
      </c>
      <c r="P145" s="137">
        <f t="shared" si="11"/>
        <v>0</v>
      </c>
      <c r="Q145" s="137">
        <v>0.21</v>
      </c>
      <c r="R145" s="137">
        <f t="shared" si="12"/>
        <v>0.24590999999999999</v>
      </c>
      <c r="S145" s="137">
        <v>0</v>
      </c>
      <c r="T145" s="138">
        <f t="shared" si="13"/>
        <v>0</v>
      </c>
      <c r="AR145" s="139" t="s">
        <v>232</v>
      </c>
      <c r="AT145" s="139" t="s">
        <v>210</v>
      </c>
      <c r="AU145" s="139" t="s">
        <v>81</v>
      </c>
      <c r="AY145" s="13" t="s">
        <v>168</v>
      </c>
      <c r="BE145" s="140">
        <f t="shared" si="14"/>
        <v>0</v>
      </c>
      <c r="BF145" s="140">
        <f t="shared" si="15"/>
        <v>0</v>
      </c>
      <c r="BG145" s="140">
        <f t="shared" si="16"/>
        <v>0</v>
      </c>
      <c r="BH145" s="140">
        <f t="shared" si="17"/>
        <v>0</v>
      </c>
      <c r="BI145" s="140">
        <f t="shared" si="18"/>
        <v>0</v>
      </c>
      <c r="BJ145" s="13" t="s">
        <v>79</v>
      </c>
      <c r="BK145" s="140">
        <f t="shared" si="19"/>
        <v>0</v>
      </c>
      <c r="BL145" s="13" t="s">
        <v>174</v>
      </c>
      <c r="BM145" s="139" t="s">
        <v>884</v>
      </c>
    </row>
    <row r="146" spans="2:65" s="1" customFormat="1" ht="37.9" customHeight="1">
      <c r="B146" s="128"/>
      <c r="C146" s="129" t="s">
        <v>301</v>
      </c>
      <c r="D146" s="129" t="s">
        <v>170</v>
      </c>
      <c r="E146" s="130" t="s">
        <v>720</v>
      </c>
      <c r="F146" s="131" t="s">
        <v>721</v>
      </c>
      <c r="G146" s="132" t="s">
        <v>218</v>
      </c>
      <c r="H146" s="133">
        <v>22.73</v>
      </c>
      <c r="I146" s="134">
        <v>0</v>
      </c>
      <c r="J146" s="134">
        <f t="shared" si="10"/>
        <v>0</v>
      </c>
      <c r="K146" s="131" t="s">
        <v>2419</v>
      </c>
      <c r="L146" s="25"/>
      <c r="M146" s="135" t="s">
        <v>1</v>
      </c>
      <c r="N146" s="136" t="s">
        <v>37</v>
      </c>
      <c r="O146" s="137">
        <v>0.09</v>
      </c>
      <c r="P146" s="137">
        <f t="shared" si="11"/>
        <v>2.0457000000000001</v>
      </c>
      <c r="Q146" s="137">
        <v>0</v>
      </c>
      <c r="R146" s="137">
        <f t="shared" si="12"/>
        <v>0</v>
      </c>
      <c r="S146" s="137">
        <v>0</v>
      </c>
      <c r="T146" s="138">
        <f t="shared" si="13"/>
        <v>0</v>
      </c>
      <c r="AR146" s="139" t="s">
        <v>174</v>
      </c>
      <c r="AT146" s="139" t="s">
        <v>170</v>
      </c>
      <c r="AU146" s="139" t="s">
        <v>81</v>
      </c>
      <c r="AY146" s="13" t="s">
        <v>168</v>
      </c>
      <c r="BE146" s="140">
        <f t="shared" si="14"/>
        <v>0</v>
      </c>
      <c r="BF146" s="140">
        <f t="shared" si="15"/>
        <v>0</v>
      </c>
      <c r="BG146" s="140">
        <f t="shared" si="16"/>
        <v>0</v>
      </c>
      <c r="BH146" s="140">
        <f t="shared" si="17"/>
        <v>0</v>
      </c>
      <c r="BI146" s="140">
        <f t="shared" si="18"/>
        <v>0</v>
      </c>
      <c r="BJ146" s="13" t="s">
        <v>79</v>
      </c>
      <c r="BK146" s="140">
        <f t="shared" si="19"/>
        <v>0</v>
      </c>
      <c r="BL146" s="13" t="s">
        <v>174</v>
      </c>
      <c r="BM146" s="139" t="s">
        <v>885</v>
      </c>
    </row>
    <row r="147" spans="2:65" s="1" customFormat="1" ht="24.2" customHeight="1">
      <c r="B147" s="128"/>
      <c r="C147" s="129" t="s">
        <v>303</v>
      </c>
      <c r="D147" s="129" t="s">
        <v>170</v>
      </c>
      <c r="E147" s="130" t="s">
        <v>723</v>
      </c>
      <c r="F147" s="131" t="s">
        <v>724</v>
      </c>
      <c r="G147" s="132" t="s">
        <v>218</v>
      </c>
      <c r="H147" s="133">
        <v>22.73</v>
      </c>
      <c r="I147" s="134">
        <v>0</v>
      </c>
      <c r="J147" s="134">
        <f t="shared" si="10"/>
        <v>0</v>
      </c>
      <c r="K147" s="131" t="s">
        <v>2419</v>
      </c>
      <c r="L147" s="25"/>
      <c r="M147" s="135" t="s">
        <v>1</v>
      </c>
      <c r="N147" s="136" t="s">
        <v>37</v>
      </c>
      <c r="O147" s="137">
        <v>5.8000000000000003E-2</v>
      </c>
      <c r="P147" s="137">
        <f t="shared" si="11"/>
        <v>1.3183400000000001</v>
      </c>
      <c r="Q147" s="137">
        <v>0</v>
      </c>
      <c r="R147" s="137">
        <f t="shared" si="12"/>
        <v>0</v>
      </c>
      <c r="S147" s="137">
        <v>0</v>
      </c>
      <c r="T147" s="138">
        <f t="shared" si="13"/>
        <v>0</v>
      </c>
      <c r="AR147" s="139" t="s">
        <v>174</v>
      </c>
      <c r="AT147" s="139" t="s">
        <v>170</v>
      </c>
      <c r="AU147" s="139" t="s">
        <v>81</v>
      </c>
      <c r="AY147" s="13" t="s">
        <v>168</v>
      </c>
      <c r="BE147" s="140">
        <f t="shared" si="14"/>
        <v>0</v>
      </c>
      <c r="BF147" s="140">
        <f t="shared" si="15"/>
        <v>0</v>
      </c>
      <c r="BG147" s="140">
        <f t="shared" si="16"/>
        <v>0</v>
      </c>
      <c r="BH147" s="140">
        <f t="shared" si="17"/>
        <v>0</v>
      </c>
      <c r="BI147" s="140">
        <f t="shared" si="18"/>
        <v>0</v>
      </c>
      <c r="BJ147" s="13" t="s">
        <v>79</v>
      </c>
      <c r="BK147" s="140">
        <f t="shared" si="19"/>
        <v>0</v>
      </c>
      <c r="BL147" s="13" t="s">
        <v>174</v>
      </c>
      <c r="BM147" s="139" t="s">
        <v>886</v>
      </c>
    </row>
    <row r="148" spans="2:65" s="1" customFormat="1" ht="16.5" customHeight="1">
      <c r="B148" s="128"/>
      <c r="C148" s="145" t="s">
        <v>208</v>
      </c>
      <c r="D148" s="145" t="s">
        <v>210</v>
      </c>
      <c r="E148" s="146" t="s">
        <v>726</v>
      </c>
      <c r="F148" s="147" t="s">
        <v>727</v>
      </c>
      <c r="G148" s="148" t="s">
        <v>728</v>
      </c>
      <c r="H148" s="149">
        <v>0.81899999999999995</v>
      </c>
      <c r="I148" s="134">
        <v>0</v>
      </c>
      <c r="J148" s="150">
        <f t="shared" si="10"/>
        <v>0</v>
      </c>
      <c r="K148" s="147" t="s">
        <v>2419</v>
      </c>
      <c r="L148" s="151"/>
      <c r="M148" s="152" t="s">
        <v>1</v>
      </c>
      <c r="N148" s="153" t="s">
        <v>37</v>
      </c>
      <c r="O148" s="137">
        <v>0</v>
      </c>
      <c r="P148" s="137">
        <f t="shared" si="11"/>
        <v>0</v>
      </c>
      <c r="Q148" s="137">
        <v>1E-3</v>
      </c>
      <c r="R148" s="137">
        <f t="shared" si="12"/>
        <v>8.1899999999999996E-4</v>
      </c>
      <c r="S148" s="137">
        <v>0</v>
      </c>
      <c r="T148" s="138">
        <f t="shared" si="13"/>
        <v>0</v>
      </c>
      <c r="AR148" s="139" t="s">
        <v>232</v>
      </c>
      <c r="AT148" s="139" t="s">
        <v>210</v>
      </c>
      <c r="AU148" s="139" t="s">
        <v>81</v>
      </c>
      <c r="AY148" s="13" t="s">
        <v>168</v>
      </c>
      <c r="BE148" s="140">
        <f t="shared" si="14"/>
        <v>0</v>
      </c>
      <c r="BF148" s="140">
        <f t="shared" si="15"/>
        <v>0</v>
      </c>
      <c r="BG148" s="140">
        <f t="shared" si="16"/>
        <v>0</v>
      </c>
      <c r="BH148" s="140">
        <f t="shared" si="17"/>
        <v>0</v>
      </c>
      <c r="BI148" s="140">
        <f t="shared" si="18"/>
        <v>0</v>
      </c>
      <c r="BJ148" s="13" t="s">
        <v>79</v>
      </c>
      <c r="BK148" s="140">
        <f t="shared" si="19"/>
        <v>0</v>
      </c>
      <c r="BL148" s="13" t="s">
        <v>174</v>
      </c>
      <c r="BM148" s="139" t="s">
        <v>887</v>
      </c>
    </row>
    <row r="149" spans="2:65" s="1" customFormat="1" ht="21.75" customHeight="1">
      <c r="B149" s="128"/>
      <c r="C149" s="129" t="s">
        <v>310</v>
      </c>
      <c r="D149" s="129" t="s">
        <v>170</v>
      </c>
      <c r="E149" s="130" t="s">
        <v>730</v>
      </c>
      <c r="F149" s="131" t="s">
        <v>731</v>
      </c>
      <c r="G149" s="132" t="s">
        <v>218</v>
      </c>
      <c r="H149" s="133">
        <v>22.73</v>
      </c>
      <c r="I149" s="134">
        <v>0</v>
      </c>
      <c r="J149" s="134">
        <f t="shared" si="10"/>
        <v>0</v>
      </c>
      <c r="K149" s="131" t="s">
        <v>2419</v>
      </c>
      <c r="L149" s="25"/>
      <c r="M149" s="135" t="s">
        <v>1</v>
      </c>
      <c r="N149" s="136" t="s">
        <v>37</v>
      </c>
      <c r="O149" s="137">
        <v>2E-3</v>
      </c>
      <c r="P149" s="137">
        <f t="shared" si="11"/>
        <v>4.546E-2</v>
      </c>
      <c r="Q149" s="137">
        <v>0</v>
      </c>
      <c r="R149" s="137">
        <f t="shared" si="12"/>
        <v>0</v>
      </c>
      <c r="S149" s="137">
        <v>0</v>
      </c>
      <c r="T149" s="138">
        <f t="shared" si="13"/>
        <v>0</v>
      </c>
      <c r="AR149" s="139" t="s">
        <v>174</v>
      </c>
      <c r="AT149" s="139" t="s">
        <v>170</v>
      </c>
      <c r="AU149" s="139" t="s">
        <v>81</v>
      </c>
      <c r="AY149" s="13" t="s">
        <v>168</v>
      </c>
      <c r="BE149" s="140">
        <f t="shared" si="14"/>
        <v>0</v>
      </c>
      <c r="BF149" s="140">
        <f t="shared" si="15"/>
        <v>0</v>
      </c>
      <c r="BG149" s="140">
        <f t="shared" si="16"/>
        <v>0</v>
      </c>
      <c r="BH149" s="140">
        <f t="shared" si="17"/>
        <v>0</v>
      </c>
      <c r="BI149" s="140">
        <f t="shared" si="18"/>
        <v>0</v>
      </c>
      <c r="BJ149" s="13" t="s">
        <v>79</v>
      </c>
      <c r="BK149" s="140">
        <f t="shared" si="19"/>
        <v>0</v>
      </c>
      <c r="BL149" s="13" t="s">
        <v>174</v>
      </c>
      <c r="BM149" s="139" t="s">
        <v>888</v>
      </c>
    </row>
    <row r="150" spans="2:65" s="1" customFormat="1" ht="21.75" customHeight="1">
      <c r="B150" s="128"/>
      <c r="C150" s="129" t="s">
        <v>314</v>
      </c>
      <c r="D150" s="129" t="s">
        <v>170</v>
      </c>
      <c r="E150" s="130" t="s">
        <v>733</v>
      </c>
      <c r="F150" s="131" t="s">
        <v>734</v>
      </c>
      <c r="G150" s="132" t="s">
        <v>218</v>
      </c>
      <c r="H150" s="133">
        <v>22.73</v>
      </c>
      <c r="I150" s="134">
        <v>0</v>
      </c>
      <c r="J150" s="134">
        <f t="shared" si="10"/>
        <v>0</v>
      </c>
      <c r="K150" s="131" t="s">
        <v>2419</v>
      </c>
      <c r="L150" s="25"/>
      <c r="M150" s="135" t="s">
        <v>1</v>
      </c>
      <c r="N150" s="136" t="s">
        <v>37</v>
      </c>
      <c r="O150" s="137">
        <v>1E-3</v>
      </c>
      <c r="P150" s="137">
        <f t="shared" si="11"/>
        <v>2.273E-2</v>
      </c>
      <c r="Q150" s="137">
        <v>0</v>
      </c>
      <c r="R150" s="137">
        <f t="shared" si="12"/>
        <v>0</v>
      </c>
      <c r="S150" s="137">
        <v>0</v>
      </c>
      <c r="T150" s="138">
        <f t="shared" si="13"/>
        <v>0</v>
      </c>
      <c r="AR150" s="139" t="s">
        <v>174</v>
      </c>
      <c r="AT150" s="139" t="s">
        <v>170</v>
      </c>
      <c r="AU150" s="139" t="s">
        <v>81</v>
      </c>
      <c r="AY150" s="13" t="s">
        <v>168</v>
      </c>
      <c r="BE150" s="140">
        <f t="shared" si="14"/>
        <v>0</v>
      </c>
      <c r="BF150" s="140">
        <f t="shared" si="15"/>
        <v>0</v>
      </c>
      <c r="BG150" s="140">
        <f t="shared" si="16"/>
        <v>0</v>
      </c>
      <c r="BH150" s="140">
        <f t="shared" si="17"/>
        <v>0</v>
      </c>
      <c r="BI150" s="140">
        <f t="shared" si="18"/>
        <v>0</v>
      </c>
      <c r="BJ150" s="13" t="s">
        <v>79</v>
      </c>
      <c r="BK150" s="140">
        <f t="shared" si="19"/>
        <v>0</v>
      </c>
      <c r="BL150" s="13" t="s">
        <v>174</v>
      </c>
      <c r="BM150" s="139" t="s">
        <v>889</v>
      </c>
    </row>
    <row r="151" spans="2:65" s="1" customFormat="1" ht="21.75" customHeight="1">
      <c r="B151" s="128"/>
      <c r="C151" s="129" t="s">
        <v>318</v>
      </c>
      <c r="D151" s="129" t="s">
        <v>170</v>
      </c>
      <c r="E151" s="130" t="s">
        <v>736</v>
      </c>
      <c r="F151" s="131" t="s">
        <v>737</v>
      </c>
      <c r="G151" s="132" t="s">
        <v>218</v>
      </c>
      <c r="H151" s="133">
        <v>45.46</v>
      </c>
      <c r="I151" s="134">
        <v>0</v>
      </c>
      <c r="J151" s="134">
        <f t="shared" si="10"/>
        <v>0</v>
      </c>
      <c r="K151" s="131" t="s">
        <v>2419</v>
      </c>
      <c r="L151" s="25"/>
      <c r="M151" s="135" t="s">
        <v>1</v>
      </c>
      <c r="N151" s="136" t="s">
        <v>37</v>
      </c>
      <c r="O151" s="137">
        <v>1.4999999999999999E-2</v>
      </c>
      <c r="P151" s="137">
        <f t="shared" si="11"/>
        <v>0.68189999999999995</v>
      </c>
      <c r="Q151" s="137">
        <v>0</v>
      </c>
      <c r="R151" s="137">
        <f t="shared" si="12"/>
        <v>0</v>
      </c>
      <c r="S151" s="137">
        <v>0</v>
      </c>
      <c r="T151" s="138">
        <f t="shared" si="13"/>
        <v>0</v>
      </c>
      <c r="AR151" s="139" t="s">
        <v>174</v>
      </c>
      <c r="AT151" s="139" t="s">
        <v>170</v>
      </c>
      <c r="AU151" s="139" t="s">
        <v>81</v>
      </c>
      <c r="AY151" s="13" t="s">
        <v>168</v>
      </c>
      <c r="BE151" s="140">
        <f t="shared" si="14"/>
        <v>0</v>
      </c>
      <c r="BF151" s="140">
        <f t="shared" si="15"/>
        <v>0</v>
      </c>
      <c r="BG151" s="140">
        <f t="shared" si="16"/>
        <v>0</v>
      </c>
      <c r="BH151" s="140">
        <f t="shared" si="17"/>
        <v>0</v>
      </c>
      <c r="BI151" s="140">
        <f t="shared" si="18"/>
        <v>0</v>
      </c>
      <c r="BJ151" s="13" t="s">
        <v>79</v>
      </c>
      <c r="BK151" s="140">
        <f t="shared" si="19"/>
        <v>0</v>
      </c>
      <c r="BL151" s="13" t="s">
        <v>174</v>
      </c>
      <c r="BM151" s="139" t="s">
        <v>890</v>
      </c>
    </row>
    <row r="152" spans="2:65" s="1" customFormat="1" ht="16.5" customHeight="1">
      <c r="B152" s="128"/>
      <c r="C152" s="129" t="s">
        <v>322</v>
      </c>
      <c r="D152" s="129" t="s">
        <v>170</v>
      </c>
      <c r="E152" s="130" t="s">
        <v>739</v>
      </c>
      <c r="F152" s="131" t="s">
        <v>740</v>
      </c>
      <c r="G152" s="132" t="s">
        <v>218</v>
      </c>
      <c r="H152" s="133">
        <v>22.73</v>
      </c>
      <c r="I152" s="134">
        <v>0</v>
      </c>
      <c r="J152" s="134">
        <f t="shared" si="10"/>
        <v>0</v>
      </c>
      <c r="K152" s="131" t="s">
        <v>2419</v>
      </c>
      <c r="L152" s="25"/>
      <c r="M152" s="135" t="s">
        <v>1</v>
      </c>
      <c r="N152" s="136" t="s">
        <v>37</v>
      </c>
      <c r="O152" s="137">
        <v>1E-3</v>
      </c>
      <c r="P152" s="137">
        <f t="shared" si="11"/>
        <v>2.273E-2</v>
      </c>
      <c r="Q152" s="137">
        <v>0</v>
      </c>
      <c r="R152" s="137">
        <f t="shared" si="12"/>
        <v>0</v>
      </c>
      <c r="S152" s="137">
        <v>0</v>
      </c>
      <c r="T152" s="138">
        <f t="shared" si="13"/>
        <v>0</v>
      </c>
      <c r="AR152" s="139" t="s">
        <v>174</v>
      </c>
      <c r="AT152" s="139" t="s">
        <v>170</v>
      </c>
      <c r="AU152" s="139" t="s">
        <v>81</v>
      </c>
      <c r="AY152" s="13" t="s">
        <v>168</v>
      </c>
      <c r="BE152" s="140">
        <f t="shared" si="14"/>
        <v>0</v>
      </c>
      <c r="BF152" s="140">
        <f t="shared" si="15"/>
        <v>0</v>
      </c>
      <c r="BG152" s="140">
        <f t="shared" si="16"/>
        <v>0</v>
      </c>
      <c r="BH152" s="140">
        <f t="shared" si="17"/>
        <v>0</v>
      </c>
      <c r="BI152" s="140">
        <f t="shared" si="18"/>
        <v>0</v>
      </c>
      <c r="BJ152" s="13" t="s">
        <v>79</v>
      </c>
      <c r="BK152" s="140">
        <f t="shared" si="19"/>
        <v>0</v>
      </c>
      <c r="BL152" s="13" t="s">
        <v>174</v>
      </c>
      <c r="BM152" s="139" t="s">
        <v>891</v>
      </c>
    </row>
    <row r="153" spans="2:65" s="1" customFormat="1" ht="33" customHeight="1">
      <c r="B153" s="128"/>
      <c r="C153" s="129" t="s">
        <v>7</v>
      </c>
      <c r="D153" s="129" t="s">
        <v>170</v>
      </c>
      <c r="E153" s="130" t="s">
        <v>742</v>
      </c>
      <c r="F153" s="131" t="s">
        <v>743</v>
      </c>
      <c r="G153" s="132" t="s">
        <v>218</v>
      </c>
      <c r="H153" s="133">
        <v>22.73</v>
      </c>
      <c r="I153" s="134">
        <v>0</v>
      </c>
      <c r="J153" s="134">
        <f t="shared" si="10"/>
        <v>0</v>
      </c>
      <c r="K153" s="131" t="s">
        <v>2419</v>
      </c>
      <c r="L153" s="25"/>
      <c r="M153" s="135" t="s">
        <v>1</v>
      </c>
      <c r="N153" s="136" t="s">
        <v>37</v>
      </c>
      <c r="O153" s="137">
        <v>2E-3</v>
      </c>
      <c r="P153" s="137">
        <f t="shared" si="11"/>
        <v>4.546E-2</v>
      </c>
      <c r="Q153" s="137">
        <v>0</v>
      </c>
      <c r="R153" s="137">
        <f t="shared" si="12"/>
        <v>0</v>
      </c>
      <c r="S153" s="137">
        <v>0</v>
      </c>
      <c r="T153" s="138">
        <f t="shared" si="13"/>
        <v>0</v>
      </c>
      <c r="AR153" s="139" t="s">
        <v>174</v>
      </c>
      <c r="AT153" s="139" t="s">
        <v>170</v>
      </c>
      <c r="AU153" s="139" t="s">
        <v>81</v>
      </c>
      <c r="AY153" s="13" t="s">
        <v>168</v>
      </c>
      <c r="BE153" s="140">
        <f t="shared" si="14"/>
        <v>0</v>
      </c>
      <c r="BF153" s="140">
        <f t="shared" si="15"/>
        <v>0</v>
      </c>
      <c r="BG153" s="140">
        <f t="shared" si="16"/>
        <v>0</v>
      </c>
      <c r="BH153" s="140">
        <f t="shared" si="17"/>
        <v>0</v>
      </c>
      <c r="BI153" s="140">
        <f t="shared" si="18"/>
        <v>0</v>
      </c>
      <c r="BJ153" s="13" t="s">
        <v>79</v>
      </c>
      <c r="BK153" s="140">
        <f t="shared" si="19"/>
        <v>0</v>
      </c>
      <c r="BL153" s="13" t="s">
        <v>174</v>
      </c>
      <c r="BM153" s="139" t="s">
        <v>892</v>
      </c>
    </row>
    <row r="154" spans="2:65" s="1" customFormat="1" ht="24.2" customHeight="1">
      <c r="B154" s="128"/>
      <c r="C154" s="129" t="s">
        <v>329</v>
      </c>
      <c r="D154" s="129" t="s">
        <v>170</v>
      </c>
      <c r="E154" s="130" t="s">
        <v>745</v>
      </c>
      <c r="F154" s="131" t="s">
        <v>746</v>
      </c>
      <c r="G154" s="132" t="s">
        <v>239</v>
      </c>
      <c r="H154" s="133">
        <v>1E-3</v>
      </c>
      <c r="I154" s="134">
        <v>0</v>
      </c>
      <c r="J154" s="134">
        <f t="shared" si="10"/>
        <v>0</v>
      </c>
      <c r="K154" s="131" t="s">
        <v>2419</v>
      </c>
      <c r="L154" s="25"/>
      <c r="M154" s="135" t="s">
        <v>1</v>
      </c>
      <c r="N154" s="136" t="s">
        <v>37</v>
      </c>
      <c r="O154" s="137">
        <v>21.428999999999998</v>
      </c>
      <c r="P154" s="137">
        <f t="shared" si="11"/>
        <v>2.1429E-2</v>
      </c>
      <c r="Q154" s="137">
        <v>0</v>
      </c>
      <c r="R154" s="137">
        <f t="shared" si="12"/>
        <v>0</v>
      </c>
      <c r="S154" s="137">
        <v>0</v>
      </c>
      <c r="T154" s="138">
        <f t="shared" si="13"/>
        <v>0</v>
      </c>
      <c r="AR154" s="139" t="s">
        <v>174</v>
      </c>
      <c r="AT154" s="139" t="s">
        <v>170</v>
      </c>
      <c r="AU154" s="139" t="s">
        <v>81</v>
      </c>
      <c r="AY154" s="13" t="s">
        <v>168</v>
      </c>
      <c r="BE154" s="140">
        <f t="shared" si="14"/>
        <v>0</v>
      </c>
      <c r="BF154" s="140">
        <f t="shared" si="15"/>
        <v>0</v>
      </c>
      <c r="BG154" s="140">
        <f t="shared" si="16"/>
        <v>0</v>
      </c>
      <c r="BH154" s="140">
        <f t="shared" si="17"/>
        <v>0</v>
      </c>
      <c r="BI154" s="140">
        <f t="shared" si="18"/>
        <v>0</v>
      </c>
      <c r="BJ154" s="13" t="s">
        <v>79</v>
      </c>
      <c r="BK154" s="140">
        <f t="shared" si="19"/>
        <v>0</v>
      </c>
      <c r="BL154" s="13" t="s">
        <v>174</v>
      </c>
      <c r="BM154" s="139" t="s">
        <v>893</v>
      </c>
    </row>
    <row r="155" spans="2:65" s="1" customFormat="1" ht="24.2" customHeight="1">
      <c r="B155" s="128"/>
      <c r="C155" s="145" t="s">
        <v>333</v>
      </c>
      <c r="D155" s="145" t="s">
        <v>210</v>
      </c>
      <c r="E155" s="146" t="s">
        <v>748</v>
      </c>
      <c r="F155" s="147" t="s">
        <v>749</v>
      </c>
      <c r="G155" s="148" t="s">
        <v>728</v>
      </c>
      <c r="H155" s="149">
        <v>0.70199999999999996</v>
      </c>
      <c r="I155" s="134">
        <v>0</v>
      </c>
      <c r="J155" s="150">
        <f t="shared" si="10"/>
        <v>0</v>
      </c>
      <c r="K155" s="147" t="s">
        <v>192</v>
      </c>
      <c r="L155" s="151"/>
      <c r="M155" s="152" t="s">
        <v>1</v>
      </c>
      <c r="N155" s="153" t="s">
        <v>37</v>
      </c>
      <c r="O155" s="137">
        <v>0</v>
      </c>
      <c r="P155" s="137">
        <f t="shared" si="11"/>
        <v>0</v>
      </c>
      <c r="Q155" s="137">
        <v>1E-3</v>
      </c>
      <c r="R155" s="137">
        <f t="shared" si="12"/>
        <v>7.0199999999999993E-4</v>
      </c>
      <c r="S155" s="137">
        <v>0</v>
      </c>
      <c r="T155" s="138">
        <f t="shared" si="13"/>
        <v>0</v>
      </c>
      <c r="AR155" s="139" t="s">
        <v>232</v>
      </c>
      <c r="AT155" s="139" t="s">
        <v>210</v>
      </c>
      <c r="AU155" s="139" t="s">
        <v>81</v>
      </c>
      <c r="AY155" s="13" t="s">
        <v>168</v>
      </c>
      <c r="BE155" s="140">
        <f t="shared" si="14"/>
        <v>0</v>
      </c>
      <c r="BF155" s="140">
        <f t="shared" si="15"/>
        <v>0</v>
      </c>
      <c r="BG155" s="140">
        <f t="shared" si="16"/>
        <v>0</v>
      </c>
      <c r="BH155" s="140">
        <f t="shared" si="17"/>
        <v>0</v>
      </c>
      <c r="BI155" s="140">
        <f t="shared" si="18"/>
        <v>0</v>
      </c>
      <c r="BJ155" s="13" t="s">
        <v>79</v>
      </c>
      <c r="BK155" s="140">
        <f t="shared" si="19"/>
        <v>0</v>
      </c>
      <c r="BL155" s="13" t="s">
        <v>174</v>
      </c>
      <c r="BM155" s="139" t="s">
        <v>894</v>
      </c>
    </row>
    <row r="156" spans="2:65" s="1" customFormat="1" ht="21.75" customHeight="1">
      <c r="B156" s="128"/>
      <c r="C156" s="129" t="s">
        <v>337</v>
      </c>
      <c r="D156" s="129" t="s">
        <v>170</v>
      </c>
      <c r="E156" s="130" t="s">
        <v>751</v>
      </c>
      <c r="F156" s="131" t="s">
        <v>752</v>
      </c>
      <c r="G156" s="132" t="s">
        <v>218</v>
      </c>
      <c r="H156" s="133">
        <v>22.73</v>
      </c>
      <c r="I156" s="134">
        <v>0</v>
      </c>
      <c r="J156" s="134">
        <f t="shared" si="10"/>
        <v>0</v>
      </c>
      <c r="K156" s="131" t="s">
        <v>2419</v>
      </c>
      <c r="L156" s="25"/>
      <c r="M156" s="135" t="s">
        <v>1</v>
      </c>
      <c r="N156" s="136" t="s">
        <v>37</v>
      </c>
      <c r="O156" s="137">
        <v>1.0999999999999999E-2</v>
      </c>
      <c r="P156" s="137">
        <f t="shared" si="11"/>
        <v>0.25002999999999997</v>
      </c>
      <c r="Q156" s="137">
        <v>0</v>
      </c>
      <c r="R156" s="137">
        <f t="shared" si="12"/>
        <v>0</v>
      </c>
      <c r="S156" s="137">
        <v>0</v>
      </c>
      <c r="T156" s="138">
        <f t="shared" si="13"/>
        <v>0</v>
      </c>
      <c r="AR156" s="139" t="s">
        <v>174</v>
      </c>
      <c r="AT156" s="139" t="s">
        <v>170</v>
      </c>
      <c r="AU156" s="139" t="s">
        <v>81</v>
      </c>
      <c r="AY156" s="13" t="s">
        <v>168</v>
      </c>
      <c r="BE156" s="140">
        <f t="shared" si="14"/>
        <v>0</v>
      </c>
      <c r="BF156" s="140">
        <f t="shared" si="15"/>
        <v>0</v>
      </c>
      <c r="BG156" s="140">
        <f t="shared" si="16"/>
        <v>0</v>
      </c>
      <c r="BH156" s="140">
        <f t="shared" si="17"/>
        <v>0</v>
      </c>
      <c r="BI156" s="140">
        <f t="shared" si="18"/>
        <v>0</v>
      </c>
      <c r="BJ156" s="13" t="s">
        <v>79</v>
      </c>
      <c r="BK156" s="140">
        <f t="shared" si="19"/>
        <v>0</v>
      </c>
      <c r="BL156" s="13" t="s">
        <v>174</v>
      </c>
      <c r="BM156" s="139" t="s">
        <v>895</v>
      </c>
    </row>
    <row r="157" spans="2:65" s="1" customFormat="1" ht="16.5" customHeight="1">
      <c r="B157" s="128"/>
      <c r="C157" s="129" t="s">
        <v>341</v>
      </c>
      <c r="D157" s="129" t="s">
        <v>170</v>
      </c>
      <c r="E157" s="130" t="s">
        <v>754</v>
      </c>
      <c r="F157" s="131" t="s">
        <v>755</v>
      </c>
      <c r="G157" s="132" t="s">
        <v>213</v>
      </c>
      <c r="H157" s="133">
        <v>2.2160000000000002</v>
      </c>
      <c r="I157" s="134">
        <v>0</v>
      </c>
      <c r="J157" s="134">
        <f t="shared" si="10"/>
        <v>0</v>
      </c>
      <c r="K157" s="131" t="s">
        <v>2419</v>
      </c>
      <c r="L157" s="25"/>
      <c r="M157" s="135" t="s">
        <v>1</v>
      </c>
      <c r="N157" s="136" t="s">
        <v>37</v>
      </c>
      <c r="O157" s="137">
        <v>0.86099999999999999</v>
      </c>
      <c r="P157" s="137">
        <f t="shared" si="11"/>
        <v>1.9079760000000001</v>
      </c>
      <c r="Q157" s="137">
        <v>0</v>
      </c>
      <c r="R157" s="137">
        <f t="shared" si="12"/>
        <v>0</v>
      </c>
      <c r="S157" s="137">
        <v>0</v>
      </c>
      <c r="T157" s="138">
        <f t="shared" si="13"/>
        <v>0</v>
      </c>
      <c r="AR157" s="139" t="s">
        <v>174</v>
      </c>
      <c r="AT157" s="139" t="s">
        <v>170</v>
      </c>
      <c r="AU157" s="139" t="s">
        <v>81</v>
      </c>
      <c r="AY157" s="13" t="s">
        <v>168</v>
      </c>
      <c r="BE157" s="140">
        <f t="shared" si="14"/>
        <v>0</v>
      </c>
      <c r="BF157" s="140">
        <f t="shared" si="15"/>
        <v>0</v>
      </c>
      <c r="BG157" s="140">
        <f t="shared" si="16"/>
        <v>0</v>
      </c>
      <c r="BH157" s="140">
        <f t="shared" si="17"/>
        <v>0</v>
      </c>
      <c r="BI157" s="140">
        <f t="shared" si="18"/>
        <v>0</v>
      </c>
      <c r="BJ157" s="13" t="s">
        <v>79</v>
      </c>
      <c r="BK157" s="140">
        <f t="shared" si="19"/>
        <v>0</v>
      </c>
      <c r="BL157" s="13" t="s">
        <v>174</v>
      </c>
      <c r="BM157" s="139" t="s">
        <v>896</v>
      </c>
    </row>
    <row r="158" spans="2:65" s="1" customFormat="1" ht="21.75" customHeight="1">
      <c r="B158" s="128"/>
      <c r="C158" s="129" t="s">
        <v>345</v>
      </c>
      <c r="D158" s="129" t="s">
        <v>170</v>
      </c>
      <c r="E158" s="130" t="s">
        <v>757</v>
      </c>
      <c r="F158" s="131" t="s">
        <v>758</v>
      </c>
      <c r="G158" s="132" t="s">
        <v>213</v>
      </c>
      <c r="H158" s="133">
        <v>2.2160000000000002</v>
      </c>
      <c r="I158" s="134">
        <v>0</v>
      </c>
      <c r="J158" s="134">
        <f t="shared" si="10"/>
        <v>0</v>
      </c>
      <c r="K158" s="131" t="s">
        <v>2419</v>
      </c>
      <c r="L158" s="25"/>
      <c r="M158" s="135" t="s">
        <v>1</v>
      </c>
      <c r="N158" s="136" t="s">
        <v>37</v>
      </c>
      <c r="O158" s="137">
        <v>0.45200000000000001</v>
      </c>
      <c r="P158" s="137">
        <f t="shared" si="11"/>
        <v>1.0016320000000001</v>
      </c>
      <c r="Q158" s="137">
        <v>0</v>
      </c>
      <c r="R158" s="137">
        <f t="shared" si="12"/>
        <v>0</v>
      </c>
      <c r="S158" s="137">
        <v>0</v>
      </c>
      <c r="T158" s="138">
        <f t="shared" si="13"/>
        <v>0</v>
      </c>
      <c r="AR158" s="139" t="s">
        <v>174</v>
      </c>
      <c r="AT158" s="139" t="s">
        <v>170</v>
      </c>
      <c r="AU158" s="139" t="s">
        <v>81</v>
      </c>
      <c r="AY158" s="13" t="s">
        <v>168</v>
      </c>
      <c r="BE158" s="140">
        <f t="shared" si="14"/>
        <v>0</v>
      </c>
      <c r="BF158" s="140">
        <f t="shared" si="15"/>
        <v>0</v>
      </c>
      <c r="BG158" s="140">
        <f t="shared" si="16"/>
        <v>0</v>
      </c>
      <c r="BH158" s="140">
        <f t="shared" si="17"/>
        <v>0</v>
      </c>
      <c r="BI158" s="140">
        <f t="shared" si="18"/>
        <v>0</v>
      </c>
      <c r="BJ158" s="13" t="s">
        <v>79</v>
      </c>
      <c r="BK158" s="140">
        <f t="shared" si="19"/>
        <v>0</v>
      </c>
      <c r="BL158" s="13" t="s">
        <v>174</v>
      </c>
      <c r="BM158" s="139" t="s">
        <v>897</v>
      </c>
    </row>
    <row r="159" spans="2:65" s="1" customFormat="1" ht="24.2" customHeight="1">
      <c r="B159" s="128"/>
      <c r="C159" s="129" t="s">
        <v>349</v>
      </c>
      <c r="D159" s="129" t="s">
        <v>170</v>
      </c>
      <c r="E159" s="130" t="s">
        <v>760</v>
      </c>
      <c r="F159" s="131" t="s">
        <v>761</v>
      </c>
      <c r="G159" s="132" t="s">
        <v>213</v>
      </c>
      <c r="H159" s="133">
        <v>2.2160000000000002</v>
      </c>
      <c r="I159" s="134">
        <v>0</v>
      </c>
      <c r="J159" s="134">
        <f t="shared" si="10"/>
        <v>0</v>
      </c>
      <c r="K159" s="131" t="s">
        <v>2419</v>
      </c>
      <c r="L159" s="25"/>
      <c r="M159" s="135" t="s">
        <v>1</v>
      </c>
      <c r="N159" s="136" t="s">
        <v>37</v>
      </c>
      <c r="O159" s="137">
        <v>2.8000000000000001E-2</v>
      </c>
      <c r="P159" s="137">
        <f t="shared" si="11"/>
        <v>6.2048000000000006E-2</v>
      </c>
      <c r="Q159" s="137">
        <v>0</v>
      </c>
      <c r="R159" s="137">
        <f t="shared" si="12"/>
        <v>0</v>
      </c>
      <c r="S159" s="137">
        <v>0</v>
      </c>
      <c r="T159" s="138">
        <f t="shared" si="13"/>
        <v>0</v>
      </c>
      <c r="AR159" s="139" t="s">
        <v>174</v>
      </c>
      <c r="AT159" s="139" t="s">
        <v>170</v>
      </c>
      <c r="AU159" s="139" t="s">
        <v>81</v>
      </c>
      <c r="AY159" s="13" t="s">
        <v>168</v>
      </c>
      <c r="BE159" s="140">
        <f t="shared" si="14"/>
        <v>0</v>
      </c>
      <c r="BF159" s="140">
        <f t="shared" si="15"/>
        <v>0</v>
      </c>
      <c r="BG159" s="140">
        <f t="shared" si="16"/>
        <v>0</v>
      </c>
      <c r="BH159" s="140">
        <f t="shared" si="17"/>
        <v>0</v>
      </c>
      <c r="BI159" s="140">
        <f t="shared" si="18"/>
        <v>0</v>
      </c>
      <c r="BJ159" s="13" t="s">
        <v>79</v>
      </c>
      <c r="BK159" s="140">
        <f t="shared" si="19"/>
        <v>0</v>
      </c>
      <c r="BL159" s="13" t="s">
        <v>174</v>
      </c>
      <c r="BM159" s="139" t="s">
        <v>898</v>
      </c>
    </row>
    <row r="160" spans="2:65" s="11" customFormat="1" ht="22.9" customHeight="1">
      <c r="B160" s="117"/>
      <c r="D160" s="118" t="s">
        <v>71</v>
      </c>
      <c r="E160" s="126" t="s">
        <v>185</v>
      </c>
      <c r="F160" s="126" t="s">
        <v>774</v>
      </c>
      <c r="I160" s="134">
        <v>0</v>
      </c>
      <c r="J160" s="127">
        <f>BK160</f>
        <v>0</v>
      </c>
      <c r="L160" s="117"/>
      <c r="M160" s="121"/>
      <c r="P160" s="122">
        <f>SUM(P161:P165)</f>
        <v>26.256</v>
      </c>
      <c r="R160" s="122">
        <f>SUM(R161:R165)</f>
        <v>7.7719430000000003</v>
      </c>
      <c r="T160" s="123">
        <f>SUM(T161:T165)</f>
        <v>0</v>
      </c>
      <c r="AR160" s="118" t="s">
        <v>79</v>
      </c>
      <c r="AT160" s="124" t="s">
        <v>71</v>
      </c>
      <c r="AU160" s="124" t="s">
        <v>79</v>
      </c>
      <c r="AY160" s="118" t="s">
        <v>168</v>
      </c>
      <c r="BK160" s="125">
        <f>SUM(BK161:BK165)</f>
        <v>0</v>
      </c>
    </row>
    <row r="161" spans="2:65" s="1" customFormat="1" ht="24.2" customHeight="1">
      <c r="B161" s="128"/>
      <c r="C161" s="129" t="s">
        <v>353</v>
      </c>
      <c r="D161" s="129" t="s">
        <v>170</v>
      </c>
      <c r="E161" s="130" t="s">
        <v>899</v>
      </c>
      <c r="F161" s="131" t="s">
        <v>900</v>
      </c>
      <c r="G161" s="132" t="s">
        <v>218</v>
      </c>
      <c r="H161" s="133">
        <v>27.1</v>
      </c>
      <c r="I161" s="134">
        <v>0</v>
      </c>
      <c r="J161" s="134">
        <f>ROUND(I161*H161,2)</f>
        <v>0</v>
      </c>
      <c r="K161" s="131" t="s">
        <v>2419</v>
      </c>
      <c r="L161" s="25"/>
      <c r="M161" s="135" t="s">
        <v>1</v>
      </c>
      <c r="N161" s="136" t="s">
        <v>37</v>
      </c>
      <c r="O161" s="137">
        <v>0.72</v>
      </c>
      <c r="P161" s="137">
        <f>O161*H161</f>
        <v>19.512</v>
      </c>
      <c r="Q161" s="137">
        <v>8.9219999999999994E-2</v>
      </c>
      <c r="R161" s="137">
        <f>Q161*H161</f>
        <v>2.417862</v>
      </c>
      <c r="S161" s="137">
        <v>0</v>
      </c>
      <c r="T161" s="138">
        <f>S161*H161</f>
        <v>0</v>
      </c>
      <c r="AR161" s="139" t="s">
        <v>174</v>
      </c>
      <c r="AT161" s="139" t="s">
        <v>170</v>
      </c>
      <c r="AU161" s="139" t="s">
        <v>81</v>
      </c>
      <c r="AY161" s="13" t="s">
        <v>168</v>
      </c>
      <c r="BE161" s="140">
        <f>IF(N161="základní",J161,0)</f>
        <v>0</v>
      </c>
      <c r="BF161" s="140">
        <f>IF(N161="snížená",J161,0)</f>
        <v>0</v>
      </c>
      <c r="BG161" s="140">
        <f>IF(N161="zákl. přenesená",J161,0)</f>
        <v>0</v>
      </c>
      <c r="BH161" s="140">
        <f>IF(N161="sníž. přenesená",J161,0)</f>
        <v>0</v>
      </c>
      <c r="BI161" s="140">
        <f>IF(N161="nulová",J161,0)</f>
        <v>0</v>
      </c>
      <c r="BJ161" s="13" t="s">
        <v>79</v>
      </c>
      <c r="BK161" s="140">
        <f>ROUND(I161*H161,2)</f>
        <v>0</v>
      </c>
      <c r="BL161" s="13" t="s">
        <v>174</v>
      </c>
      <c r="BM161" s="139" t="s">
        <v>901</v>
      </c>
    </row>
    <row r="162" spans="2:65" s="1" customFormat="1" ht="21.75" customHeight="1">
      <c r="B162" s="128"/>
      <c r="C162" s="145" t="s">
        <v>357</v>
      </c>
      <c r="D162" s="145" t="s">
        <v>210</v>
      </c>
      <c r="E162" s="146" t="s">
        <v>784</v>
      </c>
      <c r="F162" s="147" t="s">
        <v>785</v>
      </c>
      <c r="G162" s="148" t="s">
        <v>218</v>
      </c>
      <c r="H162" s="149">
        <v>27.370999999999999</v>
      </c>
      <c r="I162" s="134">
        <v>0</v>
      </c>
      <c r="J162" s="150">
        <f>ROUND(I162*H162,2)</f>
        <v>0</v>
      </c>
      <c r="K162" s="147" t="s">
        <v>2419</v>
      </c>
      <c r="L162" s="151"/>
      <c r="M162" s="152" t="s">
        <v>1</v>
      </c>
      <c r="N162" s="153" t="s">
        <v>37</v>
      </c>
      <c r="O162" s="137">
        <v>0</v>
      </c>
      <c r="P162" s="137">
        <f>O162*H162</f>
        <v>0</v>
      </c>
      <c r="Q162" s="137">
        <v>0.13100000000000001</v>
      </c>
      <c r="R162" s="137">
        <f>Q162*H162</f>
        <v>3.585601</v>
      </c>
      <c r="S162" s="137">
        <v>0</v>
      </c>
      <c r="T162" s="138">
        <f>S162*H162</f>
        <v>0</v>
      </c>
      <c r="AR162" s="139" t="s">
        <v>232</v>
      </c>
      <c r="AT162" s="139" t="s">
        <v>210</v>
      </c>
      <c r="AU162" s="139" t="s">
        <v>81</v>
      </c>
      <c r="AY162" s="13" t="s">
        <v>168</v>
      </c>
      <c r="BE162" s="140">
        <f>IF(N162="základní",J162,0)</f>
        <v>0</v>
      </c>
      <c r="BF162" s="140">
        <f>IF(N162="snížená",J162,0)</f>
        <v>0</v>
      </c>
      <c r="BG162" s="140">
        <f>IF(N162="zákl. přenesená",J162,0)</f>
        <v>0</v>
      </c>
      <c r="BH162" s="140">
        <f>IF(N162="sníž. přenesená",J162,0)</f>
        <v>0</v>
      </c>
      <c r="BI162" s="140">
        <f>IF(N162="nulová",J162,0)</f>
        <v>0</v>
      </c>
      <c r="BJ162" s="13" t="s">
        <v>79</v>
      </c>
      <c r="BK162" s="140">
        <f>ROUND(I162*H162,2)</f>
        <v>0</v>
      </c>
      <c r="BL162" s="13" t="s">
        <v>174</v>
      </c>
      <c r="BM162" s="139" t="s">
        <v>902</v>
      </c>
    </row>
    <row r="163" spans="2:65" s="1" customFormat="1" ht="24.2" customHeight="1">
      <c r="B163" s="128"/>
      <c r="C163" s="129" t="s">
        <v>361</v>
      </c>
      <c r="D163" s="129" t="s">
        <v>170</v>
      </c>
      <c r="E163" s="130" t="s">
        <v>787</v>
      </c>
      <c r="F163" s="131" t="s">
        <v>788</v>
      </c>
      <c r="G163" s="132" t="s">
        <v>218</v>
      </c>
      <c r="H163" s="133">
        <v>8</v>
      </c>
      <c r="I163" s="134">
        <v>0</v>
      </c>
      <c r="J163" s="134">
        <f>ROUND(I163*H163,2)</f>
        <v>0</v>
      </c>
      <c r="K163" s="131" t="s">
        <v>2419</v>
      </c>
      <c r="L163" s="25"/>
      <c r="M163" s="135" t="s">
        <v>1</v>
      </c>
      <c r="N163" s="136" t="s">
        <v>37</v>
      </c>
      <c r="O163" s="137">
        <v>0.77800000000000002</v>
      </c>
      <c r="P163" s="137">
        <f>O163*H163</f>
        <v>6.2240000000000002</v>
      </c>
      <c r="Q163" s="137">
        <v>8.9219999999999994E-2</v>
      </c>
      <c r="R163" s="137">
        <f>Q163*H163</f>
        <v>0.71375999999999995</v>
      </c>
      <c r="S163" s="137">
        <v>0</v>
      </c>
      <c r="T163" s="138">
        <f>S163*H163</f>
        <v>0</v>
      </c>
      <c r="AR163" s="139" t="s">
        <v>174</v>
      </c>
      <c r="AT163" s="139" t="s">
        <v>170</v>
      </c>
      <c r="AU163" s="139" t="s">
        <v>81</v>
      </c>
      <c r="AY163" s="13" t="s">
        <v>168</v>
      </c>
      <c r="BE163" s="140">
        <f>IF(N163="základní",J163,0)</f>
        <v>0</v>
      </c>
      <c r="BF163" s="140">
        <f>IF(N163="snížená",J163,0)</f>
        <v>0</v>
      </c>
      <c r="BG163" s="140">
        <f>IF(N163="zákl. přenesená",J163,0)</f>
        <v>0</v>
      </c>
      <c r="BH163" s="140">
        <f>IF(N163="sníž. přenesená",J163,0)</f>
        <v>0</v>
      </c>
      <c r="BI163" s="140">
        <f>IF(N163="nulová",J163,0)</f>
        <v>0</v>
      </c>
      <c r="BJ163" s="13" t="s">
        <v>79</v>
      </c>
      <c r="BK163" s="140">
        <f>ROUND(I163*H163,2)</f>
        <v>0</v>
      </c>
      <c r="BL163" s="13" t="s">
        <v>174</v>
      </c>
      <c r="BM163" s="139" t="s">
        <v>903</v>
      </c>
    </row>
    <row r="164" spans="2:65" s="1" customFormat="1" ht="24.2" customHeight="1">
      <c r="B164" s="128"/>
      <c r="C164" s="145" t="s">
        <v>363</v>
      </c>
      <c r="D164" s="145" t="s">
        <v>210</v>
      </c>
      <c r="E164" s="146" t="s">
        <v>904</v>
      </c>
      <c r="F164" s="147" t="s">
        <v>905</v>
      </c>
      <c r="G164" s="148" t="s">
        <v>218</v>
      </c>
      <c r="H164" s="149">
        <v>8.24</v>
      </c>
      <c r="I164" s="134">
        <v>0</v>
      </c>
      <c r="J164" s="150">
        <f>ROUND(I164*H164,2)</f>
        <v>0</v>
      </c>
      <c r="K164" s="147" t="s">
        <v>2419</v>
      </c>
      <c r="L164" s="151"/>
      <c r="M164" s="152" t="s">
        <v>1</v>
      </c>
      <c r="N164" s="153" t="s">
        <v>37</v>
      </c>
      <c r="O164" s="137">
        <v>0</v>
      </c>
      <c r="P164" s="137">
        <f>O164*H164</f>
        <v>0</v>
      </c>
      <c r="Q164" s="137">
        <v>0.128</v>
      </c>
      <c r="R164" s="137">
        <f>Q164*H164</f>
        <v>1.0547200000000001</v>
      </c>
      <c r="S164" s="137">
        <v>0</v>
      </c>
      <c r="T164" s="138">
        <f>S164*H164</f>
        <v>0</v>
      </c>
      <c r="AR164" s="139" t="s">
        <v>232</v>
      </c>
      <c r="AT164" s="139" t="s">
        <v>210</v>
      </c>
      <c r="AU164" s="139" t="s">
        <v>81</v>
      </c>
      <c r="AY164" s="13" t="s">
        <v>168</v>
      </c>
      <c r="BE164" s="140">
        <f>IF(N164="základní",J164,0)</f>
        <v>0</v>
      </c>
      <c r="BF164" s="140">
        <f>IF(N164="snížená",J164,0)</f>
        <v>0</v>
      </c>
      <c r="BG164" s="140">
        <f>IF(N164="zákl. přenesená",J164,0)</f>
        <v>0</v>
      </c>
      <c r="BH164" s="140">
        <f>IF(N164="sníž. přenesená",J164,0)</f>
        <v>0</v>
      </c>
      <c r="BI164" s="140">
        <f>IF(N164="nulová",J164,0)</f>
        <v>0</v>
      </c>
      <c r="BJ164" s="13" t="s">
        <v>79</v>
      </c>
      <c r="BK164" s="140">
        <f>ROUND(I164*H164,2)</f>
        <v>0</v>
      </c>
      <c r="BL164" s="13" t="s">
        <v>174</v>
      </c>
      <c r="BM164" s="139" t="s">
        <v>906</v>
      </c>
    </row>
    <row r="165" spans="2:65" s="1" customFormat="1" ht="37.9" customHeight="1">
      <c r="B165" s="128"/>
      <c r="C165" s="129" t="s">
        <v>214</v>
      </c>
      <c r="D165" s="129" t="s">
        <v>170</v>
      </c>
      <c r="E165" s="130" t="s">
        <v>796</v>
      </c>
      <c r="F165" s="131" t="s">
        <v>797</v>
      </c>
      <c r="G165" s="132" t="s">
        <v>218</v>
      </c>
      <c r="H165" s="133">
        <v>8</v>
      </c>
      <c r="I165" s="134">
        <v>0</v>
      </c>
      <c r="J165" s="134">
        <f>ROUND(I165*H165,2)</f>
        <v>0</v>
      </c>
      <c r="K165" s="131" t="s">
        <v>2419</v>
      </c>
      <c r="L165" s="25"/>
      <c r="M165" s="135" t="s">
        <v>1</v>
      </c>
      <c r="N165" s="136" t="s">
        <v>37</v>
      </c>
      <c r="O165" s="137">
        <v>6.5000000000000002E-2</v>
      </c>
      <c r="P165" s="137">
        <f>O165*H165</f>
        <v>0.52</v>
      </c>
      <c r="Q165" s="137">
        <v>0</v>
      </c>
      <c r="R165" s="137">
        <f>Q165*H165</f>
        <v>0</v>
      </c>
      <c r="S165" s="137">
        <v>0</v>
      </c>
      <c r="T165" s="138">
        <f>S165*H165</f>
        <v>0</v>
      </c>
      <c r="AR165" s="139" t="s">
        <v>174</v>
      </c>
      <c r="AT165" s="139" t="s">
        <v>170</v>
      </c>
      <c r="AU165" s="139" t="s">
        <v>81</v>
      </c>
      <c r="AY165" s="13" t="s">
        <v>168</v>
      </c>
      <c r="BE165" s="140">
        <f>IF(N165="základní",J165,0)</f>
        <v>0</v>
      </c>
      <c r="BF165" s="140">
        <f>IF(N165="snížená",J165,0)</f>
        <v>0</v>
      </c>
      <c r="BG165" s="140">
        <f>IF(N165="zákl. přenesená",J165,0)</f>
        <v>0</v>
      </c>
      <c r="BH165" s="140">
        <f>IF(N165="sníž. přenesená",J165,0)</f>
        <v>0</v>
      </c>
      <c r="BI165" s="140">
        <f>IF(N165="nulová",J165,0)</f>
        <v>0</v>
      </c>
      <c r="BJ165" s="13" t="s">
        <v>79</v>
      </c>
      <c r="BK165" s="140">
        <f>ROUND(I165*H165,2)</f>
        <v>0</v>
      </c>
      <c r="BL165" s="13" t="s">
        <v>174</v>
      </c>
      <c r="BM165" s="139" t="s">
        <v>907</v>
      </c>
    </row>
    <row r="166" spans="2:65" s="11" customFormat="1" ht="22.9" customHeight="1">
      <c r="B166" s="117"/>
      <c r="D166" s="118" t="s">
        <v>71</v>
      </c>
      <c r="E166" s="126" t="s">
        <v>580</v>
      </c>
      <c r="F166" s="126" t="s">
        <v>581</v>
      </c>
      <c r="I166" s="134">
        <v>0</v>
      </c>
      <c r="J166" s="127">
        <f>BK166</f>
        <v>0</v>
      </c>
      <c r="L166" s="117"/>
      <c r="M166" s="121"/>
      <c r="P166" s="122">
        <f>P167</f>
        <v>5.2749390000000007</v>
      </c>
      <c r="R166" s="122">
        <f>R167</f>
        <v>0</v>
      </c>
      <c r="T166" s="123">
        <f>T167</f>
        <v>0</v>
      </c>
      <c r="AR166" s="118" t="s">
        <v>79</v>
      </c>
      <c r="AT166" s="124" t="s">
        <v>71</v>
      </c>
      <c r="AU166" s="124" t="s">
        <v>79</v>
      </c>
      <c r="AY166" s="118" t="s">
        <v>168</v>
      </c>
      <c r="BK166" s="125">
        <f>BK167</f>
        <v>0</v>
      </c>
    </row>
    <row r="167" spans="2:65" s="1" customFormat="1" ht="24.2" customHeight="1">
      <c r="B167" s="128"/>
      <c r="C167" s="129" t="s">
        <v>368</v>
      </c>
      <c r="D167" s="129" t="s">
        <v>170</v>
      </c>
      <c r="E167" s="130" t="s">
        <v>583</v>
      </c>
      <c r="F167" s="131" t="s">
        <v>584</v>
      </c>
      <c r="G167" s="132" t="s">
        <v>239</v>
      </c>
      <c r="H167" s="133">
        <v>13.287000000000001</v>
      </c>
      <c r="I167" s="134">
        <v>0</v>
      </c>
      <c r="J167" s="134">
        <f>ROUND(I167*H167,2)</f>
        <v>0</v>
      </c>
      <c r="K167" s="131" t="s">
        <v>2419</v>
      </c>
      <c r="L167" s="25"/>
      <c r="M167" s="141" t="s">
        <v>1</v>
      </c>
      <c r="N167" s="142" t="s">
        <v>37</v>
      </c>
      <c r="O167" s="143">
        <v>0.39700000000000002</v>
      </c>
      <c r="P167" s="143">
        <f>O167*H167</f>
        <v>5.2749390000000007</v>
      </c>
      <c r="Q167" s="143">
        <v>0</v>
      </c>
      <c r="R167" s="143">
        <f>Q167*H167</f>
        <v>0</v>
      </c>
      <c r="S167" s="143">
        <v>0</v>
      </c>
      <c r="T167" s="144">
        <f>S167*H167</f>
        <v>0</v>
      </c>
      <c r="AR167" s="139" t="s">
        <v>174</v>
      </c>
      <c r="AT167" s="139" t="s">
        <v>170</v>
      </c>
      <c r="AU167" s="139" t="s">
        <v>81</v>
      </c>
      <c r="AY167" s="13" t="s">
        <v>168</v>
      </c>
      <c r="BE167" s="140">
        <f>IF(N167="základní",J167,0)</f>
        <v>0</v>
      </c>
      <c r="BF167" s="140">
        <f>IF(N167="snížená",J167,0)</f>
        <v>0</v>
      </c>
      <c r="BG167" s="140">
        <f>IF(N167="zákl. přenesená",J167,0)</f>
        <v>0</v>
      </c>
      <c r="BH167" s="140">
        <f>IF(N167="sníž. přenesená",J167,0)</f>
        <v>0</v>
      </c>
      <c r="BI167" s="140">
        <f>IF(N167="nulová",J167,0)</f>
        <v>0</v>
      </c>
      <c r="BJ167" s="13" t="s">
        <v>79</v>
      </c>
      <c r="BK167" s="140">
        <f>ROUND(I167*H167,2)</f>
        <v>0</v>
      </c>
      <c r="BL167" s="13" t="s">
        <v>174</v>
      </c>
      <c r="BM167" s="139" t="s">
        <v>908</v>
      </c>
    </row>
    <row r="168" spans="2:65" s="1" customFormat="1" ht="6.95" customHeight="1">
      <c r="B168" s="37"/>
      <c r="C168" s="38"/>
      <c r="D168" s="38"/>
      <c r="E168" s="38"/>
      <c r="F168" s="38"/>
      <c r="G168" s="38"/>
      <c r="H168" s="38"/>
      <c r="I168" s="134">
        <v>0</v>
      </c>
      <c r="J168" s="38"/>
      <c r="K168" s="38"/>
      <c r="L168" s="25"/>
    </row>
  </sheetData>
  <autoFilter ref="C128:K167" xr:uid="{00000000-0009-0000-0000-000005000000}"/>
  <mergeCells count="14">
    <mergeCell ref="E119:H119"/>
    <mergeCell ref="E117:H117"/>
    <mergeCell ref="E121:H121"/>
    <mergeCell ref="L2:V2"/>
    <mergeCell ref="E85:H85"/>
    <mergeCell ref="E89:H89"/>
    <mergeCell ref="E87:H87"/>
    <mergeCell ref="E91:H91"/>
    <mergeCell ref="E115:H115"/>
    <mergeCell ref="E7:H7"/>
    <mergeCell ref="E11:H11"/>
    <mergeCell ref="E9:H9"/>
    <mergeCell ref="E13:H13"/>
    <mergeCell ref="E31:H31"/>
  </mergeCells>
  <pageMargins left="0.39374999999999999" right="0.39374999999999999" top="0.39374999999999999" bottom="0.39374999999999999" header="0" footer="0"/>
  <pageSetup paperSize="9" scale="76" fitToHeight="100" orientation="portrait" blackAndWhite="1" r:id="rId1"/>
  <headerFooter>
    <oddFooter>&amp;CStrana &amp;P z 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2:BM197"/>
  <sheetViews>
    <sheetView showGridLines="0" topLeftCell="A166" workbookViewId="0">
      <selection activeCell="I197" sqref="I197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81" t="s">
        <v>5</v>
      </c>
      <c r="M2" s="166"/>
      <c r="N2" s="166"/>
      <c r="O2" s="166"/>
      <c r="P2" s="166"/>
      <c r="Q2" s="166"/>
      <c r="R2" s="166"/>
      <c r="S2" s="166"/>
      <c r="T2" s="166"/>
      <c r="U2" s="166"/>
      <c r="V2" s="166"/>
      <c r="AT2" s="13" t="s">
        <v>111</v>
      </c>
    </row>
    <row r="3" spans="2:46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81</v>
      </c>
    </row>
    <row r="4" spans="2:46" ht="24.95" customHeight="1">
      <c r="B4" s="16"/>
      <c r="D4" s="17" t="s">
        <v>141</v>
      </c>
      <c r="L4" s="16"/>
      <c r="M4" s="85" t="s">
        <v>10</v>
      </c>
      <c r="AT4" s="13" t="s">
        <v>3</v>
      </c>
    </row>
    <row r="5" spans="2:46" ht="6.95" customHeight="1">
      <c r="B5" s="16"/>
      <c r="L5" s="16"/>
    </row>
    <row r="6" spans="2:46" ht="12" customHeight="1">
      <c r="B6" s="16"/>
      <c r="D6" s="22" t="s">
        <v>14</v>
      </c>
      <c r="L6" s="16"/>
    </row>
    <row r="7" spans="2:46" ht="26.25" customHeight="1">
      <c r="B7" s="16"/>
      <c r="E7" s="195" t="str">
        <f>'Rekapitulace stavby'!K6</f>
        <v>BRNO, VINIČNÍ IB - REKONSTRUKCE VODOVODU A KANALIZACE (Balbínova-Hrabalova)</v>
      </c>
      <c r="F7" s="196"/>
      <c r="G7" s="196"/>
      <c r="H7" s="196"/>
      <c r="L7" s="16"/>
    </row>
    <row r="8" spans="2:46" ht="12" customHeight="1">
      <c r="B8" s="16"/>
      <c r="D8" s="22" t="s">
        <v>142</v>
      </c>
      <c r="L8" s="16"/>
    </row>
    <row r="9" spans="2:46" s="1" customFormat="1" ht="16.5" customHeight="1">
      <c r="B9" s="25"/>
      <c r="E9" s="195" t="s">
        <v>249</v>
      </c>
      <c r="F9" s="194"/>
      <c r="G9" s="194"/>
      <c r="H9" s="194"/>
      <c r="L9" s="25"/>
    </row>
    <row r="10" spans="2:46" s="1" customFormat="1" ht="12" customHeight="1">
      <c r="B10" s="25"/>
      <c r="D10" s="22" t="s">
        <v>144</v>
      </c>
      <c r="L10" s="25"/>
    </row>
    <row r="11" spans="2:46" s="1" customFormat="1" ht="16.5" customHeight="1">
      <c r="B11" s="25"/>
      <c r="E11" s="172" t="s">
        <v>909</v>
      </c>
      <c r="F11" s="194"/>
      <c r="G11" s="194"/>
      <c r="H11" s="194"/>
      <c r="L11" s="25"/>
    </row>
    <row r="12" spans="2:46" s="1" customFormat="1">
      <c r="B12" s="25"/>
      <c r="L12" s="25"/>
    </row>
    <row r="13" spans="2:46" s="1" customFormat="1" ht="12" customHeight="1">
      <c r="B13" s="25"/>
      <c r="D13" s="22" t="s">
        <v>16</v>
      </c>
      <c r="F13" s="20" t="s">
        <v>112</v>
      </c>
      <c r="I13" s="22" t="s">
        <v>17</v>
      </c>
      <c r="J13" s="20" t="s">
        <v>1</v>
      </c>
      <c r="L13" s="25"/>
    </row>
    <row r="14" spans="2:46" s="1" customFormat="1" ht="12" customHeight="1">
      <c r="B14" s="25"/>
      <c r="D14" s="22" t="s">
        <v>18</v>
      </c>
      <c r="F14" s="20" t="s">
        <v>19</v>
      </c>
      <c r="I14" s="22" t="s">
        <v>20</v>
      </c>
      <c r="J14" s="45">
        <f>'Rekapitulace stavby'!AN8</f>
        <v>45847</v>
      </c>
      <c r="L14" s="25"/>
    </row>
    <row r="15" spans="2:46" s="1" customFormat="1" ht="10.9" customHeight="1">
      <c r="B15" s="25"/>
      <c r="L15" s="25"/>
    </row>
    <row r="16" spans="2:46" s="1" customFormat="1" ht="12" customHeight="1">
      <c r="B16" s="25"/>
      <c r="D16" s="22" t="s">
        <v>21</v>
      </c>
      <c r="I16" s="22" t="s">
        <v>22</v>
      </c>
      <c r="J16" s="20" t="s">
        <v>1</v>
      </c>
      <c r="L16" s="25"/>
    </row>
    <row r="17" spans="2:12" s="1" customFormat="1" ht="18" customHeight="1">
      <c r="B17" s="25"/>
      <c r="E17" s="20" t="s">
        <v>23</v>
      </c>
      <c r="I17" s="22" t="s">
        <v>24</v>
      </c>
      <c r="J17" s="20" t="s">
        <v>1</v>
      </c>
      <c r="L17" s="25"/>
    </row>
    <row r="18" spans="2:12" s="1" customFormat="1" ht="6.95" customHeight="1">
      <c r="B18" s="25"/>
      <c r="L18" s="25"/>
    </row>
    <row r="19" spans="2:12" s="1" customFormat="1" ht="12" customHeight="1">
      <c r="B19" s="25"/>
      <c r="D19" s="22" t="s">
        <v>25</v>
      </c>
      <c r="I19" s="22" t="s">
        <v>22</v>
      </c>
      <c r="J19" s="20" t="s">
        <v>1</v>
      </c>
      <c r="L19" s="25"/>
    </row>
    <row r="20" spans="2:12" s="1" customFormat="1" ht="18" customHeight="1">
      <c r="B20" s="25"/>
      <c r="E20" s="20" t="s">
        <v>26</v>
      </c>
      <c r="I20" s="22" t="s">
        <v>24</v>
      </c>
      <c r="J20" s="20" t="s">
        <v>1</v>
      </c>
      <c r="L20" s="25"/>
    </row>
    <row r="21" spans="2:12" s="1" customFormat="1" ht="6.95" customHeight="1">
      <c r="B21" s="25"/>
      <c r="L21" s="25"/>
    </row>
    <row r="22" spans="2:12" s="1" customFormat="1" ht="12" customHeight="1">
      <c r="B22" s="25"/>
      <c r="D22" s="22" t="s">
        <v>27</v>
      </c>
      <c r="I22" s="22" t="s">
        <v>22</v>
      </c>
      <c r="J22" s="20" t="s">
        <v>1</v>
      </c>
      <c r="L22" s="25"/>
    </row>
    <row r="23" spans="2:12" s="1" customFormat="1" ht="18" customHeight="1">
      <c r="B23" s="25"/>
      <c r="E23" s="20" t="s">
        <v>2420</v>
      </c>
      <c r="I23" s="22" t="s">
        <v>24</v>
      </c>
      <c r="J23" s="20" t="s">
        <v>1</v>
      </c>
      <c r="L23" s="25"/>
    </row>
    <row r="24" spans="2:12" s="1" customFormat="1" ht="6.95" customHeight="1">
      <c r="B24" s="25"/>
      <c r="L24" s="25"/>
    </row>
    <row r="25" spans="2:12" s="1" customFormat="1" ht="12" customHeight="1">
      <c r="B25" s="25"/>
      <c r="D25" s="22" t="s">
        <v>29</v>
      </c>
      <c r="I25" s="22" t="s">
        <v>22</v>
      </c>
      <c r="J25" s="20" t="s">
        <v>1</v>
      </c>
      <c r="L25" s="25"/>
    </row>
    <row r="26" spans="2:12" s="1" customFormat="1" ht="18" customHeight="1">
      <c r="B26" s="25"/>
      <c r="E26" s="20" t="s">
        <v>2420</v>
      </c>
      <c r="I26" s="22" t="s">
        <v>24</v>
      </c>
      <c r="J26" s="20" t="s">
        <v>1</v>
      </c>
      <c r="L26" s="25"/>
    </row>
    <row r="27" spans="2:12" s="1" customFormat="1" ht="6.95" customHeight="1">
      <c r="B27" s="25"/>
      <c r="L27" s="25"/>
    </row>
    <row r="28" spans="2:12" s="1" customFormat="1" ht="12" customHeight="1">
      <c r="B28" s="25"/>
      <c r="D28" s="22" t="s">
        <v>30</v>
      </c>
      <c r="L28" s="25"/>
    </row>
    <row r="29" spans="2:12" s="7" customFormat="1" ht="16.5" customHeight="1">
      <c r="B29" s="86"/>
      <c r="E29" s="168" t="s">
        <v>1</v>
      </c>
      <c r="F29" s="168"/>
      <c r="G29" s="168"/>
      <c r="H29" s="168"/>
      <c r="L29" s="86"/>
    </row>
    <row r="30" spans="2:12" s="1" customFormat="1" ht="6.95" customHeight="1">
      <c r="B30" s="25"/>
      <c r="L30" s="25"/>
    </row>
    <row r="31" spans="2:12" s="1" customFormat="1" ht="6.95" customHeight="1">
      <c r="B31" s="25"/>
      <c r="D31" s="46"/>
      <c r="E31" s="46"/>
      <c r="F31" s="46"/>
      <c r="G31" s="46"/>
      <c r="H31" s="46"/>
      <c r="I31" s="46"/>
      <c r="J31" s="46"/>
      <c r="K31" s="46"/>
      <c r="L31" s="25"/>
    </row>
    <row r="32" spans="2:12" s="1" customFormat="1" ht="25.35" customHeight="1">
      <c r="B32" s="25"/>
      <c r="D32" s="87" t="s">
        <v>32</v>
      </c>
      <c r="J32" s="58">
        <f>ROUND(J127, 2)</f>
        <v>0</v>
      </c>
      <c r="L32" s="25"/>
    </row>
    <row r="33" spans="2:12" s="1" customFormat="1" ht="6.95" customHeight="1">
      <c r="B33" s="25"/>
      <c r="D33" s="46"/>
      <c r="E33" s="46"/>
      <c r="F33" s="46"/>
      <c r="G33" s="46"/>
      <c r="H33" s="46"/>
      <c r="I33" s="46"/>
      <c r="J33" s="46"/>
      <c r="K33" s="46"/>
      <c r="L33" s="25"/>
    </row>
    <row r="34" spans="2:12" s="1" customFormat="1" ht="14.45" customHeight="1">
      <c r="B34" s="25"/>
      <c r="F34" s="28" t="s">
        <v>34</v>
      </c>
      <c r="I34" s="28" t="s">
        <v>33</v>
      </c>
      <c r="J34" s="28" t="s">
        <v>35</v>
      </c>
      <c r="L34" s="25"/>
    </row>
    <row r="35" spans="2:12" s="1" customFormat="1" ht="14.45" customHeight="1">
      <c r="B35" s="25"/>
      <c r="D35" s="88" t="s">
        <v>36</v>
      </c>
      <c r="E35" s="22" t="s">
        <v>37</v>
      </c>
      <c r="F35" s="78">
        <f>ROUND((SUM(BE127:BE196)),  2)</f>
        <v>0</v>
      </c>
      <c r="I35" s="89">
        <v>0.21</v>
      </c>
      <c r="J35" s="78">
        <f>ROUND(((SUM(BE127:BE196))*I35),  2)</f>
        <v>0</v>
      </c>
      <c r="L35" s="25"/>
    </row>
    <row r="36" spans="2:12" s="1" customFormat="1" ht="14.45" customHeight="1">
      <c r="B36" s="25"/>
      <c r="E36" s="22" t="s">
        <v>38</v>
      </c>
      <c r="F36" s="78">
        <f>ROUND((SUM(BF127:BF196)),  2)</f>
        <v>0</v>
      </c>
      <c r="I36" s="89">
        <v>0.12</v>
      </c>
      <c r="J36" s="78">
        <f>ROUND(((SUM(BF127:BF196))*I36),  2)</f>
        <v>0</v>
      </c>
      <c r="L36" s="25"/>
    </row>
    <row r="37" spans="2:12" s="1" customFormat="1" ht="14.45" hidden="1" customHeight="1">
      <c r="B37" s="25"/>
      <c r="E37" s="22" t="s">
        <v>39</v>
      </c>
      <c r="F37" s="78">
        <f>ROUND((SUM(BG127:BG196)),  2)</f>
        <v>0</v>
      </c>
      <c r="I37" s="89">
        <v>0.21</v>
      </c>
      <c r="J37" s="78">
        <f>0</f>
        <v>0</v>
      </c>
      <c r="L37" s="25"/>
    </row>
    <row r="38" spans="2:12" s="1" customFormat="1" ht="14.45" hidden="1" customHeight="1">
      <c r="B38" s="25"/>
      <c r="E38" s="22" t="s">
        <v>40</v>
      </c>
      <c r="F38" s="78">
        <f>ROUND((SUM(BH127:BH196)),  2)</f>
        <v>0</v>
      </c>
      <c r="I38" s="89">
        <v>0.12</v>
      </c>
      <c r="J38" s="78">
        <f>0</f>
        <v>0</v>
      </c>
      <c r="L38" s="25"/>
    </row>
    <row r="39" spans="2:12" s="1" customFormat="1" ht="14.45" hidden="1" customHeight="1">
      <c r="B39" s="25"/>
      <c r="E39" s="22" t="s">
        <v>41</v>
      </c>
      <c r="F39" s="78">
        <f>ROUND((SUM(BI127:BI196)),  2)</f>
        <v>0</v>
      </c>
      <c r="I39" s="89">
        <v>0</v>
      </c>
      <c r="J39" s="78">
        <f>0</f>
        <v>0</v>
      </c>
      <c r="L39" s="25"/>
    </row>
    <row r="40" spans="2:12" s="1" customFormat="1" ht="6.95" customHeight="1">
      <c r="B40" s="25"/>
      <c r="L40" s="25"/>
    </row>
    <row r="41" spans="2:12" s="1" customFormat="1" ht="25.35" customHeight="1">
      <c r="B41" s="25"/>
      <c r="C41" s="90"/>
      <c r="D41" s="91" t="s">
        <v>42</v>
      </c>
      <c r="E41" s="49"/>
      <c r="F41" s="49"/>
      <c r="G41" s="92" t="s">
        <v>43</v>
      </c>
      <c r="H41" s="93" t="s">
        <v>44</v>
      </c>
      <c r="I41" s="49"/>
      <c r="J41" s="94">
        <f>SUM(J32:J39)</f>
        <v>0</v>
      </c>
      <c r="K41" s="95"/>
      <c r="L41" s="25"/>
    </row>
    <row r="42" spans="2:12" s="1" customFormat="1" ht="14.45" customHeight="1">
      <c r="B42" s="25"/>
      <c r="L42" s="25"/>
    </row>
    <row r="43" spans="2:12" ht="14.45" customHeight="1">
      <c r="B43" s="16"/>
      <c r="L43" s="16"/>
    </row>
    <row r="44" spans="2:12" ht="14.45" customHeight="1">
      <c r="B44" s="16"/>
      <c r="L44" s="16"/>
    </row>
    <row r="45" spans="2:12" ht="14.45" customHeight="1">
      <c r="B45" s="16"/>
      <c r="L45" s="16"/>
    </row>
    <row r="46" spans="2:12" ht="14.45" customHeight="1">
      <c r="B46" s="16"/>
      <c r="L46" s="16"/>
    </row>
    <row r="47" spans="2:12" ht="14.45" customHeight="1">
      <c r="B47" s="16"/>
      <c r="L47" s="16"/>
    </row>
    <row r="48" spans="2:12" ht="14.45" customHeight="1">
      <c r="B48" s="16"/>
      <c r="L48" s="16"/>
    </row>
    <row r="49" spans="2:12" ht="14.45" customHeight="1">
      <c r="B49" s="16"/>
      <c r="L49" s="16"/>
    </row>
    <row r="50" spans="2:12" s="1" customFormat="1" ht="14.45" customHeight="1">
      <c r="B50" s="25"/>
      <c r="D50" s="34" t="s">
        <v>45</v>
      </c>
      <c r="E50" s="35"/>
      <c r="F50" s="35"/>
      <c r="G50" s="34" t="s">
        <v>46</v>
      </c>
      <c r="H50" s="35"/>
      <c r="I50" s="35"/>
      <c r="J50" s="35"/>
      <c r="K50" s="35"/>
      <c r="L50" s="25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2.75">
      <c r="B61" s="25"/>
      <c r="D61" s="36" t="s">
        <v>47</v>
      </c>
      <c r="E61" s="27"/>
      <c r="F61" s="96" t="s">
        <v>48</v>
      </c>
      <c r="G61" s="36" t="s">
        <v>47</v>
      </c>
      <c r="H61" s="27"/>
      <c r="I61" s="27"/>
      <c r="J61" s="97" t="s">
        <v>48</v>
      </c>
      <c r="K61" s="27"/>
      <c r="L61" s="25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2.75">
      <c r="B65" s="25"/>
      <c r="D65" s="34" t="s">
        <v>49</v>
      </c>
      <c r="E65" s="35"/>
      <c r="F65" s="35"/>
      <c r="G65" s="34" t="s">
        <v>50</v>
      </c>
      <c r="H65" s="35"/>
      <c r="I65" s="35"/>
      <c r="J65" s="35"/>
      <c r="K65" s="35"/>
      <c r="L65" s="25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2.75">
      <c r="B76" s="25"/>
      <c r="D76" s="36" t="s">
        <v>47</v>
      </c>
      <c r="E76" s="27"/>
      <c r="F76" s="96" t="s">
        <v>48</v>
      </c>
      <c r="G76" s="36" t="s">
        <v>47</v>
      </c>
      <c r="H76" s="27"/>
      <c r="I76" s="27"/>
      <c r="J76" s="97" t="s">
        <v>48</v>
      </c>
      <c r="K76" s="27"/>
      <c r="L76" s="25"/>
    </row>
    <row r="77" spans="2:12" s="1" customFormat="1" ht="14.45" customHeight="1">
      <c r="B77" s="37"/>
      <c r="C77" s="38"/>
      <c r="D77" s="38"/>
      <c r="E77" s="38"/>
      <c r="F77" s="38"/>
      <c r="G77" s="38"/>
      <c r="H77" s="38"/>
      <c r="I77" s="38"/>
      <c r="J77" s="38"/>
      <c r="K77" s="38"/>
      <c r="L77" s="25"/>
    </row>
    <row r="81" spans="2:12" s="1" customFormat="1" ht="6.95" customHeight="1">
      <c r="B81" s="39"/>
      <c r="C81" s="40"/>
      <c r="D81" s="40"/>
      <c r="E81" s="40"/>
      <c r="F81" s="40"/>
      <c r="G81" s="40"/>
      <c r="H81" s="40"/>
      <c r="I81" s="40"/>
      <c r="J81" s="40"/>
      <c r="K81" s="40"/>
      <c r="L81" s="25"/>
    </row>
    <row r="82" spans="2:12" s="1" customFormat="1" ht="24.95" customHeight="1">
      <c r="B82" s="25"/>
      <c r="C82" s="17" t="s">
        <v>146</v>
      </c>
      <c r="L82" s="25"/>
    </row>
    <row r="83" spans="2:12" s="1" customFormat="1" ht="6.95" customHeight="1">
      <c r="B83" s="25"/>
      <c r="L83" s="25"/>
    </row>
    <row r="84" spans="2:12" s="1" customFormat="1" ht="12" customHeight="1">
      <c r="B84" s="25"/>
      <c r="C84" s="22" t="s">
        <v>14</v>
      </c>
      <c r="L84" s="25"/>
    </row>
    <row r="85" spans="2:12" s="1" customFormat="1" ht="26.25" customHeight="1">
      <c r="B85" s="25"/>
      <c r="E85" s="195" t="str">
        <f>E7</f>
        <v>BRNO, VINIČNÍ IB - REKONSTRUKCE VODOVODU A KANALIZACE (Balbínova-Hrabalova)</v>
      </c>
      <c r="F85" s="196"/>
      <c r="G85" s="196"/>
      <c r="H85" s="196"/>
      <c r="L85" s="25"/>
    </row>
    <row r="86" spans="2:12" ht="12" customHeight="1">
      <c r="B86" s="16"/>
      <c r="C86" s="22" t="s">
        <v>142</v>
      </c>
      <c r="L86" s="16"/>
    </row>
    <row r="87" spans="2:12" s="1" customFormat="1" ht="16.5" customHeight="1">
      <c r="B87" s="25"/>
      <c r="E87" s="195" t="s">
        <v>249</v>
      </c>
      <c r="F87" s="194"/>
      <c r="G87" s="194"/>
      <c r="H87" s="194"/>
      <c r="L87" s="25"/>
    </row>
    <row r="88" spans="2:12" s="1" customFormat="1" ht="12" customHeight="1">
      <c r="B88" s="25"/>
      <c r="C88" s="22" t="s">
        <v>144</v>
      </c>
      <c r="L88" s="25"/>
    </row>
    <row r="89" spans="2:12" s="1" customFormat="1" ht="16.5" customHeight="1">
      <c r="B89" s="25"/>
      <c r="E89" s="172" t="str">
        <f>E11</f>
        <v>SO 103 - odvodnění</v>
      </c>
      <c r="F89" s="194"/>
      <c r="G89" s="194"/>
      <c r="H89" s="194"/>
      <c r="L89" s="25"/>
    </row>
    <row r="90" spans="2:12" s="1" customFormat="1" ht="6.95" customHeight="1">
      <c r="B90" s="25"/>
      <c r="L90" s="25"/>
    </row>
    <row r="91" spans="2:12" s="1" customFormat="1" ht="12" customHeight="1">
      <c r="B91" s="25"/>
      <c r="C91" s="22" t="s">
        <v>18</v>
      </c>
      <c r="F91" s="20" t="str">
        <f>F14</f>
        <v>Brno</v>
      </c>
      <c r="I91" s="22" t="s">
        <v>20</v>
      </c>
      <c r="J91" s="45">
        <f>IF(J14="","",J14)</f>
        <v>45847</v>
      </c>
      <c r="L91" s="25"/>
    </row>
    <row r="92" spans="2:12" s="1" customFormat="1" ht="6.95" customHeight="1">
      <c r="B92" s="25"/>
      <c r="L92" s="25"/>
    </row>
    <row r="93" spans="2:12" s="1" customFormat="1" ht="25.7" customHeight="1">
      <c r="B93" s="25"/>
      <c r="C93" s="22" t="s">
        <v>21</v>
      </c>
      <c r="F93" s="20" t="str">
        <f>E17</f>
        <v>Statutární město Brno</v>
      </c>
      <c r="I93" s="22" t="s">
        <v>27</v>
      </c>
      <c r="J93" s="23" t="str">
        <f>E23</f>
        <v>Pudis a.s.</v>
      </c>
      <c r="L93" s="25"/>
    </row>
    <row r="94" spans="2:12" s="1" customFormat="1" ht="15.2" customHeight="1">
      <c r="B94" s="25"/>
      <c r="C94" s="22" t="s">
        <v>25</v>
      </c>
      <c r="F94" s="20" t="str">
        <f>IF(E20="","",E20)</f>
        <v xml:space="preserve"> </v>
      </c>
      <c r="I94" s="22" t="s">
        <v>29</v>
      </c>
      <c r="J94" s="23" t="str">
        <f>E26</f>
        <v>Pudis a.s.</v>
      </c>
      <c r="L94" s="25"/>
    </row>
    <row r="95" spans="2:12" s="1" customFormat="1" ht="10.35" customHeight="1">
      <c r="B95" s="25"/>
      <c r="L95" s="25"/>
    </row>
    <row r="96" spans="2:12" s="1" customFormat="1" ht="29.25" customHeight="1">
      <c r="B96" s="25"/>
      <c r="C96" s="98" t="s">
        <v>147</v>
      </c>
      <c r="D96" s="90"/>
      <c r="E96" s="90"/>
      <c r="F96" s="90"/>
      <c r="G96" s="90"/>
      <c r="H96" s="90"/>
      <c r="I96" s="90"/>
      <c r="J96" s="99" t="s">
        <v>148</v>
      </c>
      <c r="K96" s="90"/>
      <c r="L96" s="25"/>
    </row>
    <row r="97" spans="2:47" s="1" customFormat="1" ht="10.35" customHeight="1">
      <c r="B97" s="25"/>
      <c r="L97" s="25"/>
    </row>
    <row r="98" spans="2:47" s="1" customFormat="1" ht="22.9" customHeight="1">
      <c r="B98" s="25"/>
      <c r="C98" s="100" t="s">
        <v>149</v>
      </c>
      <c r="J98" s="58">
        <f>J127</f>
        <v>0</v>
      </c>
      <c r="L98" s="25"/>
      <c r="AU98" s="13" t="s">
        <v>150</v>
      </c>
    </row>
    <row r="99" spans="2:47" s="8" customFormat="1" ht="24.95" customHeight="1">
      <c r="B99" s="101"/>
      <c r="D99" s="102" t="s">
        <v>151</v>
      </c>
      <c r="E99" s="103"/>
      <c r="F99" s="103"/>
      <c r="G99" s="103"/>
      <c r="H99" s="103"/>
      <c r="I99" s="103"/>
      <c r="J99" s="104">
        <f>J128</f>
        <v>0</v>
      </c>
      <c r="L99" s="101"/>
    </row>
    <row r="100" spans="2:47" s="9" customFormat="1" ht="19.899999999999999" customHeight="1">
      <c r="B100" s="105"/>
      <c r="D100" s="106" t="s">
        <v>152</v>
      </c>
      <c r="E100" s="107"/>
      <c r="F100" s="107"/>
      <c r="G100" s="107"/>
      <c r="H100" s="107"/>
      <c r="I100" s="107"/>
      <c r="J100" s="108">
        <f>J129</f>
        <v>0</v>
      </c>
      <c r="L100" s="105"/>
    </row>
    <row r="101" spans="2:47" s="9" customFormat="1" ht="19.899999999999999" customHeight="1">
      <c r="B101" s="105"/>
      <c r="D101" s="106" t="s">
        <v>910</v>
      </c>
      <c r="E101" s="107"/>
      <c r="F101" s="107"/>
      <c r="G101" s="107"/>
      <c r="H101" s="107"/>
      <c r="I101" s="107"/>
      <c r="J101" s="108">
        <f>J146</f>
        <v>0</v>
      </c>
      <c r="L101" s="105"/>
    </row>
    <row r="102" spans="2:47" s="9" customFormat="1" ht="19.899999999999999" customHeight="1">
      <c r="B102" s="105"/>
      <c r="D102" s="106" t="s">
        <v>255</v>
      </c>
      <c r="E102" s="107"/>
      <c r="F102" s="107"/>
      <c r="G102" s="107"/>
      <c r="H102" s="107"/>
      <c r="I102" s="107"/>
      <c r="J102" s="108">
        <f>J158</f>
        <v>0</v>
      </c>
      <c r="L102" s="105"/>
    </row>
    <row r="103" spans="2:47" s="9" customFormat="1" ht="19.899999999999999" customHeight="1">
      <c r="B103" s="105"/>
      <c r="D103" s="106" t="s">
        <v>257</v>
      </c>
      <c r="E103" s="107"/>
      <c r="F103" s="107"/>
      <c r="G103" s="107"/>
      <c r="H103" s="107"/>
      <c r="I103" s="107"/>
      <c r="J103" s="108">
        <f>J192</f>
        <v>0</v>
      </c>
      <c r="L103" s="105"/>
    </row>
    <row r="104" spans="2:47" s="8" customFormat="1" ht="24.95" customHeight="1">
      <c r="B104" s="101"/>
      <c r="D104" s="102" t="s">
        <v>258</v>
      </c>
      <c r="E104" s="103"/>
      <c r="F104" s="103"/>
      <c r="G104" s="103"/>
      <c r="H104" s="103"/>
      <c r="I104" s="103"/>
      <c r="J104" s="104">
        <f>J194</f>
        <v>0</v>
      </c>
      <c r="L104" s="101"/>
    </row>
    <row r="105" spans="2:47" s="9" customFormat="1" ht="19.899999999999999" customHeight="1">
      <c r="B105" s="105"/>
      <c r="D105" s="106" t="s">
        <v>259</v>
      </c>
      <c r="E105" s="107"/>
      <c r="F105" s="107"/>
      <c r="G105" s="107"/>
      <c r="H105" s="107"/>
      <c r="I105" s="107"/>
      <c r="J105" s="108">
        <f>J195</f>
        <v>0</v>
      </c>
      <c r="L105" s="105"/>
    </row>
    <row r="106" spans="2:47" s="1" customFormat="1" ht="21.75" customHeight="1">
      <c r="B106" s="25"/>
      <c r="L106" s="25"/>
    </row>
    <row r="107" spans="2:47" s="1" customFormat="1" ht="6.95" customHeight="1">
      <c r="B107" s="37"/>
      <c r="C107" s="38"/>
      <c r="D107" s="38"/>
      <c r="E107" s="38"/>
      <c r="F107" s="38"/>
      <c r="G107" s="38"/>
      <c r="H107" s="38"/>
      <c r="I107" s="38"/>
      <c r="J107" s="38"/>
      <c r="K107" s="38"/>
      <c r="L107" s="25"/>
    </row>
    <row r="111" spans="2:47" s="1" customFormat="1" ht="6.95" customHeight="1">
      <c r="B111" s="39"/>
      <c r="C111" s="40"/>
      <c r="D111" s="40"/>
      <c r="E111" s="40"/>
      <c r="F111" s="40"/>
      <c r="G111" s="40"/>
      <c r="H111" s="40"/>
      <c r="I111" s="40"/>
      <c r="J111" s="40"/>
      <c r="K111" s="40"/>
      <c r="L111" s="25"/>
    </row>
    <row r="112" spans="2:47" s="1" customFormat="1" ht="24.95" customHeight="1">
      <c r="B112" s="25"/>
      <c r="C112" s="17" t="s">
        <v>153</v>
      </c>
      <c r="L112" s="25"/>
    </row>
    <row r="113" spans="2:63" s="1" customFormat="1" ht="6.95" customHeight="1">
      <c r="B113" s="25"/>
      <c r="L113" s="25"/>
    </row>
    <row r="114" spans="2:63" s="1" customFormat="1" ht="12" customHeight="1">
      <c r="B114" s="25"/>
      <c r="C114" s="22" t="s">
        <v>14</v>
      </c>
      <c r="L114" s="25"/>
    </row>
    <row r="115" spans="2:63" s="1" customFormat="1" ht="26.25" customHeight="1">
      <c r="B115" s="25"/>
      <c r="E115" s="195" t="str">
        <f>E7</f>
        <v>BRNO, VINIČNÍ IB - REKONSTRUKCE VODOVODU A KANALIZACE (Balbínova-Hrabalova)</v>
      </c>
      <c r="F115" s="196"/>
      <c r="G115" s="196"/>
      <c r="H115" s="196"/>
      <c r="L115" s="25"/>
    </row>
    <row r="116" spans="2:63" ht="12" customHeight="1">
      <c r="B116" s="16"/>
      <c r="C116" s="22" t="s">
        <v>142</v>
      </c>
      <c r="L116" s="16"/>
    </row>
    <row r="117" spans="2:63" s="1" customFormat="1" ht="16.5" customHeight="1">
      <c r="B117" s="25"/>
      <c r="E117" s="195" t="s">
        <v>249</v>
      </c>
      <c r="F117" s="194"/>
      <c r="G117" s="194"/>
      <c r="H117" s="194"/>
      <c r="L117" s="25"/>
    </row>
    <row r="118" spans="2:63" s="1" customFormat="1" ht="12" customHeight="1">
      <c r="B118" s="25"/>
      <c r="C118" s="22" t="s">
        <v>144</v>
      </c>
      <c r="L118" s="25"/>
    </row>
    <row r="119" spans="2:63" s="1" customFormat="1" ht="16.5" customHeight="1">
      <c r="B119" s="25"/>
      <c r="E119" s="172" t="str">
        <f>E11</f>
        <v>SO 103 - odvodnění</v>
      </c>
      <c r="F119" s="194"/>
      <c r="G119" s="194"/>
      <c r="H119" s="194"/>
      <c r="L119" s="25"/>
    </row>
    <row r="120" spans="2:63" s="1" customFormat="1" ht="6.95" customHeight="1">
      <c r="B120" s="25"/>
      <c r="L120" s="25"/>
    </row>
    <row r="121" spans="2:63" s="1" customFormat="1" ht="12" customHeight="1">
      <c r="B121" s="25"/>
      <c r="C121" s="22" t="s">
        <v>18</v>
      </c>
      <c r="F121" s="20" t="str">
        <f>F14</f>
        <v>Brno</v>
      </c>
      <c r="I121" s="22" t="s">
        <v>20</v>
      </c>
      <c r="J121" s="45">
        <f>IF(J14="","",J14)</f>
        <v>45847</v>
      </c>
      <c r="L121" s="25"/>
    </row>
    <row r="122" spans="2:63" s="1" customFormat="1" ht="6.95" customHeight="1">
      <c r="B122" s="25"/>
      <c r="L122" s="25"/>
    </row>
    <row r="123" spans="2:63" s="1" customFormat="1" ht="25.7" customHeight="1">
      <c r="B123" s="25"/>
      <c r="C123" s="22" t="s">
        <v>21</v>
      </c>
      <c r="F123" s="20" t="str">
        <f>E17</f>
        <v>Statutární město Brno</v>
      </c>
      <c r="I123" s="22" t="s">
        <v>27</v>
      </c>
      <c r="J123" s="23" t="str">
        <f>E23</f>
        <v>Pudis a.s.</v>
      </c>
      <c r="L123" s="25"/>
    </row>
    <row r="124" spans="2:63" s="1" customFormat="1" ht="15.2" customHeight="1">
      <c r="B124" s="25"/>
      <c r="C124" s="22" t="s">
        <v>25</v>
      </c>
      <c r="F124" s="20" t="str">
        <f>IF(E20="","",E20)</f>
        <v xml:space="preserve"> </v>
      </c>
      <c r="I124" s="22" t="s">
        <v>29</v>
      </c>
      <c r="J124" s="23" t="str">
        <f>E26</f>
        <v>Pudis a.s.</v>
      </c>
      <c r="L124" s="25"/>
    </row>
    <row r="125" spans="2:63" s="1" customFormat="1" ht="10.35" customHeight="1">
      <c r="B125" s="25"/>
      <c r="L125" s="25"/>
    </row>
    <row r="126" spans="2:63" s="10" customFormat="1" ht="29.25" customHeight="1">
      <c r="B126" s="109"/>
      <c r="C126" s="110" t="s">
        <v>154</v>
      </c>
      <c r="D126" s="111" t="s">
        <v>57</v>
      </c>
      <c r="E126" s="111" t="s">
        <v>53</v>
      </c>
      <c r="F126" s="111" t="s">
        <v>54</v>
      </c>
      <c r="G126" s="111" t="s">
        <v>155</v>
      </c>
      <c r="H126" s="111" t="s">
        <v>156</v>
      </c>
      <c r="I126" s="111" t="s">
        <v>157</v>
      </c>
      <c r="J126" s="111" t="s">
        <v>148</v>
      </c>
      <c r="K126" s="112" t="s">
        <v>158</v>
      </c>
      <c r="L126" s="109"/>
      <c r="M126" s="51" t="s">
        <v>1</v>
      </c>
      <c r="N126" s="52" t="s">
        <v>36</v>
      </c>
      <c r="O126" s="52" t="s">
        <v>159</v>
      </c>
      <c r="P126" s="52" t="s">
        <v>160</v>
      </c>
      <c r="Q126" s="52" t="s">
        <v>161</v>
      </c>
      <c r="R126" s="52" t="s">
        <v>162</v>
      </c>
      <c r="S126" s="52" t="s">
        <v>163</v>
      </c>
      <c r="T126" s="53" t="s">
        <v>164</v>
      </c>
    </row>
    <row r="127" spans="2:63" s="1" customFormat="1" ht="22.9" customHeight="1">
      <c r="B127" s="25"/>
      <c r="C127" s="56" t="s">
        <v>165</v>
      </c>
      <c r="J127" s="113">
        <f>BK127</f>
        <v>0</v>
      </c>
      <c r="L127" s="25"/>
      <c r="M127" s="54"/>
      <c r="N127" s="46"/>
      <c r="O127" s="46"/>
      <c r="P127" s="114">
        <f>P128+P194</f>
        <v>1196.7890609999999</v>
      </c>
      <c r="Q127" s="46"/>
      <c r="R127" s="114">
        <f>R128+R194</f>
        <v>80.009673359999994</v>
      </c>
      <c r="S127" s="46"/>
      <c r="T127" s="115">
        <f>T128+T194</f>
        <v>37.982399999999998</v>
      </c>
      <c r="AT127" s="13" t="s">
        <v>71</v>
      </c>
      <c r="AU127" s="13" t="s">
        <v>150</v>
      </c>
      <c r="BK127" s="116">
        <f>BK128+BK194</f>
        <v>0</v>
      </c>
    </row>
    <row r="128" spans="2:63" s="11" customFormat="1" ht="25.9" customHeight="1">
      <c r="B128" s="117"/>
      <c r="D128" s="118" t="s">
        <v>71</v>
      </c>
      <c r="E128" s="119" t="s">
        <v>166</v>
      </c>
      <c r="F128" s="119" t="s">
        <v>167</v>
      </c>
      <c r="J128" s="120">
        <f>BK128</f>
        <v>0</v>
      </c>
      <c r="L128" s="117"/>
      <c r="M128" s="121"/>
      <c r="P128" s="122">
        <f>P129+P146+P158+P192</f>
        <v>1196.6515609999999</v>
      </c>
      <c r="R128" s="122">
        <f>R129+R146+R158+R192</f>
        <v>80.009178359999993</v>
      </c>
      <c r="T128" s="123">
        <f>T129+T146+T158+T192</f>
        <v>37.982399999999998</v>
      </c>
      <c r="AR128" s="118" t="s">
        <v>79</v>
      </c>
      <c r="AT128" s="124" t="s">
        <v>71</v>
      </c>
      <c r="AU128" s="124" t="s">
        <v>72</v>
      </c>
      <c r="AY128" s="118" t="s">
        <v>168</v>
      </c>
      <c r="BK128" s="125">
        <f>BK129+BK146+BK158+BK192</f>
        <v>0</v>
      </c>
    </row>
    <row r="129" spans="2:65" s="11" customFormat="1" ht="22.9" customHeight="1">
      <c r="B129" s="117"/>
      <c r="D129" s="118" t="s">
        <v>71</v>
      </c>
      <c r="E129" s="126" t="s">
        <v>79</v>
      </c>
      <c r="F129" s="126" t="s">
        <v>169</v>
      </c>
      <c r="J129" s="127">
        <f>BK129</f>
        <v>0</v>
      </c>
      <c r="L129" s="117"/>
      <c r="M129" s="121"/>
      <c r="P129" s="122">
        <f>SUM(P130:P145)</f>
        <v>643.57410299999992</v>
      </c>
      <c r="R129" s="122">
        <f>SUM(R130:R145)</f>
        <v>0.40164939999999999</v>
      </c>
      <c r="T129" s="123">
        <f>SUM(T130:T145)</f>
        <v>0</v>
      </c>
      <c r="AR129" s="118" t="s">
        <v>79</v>
      </c>
      <c r="AT129" s="124" t="s">
        <v>71</v>
      </c>
      <c r="AU129" s="124" t="s">
        <v>79</v>
      </c>
      <c r="AY129" s="118" t="s">
        <v>168</v>
      </c>
      <c r="BK129" s="125">
        <f>SUM(BK130:BK145)</f>
        <v>0</v>
      </c>
    </row>
    <row r="130" spans="2:65" s="1" customFormat="1" ht="24.2" customHeight="1">
      <c r="B130" s="128"/>
      <c r="C130" s="129" t="s">
        <v>79</v>
      </c>
      <c r="D130" s="129" t="s">
        <v>170</v>
      </c>
      <c r="E130" s="130" t="s">
        <v>911</v>
      </c>
      <c r="F130" s="131" t="s">
        <v>912</v>
      </c>
      <c r="G130" s="132" t="s">
        <v>207</v>
      </c>
      <c r="H130" s="133">
        <v>5.5</v>
      </c>
      <c r="I130" s="134">
        <v>0</v>
      </c>
      <c r="J130" s="134">
        <f t="shared" ref="J130:J145" si="0">ROUND(I130*H130,2)</f>
        <v>0</v>
      </c>
      <c r="K130" s="131" t="s">
        <v>2419</v>
      </c>
      <c r="L130" s="25"/>
      <c r="M130" s="135" t="s">
        <v>1</v>
      </c>
      <c r="N130" s="136" t="s">
        <v>37</v>
      </c>
      <c r="O130" s="137">
        <v>0.70299999999999996</v>
      </c>
      <c r="P130" s="137">
        <f t="shared" ref="P130:P145" si="1">O130*H130</f>
        <v>3.8664999999999998</v>
      </c>
      <c r="Q130" s="137">
        <v>8.6800000000000002E-3</v>
      </c>
      <c r="R130" s="137">
        <f t="shared" ref="R130:R145" si="2">Q130*H130</f>
        <v>4.7740000000000005E-2</v>
      </c>
      <c r="S130" s="137">
        <v>0</v>
      </c>
      <c r="T130" s="138">
        <f t="shared" ref="T130:T145" si="3">S130*H130</f>
        <v>0</v>
      </c>
      <c r="AR130" s="139" t="s">
        <v>174</v>
      </c>
      <c r="AT130" s="139" t="s">
        <v>170</v>
      </c>
      <c r="AU130" s="139" t="s">
        <v>81</v>
      </c>
      <c r="AY130" s="13" t="s">
        <v>168</v>
      </c>
      <c r="BE130" s="140">
        <f t="shared" ref="BE130:BE145" si="4">IF(N130="základní",J130,0)</f>
        <v>0</v>
      </c>
      <c r="BF130" s="140">
        <f t="shared" ref="BF130:BF145" si="5">IF(N130="snížená",J130,0)</f>
        <v>0</v>
      </c>
      <c r="BG130" s="140">
        <f t="shared" ref="BG130:BG145" si="6">IF(N130="zákl. přenesená",J130,0)</f>
        <v>0</v>
      </c>
      <c r="BH130" s="140">
        <f t="shared" ref="BH130:BH145" si="7">IF(N130="sníž. přenesená",J130,0)</f>
        <v>0</v>
      </c>
      <c r="BI130" s="140">
        <f t="shared" ref="BI130:BI145" si="8">IF(N130="nulová",J130,0)</f>
        <v>0</v>
      </c>
      <c r="BJ130" s="13" t="s">
        <v>79</v>
      </c>
      <c r="BK130" s="140">
        <f t="shared" ref="BK130:BK145" si="9">ROUND(I130*H130,2)</f>
        <v>0</v>
      </c>
      <c r="BL130" s="13" t="s">
        <v>174</v>
      </c>
      <c r="BM130" s="139" t="s">
        <v>913</v>
      </c>
    </row>
    <row r="131" spans="2:65" s="1" customFormat="1" ht="24.2" customHeight="1">
      <c r="B131" s="128"/>
      <c r="C131" s="129" t="s">
        <v>81</v>
      </c>
      <c r="D131" s="129" t="s">
        <v>170</v>
      </c>
      <c r="E131" s="130" t="s">
        <v>914</v>
      </c>
      <c r="F131" s="131" t="s">
        <v>915</v>
      </c>
      <c r="G131" s="132" t="s">
        <v>213</v>
      </c>
      <c r="H131" s="133">
        <v>10.436</v>
      </c>
      <c r="I131" s="134">
        <v>0</v>
      </c>
      <c r="J131" s="134">
        <f t="shared" si="0"/>
        <v>0</v>
      </c>
      <c r="K131" s="131" t="s">
        <v>2419</v>
      </c>
      <c r="L131" s="25"/>
      <c r="M131" s="135" t="s">
        <v>1</v>
      </c>
      <c r="N131" s="136" t="s">
        <v>37</v>
      </c>
      <c r="O131" s="137">
        <v>1.7629999999999999</v>
      </c>
      <c r="P131" s="137">
        <f t="shared" si="1"/>
        <v>18.398667999999997</v>
      </c>
      <c r="Q131" s="137">
        <v>0</v>
      </c>
      <c r="R131" s="137">
        <f t="shared" si="2"/>
        <v>0</v>
      </c>
      <c r="S131" s="137">
        <v>0</v>
      </c>
      <c r="T131" s="138">
        <f t="shared" si="3"/>
        <v>0</v>
      </c>
      <c r="AR131" s="139" t="s">
        <v>174</v>
      </c>
      <c r="AT131" s="139" t="s">
        <v>170</v>
      </c>
      <c r="AU131" s="139" t="s">
        <v>81</v>
      </c>
      <c r="AY131" s="13" t="s">
        <v>168</v>
      </c>
      <c r="BE131" s="140">
        <f t="shared" si="4"/>
        <v>0</v>
      </c>
      <c r="BF131" s="140">
        <f t="shared" si="5"/>
        <v>0</v>
      </c>
      <c r="BG131" s="140">
        <f t="shared" si="6"/>
        <v>0</v>
      </c>
      <c r="BH131" s="140">
        <f t="shared" si="7"/>
        <v>0</v>
      </c>
      <c r="BI131" s="140">
        <f t="shared" si="8"/>
        <v>0</v>
      </c>
      <c r="BJ131" s="13" t="s">
        <v>79</v>
      </c>
      <c r="BK131" s="140">
        <f t="shared" si="9"/>
        <v>0</v>
      </c>
      <c r="BL131" s="13" t="s">
        <v>174</v>
      </c>
      <c r="BM131" s="139" t="s">
        <v>916</v>
      </c>
    </row>
    <row r="132" spans="2:65" s="1" customFormat="1" ht="37.9" customHeight="1">
      <c r="B132" s="128"/>
      <c r="C132" s="129" t="s">
        <v>104</v>
      </c>
      <c r="D132" s="129" t="s">
        <v>170</v>
      </c>
      <c r="E132" s="130" t="s">
        <v>917</v>
      </c>
      <c r="F132" s="131" t="s">
        <v>918</v>
      </c>
      <c r="G132" s="132" t="s">
        <v>213</v>
      </c>
      <c r="H132" s="133">
        <v>9.0790000000000006</v>
      </c>
      <c r="I132" s="134">
        <v>0</v>
      </c>
      <c r="J132" s="134">
        <f t="shared" si="0"/>
        <v>0</v>
      </c>
      <c r="K132" s="131" t="s">
        <v>2419</v>
      </c>
      <c r="L132" s="25"/>
      <c r="M132" s="135" t="s">
        <v>1</v>
      </c>
      <c r="N132" s="136" t="s">
        <v>37</v>
      </c>
      <c r="O132" s="137">
        <v>5.0579999999999998</v>
      </c>
      <c r="P132" s="137">
        <f t="shared" si="1"/>
        <v>45.921582000000001</v>
      </c>
      <c r="Q132" s="137">
        <v>0</v>
      </c>
      <c r="R132" s="137">
        <f t="shared" si="2"/>
        <v>0</v>
      </c>
      <c r="S132" s="137">
        <v>0</v>
      </c>
      <c r="T132" s="138">
        <f t="shared" si="3"/>
        <v>0</v>
      </c>
      <c r="AR132" s="139" t="s">
        <v>174</v>
      </c>
      <c r="AT132" s="139" t="s">
        <v>170</v>
      </c>
      <c r="AU132" s="139" t="s">
        <v>81</v>
      </c>
      <c r="AY132" s="13" t="s">
        <v>168</v>
      </c>
      <c r="BE132" s="140">
        <f t="shared" si="4"/>
        <v>0</v>
      </c>
      <c r="BF132" s="140">
        <f t="shared" si="5"/>
        <v>0</v>
      </c>
      <c r="BG132" s="140">
        <f t="shared" si="6"/>
        <v>0</v>
      </c>
      <c r="BH132" s="140">
        <f t="shared" si="7"/>
        <v>0</v>
      </c>
      <c r="BI132" s="140">
        <f t="shared" si="8"/>
        <v>0</v>
      </c>
      <c r="BJ132" s="13" t="s">
        <v>79</v>
      </c>
      <c r="BK132" s="140">
        <f t="shared" si="9"/>
        <v>0</v>
      </c>
      <c r="BL132" s="13" t="s">
        <v>174</v>
      </c>
      <c r="BM132" s="139" t="s">
        <v>919</v>
      </c>
    </row>
    <row r="133" spans="2:65" s="1" customFormat="1" ht="37.9" customHeight="1">
      <c r="B133" s="128"/>
      <c r="C133" s="129" t="s">
        <v>174</v>
      </c>
      <c r="D133" s="129" t="s">
        <v>170</v>
      </c>
      <c r="E133" s="130" t="s">
        <v>920</v>
      </c>
      <c r="F133" s="131" t="s">
        <v>921</v>
      </c>
      <c r="G133" s="132" t="s">
        <v>213</v>
      </c>
      <c r="H133" s="133">
        <v>1.357</v>
      </c>
      <c r="I133" s="134">
        <v>0</v>
      </c>
      <c r="J133" s="134">
        <f t="shared" si="0"/>
        <v>0</v>
      </c>
      <c r="K133" s="131" t="s">
        <v>2419</v>
      </c>
      <c r="L133" s="25"/>
      <c r="M133" s="135" t="s">
        <v>1</v>
      </c>
      <c r="N133" s="136" t="s">
        <v>37</v>
      </c>
      <c r="O133" s="137">
        <v>7.4850000000000003</v>
      </c>
      <c r="P133" s="137">
        <f t="shared" si="1"/>
        <v>10.157145</v>
      </c>
      <c r="Q133" s="137">
        <v>0</v>
      </c>
      <c r="R133" s="137">
        <f t="shared" si="2"/>
        <v>0</v>
      </c>
      <c r="S133" s="137">
        <v>0</v>
      </c>
      <c r="T133" s="138">
        <f t="shared" si="3"/>
        <v>0</v>
      </c>
      <c r="AR133" s="139" t="s">
        <v>174</v>
      </c>
      <c r="AT133" s="139" t="s">
        <v>170</v>
      </c>
      <c r="AU133" s="139" t="s">
        <v>81</v>
      </c>
      <c r="AY133" s="13" t="s">
        <v>168</v>
      </c>
      <c r="BE133" s="140">
        <f t="shared" si="4"/>
        <v>0</v>
      </c>
      <c r="BF133" s="140">
        <f t="shared" si="5"/>
        <v>0</v>
      </c>
      <c r="BG133" s="140">
        <f t="shared" si="6"/>
        <v>0</v>
      </c>
      <c r="BH133" s="140">
        <f t="shared" si="7"/>
        <v>0</v>
      </c>
      <c r="BI133" s="140">
        <f t="shared" si="8"/>
        <v>0</v>
      </c>
      <c r="BJ133" s="13" t="s">
        <v>79</v>
      </c>
      <c r="BK133" s="140">
        <f t="shared" si="9"/>
        <v>0</v>
      </c>
      <c r="BL133" s="13" t="s">
        <v>174</v>
      </c>
      <c r="BM133" s="139" t="s">
        <v>922</v>
      </c>
    </row>
    <row r="134" spans="2:65" s="1" customFormat="1" ht="33" customHeight="1">
      <c r="B134" s="128"/>
      <c r="C134" s="129" t="s">
        <v>185</v>
      </c>
      <c r="D134" s="129" t="s">
        <v>170</v>
      </c>
      <c r="E134" s="130" t="s">
        <v>923</v>
      </c>
      <c r="F134" s="131" t="s">
        <v>924</v>
      </c>
      <c r="G134" s="132" t="s">
        <v>213</v>
      </c>
      <c r="H134" s="133">
        <v>161.27000000000001</v>
      </c>
      <c r="I134" s="134">
        <v>0</v>
      </c>
      <c r="J134" s="134">
        <f t="shared" si="0"/>
        <v>0</v>
      </c>
      <c r="K134" s="131" t="s">
        <v>2419</v>
      </c>
      <c r="L134" s="25"/>
      <c r="M134" s="135" t="s">
        <v>1</v>
      </c>
      <c r="N134" s="136" t="s">
        <v>37</v>
      </c>
      <c r="O134" s="137">
        <v>0.72</v>
      </c>
      <c r="P134" s="137">
        <f t="shared" si="1"/>
        <v>116.1144</v>
      </c>
      <c r="Q134" s="137">
        <v>0</v>
      </c>
      <c r="R134" s="137">
        <f t="shared" si="2"/>
        <v>0</v>
      </c>
      <c r="S134" s="137">
        <v>0</v>
      </c>
      <c r="T134" s="138">
        <f t="shared" si="3"/>
        <v>0</v>
      </c>
      <c r="AR134" s="139" t="s">
        <v>174</v>
      </c>
      <c r="AT134" s="139" t="s">
        <v>170</v>
      </c>
      <c r="AU134" s="139" t="s">
        <v>81</v>
      </c>
      <c r="AY134" s="13" t="s">
        <v>168</v>
      </c>
      <c r="BE134" s="140">
        <f t="shared" si="4"/>
        <v>0</v>
      </c>
      <c r="BF134" s="140">
        <f t="shared" si="5"/>
        <v>0</v>
      </c>
      <c r="BG134" s="140">
        <f t="shared" si="6"/>
        <v>0</v>
      </c>
      <c r="BH134" s="140">
        <f t="shared" si="7"/>
        <v>0</v>
      </c>
      <c r="BI134" s="140">
        <f t="shared" si="8"/>
        <v>0</v>
      </c>
      <c r="BJ134" s="13" t="s">
        <v>79</v>
      </c>
      <c r="BK134" s="140">
        <f t="shared" si="9"/>
        <v>0</v>
      </c>
      <c r="BL134" s="13" t="s">
        <v>174</v>
      </c>
      <c r="BM134" s="139" t="s">
        <v>925</v>
      </c>
    </row>
    <row r="135" spans="2:65" s="1" customFormat="1" ht="33" customHeight="1">
      <c r="B135" s="128"/>
      <c r="C135" s="129" t="s">
        <v>189</v>
      </c>
      <c r="D135" s="129" t="s">
        <v>170</v>
      </c>
      <c r="E135" s="130" t="s">
        <v>926</v>
      </c>
      <c r="F135" s="131" t="s">
        <v>927</v>
      </c>
      <c r="G135" s="132" t="s">
        <v>213</v>
      </c>
      <c r="H135" s="133">
        <v>24.097999999999999</v>
      </c>
      <c r="I135" s="134">
        <v>0</v>
      </c>
      <c r="J135" s="134">
        <f t="shared" si="0"/>
        <v>0</v>
      </c>
      <c r="K135" s="131" t="s">
        <v>2419</v>
      </c>
      <c r="L135" s="25"/>
      <c r="M135" s="135" t="s">
        <v>1</v>
      </c>
      <c r="N135" s="136" t="s">
        <v>37</v>
      </c>
      <c r="O135" s="137">
        <v>0.97399999999999998</v>
      </c>
      <c r="P135" s="137">
        <f t="shared" si="1"/>
        <v>23.471451999999999</v>
      </c>
      <c r="Q135" s="137">
        <v>0</v>
      </c>
      <c r="R135" s="137">
        <f t="shared" si="2"/>
        <v>0</v>
      </c>
      <c r="S135" s="137">
        <v>0</v>
      </c>
      <c r="T135" s="138">
        <f t="shared" si="3"/>
        <v>0</v>
      </c>
      <c r="AR135" s="139" t="s">
        <v>174</v>
      </c>
      <c r="AT135" s="139" t="s">
        <v>170</v>
      </c>
      <c r="AU135" s="139" t="s">
        <v>81</v>
      </c>
      <c r="AY135" s="13" t="s">
        <v>168</v>
      </c>
      <c r="BE135" s="140">
        <f t="shared" si="4"/>
        <v>0</v>
      </c>
      <c r="BF135" s="140">
        <f t="shared" si="5"/>
        <v>0</v>
      </c>
      <c r="BG135" s="140">
        <f t="shared" si="6"/>
        <v>0</v>
      </c>
      <c r="BH135" s="140">
        <f t="shared" si="7"/>
        <v>0</v>
      </c>
      <c r="BI135" s="140">
        <f t="shared" si="8"/>
        <v>0</v>
      </c>
      <c r="BJ135" s="13" t="s">
        <v>79</v>
      </c>
      <c r="BK135" s="140">
        <f t="shared" si="9"/>
        <v>0</v>
      </c>
      <c r="BL135" s="13" t="s">
        <v>174</v>
      </c>
      <c r="BM135" s="139" t="s">
        <v>928</v>
      </c>
    </row>
    <row r="136" spans="2:65" s="1" customFormat="1" ht="24.2" customHeight="1">
      <c r="B136" s="128"/>
      <c r="C136" s="129" t="s">
        <v>194</v>
      </c>
      <c r="D136" s="129" t="s">
        <v>170</v>
      </c>
      <c r="E136" s="130" t="s">
        <v>929</v>
      </c>
      <c r="F136" s="131" t="s">
        <v>930</v>
      </c>
      <c r="G136" s="132" t="s">
        <v>218</v>
      </c>
      <c r="H136" s="133">
        <v>416.36399999999998</v>
      </c>
      <c r="I136" s="134">
        <v>0</v>
      </c>
      <c r="J136" s="134">
        <f t="shared" si="0"/>
        <v>0</v>
      </c>
      <c r="K136" s="131" t="s">
        <v>2419</v>
      </c>
      <c r="L136" s="25"/>
      <c r="M136" s="135" t="s">
        <v>1</v>
      </c>
      <c r="N136" s="136" t="s">
        <v>37</v>
      </c>
      <c r="O136" s="137">
        <v>0.47899999999999998</v>
      </c>
      <c r="P136" s="137">
        <f t="shared" si="1"/>
        <v>199.43835599999997</v>
      </c>
      <c r="Q136" s="137">
        <v>8.4999999999999995E-4</v>
      </c>
      <c r="R136" s="137">
        <f t="shared" si="2"/>
        <v>0.35390939999999999</v>
      </c>
      <c r="S136" s="137">
        <v>0</v>
      </c>
      <c r="T136" s="138">
        <f t="shared" si="3"/>
        <v>0</v>
      </c>
      <c r="AR136" s="139" t="s">
        <v>174</v>
      </c>
      <c r="AT136" s="139" t="s">
        <v>170</v>
      </c>
      <c r="AU136" s="139" t="s">
        <v>81</v>
      </c>
      <c r="AY136" s="13" t="s">
        <v>168</v>
      </c>
      <c r="BE136" s="140">
        <f t="shared" si="4"/>
        <v>0</v>
      </c>
      <c r="BF136" s="140">
        <f t="shared" si="5"/>
        <v>0</v>
      </c>
      <c r="BG136" s="140">
        <f t="shared" si="6"/>
        <v>0</v>
      </c>
      <c r="BH136" s="140">
        <f t="shared" si="7"/>
        <v>0</v>
      </c>
      <c r="BI136" s="140">
        <f t="shared" si="8"/>
        <v>0</v>
      </c>
      <c r="BJ136" s="13" t="s">
        <v>79</v>
      </c>
      <c r="BK136" s="140">
        <f t="shared" si="9"/>
        <v>0</v>
      </c>
      <c r="BL136" s="13" t="s">
        <v>174</v>
      </c>
      <c r="BM136" s="139" t="s">
        <v>931</v>
      </c>
    </row>
    <row r="137" spans="2:65" s="1" customFormat="1" ht="24.2" customHeight="1">
      <c r="B137" s="128"/>
      <c r="C137" s="129" t="s">
        <v>232</v>
      </c>
      <c r="D137" s="129" t="s">
        <v>170</v>
      </c>
      <c r="E137" s="130" t="s">
        <v>932</v>
      </c>
      <c r="F137" s="131" t="s">
        <v>933</v>
      </c>
      <c r="G137" s="132" t="s">
        <v>218</v>
      </c>
      <c r="H137" s="133">
        <v>416.36399999999998</v>
      </c>
      <c r="I137" s="134">
        <v>0</v>
      </c>
      <c r="J137" s="134">
        <f t="shared" si="0"/>
        <v>0</v>
      </c>
      <c r="K137" s="131" t="s">
        <v>2419</v>
      </c>
      <c r="L137" s="25"/>
      <c r="M137" s="135" t="s">
        <v>1</v>
      </c>
      <c r="N137" s="136" t="s">
        <v>37</v>
      </c>
      <c r="O137" s="137">
        <v>0.32700000000000001</v>
      </c>
      <c r="P137" s="137">
        <f t="shared" si="1"/>
        <v>136.151028</v>
      </c>
      <c r="Q137" s="137">
        <v>0</v>
      </c>
      <c r="R137" s="137">
        <f t="shared" si="2"/>
        <v>0</v>
      </c>
      <c r="S137" s="137">
        <v>0</v>
      </c>
      <c r="T137" s="138">
        <f t="shared" si="3"/>
        <v>0</v>
      </c>
      <c r="AR137" s="139" t="s">
        <v>174</v>
      </c>
      <c r="AT137" s="139" t="s">
        <v>170</v>
      </c>
      <c r="AU137" s="139" t="s">
        <v>81</v>
      </c>
      <c r="AY137" s="13" t="s">
        <v>168</v>
      </c>
      <c r="BE137" s="140">
        <f t="shared" si="4"/>
        <v>0</v>
      </c>
      <c r="BF137" s="140">
        <f t="shared" si="5"/>
        <v>0</v>
      </c>
      <c r="BG137" s="140">
        <f t="shared" si="6"/>
        <v>0</v>
      </c>
      <c r="BH137" s="140">
        <f t="shared" si="7"/>
        <v>0</v>
      </c>
      <c r="BI137" s="140">
        <f t="shared" si="8"/>
        <v>0</v>
      </c>
      <c r="BJ137" s="13" t="s">
        <v>79</v>
      </c>
      <c r="BK137" s="140">
        <f t="shared" si="9"/>
        <v>0</v>
      </c>
      <c r="BL137" s="13" t="s">
        <v>174</v>
      </c>
      <c r="BM137" s="139" t="s">
        <v>934</v>
      </c>
    </row>
    <row r="138" spans="2:65" s="1" customFormat="1" ht="37.9" customHeight="1">
      <c r="B138" s="128"/>
      <c r="C138" s="129" t="s">
        <v>236</v>
      </c>
      <c r="D138" s="129" t="s">
        <v>170</v>
      </c>
      <c r="E138" s="130" t="s">
        <v>266</v>
      </c>
      <c r="F138" s="131" t="s">
        <v>267</v>
      </c>
      <c r="G138" s="132" t="s">
        <v>213</v>
      </c>
      <c r="H138" s="133">
        <v>156.643</v>
      </c>
      <c r="I138" s="134">
        <v>0</v>
      </c>
      <c r="J138" s="134">
        <f t="shared" si="0"/>
        <v>0</v>
      </c>
      <c r="K138" s="131" t="s">
        <v>2419</v>
      </c>
      <c r="L138" s="25"/>
      <c r="M138" s="135" t="s">
        <v>1</v>
      </c>
      <c r="N138" s="136" t="s">
        <v>37</v>
      </c>
      <c r="O138" s="137">
        <v>7.2999999999999995E-2</v>
      </c>
      <c r="P138" s="137">
        <f t="shared" si="1"/>
        <v>11.434939</v>
      </c>
      <c r="Q138" s="137">
        <v>0</v>
      </c>
      <c r="R138" s="137">
        <f t="shared" si="2"/>
        <v>0</v>
      </c>
      <c r="S138" s="137">
        <v>0</v>
      </c>
      <c r="T138" s="138">
        <f t="shared" si="3"/>
        <v>0</v>
      </c>
      <c r="AR138" s="139" t="s">
        <v>174</v>
      </c>
      <c r="AT138" s="139" t="s">
        <v>170</v>
      </c>
      <c r="AU138" s="139" t="s">
        <v>81</v>
      </c>
      <c r="AY138" s="13" t="s">
        <v>168</v>
      </c>
      <c r="BE138" s="140">
        <f t="shared" si="4"/>
        <v>0</v>
      </c>
      <c r="BF138" s="140">
        <f t="shared" si="5"/>
        <v>0</v>
      </c>
      <c r="BG138" s="140">
        <f t="shared" si="6"/>
        <v>0</v>
      </c>
      <c r="BH138" s="140">
        <f t="shared" si="7"/>
        <v>0</v>
      </c>
      <c r="BI138" s="140">
        <f t="shared" si="8"/>
        <v>0</v>
      </c>
      <c r="BJ138" s="13" t="s">
        <v>79</v>
      </c>
      <c r="BK138" s="140">
        <f t="shared" si="9"/>
        <v>0</v>
      </c>
      <c r="BL138" s="13" t="s">
        <v>174</v>
      </c>
      <c r="BM138" s="139" t="s">
        <v>935</v>
      </c>
    </row>
    <row r="139" spans="2:65" s="1" customFormat="1" ht="37.9" customHeight="1">
      <c r="B139" s="128"/>
      <c r="C139" s="129" t="s">
        <v>241</v>
      </c>
      <c r="D139" s="129" t="s">
        <v>170</v>
      </c>
      <c r="E139" s="130" t="s">
        <v>269</v>
      </c>
      <c r="F139" s="131" t="s">
        <v>270</v>
      </c>
      <c r="G139" s="132" t="s">
        <v>213</v>
      </c>
      <c r="H139" s="133">
        <v>39.161000000000001</v>
      </c>
      <c r="I139" s="134">
        <v>0</v>
      </c>
      <c r="J139" s="134">
        <f t="shared" si="0"/>
        <v>0</v>
      </c>
      <c r="K139" s="131" t="s">
        <v>2419</v>
      </c>
      <c r="L139" s="25"/>
      <c r="M139" s="135" t="s">
        <v>1</v>
      </c>
      <c r="N139" s="136" t="s">
        <v>37</v>
      </c>
      <c r="O139" s="137">
        <v>8.3000000000000004E-2</v>
      </c>
      <c r="P139" s="137">
        <f t="shared" si="1"/>
        <v>3.2503630000000001</v>
      </c>
      <c r="Q139" s="137">
        <v>0</v>
      </c>
      <c r="R139" s="137">
        <f t="shared" si="2"/>
        <v>0</v>
      </c>
      <c r="S139" s="137">
        <v>0</v>
      </c>
      <c r="T139" s="138">
        <f t="shared" si="3"/>
        <v>0</v>
      </c>
      <c r="AR139" s="139" t="s">
        <v>174</v>
      </c>
      <c r="AT139" s="139" t="s">
        <v>170</v>
      </c>
      <c r="AU139" s="139" t="s">
        <v>81</v>
      </c>
      <c r="AY139" s="13" t="s">
        <v>168</v>
      </c>
      <c r="BE139" s="140">
        <f t="shared" si="4"/>
        <v>0</v>
      </c>
      <c r="BF139" s="140">
        <f t="shared" si="5"/>
        <v>0</v>
      </c>
      <c r="BG139" s="140">
        <f t="shared" si="6"/>
        <v>0</v>
      </c>
      <c r="BH139" s="140">
        <f t="shared" si="7"/>
        <v>0</v>
      </c>
      <c r="BI139" s="140">
        <f t="shared" si="8"/>
        <v>0</v>
      </c>
      <c r="BJ139" s="13" t="s">
        <v>79</v>
      </c>
      <c r="BK139" s="140">
        <f t="shared" si="9"/>
        <v>0</v>
      </c>
      <c r="BL139" s="13" t="s">
        <v>174</v>
      </c>
      <c r="BM139" s="139" t="s">
        <v>936</v>
      </c>
    </row>
    <row r="140" spans="2:65" s="1" customFormat="1" ht="24.2" customHeight="1">
      <c r="B140" s="128"/>
      <c r="C140" s="129" t="s">
        <v>245</v>
      </c>
      <c r="D140" s="129" t="s">
        <v>170</v>
      </c>
      <c r="E140" s="130" t="s">
        <v>272</v>
      </c>
      <c r="F140" s="131" t="s">
        <v>273</v>
      </c>
      <c r="G140" s="132" t="s">
        <v>239</v>
      </c>
      <c r="H140" s="133">
        <v>264.33499999999998</v>
      </c>
      <c r="I140" s="134">
        <v>0</v>
      </c>
      <c r="J140" s="134">
        <f t="shared" si="0"/>
        <v>0</v>
      </c>
      <c r="K140" s="131" t="s">
        <v>2419</v>
      </c>
      <c r="L140" s="25"/>
      <c r="M140" s="135" t="s">
        <v>1</v>
      </c>
      <c r="N140" s="136" t="s">
        <v>37</v>
      </c>
      <c r="O140" s="137">
        <v>0</v>
      </c>
      <c r="P140" s="137">
        <f t="shared" si="1"/>
        <v>0</v>
      </c>
      <c r="Q140" s="137">
        <v>0</v>
      </c>
      <c r="R140" s="137">
        <f t="shared" si="2"/>
        <v>0</v>
      </c>
      <c r="S140" s="137">
        <v>0</v>
      </c>
      <c r="T140" s="138">
        <f t="shared" si="3"/>
        <v>0</v>
      </c>
      <c r="AR140" s="139" t="s">
        <v>174</v>
      </c>
      <c r="AT140" s="139" t="s">
        <v>170</v>
      </c>
      <c r="AU140" s="139" t="s">
        <v>81</v>
      </c>
      <c r="AY140" s="13" t="s">
        <v>168</v>
      </c>
      <c r="BE140" s="140">
        <f t="shared" si="4"/>
        <v>0</v>
      </c>
      <c r="BF140" s="140">
        <f t="shared" si="5"/>
        <v>0</v>
      </c>
      <c r="BG140" s="140">
        <f t="shared" si="6"/>
        <v>0</v>
      </c>
      <c r="BH140" s="140">
        <f t="shared" si="7"/>
        <v>0</v>
      </c>
      <c r="BI140" s="140">
        <f t="shared" si="8"/>
        <v>0</v>
      </c>
      <c r="BJ140" s="13" t="s">
        <v>79</v>
      </c>
      <c r="BK140" s="140">
        <f t="shared" si="9"/>
        <v>0</v>
      </c>
      <c r="BL140" s="13" t="s">
        <v>174</v>
      </c>
      <c r="BM140" s="139" t="s">
        <v>937</v>
      </c>
    </row>
    <row r="141" spans="2:65" s="1" customFormat="1" ht="37.9" customHeight="1">
      <c r="B141" s="128"/>
      <c r="C141" s="129" t="s">
        <v>8</v>
      </c>
      <c r="D141" s="129" t="s">
        <v>170</v>
      </c>
      <c r="E141" s="130" t="s">
        <v>275</v>
      </c>
      <c r="F141" s="131" t="s">
        <v>276</v>
      </c>
      <c r="G141" s="132" t="s">
        <v>239</v>
      </c>
      <c r="H141" s="133">
        <v>97.902000000000001</v>
      </c>
      <c r="I141" s="134">
        <v>0</v>
      </c>
      <c r="J141" s="134">
        <f t="shared" si="0"/>
        <v>0</v>
      </c>
      <c r="K141" s="131" t="s">
        <v>192</v>
      </c>
      <c r="L141" s="25"/>
      <c r="M141" s="135" t="s">
        <v>1</v>
      </c>
      <c r="N141" s="136" t="s">
        <v>37</v>
      </c>
      <c r="O141" s="137">
        <v>0</v>
      </c>
      <c r="P141" s="137">
        <f t="shared" si="1"/>
        <v>0</v>
      </c>
      <c r="Q141" s="137">
        <v>0</v>
      </c>
      <c r="R141" s="137">
        <f t="shared" si="2"/>
        <v>0</v>
      </c>
      <c r="S141" s="137">
        <v>0</v>
      </c>
      <c r="T141" s="138">
        <f t="shared" si="3"/>
        <v>0</v>
      </c>
      <c r="AR141" s="139" t="s">
        <v>174</v>
      </c>
      <c r="AT141" s="139" t="s">
        <v>170</v>
      </c>
      <c r="AU141" s="139" t="s">
        <v>81</v>
      </c>
      <c r="AY141" s="13" t="s">
        <v>168</v>
      </c>
      <c r="BE141" s="140">
        <f t="shared" si="4"/>
        <v>0</v>
      </c>
      <c r="BF141" s="140">
        <f t="shared" si="5"/>
        <v>0</v>
      </c>
      <c r="BG141" s="140">
        <f t="shared" si="6"/>
        <v>0</v>
      </c>
      <c r="BH141" s="140">
        <f t="shared" si="7"/>
        <v>0</v>
      </c>
      <c r="BI141" s="140">
        <f t="shared" si="8"/>
        <v>0</v>
      </c>
      <c r="BJ141" s="13" t="s">
        <v>79</v>
      </c>
      <c r="BK141" s="140">
        <f t="shared" si="9"/>
        <v>0</v>
      </c>
      <c r="BL141" s="13" t="s">
        <v>174</v>
      </c>
      <c r="BM141" s="139" t="s">
        <v>938</v>
      </c>
    </row>
    <row r="142" spans="2:65" s="1" customFormat="1" ht="24.2" customHeight="1">
      <c r="B142" s="128"/>
      <c r="C142" s="129" t="s">
        <v>297</v>
      </c>
      <c r="D142" s="129" t="s">
        <v>170</v>
      </c>
      <c r="E142" s="130" t="s">
        <v>278</v>
      </c>
      <c r="F142" s="131" t="s">
        <v>279</v>
      </c>
      <c r="G142" s="132" t="s">
        <v>213</v>
      </c>
      <c r="H142" s="133">
        <v>160.36099999999999</v>
      </c>
      <c r="I142" s="134">
        <v>0</v>
      </c>
      <c r="J142" s="134">
        <f t="shared" si="0"/>
        <v>0</v>
      </c>
      <c r="K142" s="131" t="s">
        <v>2419</v>
      </c>
      <c r="L142" s="25"/>
      <c r="M142" s="135" t="s">
        <v>1</v>
      </c>
      <c r="N142" s="136" t="s">
        <v>37</v>
      </c>
      <c r="O142" s="137">
        <v>0.32800000000000001</v>
      </c>
      <c r="P142" s="137">
        <f t="shared" si="1"/>
        <v>52.598407999999999</v>
      </c>
      <c r="Q142" s="137">
        <v>0</v>
      </c>
      <c r="R142" s="137">
        <f t="shared" si="2"/>
        <v>0</v>
      </c>
      <c r="S142" s="137">
        <v>0</v>
      </c>
      <c r="T142" s="138">
        <f t="shared" si="3"/>
        <v>0</v>
      </c>
      <c r="AR142" s="139" t="s">
        <v>174</v>
      </c>
      <c r="AT142" s="139" t="s">
        <v>170</v>
      </c>
      <c r="AU142" s="139" t="s">
        <v>81</v>
      </c>
      <c r="AY142" s="13" t="s">
        <v>168</v>
      </c>
      <c r="BE142" s="140">
        <f t="shared" si="4"/>
        <v>0</v>
      </c>
      <c r="BF142" s="140">
        <f t="shared" si="5"/>
        <v>0</v>
      </c>
      <c r="BG142" s="140">
        <f t="shared" si="6"/>
        <v>0</v>
      </c>
      <c r="BH142" s="140">
        <f t="shared" si="7"/>
        <v>0</v>
      </c>
      <c r="BI142" s="140">
        <f t="shared" si="8"/>
        <v>0</v>
      </c>
      <c r="BJ142" s="13" t="s">
        <v>79</v>
      </c>
      <c r="BK142" s="140">
        <f t="shared" si="9"/>
        <v>0</v>
      </c>
      <c r="BL142" s="13" t="s">
        <v>174</v>
      </c>
      <c r="BM142" s="139" t="s">
        <v>939</v>
      </c>
    </row>
    <row r="143" spans="2:65" s="1" customFormat="1" ht="24.2" customHeight="1">
      <c r="B143" s="128"/>
      <c r="C143" s="145" t="s">
        <v>301</v>
      </c>
      <c r="D143" s="145" t="s">
        <v>210</v>
      </c>
      <c r="E143" s="146" t="s">
        <v>940</v>
      </c>
      <c r="F143" s="147" t="s">
        <v>941</v>
      </c>
      <c r="G143" s="148" t="s">
        <v>239</v>
      </c>
      <c r="H143" s="149">
        <v>320.72199999999998</v>
      </c>
      <c r="I143" s="134">
        <v>0</v>
      </c>
      <c r="J143" s="150">
        <f t="shared" si="0"/>
        <v>0</v>
      </c>
      <c r="K143" s="147" t="s">
        <v>192</v>
      </c>
      <c r="L143" s="151"/>
      <c r="M143" s="152" t="s">
        <v>1</v>
      </c>
      <c r="N143" s="153" t="s">
        <v>37</v>
      </c>
      <c r="O143" s="137">
        <v>0</v>
      </c>
      <c r="P143" s="137">
        <f t="shared" si="1"/>
        <v>0</v>
      </c>
      <c r="Q143" s="137">
        <v>0</v>
      </c>
      <c r="R143" s="137">
        <f t="shared" si="2"/>
        <v>0</v>
      </c>
      <c r="S143" s="137">
        <v>0</v>
      </c>
      <c r="T143" s="138">
        <f t="shared" si="3"/>
        <v>0</v>
      </c>
      <c r="AR143" s="139" t="s">
        <v>232</v>
      </c>
      <c r="AT143" s="139" t="s">
        <v>210</v>
      </c>
      <c r="AU143" s="139" t="s">
        <v>81</v>
      </c>
      <c r="AY143" s="13" t="s">
        <v>168</v>
      </c>
      <c r="BE143" s="140">
        <f t="shared" si="4"/>
        <v>0</v>
      </c>
      <c r="BF143" s="140">
        <f t="shared" si="5"/>
        <v>0</v>
      </c>
      <c r="BG143" s="140">
        <f t="shared" si="6"/>
        <v>0</v>
      </c>
      <c r="BH143" s="140">
        <f t="shared" si="7"/>
        <v>0</v>
      </c>
      <c r="BI143" s="140">
        <f t="shared" si="8"/>
        <v>0</v>
      </c>
      <c r="BJ143" s="13" t="s">
        <v>79</v>
      </c>
      <c r="BK143" s="140">
        <f t="shared" si="9"/>
        <v>0</v>
      </c>
      <c r="BL143" s="13" t="s">
        <v>174</v>
      </c>
      <c r="BM143" s="139" t="s">
        <v>942</v>
      </c>
    </row>
    <row r="144" spans="2:65" s="1" customFormat="1" ht="24.2" customHeight="1">
      <c r="B144" s="128"/>
      <c r="C144" s="129" t="s">
        <v>303</v>
      </c>
      <c r="D144" s="129" t="s">
        <v>170</v>
      </c>
      <c r="E144" s="130" t="s">
        <v>943</v>
      </c>
      <c r="F144" s="131" t="s">
        <v>944</v>
      </c>
      <c r="G144" s="132" t="s">
        <v>213</v>
      </c>
      <c r="H144" s="133">
        <v>160.36099999999999</v>
      </c>
      <c r="I144" s="134">
        <v>0</v>
      </c>
      <c r="J144" s="134">
        <f t="shared" si="0"/>
        <v>0</v>
      </c>
      <c r="K144" s="131" t="s">
        <v>2419</v>
      </c>
      <c r="L144" s="25"/>
      <c r="M144" s="135" t="s">
        <v>1</v>
      </c>
      <c r="N144" s="136" t="s">
        <v>37</v>
      </c>
      <c r="O144" s="137">
        <v>7.1999999999999995E-2</v>
      </c>
      <c r="P144" s="137">
        <f t="shared" si="1"/>
        <v>11.545991999999998</v>
      </c>
      <c r="Q144" s="137">
        <v>0</v>
      </c>
      <c r="R144" s="137">
        <f t="shared" si="2"/>
        <v>0</v>
      </c>
      <c r="S144" s="137">
        <v>0</v>
      </c>
      <c r="T144" s="138">
        <f t="shared" si="3"/>
        <v>0</v>
      </c>
      <c r="AR144" s="139" t="s">
        <v>174</v>
      </c>
      <c r="AT144" s="139" t="s">
        <v>170</v>
      </c>
      <c r="AU144" s="139" t="s">
        <v>81</v>
      </c>
      <c r="AY144" s="13" t="s">
        <v>168</v>
      </c>
      <c r="BE144" s="140">
        <f t="shared" si="4"/>
        <v>0</v>
      </c>
      <c r="BF144" s="140">
        <f t="shared" si="5"/>
        <v>0</v>
      </c>
      <c r="BG144" s="140">
        <f t="shared" si="6"/>
        <v>0</v>
      </c>
      <c r="BH144" s="140">
        <f t="shared" si="7"/>
        <v>0</v>
      </c>
      <c r="BI144" s="140">
        <f t="shared" si="8"/>
        <v>0</v>
      </c>
      <c r="BJ144" s="13" t="s">
        <v>79</v>
      </c>
      <c r="BK144" s="140">
        <f t="shared" si="9"/>
        <v>0</v>
      </c>
      <c r="BL144" s="13" t="s">
        <v>174</v>
      </c>
      <c r="BM144" s="139" t="s">
        <v>945</v>
      </c>
    </row>
    <row r="145" spans="2:65" s="1" customFormat="1" ht="37.9" customHeight="1">
      <c r="B145" s="128"/>
      <c r="C145" s="129" t="s">
        <v>208</v>
      </c>
      <c r="D145" s="129" t="s">
        <v>170</v>
      </c>
      <c r="E145" s="130" t="s">
        <v>768</v>
      </c>
      <c r="F145" s="131" t="s">
        <v>769</v>
      </c>
      <c r="G145" s="132" t="s">
        <v>213</v>
      </c>
      <c r="H145" s="133">
        <v>160.36099999999999</v>
      </c>
      <c r="I145" s="134">
        <v>0</v>
      </c>
      <c r="J145" s="134">
        <f t="shared" si="0"/>
        <v>0</v>
      </c>
      <c r="K145" s="131" t="s">
        <v>2419</v>
      </c>
      <c r="L145" s="25"/>
      <c r="M145" s="135" t="s">
        <v>1</v>
      </c>
      <c r="N145" s="136" t="s">
        <v>37</v>
      </c>
      <c r="O145" s="137">
        <v>7.0000000000000007E-2</v>
      </c>
      <c r="P145" s="137">
        <f t="shared" si="1"/>
        <v>11.22527</v>
      </c>
      <c r="Q145" s="137">
        <v>0</v>
      </c>
      <c r="R145" s="137">
        <f t="shared" si="2"/>
        <v>0</v>
      </c>
      <c r="S145" s="137">
        <v>0</v>
      </c>
      <c r="T145" s="138">
        <f t="shared" si="3"/>
        <v>0</v>
      </c>
      <c r="AR145" s="139" t="s">
        <v>174</v>
      </c>
      <c r="AT145" s="139" t="s">
        <v>170</v>
      </c>
      <c r="AU145" s="139" t="s">
        <v>81</v>
      </c>
      <c r="AY145" s="13" t="s">
        <v>168</v>
      </c>
      <c r="BE145" s="140">
        <f t="shared" si="4"/>
        <v>0</v>
      </c>
      <c r="BF145" s="140">
        <f t="shared" si="5"/>
        <v>0</v>
      </c>
      <c r="BG145" s="140">
        <f t="shared" si="6"/>
        <v>0</v>
      </c>
      <c r="BH145" s="140">
        <f t="shared" si="7"/>
        <v>0</v>
      </c>
      <c r="BI145" s="140">
        <f t="shared" si="8"/>
        <v>0</v>
      </c>
      <c r="BJ145" s="13" t="s">
        <v>79</v>
      </c>
      <c r="BK145" s="140">
        <f t="shared" si="9"/>
        <v>0</v>
      </c>
      <c r="BL145" s="13" t="s">
        <v>174</v>
      </c>
      <c r="BM145" s="139" t="s">
        <v>946</v>
      </c>
    </row>
    <row r="146" spans="2:65" s="11" customFormat="1" ht="22.9" customHeight="1">
      <c r="B146" s="117"/>
      <c r="D146" s="118" t="s">
        <v>71</v>
      </c>
      <c r="E146" s="126" t="s">
        <v>174</v>
      </c>
      <c r="F146" s="126" t="s">
        <v>947</v>
      </c>
      <c r="I146" s="134">
        <v>0</v>
      </c>
      <c r="J146" s="127">
        <f>BK146</f>
        <v>0</v>
      </c>
      <c r="L146" s="117"/>
      <c r="M146" s="121"/>
      <c r="P146" s="122">
        <f>SUM(P147:P157)</f>
        <v>154.747625</v>
      </c>
      <c r="R146" s="122">
        <f>SUM(R147:R157)</f>
        <v>18.167410559999997</v>
      </c>
      <c r="T146" s="123">
        <f>SUM(T147:T157)</f>
        <v>0</v>
      </c>
      <c r="AR146" s="118" t="s">
        <v>79</v>
      </c>
      <c r="AT146" s="124" t="s">
        <v>71</v>
      </c>
      <c r="AU146" s="124" t="s">
        <v>79</v>
      </c>
      <c r="AY146" s="118" t="s">
        <v>168</v>
      </c>
      <c r="BK146" s="125">
        <f>SUM(BK147:BK157)</f>
        <v>0</v>
      </c>
    </row>
    <row r="147" spans="2:65" s="1" customFormat="1" ht="16.5" customHeight="1">
      <c r="B147" s="128"/>
      <c r="C147" s="129" t="s">
        <v>310</v>
      </c>
      <c r="D147" s="129" t="s">
        <v>170</v>
      </c>
      <c r="E147" s="130" t="s">
        <v>948</v>
      </c>
      <c r="F147" s="131" t="s">
        <v>949</v>
      </c>
      <c r="G147" s="132" t="s">
        <v>213</v>
      </c>
      <c r="H147" s="133">
        <v>11.641999999999999</v>
      </c>
      <c r="I147" s="134">
        <v>0</v>
      </c>
      <c r="J147" s="134">
        <f t="shared" ref="J147:J157" si="10">ROUND(I147*H147,2)</f>
        <v>0</v>
      </c>
      <c r="K147" s="131" t="s">
        <v>2419</v>
      </c>
      <c r="L147" s="25"/>
      <c r="M147" s="135" t="s">
        <v>1</v>
      </c>
      <c r="N147" s="136" t="s">
        <v>37</v>
      </c>
      <c r="O147" s="137">
        <v>1.3169999999999999</v>
      </c>
      <c r="P147" s="137">
        <f t="shared" ref="P147:P157" si="11">O147*H147</f>
        <v>15.332513999999998</v>
      </c>
      <c r="Q147" s="137">
        <v>0</v>
      </c>
      <c r="R147" s="137">
        <f t="shared" ref="R147:R157" si="12">Q147*H147</f>
        <v>0</v>
      </c>
      <c r="S147" s="137">
        <v>0</v>
      </c>
      <c r="T147" s="138">
        <f t="shared" ref="T147:T157" si="13">S147*H147</f>
        <v>0</v>
      </c>
      <c r="AR147" s="139" t="s">
        <v>174</v>
      </c>
      <c r="AT147" s="139" t="s">
        <v>170</v>
      </c>
      <c r="AU147" s="139" t="s">
        <v>81</v>
      </c>
      <c r="AY147" s="13" t="s">
        <v>168</v>
      </c>
      <c r="BE147" s="140">
        <f t="shared" ref="BE147:BE157" si="14">IF(N147="základní",J147,0)</f>
        <v>0</v>
      </c>
      <c r="BF147" s="140">
        <f t="shared" ref="BF147:BF157" si="15">IF(N147="snížená",J147,0)</f>
        <v>0</v>
      </c>
      <c r="BG147" s="140">
        <f t="shared" ref="BG147:BG157" si="16">IF(N147="zákl. přenesená",J147,0)</f>
        <v>0</v>
      </c>
      <c r="BH147" s="140">
        <f t="shared" ref="BH147:BH157" si="17">IF(N147="sníž. přenesená",J147,0)</f>
        <v>0</v>
      </c>
      <c r="BI147" s="140">
        <f t="shared" ref="BI147:BI157" si="18">IF(N147="nulová",J147,0)</f>
        <v>0</v>
      </c>
      <c r="BJ147" s="13" t="s">
        <v>79</v>
      </c>
      <c r="BK147" s="140">
        <f t="shared" ref="BK147:BK157" si="19">ROUND(I147*H147,2)</f>
        <v>0</v>
      </c>
      <c r="BL147" s="13" t="s">
        <v>174</v>
      </c>
      <c r="BM147" s="139" t="s">
        <v>950</v>
      </c>
    </row>
    <row r="148" spans="2:65" s="1" customFormat="1" ht="24.2" customHeight="1">
      <c r="B148" s="128"/>
      <c r="C148" s="129" t="s">
        <v>314</v>
      </c>
      <c r="D148" s="129" t="s">
        <v>170</v>
      </c>
      <c r="E148" s="130" t="s">
        <v>398</v>
      </c>
      <c r="F148" s="131" t="s">
        <v>399</v>
      </c>
      <c r="G148" s="132" t="s">
        <v>213</v>
      </c>
      <c r="H148" s="133">
        <v>11.641999999999999</v>
      </c>
      <c r="I148" s="134">
        <v>0</v>
      </c>
      <c r="J148" s="134">
        <f t="shared" si="10"/>
        <v>0</v>
      </c>
      <c r="K148" s="131" t="s">
        <v>2419</v>
      </c>
      <c r="L148" s="25"/>
      <c r="M148" s="135" t="s">
        <v>1</v>
      </c>
      <c r="N148" s="136" t="s">
        <v>37</v>
      </c>
      <c r="O148" s="137">
        <v>0.19700000000000001</v>
      </c>
      <c r="P148" s="137">
        <f t="shared" si="11"/>
        <v>2.2934739999999998</v>
      </c>
      <c r="Q148" s="137">
        <v>0</v>
      </c>
      <c r="R148" s="137">
        <f t="shared" si="12"/>
        <v>0</v>
      </c>
      <c r="S148" s="137">
        <v>0</v>
      </c>
      <c r="T148" s="138">
        <f t="shared" si="13"/>
        <v>0</v>
      </c>
      <c r="AR148" s="139" t="s">
        <v>174</v>
      </c>
      <c r="AT148" s="139" t="s">
        <v>170</v>
      </c>
      <c r="AU148" s="139" t="s">
        <v>81</v>
      </c>
      <c r="AY148" s="13" t="s">
        <v>168</v>
      </c>
      <c r="BE148" s="140">
        <f t="shared" si="14"/>
        <v>0</v>
      </c>
      <c r="BF148" s="140">
        <f t="shared" si="15"/>
        <v>0</v>
      </c>
      <c r="BG148" s="140">
        <f t="shared" si="16"/>
        <v>0</v>
      </c>
      <c r="BH148" s="140">
        <f t="shared" si="17"/>
        <v>0</v>
      </c>
      <c r="BI148" s="140">
        <f t="shared" si="18"/>
        <v>0</v>
      </c>
      <c r="BJ148" s="13" t="s">
        <v>79</v>
      </c>
      <c r="BK148" s="140">
        <f t="shared" si="19"/>
        <v>0</v>
      </c>
      <c r="BL148" s="13" t="s">
        <v>174</v>
      </c>
      <c r="BM148" s="139" t="s">
        <v>951</v>
      </c>
    </row>
    <row r="149" spans="2:65" s="1" customFormat="1" ht="37.9" customHeight="1">
      <c r="B149" s="128"/>
      <c r="C149" s="129" t="s">
        <v>318</v>
      </c>
      <c r="D149" s="129" t="s">
        <v>170</v>
      </c>
      <c r="E149" s="130" t="s">
        <v>952</v>
      </c>
      <c r="F149" s="131" t="s">
        <v>953</v>
      </c>
      <c r="G149" s="132" t="s">
        <v>213</v>
      </c>
      <c r="H149" s="133">
        <v>11.641999999999999</v>
      </c>
      <c r="I149" s="134">
        <v>0</v>
      </c>
      <c r="J149" s="134">
        <f t="shared" si="10"/>
        <v>0</v>
      </c>
      <c r="K149" s="131" t="s">
        <v>2419</v>
      </c>
      <c r="L149" s="25"/>
      <c r="M149" s="135" t="s">
        <v>1</v>
      </c>
      <c r="N149" s="136" t="s">
        <v>37</v>
      </c>
      <c r="O149" s="137">
        <v>4.3999999999999997E-2</v>
      </c>
      <c r="P149" s="137">
        <f t="shared" si="11"/>
        <v>0.51224799999999993</v>
      </c>
      <c r="Q149" s="137">
        <v>0</v>
      </c>
      <c r="R149" s="137">
        <f t="shared" si="12"/>
        <v>0</v>
      </c>
      <c r="S149" s="137">
        <v>0</v>
      </c>
      <c r="T149" s="138">
        <f t="shared" si="13"/>
        <v>0</v>
      </c>
      <c r="AR149" s="139" t="s">
        <v>174</v>
      </c>
      <c r="AT149" s="139" t="s">
        <v>170</v>
      </c>
      <c r="AU149" s="139" t="s">
        <v>81</v>
      </c>
      <c r="AY149" s="13" t="s">
        <v>168</v>
      </c>
      <c r="BE149" s="140">
        <f t="shared" si="14"/>
        <v>0</v>
      </c>
      <c r="BF149" s="140">
        <f t="shared" si="15"/>
        <v>0</v>
      </c>
      <c r="BG149" s="140">
        <f t="shared" si="16"/>
        <v>0</v>
      </c>
      <c r="BH149" s="140">
        <f t="shared" si="17"/>
        <v>0</v>
      </c>
      <c r="BI149" s="140">
        <f t="shared" si="18"/>
        <v>0</v>
      </c>
      <c r="BJ149" s="13" t="s">
        <v>79</v>
      </c>
      <c r="BK149" s="140">
        <f t="shared" si="19"/>
        <v>0</v>
      </c>
      <c r="BL149" s="13" t="s">
        <v>174</v>
      </c>
      <c r="BM149" s="139" t="s">
        <v>954</v>
      </c>
    </row>
    <row r="150" spans="2:65" s="1" customFormat="1" ht="24.2" customHeight="1">
      <c r="B150" s="128"/>
      <c r="C150" s="129" t="s">
        <v>322</v>
      </c>
      <c r="D150" s="129" t="s">
        <v>170</v>
      </c>
      <c r="E150" s="130" t="s">
        <v>955</v>
      </c>
      <c r="F150" s="131" t="s">
        <v>956</v>
      </c>
      <c r="G150" s="132" t="s">
        <v>173</v>
      </c>
      <c r="H150" s="133">
        <v>82</v>
      </c>
      <c r="I150" s="134">
        <v>0</v>
      </c>
      <c r="J150" s="134">
        <f t="shared" si="10"/>
        <v>0</v>
      </c>
      <c r="K150" s="131" t="s">
        <v>2419</v>
      </c>
      <c r="L150" s="25"/>
      <c r="M150" s="135" t="s">
        <v>1</v>
      </c>
      <c r="N150" s="136" t="s">
        <v>37</v>
      </c>
      <c r="O150" s="137">
        <v>7.3999999999999996E-2</v>
      </c>
      <c r="P150" s="137">
        <f t="shared" si="11"/>
        <v>6.0679999999999996</v>
      </c>
      <c r="Q150" s="137">
        <v>1.65E-3</v>
      </c>
      <c r="R150" s="137">
        <f t="shared" si="12"/>
        <v>0.1353</v>
      </c>
      <c r="S150" s="137">
        <v>0</v>
      </c>
      <c r="T150" s="138">
        <f t="shared" si="13"/>
        <v>0</v>
      </c>
      <c r="AR150" s="139" t="s">
        <v>174</v>
      </c>
      <c r="AT150" s="139" t="s">
        <v>170</v>
      </c>
      <c r="AU150" s="139" t="s">
        <v>81</v>
      </c>
      <c r="AY150" s="13" t="s">
        <v>168</v>
      </c>
      <c r="BE150" s="140">
        <f t="shared" si="14"/>
        <v>0</v>
      </c>
      <c r="BF150" s="140">
        <f t="shared" si="15"/>
        <v>0</v>
      </c>
      <c r="BG150" s="140">
        <f t="shared" si="16"/>
        <v>0</v>
      </c>
      <c r="BH150" s="140">
        <f t="shared" si="17"/>
        <v>0</v>
      </c>
      <c r="BI150" s="140">
        <f t="shared" si="18"/>
        <v>0</v>
      </c>
      <c r="BJ150" s="13" t="s">
        <v>79</v>
      </c>
      <c r="BK150" s="140">
        <f t="shared" si="19"/>
        <v>0</v>
      </c>
      <c r="BL150" s="13" t="s">
        <v>174</v>
      </c>
      <c r="BM150" s="139" t="s">
        <v>957</v>
      </c>
    </row>
    <row r="151" spans="2:65" s="1" customFormat="1" ht="16.5" customHeight="1">
      <c r="B151" s="128"/>
      <c r="C151" s="145" t="s">
        <v>7</v>
      </c>
      <c r="D151" s="145" t="s">
        <v>210</v>
      </c>
      <c r="E151" s="146" t="s">
        <v>958</v>
      </c>
      <c r="F151" s="147" t="s">
        <v>959</v>
      </c>
      <c r="G151" s="148" t="s">
        <v>173</v>
      </c>
      <c r="H151" s="149">
        <v>82.82</v>
      </c>
      <c r="I151" s="134">
        <v>0</v>
      </c>
      <c r="J151" s="150">
        <f t="shared" si="10"/>
        <v>0</v>
      </c>
      <c r="K151" s="147" t="s">
        <v>192</v>
      </c>
      <c r="L151" s="151"/>
      <c r="M151" s="152" t="s">
        <v>1</v>
      </c>
      <c r="N151" s="153" t="s">
        <v>37</v>
      </c>
      <c r="O151" s="137">
        <v>0</v>
      </c>
      <c r="P151" s="137">
        <f t="shared" si="11"/>
        <v>0</v>
      </c>
      <c r="Q151" s="137">
        <v>1.7000000000000001E-2</v>
      </c>
      <c r="R151" s="137">
        <f t="shared" si="12"/>
        <v>1.40794</v>
      </c>
      <c r="S151" s="137">
        <v>0</v>
      </c>
      <c r="T151" s="138">
        <f t="shared" si="13"/>
        <v>0</v>
      </c>
      <c r="AR151" s="139" t="s">
        <v>232</v>
      </c>
      <c r="AT151" s="139" t="s">
        <v>210</v>
      </c>
      <c r="AU151" s="139" t="s">
        <v>81</v>
      </c>
      <c r="AY151" s="13" t="s">
        <v>168</v>
      </c>
      <c r="BE151" s="140">
        <f t="shared" si="14"/>
        <v>0</v>
      </c>
      <c r="BF151" s="140">
        <f t="shared" si="15"/>
        <v>0</v>
      </c>
      <c r="BG151" s="140">
        <f t="shared" si="16"/>
        <v>0</v>
      </c>
      <c r="BH151" s="140">
        <f t="shared" si="17"/>
        <v>0</v>
      </c>
      <c r="BI151" s="140">
        <f t="shared" si="18"/>
        <v>0</v>
      </c>
      <c r="BJ151" s="13" t="s">
        <v>79</v>
      </c>
      <c r="BK151" s="140">
        <f t="shared" si="19"/>
        <v>0</v>
      </c>
      <c r="BL151" s="13" t="s">
        <v>174</v>
      </c>
      <c r="BM151" s="139" t="s">
        <v>960</v>
      </c>
    </row>
    <row r="152" spans="2:65" s="1" customFormat="1" ht="24.2" customHeight="1">
      <c r="B152" s="128"/>
      <c r="C152" s="129" t="s">
        <v>329</v>
      </c>
      <c r="D152" s="129" t="s">
        <v>170</v>
      </c>
      <c r="E152" s="130" t="s">
        <v>961</v>
      </c>
      <c r="F152" s="131" t="s">
        <v>962</v>
      </c>
      <c r="G152" s="132" t="s">
        <v>213</v>
      </c>
      <c r="H152" s="133">
        <v>6.2080000000000002</v>
      </c>
      <c r="I152" s="134">
        <v>0</v>
      </c>
      <c r="J152" s="134">
        <f t="shared" si="10"/>
        <v>0</v>
      </c>
      <c r="K152" s="131" t="s">
        <v>192</v>
      </c>
      <c r="L152" s="25"/>
      <c r="M152" s="135" t="s">
        <v>1</v>
      </c>
      <c r="N152" s="136" t="s">
        <v>37</v>
      </c>
      <c r="O152" s="137">
        <v>1.4650000000000001</v>
      </c>
      <c r="P152" s="137">
        <f t="shared" si="11"/>
        <v>9.0947200000000006</v>
      </c>
      <c r="Q152" s="137">
        <v>2.3010199999999998</v>
      </c>
      <c r="R152" s="137">
        <f t="shared" si="12"/>
        <v>14.284732159999999</v>
      </c>
      <c r="S152" s="137">
        <v>0</v>
      </c>
      <c r="T152" s="138">
        <f t="shared" si="13"/>
        <v>0</v>
      </c>
      <c r="AR152" s="139" t="s">
        <v>174</v>
      </c>
      <c r="AT152" s="139" t="s">
        <v>170</v>
      </c>
      <c r="AU152" s="139" t="s">
        <v>81</v>
      </c>
      <c r="AY152" s="13" t="s">
        <v>168</v>
      </c>
      <c r="BE152" s="140">
        <f t="shared" si="14"/>
        <v>0</v>
      </c>
      <c r="BF152" s="140">
        <f t="shared" si="15"/>
        <v>0</v>
      </c>
      <c r="BG152" s="140">
        <f t="shared" si="16"/>
        <v>0</v>
      </c>
      <c r="BH152" s="140">
        <f t="shared" si="17"/>
        <v>0</v>
      </c>
      <c r="BI152" s="140">
        <f t="shared" si="18"/>
        <v>0</v>
      </c>
      <c r="BJ152" s="13" t="s">
        <v>79</v>
      </c>
      <c r="BK152" s="140">
        <f t="shared" si="19"/>
        <v>0</v>
      </c>
      <c r="BL152" s="13" t="s">
        <v>174</v>
      </c>
      <c r="BM152" s="139" t="s">
        <v>963</v>
      </c>
    </row>
    <row r="153" spans="2:65" s="1" customFormat="1" ht="24.2" customHeight="1">
      <c r="B153" s="128"/>
      <c r="C153" s="129" t="s">
        <v>333</v>
      </c>
      <c r="D153" s="129" t="s">
        <v>170</v>
      </c>
      <c r="E153" s="130" t="s">
        <v>964</v>
      </c>
      <c r="F153" s="131" t="s">
        <v>965</v>
      </c>
      <c r="G153" s="132" t="s">
        <v>173</v>
      </c>
      <c r="H153" s="133">
        <v>13</v>
      </c>
      <c r="I153" s="134">
        <v>0</v>
      </c>
      <c r="J153" s="134">
        <f t="shared" si="10"/>
        <v>0</v>
      </c>
      <c r="K153" s="131" t="s">
        <v>2419</v>
      </c>
      <c r="L153" s="25"/>
      <c r="M153" s="135" t="s">
        <v>1</v>
      </c>
      <c r="N153" s="136" t="s">
        <v>37</v>
      </c>
      <c r="O153" s="137">
        <v>1.05</v>
      </c>
      <c r="P153" s="137">
        <f t="shared" si="11"/>
        <v>13.65</v>
      </c>
      <c r="Q153" s="137">
        <v>8.7419999999999998E-2</v>
      </c>
      <c r="R153" s="137">
        <f t="shared" si="12"/>
        <v>1.13646</v>
      </c>
      <c r="S153" s="137">
        <v>0</v>
      </c>
      <c r="T153" s="138">
        <f t="shared" si="13"/>
        <v>0</v>
      </c>
      <c r="AR153" s="139" t="s">
        <v>174</v>
      </c>
      <c r="AT153" s="139" t="s">
        <v>170</v>
      </c>
      <c r="AU153" s="139" t="s">
        <v>81</v>
      </c>
      <c r="AY153" s="13" t="s">
        <v>168</v>
      </c>
      <c r="BE153" s="140">
        <f t="shared" si="14"/>
        <v>0</v>
      </c>
      <c r="BF153" s="140">
        <f t="shared" si="15"/>
        <v>0</v>
      </c>
      <c r="BG153" s="140">
        <f t="shared" si="16"/>
        <v>0</v>
      </c>
      <c r="BH153" s="140">
        <f t="shared" si="17"/>
        <v>0</v>
      </c>
      <c r="BI153" s="140">
        <f t="shared" si="18"/>
        <v>0</v>
      </c>
      <c r="BJ153" s="13" t="s">
        <v>79</v>
      </c>
      <c r="BK153" s="140">
        <f t="shared" si="19"/>
        <v>0</v>
      </c>
      <c r="BL153" s="13" t="s">
        <v>174</v>
      </c>
      <c r="BM153" s="139" t="s">
        <v>966</v>
      </c>
    </row>
    <row r="154" spans="2:65" s="1" customFormat="1" ht="24.2" customHeight="1">
      <c r="B154" s="128"/>
      <c r="C154" s="145" t="s">
        <v>337</v>
      </c>
      <c r="D154" s="145" t="s">
        <v>210</v>
      </c>
      <c r="E154" s="146" t="s">
        <v>967</v>
      </c>
      <c r="F154" s="147" t="s">
        <v>968</v>
      </c>
      <c r="G154" s="148" t="s">
        <v>173</v>
      </c>
      <c r="H154" s="149">
        <v>13</v>
      </c>
      <c r="I154" s="134">
        <v>0</v>
      </c>
      <c r="J154" s="150">
        <f t="shared" si="10"/>
        <v>0</v>
      </c>
      <c r="K154" s="147" t="s">
        <v>2419</v>
      </c>
      <c r="L154" s="151"/>
      <c r="M154" s="152" t="s">
        <v>1</v>
      </c>
      <c r="N154" s="153" t="s">
        <v>37</v>
      </c>
      <c r="O154" s="137">
        <v>0</v>
      </c>
      <c r="P154" s="137">
        <f t="shared" si="11"/>
        <v>0</v>
      </c>
      <c r="Q154" s="137">
        <v>2.7E-2</v>
      </c>
      <c r="R154" s="137">
        <f t="shared" si="12"/>
        <v>0.35099999999999998</v>
      </c>
      <c r="S154" s="137">
        <v>0</v>
      </c>
      <c r="T154" s="138">
        <f t="shared" si="13"/>
        <v>0</v>
      </c>
      <c r="AR154" s="139" t="s">
        <v>232</v>
      </c>
      <c r="AT154" s="139" t="s">
        <v>210</v>
      </c>
      <c r="AU154" s="139" t="s">
        <v>81</v>
      </c>
      <c r="AY154" s="13" t="s">
        <v>168</v>
      </c>
      <c r="BE154" s="140">
        <f t="shared" si="14"/>
        <v>0</v>
      </c>
      <c r="BF154" s="140">
        <f t="shared" si="15"/>
        <v>0</v>
      </c>
      <c r="BG154" s="140">
        <f t="shared" si="16"/>
        <v>0</v>
      </c>
      <c r="BH154" s="140">
        <f t="shared" si="17"/>
        <v>0</v>
      </c>
      <c r="BI154" s="140">
        <f t="shared" si="18"/>
        <v>0</v>
      </c>
      <c r="BJ154" s="13" t="s">
        <v>79</v>
      </c>
      <c r="BK154" s="140">
        <f t="shared" si="19"/>
        <v>0</v>
      </c>
      <c r="BL154" s="13" t="s">
        <v>174</v>
      </c>
      <c r="BM154" s="139" t="s">
        <v>969</v>
      </c>
    </row>
    <row r="155" spans="2:65" s="1" customFormat="1" ht="33" customHeight="1">
      <c r="B155" s="128"/>
      <c r="C155" s="129" t="s">
        <v>341</v>
      </c>
      <c r="D155" s="129" t="s">
        <v>170</v>
      </c>
      <c r="E155" s="130" t="s">
        <v>970</v>
      </c>
      <c r="F155" s="131" t="s">
        <v>971</v>
      </c>
      <c r="G155" s="132" t="s">
        <v>213</v>
      </c>
      <c r="H155" s="133">
        <v>11.538</v>
      </c>
      <c r="I155" s="134">
        <v>0</v>
      </c>
      <c r="J155" s="134">
        <f t="shared" si="10"/>
        <v>0</v>
      </c>
      <c r="K155" s="131" t="s">
        <v>2419</v>
      </c>
      <c r="L155" s="25"/>
      <c r="M155" s="135" t="s">
        <v>1</v>
      </c>
      <c r="N155" s="136" t="s">
        <v>37</v>
      </c>
      <c r="O155" s="137">
        <v>1.208</v>
      </c>
      <c r="P155" s="137">
        <f t="shared" si="11"/>
        <v>13.937904</v>
      </c>
      <c r="Q155" s="137">
        <v>0</v>
      </c>
      <c r="R155" s="137">
        <f t="shared" si="12"/>
        <v>0</v>
      </c>
      <c r="S155" s="137">
        <v>0</v>
      </c>
      <c r="T155" s="138">
        <f t="shared" si="13"/>
        <v>0</v>
      </c>
      <c r="AR155" s="139" t="s">
        <v>174</v>
      </c>
      <c r="AT155" s="139" t="s">
        <v>170</v>
      </c>
      <c r="AU155" s="139" t="s">
        <v>81</v>
      </c>
      <c r="AY155" s="13" t="s">
        <v>168</v>
      </c>
      <c r="BE155" s="140">
        <f t="shared" si="14"/>
        <v>0</v>
      </c>
      <c r="BF155" s="140">
        <f t="shared" si="15"/>
        <v>0</v>
      </c>
      <c r="BG155" s="140">
        <f t="shared" si="16"/>
        <v>0</v>
      </c>
      <c r="BH155" s="140">
        <f t="shared" si="17"/>
        <v>0</v>
      </c>
      <c r="BI155" s="140">
        <f t="shared" si="18"/>
        <v>0</v>
      </c>
      <c r="BJ155" s="13" t="s">
        <v>79</v>
      </c>
      <c r="BK155" s="140">
        <f t="shared" si="19"/>
        <v>0</v>
      </c>
      <c r="BL155" s="13" t="s">
        <v>174</v>
      </c>
      <c r="BM155" s="139" t="s">
        <v>972</v>
      </c>
    </row>
    <row r="156" spans="2:65" s="1" customFormat="1" ht="24.2" customHeight="1">
      <c r="B156" s="128"/>
      <c r="C156" s="129" t="s">
        <v>345</v>
      </c>
      <c r="D156" s="129" t="s">
        <v>170</v>
      </c>
      <c r="E156" s="130" t="s">
        <v>973</v>
      </c>
      <c r="F156" s="131" t="s">
        <v>974</v>
      </c>
      <c r="G156" s="132" t="s">
        <v>218</v>
      </c>
      <c r="H156" s="133">
        <v>64.155000000000001</v>
      </c>
      <c r="I156" s="134">
        <v>0</v>
      </c>
      <c r="J156" s="134">
        <f t="shared" si="10"/>
        <v>0</v>
      </c>
      <c r="K156" s="131" t="s">
        <v>2419</v>
      </c>
      <c r="L156" s="25"/>
      <c r="M156" s="135" t="s">
        <v>1</v>
      </c>
      <c r="N156" s="136" t="s">
        <v>37</v>
      </c>
      <c r="O156" s="137">
        <v>1.077</v>
      </c>
      <c r="P156" s="137">
        <f t="shared" si="11"/>
        <v>69.094934999999992</v>
      </c>
      <c r="Q156" s="137">
        <v>1.328E-2</v>
      </c>
      <c r="R156" s="137">
        <f t="shared" si="12"/>
        <v>0.85197840000000002</v>
      </c>
      <c r="S156" s="137">
        <v>0</v>
      </c>
      <c r="T156" s="138">
        <f t="shared" si="13"/>
        <v>0</v>
      </c>
      <c r="AR156" s="139" t="s">
        <v>174</v>
      </c>
      <c r="AT156" s="139" t="s">
        <v>170</v>
      </c>
      <c r="AU156" s="139" t="s">
        <v>81</v>
      </c>
      <c r="AY156" s="13" t="s">
        <v>168</v>
      </c>
      <c r="BE156" s="140">
        <f t="shared" si="14"/>
        <v>0</v>
      </c>
      <c r="BF156" s="140">
        <f t="shared" si="15"/>
        <v>0</v>
      </c>
      <c r="BG156" s="140">
        <f t="shared" si="16"/>
        <v>0</v>
      </c>
      <c r="BH156" s="140">
        <f t="shared" si="17"/>
        <v>0</v>
      </c>
      <c r="BI156" s="140">
        <f t="shared" si="18"/>
        <v>0</v>
      </c>
      <c r="BJ156" s="13" t="s">
        <v>79</v>
      </c>
      <c r="BK156" s="140">
        <f t="shared" si="19"/>
        <v>0</v>
      </c>
      <c r="BL156" s="13" t="s">
        <v>174</v>
      </c>
      <c r="BM156" s="139" t="s">
        <v>975</v>
      </c>
    </row>
    <row r="157" spans="2:65" s="1" customFormat="1" ht="24.2" customHeight="1">
      <c r="B157" s="128"/>
      <c r="C157" s="129" t="s">
        <v>349</v>
      </c>
      <c r="D157" s="129" t="s">
        <v>170</v>
      </c>
      <c r="E157" s="130" t="s">
        <v>976</v>
      </c>
      <c r="F157" s="131" t="s">
        <v>977</v>
      </c>
      <c r="G157" s="132" t="s">
        <v>218</v>
      </c>
      <c r="H157" s="133">
        <v>64.155000000000001</v>
      </c>
      <c r="I157" s="134">
        <v>0</v>
      </c>
      <c r="J157" s="134">
        <f t="shared" si="10"/>
        <v>0</v>
      </c>
      <c r="K157" s="131" t="s">
        <v>2419</v>
      </c>
      <c r="L157" s="25"/>
      <c r="M157" s="135" t="s">
        <v>1</v>
      </c>
      <c r="N157" s="136" t="s">
        <v>37</v>
      </c>
      <c r="O157" s="137">
        <v>0.38600000000000001</v>
      </c>
      <c r="P157" s="137">
        <f t="shared" si="11"/>
        <v>24.763830000000002</v>
      </c>
      <c r="Q157" s="137">
        <v>0</v>
      </c>
      <c r="R157" s="137">
        <f t="shared" si="12"/>
        <v>0</v>
      </c>
      <c r="S157" s="137">
        <v>0</v>
      </c>
      <c r="T157" s="138">
        <f t="shared" si="13"/>
        <v>0</v>
      </c>
      <c r="AR157" s="139" t="s">
        <v>174</v>
      </c>
      <c r="AT157" s="139" t="s">
        <v>170</v>
      </c>
      <c r="AU157" s="139" t="s">
        <v>81</v>
      </c>
      <c r="AY157" s="13" t="s">
        <v>168</v>
      </c>
      <c r="BE157" s="140">
        <f t="shared" si="14"/>
        <v>0</v>
      </c>
      <c r="BF157" s="140">
        <f t="shared" si="15"/>
        <v>0</v>
      </c>
      <c r="BG157" s="140">
        <f t="shared" si="16"/>
        <v>0</v>
      </c>
      <c r="BH157" s="140">
        <f t="shared" si="17"/>
        <v>0</v>
      </c>
      <c r="BI157" s="140">
        <f t="shared" si="18"/>
        <v>0</v>
      </c>
      <c r="BJ157" s="13" t="s">
        <v>79</v>
      </c>
      <c r="BK157" s="140">
        <f t="shared" si="19"/>
        <v>0</v>
      </c>
      <c r="BL157" s="13" t="s">
        <v>174</v>
      </c>
      <c r="BM157" s="139" t="s">
        <v>978</v>
      </c>
    </row>
    <row r="158" spans="2:65" s="11" customFormat="1" ht="22.9" customHeight="1">
      <c r="B158" s="117"/>
      <c r="D158" s="118" t="s">
        <v>71</v>
      </c>
      <c r="E158" s="126" t="s">
        <v>232</v>
      </c>
      <c r="F158" s="126" t="s">
        <v>514</v>
      </c>
      <c r="I158" s="134">
        <v>0</v>
      </c>
      <c r="J158" s="127">
        <f>BK158</f>
        <v>0</v>
      </c>
      <c r="L158" s="117"/>
      <c r="M158" s="121"/>
      <c r="P158" s="122">
        <f>SUM(P159:P191)</f>
        <v>337.44298399999997</v>
      </c>
      <c r="R158" s="122">
        <f>SUM(R159:R191)</f>
        <v>61.440118399999989</v>
      </c>
      <c r="T158" s="123">
        <f>SUM(T159:T191)</f>
        <v>37.982399999999998</v>
      </c>
      <c r="AR158" s="118" t="s">
        <v>79</v>
      </c>
      <c r="AT158" s="124" t="s">
        <v>71</v>
      </c>
      <c r="AU158" s="124" t="s">
        <v>79</v>
      </c>
      <c r="AY158" s="118" t="s">
        <v>168</v>
      </c>
      <c r="BK158" s="125">
        <f>SUM(BK159:BK191)</f>
        <v>0</v>
      </c>
    </row>
    <row r="159" spans="2:65" s="1" customFormat="1" ht="33" customHeight="1">
      <c r="B159" s="128"/>
      <c r="C159" s="129" t="s">
        <v>353</v>
      </c>
      <c r="D159" s="129" t="s">
        <v>170</v>
      </c>
      <c r="E159" s="130" t="s">
        <v>979</v>
      </c>
      <c r="F159" s="131" t="s">
        <v>980</v>
      </c>
      <c r="G159" s="132" t="s">
        <v>207</v>
      </c>
      <c r="H159" s="133">
        <v>40.299999999999997</v>
      </c>
      <c r="I159" s="134">
        <v>0</v>
      </c>
      <c r="J159" s="134">
        <f t="shared" ref="J159:J191" si="20">ROUND(I159*H159,2)</f>
        <v>0</v>
      </c>
      <c r="K159" s="131" t="s">
        <v>2419</v>
      </c>
      <c r="L159" s="25"/>
      <c r="M159" s="135" t="s">
        <v>1</v>
      </c>
      <c r="N159" s="136" t="s">
        <v>37</v>
      </c>
      <c r="O159" s="137">
        <v>0.28299999999999997</v>
      </c>
      <c r="P159" s="137">
        <f t="shared" ref="P159:P191" si="21">O159*H159</f>
        <v>11.404899999999998</v>
      </c>
      <c r="Q159" s="137">
        <v>3.0000000000000001E-5</v>
      </c>
      <c r="R159" s="137">
        <f t="shared" ref="R159:R191" si="22">Q159*H159</f>
        <v>1.209E-3</v>
      </c>
      <c r="S159" s="137">
        <v>0</v>
      </c>
      <c r="T159" s="138">
        <f t="shared" ref="T159:T191" si="23">S159*H159</f>
        <v>0</v>
      </c>
      <c r="AR159" s="139" t="s">
        <v>174</v>
      </c>
      <c r="AT159" s="139" t="s">
        <v>170</v>
      </c>
      <c r="AU159" s="139" t="s">
        <v>81</v>
      </c>
      <c r="AY159" s="13" t="s">
        <v>168</v>
      </c>
      <c r="BE159" s="140">
        <f t="shared" ref="BE159:BE191" si="24">IF(N159="základní",J159,0)</f>
        <v>0</v>
      </c>
      <c r="BF159" s="140">
        <f t="shared" ref="BF159:BF191" si="25">IF(N159="snížená",J159,0)</f>
        <v>0</v>
      </c>
      <c r="BG159" s="140">
        <f t="shared" ref="BG159:BG191" si="26">IF(N159="zákl. přenesená",J159,0)</f>
        <v>0</v>
      </c>
      <c r="BH159" s="140">
        <f t="shared" ref="BH159:BH191" si="27">IF(N159="sníž. přenesená",J159,0)</f>
        <v>0</v>
      </c>
      <c r="BI159" s="140">
        <f t="shared" ref="BI159:BI191" si="28">IF(N159="nulová",J159,0)</f>
        <v>0</v>
      </c>
      <c r="BJ159" s="13" t="s">
        <v>79</v>
      </c>
      <c r="BK159" s="140">
        <f t="shared" ref="BK159:BK191" si="29">ROUND(I159*H159,2)</f>
        <v>0</v>
      </c>
      <c r="BL159" s="13" t="s">
        <v>174</v>
      </c>
      <c r="BM159" s="139" t="s">
        <v>981</v>
      </c>
    </row>
    <row r="160" spans="2:65" s="1" customFormat="1" ht="24.2" customHeight="1">
      <c r="B160" s="128"/>
      <c r="C160" s="145" t="s">
        <v>357</v>
      </c>
      <c r="D160" s="145" t="s">
        <v>210</v>
      </c>
      <c r="E160" s="146" t="s">
        <v>982</v>
      </c>
      <c r="F160" s="147" t="s">
        <v>983</v>
      </c>
      <c r="G160" s="148" t="s">
        <v>207</v>
      </c>
      <c r="H160" s="149">
        <v>40.905000000000001</v>
      </c>
      <c r="I160" s="134">
        <v>0</v>
      </c>
      <c r="J160" s="150">
        <f t="shared" si="20"/>
        <v>0</v>
      </c>
      <c r="K160" s="147" t="s">
        <v>2419</v>
      </c>
      <c r="L160" s="151"/>
      <c r="M160" s="152" t="s">
        <v>1</v>
      </c>
      <c r="N160" s="153" t="s">
        <v>37</v>
      </c>
      <c r="O160" s="137">
        <v>0</v>
      </c>
      <c r="P160" s="137">
        <f t="shared" si="21"/>
        <v>0</v>
      </c>
      <c r="Q160" s="137">
        <v>2.4E-2</v>
      </c>
      <c r="R160" s="137">
        <f t="shared" si="22"/>
        <v>0.98172000000000004</v>
      </c>
      <c r="S160" s="137">
        <v>0</v>
      </c>
      <c r="T160" s="138">
        <f t="shared" si="23"/>
        <v>0</v>
      </c>
      <c r="AR160" s="139" t="s">
        <v>232</v>
      </c>
      <c r="AT160" s="139" t="s">
        <v>210</v>
      </c>
      <c r="AU160" s="139" t="s">
        <v>81</v>
      </c>
      <c r="AY160" s="13" t="s">
        <v>168</v>
      </c>
      <c r="BE160" s="140">
        <f t="shared" si="24"/>
        <v>0</v>
      </c>
      <c r="BF160" s="140">
        <f t="shared" si="25"/>
        <v>0</v>
      </c>
      <c r="BG160" s="140">
        <f t="shared" si="26"/>
        <v>0</v>
      </c>
      <c r="BH160" s="140">
        <f t="shared" si="27"/>
        <v>0</v>
      </c>
      <c r="BI160" s="140">
        <f t="shared" si="28"/>
        <v>0</v>
      </c>
      <c r="BJ160" s="13" t="s">
        <v>79</v>
      </c>
      <c r="BK160" s="140">
        <f t="shared" si="29"/>
        <v>0</v>
      </c>
      <c r="BL160" s="13" t="s">
        <v>174</v>
      </c>
      <c r="BM160" s="139" t="s">
        <v>984</v>
      </c>
    </row>
    <row r="161" spans="2:65" s="1" customFormat="1" ht="24.2" customHeight="1">
      <c r="B161" s="128"/>
      <c r="C161" s="129" t="s">
        <v>361</v>
      </c>
      <c r="D161" s="129" t="s">
        <v>170</v>
      </c>
      <c r="E161" s="130" t="s">
        <v>985</v>
      </c>
      <c r="F161" s="131" t="s">
        <v>986</v>
      </c>
      <c r="G161" s="132" t="s">
        <v>173</v>
      </c>
      <c r="H161" s="133">
        <v>13</v>
      </c>
      <c r="I161" s="134">
        <v>0</v>
      </c>
      <c r="J161" s="134">
        <f t="shared" si="20"/>
        <v>0</v>
      </c>
      <c r="K161" s="131" t="s">
        <v>2419</v>
      </c>
      <c r="L161" s="25"/>
      <c r="M161" s="135" t="s">
        <v>1</v>
      </c>
      <c r="N161" s="136" t="s">
        <v>37</v>
      </c>
      <c r="O161" s="137">
        <v>0.63200000000000001</v>
      </c>
      <c r="P161" s="137">
        <f t="shared" si="21"/>
        <v>8.2159999999999993</v>
      </c>
      <c r="Q161" s="137">
        <v>1.2999999999999999E-4</v>
      </c>
      <c r="R161" s="137">
        <f t="shared" si="22"/>
        <v>1.6899999999999999E-3</v>
      </c>
      <c r="S161" s="137">
        <v>0</v>
      </c>
      <c r="T161" s="138">
        <f t="shared" si="23"/>
        <v>0</v>
      </c>
      <c r="AR161" s="139" t="s">
        <v>174</v>
      </c>
      <c r="AT161" s="139" t="s">
        <v>170</v>
      </c>
      <c r="AU161" s="139" t="s">
        <v>81</v>
      </c>
      <c r="AY161" s="13" t="s">
        <v>168</v>
      </c>
      <c r="BE161" s="140">
        <f t="shared" si="24"/>
        <v>0</v>
      </c>
      <c r="BF161" s="140">
        <f t="shared" si="25"/>
        <v>0</v>
      </c>
      <c r="BG161" s="140">
        <f t="shared" si="26"/>
        <v>0</v>
      </c>
      <c r="BH161" s="140">
        <f t="shared" si="27"/>
        <v>0</v>
      </c>
      <c r="BI161" s="140">
        <f t="shared" si="28"/>
        <v>0</v>
      </c>
      <c r="BJ161" s="13" t="s">
        <v>79</v>
      </c>
      <c r="BK161" s="140">
        <f t="shared" si="29"/>
        <v>0</v>
      </c>
      <c r="BL161" s="13" t="s">
        <v>174</v>
      </c>
      <c r="BM161" s="139" t="s">
        <v>987</v>
      </c>
    </row>
    <row r="162" spans="2:65" s="1" customFormat="1" ht="37.9" customHeight="1">
      <c r="B162" s="128"/>
      <c r="C162" s="145" t="s">
        <v>363</v>
      </c>
      <c r="D162" s="145" t="s">
        <v>210</v>
      </c>
      <c r="E162" s="146" t="s">
        <v>988</v>
      </c>
      <c r="F162" s="147" t="s">
        <v>989</v>
      </c>
      <c r="G162" s="148" t="s">
        <v>173</v>
      </c>
      <c r="H162" s="149">
        <v>13</v>
      </c>
      <c r="I162" s="134">
        <v>0</v>
      </c>
      <c r="J162" s="150">
        <f t="shared" si="20"/>
        <v>0</v>
      </c>
      <c r="K162" s="147" t="s">
        <v>2419</v>
      </c>
      <c r="L162" s="151"/>
      <c r="M162" s="152" t="s">
        <v>1</v>
      </c>
      <c r="N162" s="153" t="s">
        <v>37</v>
      </c>
      <c r="O162" s="137">
        <v>0</v>
      </c>
      <c r="P162" s="137">
        <f t="shared" si="21"/>
        <v>0</v>
      </c>
      <c r="Q162" s="137">
        <v>1.6E-2</v>
      </c>
      <c r="R162" s="137">
        <f t="shared" si="22"/>
        <v>0.20800000000000002</v>
      </c>
      <c r="S162" s="137">
        <v>0</v>
      </c>
      <c r="T162" s="138">
        <f t="shared" si="23"/>
        <v>0</v>
      </c>
      <c r="AR162" s="139" t="s">
        <v>232</v>
      </c>
      <c r="AT162" s="139" t="s">
        <v>210</v>
      </c>
      <c r="AU162" s="139" t="s">
        <v>81</v>
      </c>
      <c r="AY162" s="13" t="s">
        <v>168</v>
      </c>
      <c r="BE162" s="140">
        <f t="shared" si="24"/>
        <v>0</v>
      </c>
      <c r="BF162" s="140">
        <f t="shared" si="25"/>
        <v>0</v>
      </c>
      <c r="BG162" s="140">
        <f t="shared" si="26"/>
        <v>0</v>
      </c>
      <c r="BH162" s="140">
        <f t="shared" si="27"/>
        <v>0</v>
      </c>
      <c r="BI162" s="140">
        <f t="shared" si="28"/>
        <v>0</v>
      </c>
      <c r="BJ162" s="13" t="s">
        <v>79</v>
      </c>
      <c r="BK162" s="140">
        <f t="shared" si="29"/>
        <v>0</v>
      </c>
      <c r="BL162" s="13" t="s">
        <v>174</v>
      </c>
      <c r="BM162" s="139" t="s">
        <v>990</v>
      </c>
    </row>
    <row r="163" spans="2:65" s="1" customFormat="1" ht="24.2" customHeight="1">
      <c r="B163" s="128"/>
      <c r="C163" s="129" t="s">
        <v>214</v>
      </c>
      <c r="D163" s="129" t="s">
        <v>170</v>
      </c>
      <c r="E163" s="130" t="s">
        <v>991</v>
      </c>
      <c r="F163" s="131" t="s">
        <v>992</v>
      </c>
      <c r="G163" s="132" t="s">
        <v>173</v>
      </c>
      <c r="H163" s="133">
        <v>65</v>
      </c>
      <c r="I163" s="134">
        <v>0</v>
      </c>
      <c r="J163" s="134">
        <f t="shared" si="20"/>
        <v>0</v>
      </c>
      <c r="K163" s="131" t="s">
        <v>2419</v>
      </c>
      <c r="L163" s="25"/>
      <c r="M163" s="135" t="s">
        <v>1</v>
      </c>
      <c r="N163" s="136" t="s">
        <v>37</v>
      </c>
      <c r="O163" s="137">
        <v>0.53900000000000003</v>
      </c>
      <c r="P163" s="137">
        <f t="shared" si="21"/>
        <v>35.035000000000004</v>
      </c>
      <c r="Q163" s="137">
        <v>6.9999999999999994E-5</v>
      </c>
      <c r="R163" s="137">
        <f t="shared" si="22"/>
        <v>4.5499999999999994E-3</v>
      </c>
      <c r="S163" s="137">
        <v>0</v>
      </c>
      <c r="T163" s="138">
        <f t="shared" si="23"/>
        <v>0</v>
      </c>
      <c r="AR163" s="139" t="s">
        <v>174</v>
      </c>
      <c r="AT163" s="139" t="s">
        <v>170</v>
      </c>
      <c r="AU163" s="139" t="s">
        <v>81</v>
      </c>
      <c r="AY163" s="13" t="s">
        <v>168</v>
      </c>
      <c r="BE163" s="140">
        <f t="shared" si="24"/>
        <v>0</v>
      </c>
      <c r="BF163" s="140">
        <f t="shared" si="25"/>
        <v>0</v>
      </c>
      <c r="BG163" s="140">
        <f t="shared" si="26"/>
        <v>0</v>
      </c>
      <c r="BH163" s="140">
        <f t="shared" si="27"/>
        <v>0</v>
      </c>
      <c r="BI163" s="140">
        <f t="shared" si="28"/>
        <v>0</v>
      </c>
      <c r="BJ163" s="13" t="s">
        <v>79</v>
      </c>
      <c r="BK163" s="140">
        <f t="shared" si="29"/>
        <v>0</v>
      </c>
      <c r="BL163" s="13" t="s">
        <v>174</v>
      </c>
      <c r="BM163" s="139" t="s">
        <v>993</v>
      </c>
    </row>
    <row r="164" spans="2:65" s="1" customFormat="1" ht="24.2" customHeight="1">
      <c r="B164" s="128"/>
      <c r="C164" s="145" t="s">
        <v>368</v>
      </c>
      <c r="D164" s="145" t="s">
        <v>210</v>
      </c>
      <c r="E164" s="146" t="s">
        <v>994</v>
      </c>
      <c r="F164" s="147" t="s">
        <v>995</v>
      </c>
      <c r="G164" s="148" t="s">
        <v>173</v>
      </c>
      <c r="H164" s="149">
        <v>39</v>
      </c>
      <c r="I164" s="134">
        <v>0</v>
      </c>
      <c r="J164" s="150">
        <f t="shared" si="20"/>
        <v>0</v>
      </c>
      <c r="K164" s="147" t="s">
        <v>2419</v>
      </c>
      <c r="L164" s="151"/>
      <c r="M164" s="152" t="s">
        <v>1</v>
      </c>
      <c r="N164" s="153" t="s">
        <v>37</v>
      </c>
      <c r="O164" s="137">
        <v>0</v>
      </c>
      <c r="P164" s="137">
        <f t="shared" si="21"/>
        <v>0</v>
      </c>
      <c r="Q164" s="137">
        <v>0.01</v>
      </c>
      <c r="R164" s="137">
        <f t="shared" si="22"/>
        <v>0.39</v>
      </c>
      <c r="S164" s="137">
        <v>0</v>
      </c>
      <c r="T164" s="138">
        <f t="shared" si="23"/>
        <v>0</v>
      </c>
      <c r="AR164" s="139" t="s">
        <v>232</v>
      </c>
      <c r="AT164" s="139" t="s">
        <v>210</v>
      </c>
      <c r="AU164" s="139" t="s">
        <v>81</v>
      </c>
      <c r="AY164" s="13" t="s">
        <v>168</v>
      </c>
      <c r="BE164" s="140">
        <f t="shared" si="24"/>
        <v>0</v>
      </c>
      <c r="BF164" s="140">
        <f t="shared" si="25"/>
        <v>0</v>
      </c>
      <c r="BG164" s="140">
        <f t="shared" si="26"/>
        <v>0</v>
      </c>
      <c r="BH164" s="140">
        <f t="shared" si="27"/>
        <v>0</v>
      </c>
      <c r="BI164" s="140">
        <f t="shared" si="28"/>
        <v>0</v>
      </c>
      <c r="BJ164" s="13" t="s">
        <v>79</v>
      </c>
      <c r="BK164" s="140">
        <f t="shared" si="29"/>
        <v>0</v>
      </c>
      <c r="BL164" s="13" t="s">
        <v>174</v>
      </c>
      <c r="BM164" s="139" t="s">
        <v>996</v>
      </c>
    </row>
    <row r="165" spans="2:65" s="1" customFormat="1" ht="24.2" customHeight="1">
      <c r="B165" s="128"/>
      <c r="C165" s="145" t="s">
        <v>372</v>
      </c>
      <c r="D165" s="145" t="s">
        <v>210</v>
      </c>
      <c r="E165" s="146" t="s">
        <v>997</v>
      </c>
      <c r="F165" s="147" t="s">
        <v>998</v>
      </c>
      <c r="G165" s="148" t="s">
        <v>173</v>
      </c>
      <c r="H165" s="149">
        <v>26</v>
      </c>
      <c r="I165" s="134">
        <v>0</v>
      </c>
      <c r="J165" s="150">
        <f t="shared" si="20"/>
        <v>0</v>
      </c>
      <c r="K165" s="147" t="s">
        <v>2419</v>
      </c>
      <c r="L165" s="151"/>
      <c r="M165" s="152" t="s">
        <v>1</v>
      </c>
      <c r="N165" s="153" t="s">
        <v>37</v>
      </c>
      <c r="O165" s="137">
        <v>0</v>
      </c>
      <c r="P165" s="137">
        <f t="shared" si="21"/>
        <v>0</v>
      </c>
      <c r="Q165" s="137">
        <v>0.01</v>
      </c>
      <c r="R165" s="137">
        <f t="shared" si="22"/>
        <v>0.26</v>
      </c>
      <c r="S165" s="137">
        <v>0</v>
      </c>
      <c r="T165" s="138">
        <f t="shared" si="23"/>
        <v>0</v>
      </c>
      <c r="AR165" s="139" t="s">
        <v>232</v>
      </c>
      <c r="AT165" s="139" t="s">
        <v>210</v>
      </c>
      <c r="AU165" s="139" t="s">
        <v>81</v>
      </c>
      <c r="AY165" s="13" t="s">
        <v>168</v>
      </c>
      <c r="BE165" s="140">
        <f t="shared" si="24"/>
        <v>0</v>
      </c>
      <c r="BF165" s="140">
        <f t="shared" si="25"/>
        <v>0</v>
      </c>
      <c r="BG165" s="140">
        <f t="shared" si="26"/>
        <v>0</v>
      </c>
      <c r="BH165" s="140">
        <f t="shared" si="27"/>
        <v>0</v>
      </c>
      <c r="BI165" s="140">
        <f t="shared" si="28"/>
        <v>0</v>
      </c>
      <c r="BJ165" s="13" t="s">
        <v>79</v>
      </c>
      <c r="BK165" s="140">
        <f t="shared" si="29"/>
        <v>0</v>
      </c>
      <c r="BL165" s="13" t="s">
        <v>174</v>
      </c>
      <c r="BM165" s="139" t="s">
        <v>999</v>
      </c>
    </row>
    <row r="166" spans="2:65" s="1" customFormat="1" ht="33" customHeight="1">
      <c r="B166" s="128"/>
      <c r="C166" s="129" t="s">
        <v>377</v>
      </c>
      <c r="D166" s="129" t="s">
        <v>170</v>
      </c>
      <c r="E166" s="130" t="s">
        <v>1000</v>
      </c>
      <c r="F166" s="131" t="s">
        <v>1001</v>
      </c>
      <c r="G166" s="132" t="s">
        <v>173</v>
      </c>
      <c r="H166" s="133">
        <v>26</v>
      </c>
      <c r="I166" s="134">
        <v>0</v>
      </c>
      <c r="J166" s="134">
        <f t="shared" si="20"/>
        <v>0</v>
      </c>
      <c r="K166" s="131" t="s">
        <v>2419</v>
      </c>
      <c r="L166" s="25"/>
      <c r="M166" s="135" t="s">
        <v>1</v>
      </c>
      <c r="N166" s="136" t="s">
        <v>37</v>
      </c>
      <c r="O166" s="137">
        <v>0.57199999999999995</v>
      </c>
      <c r="P166" s="137">
        <f t="shared" si="21"/>
        <v>14.871999999999998</v>
      </c>
      <c r="Q166" s="137">
        <v>0</v>
      </c>
      <c r="R166" s="137">
        <f t="shared" si="22"/>
        <v>0</v>
      </c>
      <c r="S166" s="137">
        <v>0</v>
      </c>
      <c r="T166" s="138">
        <f t="shared" si="23"/>
        <v>0</v>
      </c>
      <c r="AR166" s="139" t="s">
        <v>174</v>
      </c>
      <c r="AT166" s="139" t="s">
        <v>170</v>
      </c>
      <c r="AU166" s="139" t="s">
        <v>81</v>
      </c>
      <c r="AY166" s="13" t="s">
        <v>168</v>
      </c>
      <c r="BE166" s="140">
        <f t="shared" si="24"/>
        <v>0</v>
      </c>
      <c r="BF166" s="140">
        <f t="shared" si="25"/>
        <v>0</v>
      </c>
      <c r="BG166" s="140">
        <f t="shared" si="26"/>
        <v>0</v>
      </c>
      <c r="BH166" s="140">
        <f t="shared" si="27"/>
        <v>0</v>
      </c>
      <c r="BI166" s="140">
        <f t="shared" si="28"/>
        <v>0</v>
      </c>
      <c r="BJ166" s="13" t="s">
        <v>79</v>
      </c>
      <c r="BK166" s="140">
        <f t="shared" si="29"/>
        <v>0</v>
      </c>
      <c r="BL166" s="13" t="s">
        <v>174</v>
      </c>
      <c r="BM166" s="139" t="s">
        <v>1002</v>
      </c>
    </row>
    <row r="167" spans="2:65" s="1" customFormat="1" ht="21.75" customHeight="1">
      <c r="B167" s="128"/>
      <c r="C167" s="145" t="s">
        <v>381</v>
      </c>
      <c r="D167" s="145" t="s">
        <v>210</v>
      </c>
      <c r="E167" s="146" t="s">
        <v>1003</v>
      </c>
      <c r="F167" s="147" t="s">
        <v>1004</v>
      </c>
      <c r="G167" s="148" t="s">
        <v>173</v>
      </c>
      <c r="H167" s="149">
        <v>13.195</v>
      </c>
      <c r="I167" s="134">
        <v>0</v>
      </c>
      <c r="J167" s="150">
        <f t="shared" si="20"/>
        <v>0</v>
      </c>
      <c r="K167" s="147" t="s">
        <v>2419</v>
      </c>
      <c r="L167" s="151"/>
      <c r="M167" s="152" t="s">
        <v>1</v>
      </c>
      <c r="N167" s="153" t="s">
        <v>37</v>
      </c>
      <c r="O167" s="137">
        <v>0</v>
      </c>
      <c r="P167" s="137">
        <f t="shared" si="21"/>
        <v>0</v>
      </c>
      <c r="Q167" s="137">
        <v>3.2000000000000003E-4</v>
      </c>
      <c r="R167" s="137">
        <f t="shared" si="22"/>
        <v>4.2224000000000003E-3</v>
      </c>
      <c r="S167" s="137">
        <v>0</v>
      </c>
      <c r="T167" s="138">
        <f t="shared" si="23"/>
        <v>0</v>
      </c>
      <c r="AR167" s="139" t="s">
        <v>232</v>
      </c>
      <c r="AT167" s="139" t="s">
        <v>210</v>
      </c>
      <c r="AU167" s="139" t="s">
        <v>81</v>
      </c>
      <c r="AY167" s="13" t="s">
        <v>168</v>
      </c>
      <c r="BE167" s="140">
        <f t="shared" si="24"/>
        <v>0</v>
      </c>
      <c r="BF167" s="140">
        <f t="shared" si="25"/>
        <v>0</v>
      </c>
      <c r="BG167" s="140">
        <f t="shared" si="26"/>
        <v>0</v>
      </c>
      <c r="BH167" s="140">
        <f t="shared" si="27"/>
        <v>0</v>
      </c>
      <c r="BI167" s="140">
        <f t="shared" si="28"/>
        <v>0</v>
      </c>
      <c r="BJ167" s="13" t="s">
        <v>79</v>
      </c>
      <c r="BK167" s="140">
        <f t="shared" si="29"/>
        <v>0</v>
      </c>
      <c r="BL167" s="13" t="s">
        <v>174</v>
      </c>
      <c r="BM167" s="139" t="s">
        <v>1005</v>
      </c>
    </row>
    <row r="168" spans="2:65" s="1" customFormat="1" ht="24.2" customHeight="1">
      <c r="B168" s="128"/>
      <c r="C168" s="145" t="s">
        <v>385</v>
      </c>
      <c r="D168" s="145" t="s">
        <v>210</v>
      </c>
      <c r="E168" s="146" t="s">
        <v>1006</v>
      </c>
      <c r="F168" s="147" t="s">
        <v>1007</v>
      </c>
      <c r="G168" s="148" t="s">
        <v>207</v>
      </c>
      <c r="H168" s="149">
        <v>13.195</v>
      </c>
      <c r="I168" s="134">
        <v>0</v>
      </c>
      <c r="J168" s="150">
        <f t="shared" si="20"/>
        <v>0</v>
      </c>
      <c r="K168" s="147" t="s">
        <v>192</v>
      </c>
      <c r="L168" s="151"/>
      <c r="M168" s="152" t="s">
        <v>1</v>
      </c>
      <c r="N168" s="153" t="s">
        <v>37</v>
      </c>
      <c r="O168" s="137">
        <v>0</v>
      </c>
      <c r="P168" s="137">
        <f t="shared" si="21"/>
        <v>0</v>
      </c>
      <c r="Q168" s="137">
        <v>1.4E-3</v>
      </c>
      <c r="R168" s="137">
        <f t="shared" si="22"/>
        <v>1.8473E-2</v>
      </c>
      <c r="S168" s="137">
        <v>0</v>
      </c>
      <c r="T168" s="138">
        <f t="shared" si="23"/>
        <v>0</v>
      </c>
      <c r="AR168" s="139" t="s">
        <v>232</v>
      </c>
      <c r="AT168" s="139" t="s">
        <v>210</v>
      </c>
      <c r="AU168" s="139" t="s">
        <v>81</v>
      </c>
      <c r="AY168" s="13" t="s">
        <v>168</v>
      </c>
      <c r="BE168" s="140">
        <f t="shared" si="24"/>
        <v>0</v>
      </c>
      <c r="BF168" s="140">
        <f t="shared" si="25"/>
        <v>0</v>
      </c>
      <c r="BG168" s="140">
        <f t="shared" si="26"/>
        <v>0</v>
      </c>
      <c r="BH168" s="140">
        <f t="shared" si="27"/>
        <v>0</v>
      </c>
      <c r="BI168" s="140">
        <f t="shared" si="28"/>
        <v>0</v>
      </c>
      <c r="BJ168" s="13" t="s">
        <v>79</v>
      </c>
      <c r="BK168" s="140">
        <f t="shared" si="29"/>
        <v>0</v>
      </c>
      <c r="BL168" s="13" t="s">
        <v>174</v>
      </c>
      <c r="BM168" s="139" t="s">
        <v>1008</v>
      </c>
    </row>
    <row r="169" spans="2:65" s="1" customFormat="1" ht="37.9" customHeight="1">
      <c r="B169" s="128"/>
      <c r="C169" s="129" t="s">
        <v>389</v>
      </c>
      <c r="D169" s="129" t="s">
        <v>170</v>
      </c>
      <c r="E169" s="130" t="s">
        <v>1009</v>
      </c>
      <c r="F169" s="131" t="s">
        <v>1010</v>
      </c>
      <c r="G169" s="132" t="s">
        <v>173</v>
      </c>
      <c r="H169" s="133">
        <v>13</v>
      </c>
      <c r="I169" s="134">
        <v>0</v>
      </c>
      <c r="J169" s="134">
        <f t="shared" si="20"/>
        <v>0</v>
      </c>
      <c r="K169" s="131" t="s">
        <v>192</v>
      </c>
      <c r="L169" s="25"/>
      <c r="M169" s="135" t="s">
        <v>1</v>
      </c>
      <c r="N169" s="136" t="s">
        <v>37</v>
      </c>
      <c r="O169" s="137">
        <v>1.103</v>
      </c>
      <c r="P169" s="137">
        <f t="shared" si="21"/>
        <v>14.339</v>
      </c>
      <c r="Q169" s="137">
        <v>0</v>
      </c>
      <c r="R169" s="137">
        <f t="shared" si="22"/>
        <v>0</v>
      </c>
      <c r="S169" s="137">
        <v>0</v>
      </c>
      <c r="T169" s="138">
        <f t="shared" si="23"/>
        <v>0</v>
      </c>
      <c r="AR169" s="139" t="s">
        <v>174</v>
      </c>
      <c r="AT169" s="139" t="s">
        <v>170</v>
      </c>
      <c r="AU169" s="139" t="s">
        <v>81</v>
      </c>
      <c r="AY169" s="13" t="s">
        <v>168</v>
      </c>
      <c r="BE169" s="140">
        <f t="shared" si="24"/>
        <v>0</v>
      </c>
      <c r="BF169" s="140">
        <f t="shared" si="25"/>
        <v>0</v>
      </c>
      <c r="BG169" s="140">
        <f t="shared" si="26"/>
        <v>0</v>
      </c>
      <c r="BH169" s="140">
        <f t="shared" si="27"/>
        <v>0</v>
      </c>
      <c r="BI169" s="140">
        <f t="shared" si="28"/>
        <v>0</v>
      </c>
      <c r="BJ169" s="13" t="s">
        <v>79</v>
      </c>
      <c r="BK169" s="140">
        <f t="shared" si="29"/>
        <v>0</v>
      </c>
      <c r="BL169" s="13" t="s">
        <v>174</v>
      </c>
      <c r="BM169" s="139" t="s">
        <v>1011</v>
      </c>
    </row>
    <row r="170" spans="2:65" s="1" customFormat="1" ht="24.2" customHeight="1">
      <c r="B170" s="128"/>
      <c r="C170" s="129" t="s">
        <v>393</v>
      </c>
      <c r="D170" s="129" t="s">
        <v>170</v>
      </c>
      <c r="E170" s="130" t="s">
        <v>1012</v>
      </c>
      <c r="F170" s="131" t="s">
        <v>1013</v>
      </c>
      <c r="G170" s="132" t="s">
        <v>173</v>
      </c>
      <c r="H170" s="133">
        <v>13</v>
      </c>
      <c r="I170" s="134">
        <v>0</v>
      </c>
      <c r="J170" s="134">
        <f t="shared" si="20"/>
        <v>0</v>
      </c>
      <c r="K170" s="131" t="s">
        <v>2419</v>
      </c>
      <c r="L170" s="25"/>
      <c r="M170" s="135" t="s">
        <v>1</v>
      </c>
      <c r="N170" s="136" t="s">
        <v>37</v>
      </c>
      <c r="O170" s="137">
        <v>2.3029999999999999</v>
      </c>
      <c r="P170" s="137">
        <f t="shared" si="21"/>
        <v>29.939</v>
      </c>
      <c r="Q170" s="137">
        <v>0.12526000000000001</v>
      </c>
      <c r="R170" s="137">
        <f t="shared" si="22"/>
        <v>1.6283800000000002</v>
      </c>
      <c r="S170" s="137">
        <v>0</v>
      </c>
      <c r="T170" s="138">
        <f t="shared" si="23"/>
        <v>0</v>
      </c>
      <c r="AR170" s="139" t="s">
        <v>174</v>
      </c>
      <c r="AT170" s="139" t="s">
        <v>170</v>
      </c>
      <c r="AU170" s="139" t="s">
        <v>81</v>
      </c>
      <c r="AY170" s="13" t="s">
        <v>168</v>
      </c>
      <c r="BE170" s="140">
        <f t="shared" si="24"/>
        <v>0</v>
      </c>
      <c r="BF170" s="140">
        <f t="shared" si="25"/>
        <v>0</v>
      </c>
      <c r="BG170" s="140">
        <f t="shared" si="26"/>
        <v>0</v>
      </c>
      <c r="BH170" s="140">
        <f t="shared" si="27"/>
        <v>0</v>
      </c>
      <c r="BI170" s="140">
        <f t="shared" si="28"/>
        <v>0</v>
      </c>
      <c r="BJ170" s="13" t="s">
        <v>79</v>
      </c>
      <c r="BK170" s="140">
        <f t="shared" si="29"/>
        <v>0</v>
      </c>
      <c r="BL170" s="13" t="s">
        <v>174</v>
      </c>
      <c r="BM170" s="139" t="s">
        <v>1014</v>
      </c>
    </row>
    <row r="171" spans="2:65" s="1" customFormat="1" ht="21.75" customHeight="1">
      <c r="B171" s="128"/>
      <c r="C171" s="145" t="s">
        <v>397</v>
      </c>
      <c r="D171" s="145" t="s">
        <v>210</v>
      </c>
      <c r="E171" s="146" t="s">
        <v>1015</v>
      </c>
      <c r="F171" s="147" t="s">
        <v>1016</v>
      </c>
      <c r="G171" s="148" t="s">
        <v>173</v>
      </c>
      <c r="H171" s="149">
        <v>13</v>
      </c>
      <c r="I171" s="134">
        <v>0</v>
      </c>
      <c r="J171" s="150">
        <f t="shared" si="20"/>
        <v>0</v>
      </c>
      <c r="K171" s="147" t="s">
        <v>2419</v>
      </c>
      <c r="L171" s="151"/>
      <c r="M171" s="152" t="s">
        <v>1</v>
      </c>
      <c r="N171" s="153" t="s">
        <v>37</v>
      </c>
      <c r="O171" s="137">
        <v>0</v>
      </c>
      <c r="P171" s="137">
        <f t="shared" si="21"/>
        <v>0</v>
      </c>
      <c r="Q171" s="137">
        <v>0.28000000000000003</v>
      </c>
      <c r="R171" s="137">
        <f t="shared" si="22"/>
        <v>3.6400000000000006</v>
      </c>
      <c r="S171" s="137">
        <v>0</v>
      </c>
      <c r="T171" s="138">
        <f t="shared" si="23"/>
        <v>0</v>
      </c>
      <c r="AR171" s="139" t="s">
        <v>232</v>
      </c>
      <c r="AT171" s="139" t="s">
        <v>210</v>
      </c>
      <c r="AU171" s="139" t="s">
        <v>81</v>
      </c>
      <c r="AY171" s="13" t="s">
        <v>168</v>
      </c>
      <c r="BE171" s="140">
        <f t="shared" si="24"/>
        <v>0</v>
      </c>
      <c r="BF171" s="140">
        <f t="shared" si="25"/>
        <v>0</v>
      </c>
      <c r="BG171" s="140">
        <f t="shared" si="26"/>
        <v>0</v>
      </c>
      <c r="BH171" s="140">
        <f t="shared" si="27"/>
        <v>0</v>
      </c>
      <c r="BI171" s="140">
        <f t="shared" si="28"/>
        <v>0</v>
      </c>
      <c r="BJ171" s="13" t="s">
        <v>79</v>
      </c>
      <c r="BK171" s="140">
        <f t="shared" si="29"/>
        <v>0</v>
      </c>
      <c r="BL171" s="13" t="s">
        <v>174</v>
      </c>
      <c r="BM171" s="139" t="s">
        <v>1017</v>
      </c>
    </row>
    <row r="172" spans="2:65" s="1" customFormat="1" ht="24.2" customHeight="1">
      <c r="B172" s="128"/>
      <c r="C172" s="129" t="s">
        <v>401</v>
      </c>
      <c r="D172" s="129" t="s">
        <v>170</v>
      </c>
      <c r="E172" s="130" t="s">
        <v>1018</v>
      </c>
      <c r="F172" s="131" t="s">
        <v>1019</v>
      </c>
      <c r="G172" s="132" t="s">
        <v>173</v>
      </c>
      <c r="H172" s="133">
        <v>13</v>
      </c>
      <c r="I172" s="134">
        <v>0</v>
      </c>
      <c r="J172" s="134">
        <f t="shared" si="20"/>
        <v>0</v>
      </c>
      <c r="K172" s="131" t="s">
        <v>2419</v>
      </c>
      <c r="L172" s="25"/>
      <c r="M172" s="135" t="s">
        <v>1</v>
      </c>
      <c r="N172" s="136" t="s">
        <v>37</v>
      </c>
      <c r="O172" s="137">
        <v>1.417</v>
      </c>
      <c r="P172" s="137">
        <f t="shared" si="21"/>
        <v>18.420999999999999</v>
      </c>
      <c r="Q172" s="137">
        <v>3.0759999999999999E-2</v>
      </c>
      <c r="R172" s="137">
        <f t="shared" si="22"/>
        <v>0.39988000000000001</v>
      </c>
      <c r="S172" s="137">
        <v>0</v>
      </c>
      <c r="T172" s="138">
        <f t="shared" si="23"/>
        <v>0</v>
      </c>
      <c r="AR172" s="139" t="s">
        <v>174</v>
      </c>
      <c r="AT172" s="139" t="s">
        <v>170</v>
      </c>
      <c r="AU172" s="139" t="s">
        <v>81</v>
      </c>
      <c r="AY172" s="13" t="s">
        <v>168</v>
      </c>
      <c r="BE172" s="140">
        <f t="shared" si="24"/>
        <v>0</v>
      </c>
      <c r="BF172" s="140">
        <f t="shared" si="25"/>
        <v>0</v>
      </c>
      <c r="BG172" s="140">
        <f t="shared" si="26"/>
        <v>0</v>
      </c>
      <c r="BH172" s="140">
        <f t="shared" si="27"/>
        <v>0</v>
      </c>
      <c r="BI172" s="140">
        <f t="shared" si="28"/>
        <v>0</v>
      </c>
      <c r="BJ172" s="13" t="s">
        <v>79</v>
      </c>
      <c r="BK172" s="140">
        <f t="shared" si="29"/>
        <v>0</v>
      </c>
      <c r="BL172" s="13" t="s">
        <v>174</v>
      </c>
      <c r="BM172" s="139" t="s">
        <v>1020</v>
      </c>
    </row>
    <row r="173" spans="2:65" s="1" customFormat="1" ht="24.2" customHeight="1">
      <c r="B173" s="128"/>
      <c r="C173" s="145" t="s">
        <v>405</v>
      </c>
      <c r="D173" s="145" t="s">
        <v>210</v>
      </c>
      <c r="E173" s="146" t="s">
        <v>1021</v>
      </c>
      <c r="F173" s="147" t="s">
        <v>1022</v>
      </c>
      <c r="G173" s="148" t="s">
        <v>173</v>
      </c>
      <c r="H173" s="149">
        <v>13</v>
      </c>
      <c r="I173" s="134">
        <v>0</v>
      </c>
      <c r="J173" s="150">
        <f t="shared" si="20"/>
        <v>0</v>
      </c>
      <c r="K173" s="147" t="s">
        <v>2419</v>
      </c>
      <c r="L173" s="151"/>
      <c r="M173" s="152" t="s">
        <v>1</v>
      </c>
      <c r="N173" s="153" t="s">
        <v>37</v>
      </c>
      <c r="O173" s="137">
        <v>0</v>
      </c>
      <c r="P173" s="137">
        <f t="shared" si="21"/>
        <v>0</v>
      </c>
      <c r="Q173" s="137">
        <v>7.0000000000000007E-2</v>
      </c>
      <c r="R173" s="137">
        <f t="shared" si="22"/>
        <v>0.91000000000000014</v>
      </c>
      <c r="S173" s="137">
        <v>0</v>
      </c>
      <c r="T173" s="138">
        <f t="shared" si="23"/>
        <v>0</v>
      </c>
      <c r="AR173" s="139" t="s">
        <v>232</v>
      </c>
      <c r="AT173" s="139" t="s">
        <v>210</v>
      </c>
      <c r="AU173" s="139" t="s">
        <v>81</v>
      </c>
      <c r="AY173" s="13" t="s">
        <v>168</v>
      </c>
      <c r="BE173" s="140">
        <f t="shared" si="24"/>
        <v>0</v>
      </c>
      <c r="BF173" s="140">
        <f t="shared" si="25"/>
        <v>0</v>
      </c>
      <c r="BG173" s="140">
        <f t="shared" si="26"/>
        <v>0</v>
      </c>
      <c r="BH173" s="140">
        <f t="shared" si="27"/>
        <v>0</v>
      </c>
      <c r="BI173" s="140">
        <f t="shared" si="28"/>
        <v>0</v>
      </c>
      <c r="BJ173" s="13" t="s">
        <v>79</v>
      </c>
      <c r="BK173" s="140">
        <f t="shared" si="29"/>
        <v>0</v>
      </c>
      <c r="BL173" s="13" t="s">
        <v>174</v>
      </c>
      <c r="BM173" s="139" t="s">
        <v>1023</v>
      </c>
    </row>
    <row r="174" spans="2:65" s="1" customFormat="1" ht="24.2" customHeight="1">
      <c r="B174" s="128"/>
      <c r="C174" s="129" t="s">
        <v>407</v>
      </c>
      <c r="D174" s="129" t="s">
        <v>170</v>
      </c>
      <c r="E174" s="130" t="s">
        <v>1024</v>
      </c>
      <c r="F174" s="131" t="s">
        <v>1025</v>
      </c>
      <c r="G174" s="132" t="s">
        <v>173</v>
      </c>
      <c r="H174" s="133">
        <v>13</v>
      </c>
      <c r="I174" s="134">
        <v>0</v>
      </c>
      <c r="J174" s="134">
        <f t="shared" si="20"/>
        <v>0</v>
      </c>
      <c r="K174" s="131" t="s">
        <v>2419</v>
      </c>
      <c r="L174" s="25"/>
      <c r="M174" s="135" t="s">
        <v>1</v>
      </c>
      <c r="N174" s="136" t="s">
        <v>37</v>
      </c>
      <c r="O174" s="137">
        <v>1.417</v>
      </c>
      <c r="P174" s="137">
        <f t="shared" si="21"/>
        <v>18.420999999999999</v>
      </c>
      <c r="Q174" s="137">
        <v>3.0759999999999999E-2</v>
      </c>
      <c r="R174" s="137">
        <f t="shared" si="22"/>
        <v>0.39988000000000001</v>
      </c>
      <c r="S174" s="137">
        <v>0</v>
      </c>
      <c r="T174" s="138">
        <f t="shared" si="23"/>
        <v>0</v>
      </c>
      <c r="AR174" s="139" t="s">
        <v>174</v>
      </c>
      <c r="AT174" s="139" t="s">
        <v>170</v>
      </c>
      <c r="AU174" s="139" t="s">
        <v>81</v>
      </c>
      <c r="AY174" s="13" t="s">
        <v>168</v>
      </c>
      <c r="BE174" s="140">
        <f t="shared" si="24"/>
        <v>0</v>
      </c>
      <c r="BF174" s="140">
        <f t="shared" si="25"/>
        <v>0</v>
      </c>
      <c r="BG174" s="140">
        <f t="shared" si="26"/>
        <v>0</v>
      </c>
      <c r="BH174" s="140">
        <f t="shared" si="27"/>
        <v>0</v>
      </c>
      <c r="BI174" s="140">
        <f t="shared" si="28"/>
        <v>0</v>
      </c>
      <c r="BJ174" s="13" t="s">
        <v>79</v>
      </c>
      <c r="BK174" s="140">
        <f t="shared" si="29"/>
        <v>0</v>
      </c>
      <c r="BL174" s="13" t="s">
        <v>174</v>
      </c>
      <c r="BM174" s="139" t="s">
        <v>1026</v>
      </c>
    </row>
    <row r="175" spans="2:65" s="1" customFormat="1" ht="24.2" customHeight="1">
      <c r="B175" s="128"/>
      <c r="C175" s="145" t="s">
        <v>409</v>
      </c>
      <c r="D175" s="145" t="s">
        <v>210</v>
      </c>
      <c r="E175" s="146" t="s">
        <v>1027</v>
      </c>
      <c r="F175" s="147" t="s">
        <v>1028</v>
      </c>
      <c r="G175" s="148" t="s">
        <v>173</v>
      </c>
      <c r="H175" s="149">
        <v>13</v>
      </c>
      <c r="I175" s="134">
        <v>0</v>
      </c>
      <c r="J175" s="150">
        <f t="shared" si="20"/>
        <v>0</v>
      </c>
      <c r="K175" s="147" t="s">
        <v>2419</v>
      </c>
      <c r="L175" s="151"/>
      <c r="M175" s="152" t="s">
        <v>1</v>
      </c>
      <c r="N175" s="153" t="s">
        <v>37</v>
      </c>
      <c r="O175" s="137">
        <v>0</v>
      </c>
      <c r="P175" s="137">
        <f t="shared" si="21"/>
        <v>0</v>
      </c>
      <c r="Q175" s="137">
        <v>7.5999999999999998E-2</v>
      </c>
      <c r="R175" s="137">
        <f t="shared" si="22"/>
        <v>0.98799999999999999</v>
      </c>
      <c r="S175" s="137">
        <v>0</v>
      </c>
      <c r="T175" s="138">
        <f t="shared" si="23"/>
        <v>0</v>
      </c>
      <c r="AR175" s="139" t="s">
        <v>232</v>
      </c>
      <c r="AT175" s="139" t="s">
        <v>210</v>
      </c>
      <c r="AU175" s="139" t="s">
        <v>81</v>
      </c>
      <c r="AY175" s="13" t="s">
        <v>168</v>
      </c>
      <c r="BE175" s="140">
        <f t="shared" si="24"/>
        <v>0</v>
      </c>
      <c r="BF175" s="140">
        <f t="shared" si="25"/>
        <v>0</v>
      </c>
      <c r="BG175" s="140">
        <f t="shared" si="26"/>
        <v>0</v>
      </c>
      <c r="BH175" s="140">
        <f t="shared" si="27"/>
        <v>0</v>
      </c>
      <c r="BI175" s="140">
        <f t="shared" si="28"/>
        <v>0</v>
      </c>
      <c r="BJ175" s="13" t="s">
        <v>79</v>
      </c>
      <c r="BK175" s="140">
        <f t="shared" si="29"/>
        <v>0</v>
      </c>
      <c r="BL175" s="13" t="s">
        <v>174</v>
      </c>
      <c r="BM175" s="139" t="s">
        <v>1029</v>
      </c>
    </row>
    <row r="176" spans="2:65" s="1" customFormat="1" ht="24.2" customHeight="1">
      <c r="B176" s="128"/>
      <c r="C176" s="129" t="s">
        <v>411</v>
      </c>
      <c r="D176" s="129" t="s">
        <v>170</v>
      </c>
      <c r="E176" s="130" t="s">
        <v>1030</v>
      </c>
      <c r="F176" s="131" t="s">
        <v>1031</v>
      </c>
      <c r="G176" s="132" t="s">
        <v>173</v>
      </c>
      <c r="H176" s="133">
        <v>26</v>
      </c>
      <c r="I176" s="134">
        <v>0</v>
      </c>
      <c r="J176" s="134">
        <f t="shared" si="20"/>
        <v>0</v>
      </c>
      <c r="K176" s="131" t="s">
        <v>2419</v>
      </c>
      <c r="L176" s="25"/>
      <c r="M176" s="135" t="s">
        <v>1</v>
      </c>
      <c r="N176" s="136" t="s">
        <v>37</v>
      </c>
      <c r="O176" s="137">
        <v>2.1080000000000001</v>
      </c>
      <c r="P176" s="137">
        <f t="shared" si="21"/>
        <v>54.808</v>
      </c>
      <c r="Q176" s="137">
        <v>3.0759999999999999E-2</v>
      </c>
      <c r="R176" s="137">
        <f t="shared" si="22"/>
        <v>0.79976000000000003</v>
      </c>
      <c r="S176" s="137">
        <v>0</v>
      </c>
      <c r="T176" s="138">
        <f t="shared" si="23"/>
        <v>0</v>
      </c>
      <c r="AR176" s="139" t="s">
        <v>174</v>
      </c>
      <c r="AT176" s="139" t="s">
        <v>170</v>
      </c>
      <c r="AU176" s="139" t="s">
        <v>81</v>
      </c>
      <c r="AY176" s="13" t="s">
        <v>168</v>
      </c>
      <c r="BE176" s="140">
        <f t="shared" si="24"/>
        <v>0</v>
      </c>
      <c r="BF176" s="140">
        <f t="shared" si="25"/>
        <v>0</v>
      </c>
      <c r="BG176" s="140">
        <f t="shared" si="26"/>
        <v>0</v>
      </c>
      <c r="BH176" s="140">
        <f t="shared" si="27"/>
        <v>0</v>
      </c>
      <c r="BI176" s="140">
        <f t="shared" si="28"/>
        <v>0</v>
      </c>
      <c r="BJ176" s="13" t="s">
        <v>79</v>
      </c>
      <c r="BK176" s="140">
        <f t="shared" si="29"/>
        <v>0</v>
      </c>
      <c r="BL176" s="13" t="s">
        <v>174</v>
      </c>
      <c r="BM176" s="139" t="s">
        <v>1032</v>
      </c>
    </row>
    <row r="177" spans="2:65" s="1" customFormat="1" ht="24.2" customHeight="1">
      <c r="B177" s="128"/>
      <c r="C177" s="145" t="s">
        <v>413</v>
      </c>
      <c r="D177" s="145" t="s">
        <v>210</v>
      </c>
      <c r="E177" s="146" t="s">
        <v>1033</v>
      </c>
      <c r="F177" s="147" t="s">
        <v>1034</v>
      </c>
      <c r="G177" s="148" t="s">
        <v>173</v>
      </c>
      <c r="H177" s="149">
        <v>26</v>
      </c>
      <c r="I177" s="134">
        <v>0</v>
      </c>
      <c r="J177" s="150">
        <f t="shared" si="20"/>
        <v>0</v>
      </c>
      <c r="K177" s="147" t="s">
        <v>2419</v>
      </c>
      <c r="L177" s="151"/>
      <c r="M177" s="152" t="s">
        <v>1</v>
      </c>
      <c r="N177" s="153" t="s">
        <v>37</v>
      </c>
      <c r="O177" s="137">
        <v>0</v>
      </c>
      <c r="P177" s="137">
        <f t="shared" si="21"/>
        <v>0</v>
      </c>
      <c r="Q177" s="137">
        <v>0.155</v>
      </c>
      <c r="R177" s="137">
        <f t="shared" si="22"/>
        <v>4.03</v>
      </c>
      <c r="S177" s="137">
        <v>0</v>
      </c>
      <c r="T177" s="138">
        <f t="shared" si="23"/>
        <v>0</v>
      </c>
      <c r="AR177" s="139" t="s">
        <v>232</v>
      </c>
      <c r="AT177" s="139" t="s">
        <v>210</v>
      </c>
      <c r="AU177" s="139" t="s">
        <v>81</v>
      </c>
      <c r="AY177" s="13" t="s">
        <v>168</v>
      </c>
      <c r="BE177" s="140">
        <f t="shared" si="24"/>
        <v>0</v>
      </c>
      <c r="BF177" s="140">
        <f t="shared" si="25"/>
        <v>0</v>
      </c>
      <c r="BG177" s="140">
        <f t="shared" si="26"/>
        <v>0</v>
      </c>
      <c r="BH177" s="140">
        <f t="shared" si="27"/>
        <v>0</v>
      </c>
      <c r="BI177" s="140">
        <f t="shared" si="28"/>
        <v>0</v>
      </c>
      <c r="BJ177" s="13" t="s">
        <v>79</v>
      </c>
      <c r="BK177" s="140">
        <f t="shared" si="29"/>
        <v>0</v>
      </c>
      <c r="BL177" s="13" t="s">
        <v>174</v>
      </c>
      <c r="BM177" s="139" t="s">
        <v>1035</v>
      </c>
    </row>
    <row r="178" spans="2:65" s="1" customFormat="1" ht="24.2" customHeight="1">
      <c r="B178" s="128"/>
      <c r="C178" s="129" t="s">
        <v>417</v>
      </c>
      <c r="D178" s="129" t="s">
        <v>170</v>
      </c>
      <c r="E178" s="130" t="s">
        <v>1036</v>
      </c>
      <c r="F178" s="131" t="s">
        <v>1037</v>
      </c>
      <c r="G178" s="132" t="s">
        <v>173</v>
      </c>
      <c r="H178" s="133">
        <v>13</v>
      </c>
      <c r="I178" s="134">
        <v>0</v>
      </c>
      <c r="J178" s="134">
        <f t="shared" si="20"/>
        <v>0</v>
      </c>
      <c r="K178" s="131" t="s">
        <v>2419</v>
      </c>
      <c r="L178" s="25"/>
      <c r="M178" s="135" t="s">
        <v>1</v>
      </c>
      <c r="N178" s="136" t="s">
        <v>37</v>
      </c>
      <c r="O178" s="137">
        <v>2.1709999999999998</v>
      </c>
      <c r="P178" s="137">
        <f t="shared" si="21"/>
        <v>28.222999999999999</v>
      </c>
      <c r="Q178" s="137">
        <v>3.0759999999999999E-2</v>
      </c>
      <c r="R178" s="137">
        <f t="shared" si="22"/>
        <v>0.39988000000000001</v>
      </c>
      <c r="S178" s="137">
        <v>0</v>
      </c>
      <c r="T178" s="138">
        <f t="shared" si="23"/>
        <v>0</v>
      </c>
      <c r="AR178" s="139" t="s">
        <v>174</v>
      </c>
      <c r="AT178" s="139" t="s">
        <v>170</v>
      </c>
      <c r="AU178" s="139" t="s">
        <v>81</v>
      </c>
      <c r="AY178" s="13" t="s">
        <v>168</v>
      </c>
      <c r="BE178" s="140">
        <f t="shared" si="24"/>
        <v>0</v>
      </c>
      <c r="BF178" s="140">
        <f t="shared" si="25"/>
        <v>0</v>
      </c>
      <c r="BG178" s="140">
        <f t="shared" si="26"/>
        <v>0</v>
      </c>
      <c r="BH178" s="140">
        <f t="shared" si="27"/>
        <v>0</v>
      </c>
      <c r="BI178" s="140">
        <f t="shared" si="28"/>
        <v>0</v>
      </c>
      <c r="BJ178" s="13" t="s">
        <v>79</v>
      </c>
      <c r="BK178" s="140">
        <f t="shared" si="29"/>
        <v>0</v>
      </c>
      <c r="BL178" s="13" t="s">
        <v>174</v>
      </c>
      <c r="BM178" s="139" t="s">
        <v>1038</v>
      </c>
    </row>
    <row r="179" spans="2:65" s="1" customFormat="1" ht="24.2" customHeight="1">
      <c r="B179" s="128"/>
      <c r="C179" s="145" t="s">
        <v>421</v>
      </c>
      <c r="D179" s="145" t="s">
        <v>210</v>
      </c>
      <c r="E179" s="146" t="s">
        <v>1039</v>
      </c>
      <c r="F179" s="147" t="s">
        <v>1040</v>
      </c>
      <c r="G179" s="148" t="s">
        <v>173</v>
      </c>
      <c r="H179" s="149">
        <v>13</v>
      </c>
      <c r="I179" s="134">
        <v>0</v>
      </c>
      <c r="J179" s="150">
        <f t="shared" si="20"/>
        <v>0</v>
      </c>
      <c r="K179" s="147" t="s">
        <v>2419</v>
      </c>
      <c r="L179" s="151"/>
      <c r="M179" s="152" t="s">
        <v>1</v>
      </c>
      <c r="N179" s="153" t="s">
        <v>37</v>
      </c>
      <c r="O179" s="137">
        <v>0</v>
      </c>
      <c r="P179" s="137">
        <f t="shared" si="21"/>
        <v>0</v>
      </c>
      <c r="Q179" s="137">
        <v>0.15</v>
      </c>
      <c r="R179" s="137">
        <f t="shared" si="22"/>
        <v>1.95</v>
      </c>
      <c r="S179" s="137">
        <v>0</v>
      </c>
      <c r="T179" s="138">
        <f t="shared" si="23"/>
        <v>0</v>
      </c>
      <c r="AR179" s="139" t="s">
        <v>232</v>
      </c>
      <c r="AT179" s="139" t="s">
        <v>210</v>
      </c>
      <c r="AU179" s="139" t="s">
        <v>81</v>
      </c>
      <c r="AY179" s="13" t="s">
        <v>168</v>
      </c>
      <c r="BE179" s="140">
        <f t="shared" si="24"/>
        <v>0</v>
      </c>
      <c r="BF179" s="140">
        <f t="shared" si="25"/>
        <v>0</v>
      </c>
      <c r="BG179" s="140">
        <f t="shared" si="26"/>
        <v>0</v>
      </c>
      <c r="BH179" s="140">
        <f t="shared" si="27"/>
        <v>0</v>
      </c>
      <c r="BI179" s="140">
        <f t="shared" si="28"/>
        <v>0</v>
      </c>
      <c r="BJ179" s="13" t="s">
        <v>79</v>
      </c>
      <c r="BK179" s="140">
        <f t="shared" si="29"/>
        <v>0</v>
      </c>
      <c r="BL179" s="13" t="s">
        <v>174</v>
      </c>
      <c r="BM179" s="139" t="s">
        <v>1041</v>
      </c>
    </row>
    <row r="180" spans="2:65" s="1" customFormat="1" ht="24.2" customHeight="1">
      <c r="B180" s="128"/>
      <c r="C180" s="129" t="s">
        <v>425</v>
      </c>
      <c r="D180" s="129" t="s">
        <v>170</v>
      </c>
      <c r="E180" s="130" t="s">
        <v>1042</v>
      </c>
      <c r="F180" s="131" t="s">
        <v>1043</v>
      </c>
      <c r="G180" s="132" t="s">
        <v>173</v>
      </c>
      <c r="H180" s="133">
        <v>13</v>
      </c>
      <c r="I180" s="134">
        <v>0</v>
      </c>
      <c r="J180" s="134">
        <f t="shared" si="20"/>
        <v>0</v>
      </c>
      <c r="K180" s="131" t="s">
        <v>2419</v>
      </c>
      <c r="L180" s="25"/>
      <c r="M180" s="135" t="s">
        <v>1</v>
      </c>
      <c r="N180" s="136" t="s">
        <v>37</v>
      </c>
      <c r="O180" s="137">
        <v>2.0640000000000001</v>
      </c>
      <c r="P180" s="137">
        <f t="shared" si="21"/>
        <v>26.832000000000001</v>
      </c>
      <c r="Q180" s="137">
        <v>0.21734000000000001</v>
      </c>
      <c r="R180" s="137">
        <f t="shared" si="22"/>
        <v>2.8254200000000003</v>
      </c>
      <c r="S180" s="137">
        <v>0</v>
      </c>
      <c r="T180" s="138">
        <f t="shared" si="23"/>
        <v>0</v>
      </c>
      <c r="AR180" s="139" t="s">
        <v>174</v>
      </c>
      <c r="AT180" s="139" t="s">
        <v>170</v>
      </c>
      <c r="AU180" s="139" t="s">
        <v>81</v>
      </c>
      <c r="AY180" s="13" t="s">
        <v>168</v>
      </c>
      <c r="BE180" s="140">
        <f t="shared" si="24"/>
        <v>0</v>
      </c>
      <c r="BF180" s="140">
        <f t="shared" si="25"/>
        <v>0</v>
      </c>
      <c r="BG180" s="140">
        <f t="shared" si="26"/>
        <v>0</v>
      </c>
      <c r="BH180" s="140">
        <f t="shared" si="27"/>
        <v>0</v>
      </c>
      <c r="BI180" s="140">
        <f t="shared" si="28"/>
        <v>0</v>
      </c>
      <c r="BJ180" s="13" t="s">
        <v>79</v>
      </c>
      <c r="BK180" s="140">
        <f t="shared" si="29"/>
        <v>0</v>
      </c>
      <c r="BL180" s="13" t="s">
        <v>174</v>
      </c>
      <c r="BM180" s="139" t="s">
        <v>1044</v>
      </c>
    </row>
    <row r="181" spans="2:65" s="1" customFormat="1" ht="33" customHeight="1">
      <c r="B181" s="128"/>
      <c r="C181" s="145" t="s">
        <v>431</v>
      </c>
      <c r="D181" s="145" t="s">
        <v>210</v>
      </c>
      <c r="E181" s="146" t="s">
        <v>1045</v>
      </c>
      <c r="F181" s="147" t="s">
        <v>1046</v>
      </c>
      <c r="G181" s="148" t="s">
        <v>173</v>
      </c>
      <c r="H181" s="149">
        <v>13</v>
      </c>
      <c r="I181" s="134">
        <v>0</v>
      </c>
      <c r="J181" s="150">
        <f t="shared" si="20"/>
        <v>0</v>
      </c>
      <c r="K181" s="147" t="s">
        <v>192</v>
      </c>
      <c r="L181" s="151"/>
      <c r="M181" s="152" t="s">
        <v>1</v>
      </c>
      <c r="N181" s="153" t="s">
        <v>37</v>
      </c>
      <c r="O181" s="137">
        <v>0</v>
      </c>
      <c r="P181" s="137">
        <f t="shared" si="21"/>
        <v>0</v>
      </c>
      <c r="Q181" s="137">
        <v>6.3E-2</v>
      </c>
      <c r="R181" s="137">
        <f t="shared" si="22"/>
        <v>0.81899999999999995</v>
      </c>
      <c r="S181" s="137">
        <v>0</v>
      </c>
      <c r="T181" s="138">
        <f t="shared" si="23"/>
        <v>0</v>
      </c>
      <c r="AR181" s="139" t="s">
        <v>232</v>
      </c>
      <c r="AT181" s="139" t="s">
        <v>210</v>
      </c>
      <c r="AU181" s="139" t="s">
        <v>81</v>
      </c>
      <c r="AY181" s="13" t="s">
        <v>168</v>
      </c>
      <c r="BE181" s="140">
        <f t="shared" si="24"/>
        <v>0</v>
      </c>
      <c r="BF181" s="140">
        <f t="shared" si="25"/>
        <v>0</v>
      </c>
      <c r="BG181" s="140">
        <f t="shared" si="26"/>
        <v>0</v>
      </c>
      <c r="BH181" s="140">
        <f t="shared" si="27"/>
        <v>0</v>
      </c>
      <c r="BI181" s="140">
        <f t="shared" si="28"/>
        <v>0</v>
      </c>
      <c r="BJ181" s="13" t="s">
        <v>79</v>
      </c>
      <c r="BK181" s="140">
        <f t="shared" si="29"/>
        <v>0</v>
      </c>
      <c r="BL181" s="13" t="s">
        <v>174</v>
      </c>
      <c r="BM181" s="139" t="s">
        <v>1047</v>
      </c>
    </row>
    <row r="182" spans="2:65" s="1" customFormat="1" ht="24.2" customHeight="1">
      <c r="B182" s="128"/>
      <c r="C182" s="145" t="s">
        <v>435</v>
      </c>
      <c r="D182" s="145" t="s">
        <v>210</v>
      </c>
      <c r="E182" s="146" t="s">
        <v>1048</v>
      </c>
      <c r="F182" s="147" t="s">
        <v>1049</v>
      </c>
      <c r="G182" s="148" t="s">
        <v>173</v>
      </c>
      <c r="H182" s="149">
        <v>13</v>
      </c>
      <c r="I182" s="134">
        <v>0</v>
      </c>
      <c r="J182" s="150">
        <f t="shared" si="20"/>
        <v>0</v>
      </c>
      <c r="K182" s="147" t="s">
        <v>2419</v>
      </c>
      <c r="L182" s="151"/>
      <c r="M182" s="152" t="s">
        <v>1</v>
      </c>
      <c r="N182" s="153" t="s">
        <v>37</v>
      </c>
      <c r="O182" s="137">
        <v>0</v>
      </c>
      <c r="P182" s="137">
        <f t="shared" si="21"/>
        <v>0</v>
      </c>
      <c r="Q182" s="137">
        <v>4.0000000000000001E-3</v>
      </c>
      <c r="R182" s="137">
        <f t="shared" si="22"/>
        <v>5.2000000000000005E-2</v>
      </c>
      <c r="S182" s="137">
        <v>0</v>
      </c>
      <c r="T182" s="138">
        <f t="shared" si="23"/>
        <v>0</v>
      </c>
      <c r="AR182" s="139" t="s">
        <v>232</v>
      </c>
      <c r="AT182" s="139" t="s">
        <v>210</v>
      </c>
      <c r="AU182" s="139" t="s">
        <v>81</v>
      </c>
      <c r="AY182" s="13" t="s">
        <v>168</v>
      </c>
      <c r="BE182" s="140">
        <f t="shared" si="24"/>
        <v>0</v>
      </c>
      <c r="BF182" s="140">
        <f t="shared" si="25"/>
        <v>0</v>
      </c>
      <c r="BG182" s="140">
        <f t="shared" si="26"/>
        <v>0</v>
      </c>
      <c r="BH182" s="140">
        <f t="shared" si="27"/>
        <v>0</v>
      </c>
      <c r="BI182" s="140">
        <f t="shared" si="28"/>
        <v>0</v>
      </c>
      <c r="BJ182" s="13" t="s">
        <v>79</v>
      </c>
      <c r="BK182" s="140">
        <f t="shared" si="29"/>
        <v>0</v>
      </c>
      <c r="BL182" s="13" t="s">
        <v>174</v>
      </c>
      <c r="BM182" s="139" t="s">
        <v>1050</v>
      </c>
    </row>
    <row r="183" spans="2:65" s="1" customFormat="1" ht="24.2" customHeight="1">
      <c r="B183" s="128"/>
      <c r="C183" s="129" t="s">
        <v>439</v>
      </c>
      <c r="D183" s="129" t="s">
        <v>170</v>
      </c>
      <c r="E183" s="130" t="s">
        <v>1051</v>
      </c>
      <c r="F183" s="131" t="s">
        <v>1052</v>
      </c>
      <c r="G183" s="132" t="s">
        <v>213</v>
      </c>
      <c r="H183" s="133">
        <v>17.7</v>
      </c>
      <c r="I183" s="134">
        <v>0</v>
      </c>
      <c r="J183" s="134">
        <f t="shared" si="20"/>
        <v>0</v>
      </c>
      <c r="K183" s="131" t="s">
        <v>2419</v>
      </c>
      <c r="L183" s="25"/>
      <c r="M183" s="135" t="s">
        <v>1</v>
      </c>
      <c r="N183" s="136" t="s">
        <v>37</v>
      </c>
      <c r="O183" s="137">
        <v>1.319</v>
      </c>
      <c r="P183" s="137">
        <f t="shared" si="21"/>
        <v>23.346299999999999</v>
      </c>
      <c r="Q183" s="137">
        <v>2.3010199999999998</v>
      </c>
      <c r="R183" s="137">
        <f t="shared" si="22"/>
        <v>40.728053999999993</v>
      </c>
      <c r="S183" s="137">
        <v>0</v>
      </c>
      <c r="T183" s="138">
        <f t="shared" si="23"/>
        <v>0</v>
      </c>
      <c r="AR183" s="139" t="s">
        <v>174</v>
      </c>
      <c r="AT183" s="139" t="s">
        <v>170</v>
      </c>
      <c r="AU183" s="139" t="s">
        <v>81</v>
      </c>
      <c r="AY183" s="13" t="s">
        <v>168</v>
      </c>
      <c r="BE183" s="140">
        <f t="shared" si="24"/>
        <v>0</v>
      </c>
      <c r="BF183" s="140">
        <f t="shared" si="25"/>
        <v>0</v>
      </c>
      <c r="BG183" s="140">
        <f t="shared" si="26"/>
        <v>0</v>
      </c>
      <c r="BH183" s="140">
        <f t="shared" si="27"/>
        <v>0</v>
      </c>
      <c r="BI183" s="140">
        <f t="shared" si="28"/>
        <v>0</v>
      </c>
      <c r="BJ183" s="13" t="s">
        <v>79</v>
      </c>
      <c r="BK183" s="140">
        <f t="shared" si="29"/>
        <v>0</v>
      </c>
      <c r="BL183" s="13" t="s">
        <v>174</v>
      </c>
      <c r="BM183" s="139" t="s">
        <v>1053</v>
      </c>
    </row>
    <row r="184" spans="2:65" s="1" customFormat="1" ht="24.2" customHeight="1">
      <c r="B184" s="128"/>
      <c r="C184" s="129" t="s">
        <v>443</v>
      </c>
      <c r="D184" s="129" t="s">
        <v>170</v>
      </c>
      <c r="E184" s="130" t="s">
        <v>1054</v>
      </c>
      <c r="F184" s="131" t="s">
        <v>1055</v>
      </c>
      <c r="G184" s="132" t="s">
        <v>173</v>
      </c>
      <c r="H184" s="133">
        <v>14</v>
      </c>
      <c r="I184" s="134">
        <v>0</v>
      </c>
      <c r="J184" s="134">
        <f t="shared" si="20"/>
        <v>0</v>
      </c>
      <c r="K184" s="131" t="s">
        <v>2419</v>
      </c>
      <c r="L184" s="25"/>
      <c r="M184" s="135" t="s">
        <v>1</v>
      </c>
      <c r="N184" s="136" t="s">
        <v>37</v>
      </c>
      <c r="O184" s="137">
        <v>0.92500000000000004</v>
      </c>
      <c r="P184" s="137">
        <f t="shared" si="21"/>
        <v>12.950000000000001</v>
      </c>
      <c r="Q184" s="137">
        <v>0</v>
      </c>
      <c r="R184" s="137">
        <f t="shared" si="22"/>
        <v>0</v>
      </c>
      <c r="S184" s="137">
        <v>0.15</v>
      </c>
      <c r="T184" s="138">
        <f t="shared" si="23"/>
        <v>2.1</v>
      </c>
      <c r="AR184" s="139" t="s">
        <v>174</v>
      </c>
      <c r="AT184" s="139" t="s">
        <v>170</v>
      </c>
      <c r="AU184" s="139" t="s">
        <v>81</v>
      </c>
      <c r="AY184" s="13" t="s">
        <v>168</v>
      </c>
      <c r="BE184" s="140">
        <f t="shared" si="24"/>
        <v>0</v>
      </c>
      <c r="BF184" s="140">
        <f t="shared" si="25"/>
        <v>0</v>
      </c>
      <c r="BG184" s="140">
        <f t="shared" si="26"/>
        <v>0</v>
      </c>
      <c r="BH184" s="140">
        <f t="shared" si="27"/>
        <v>0</v>
      </c>
      <c r="BI184" s="140">
        <f t="shared" si="28"/>
        <v>0</v>
      </c>
      <c r="BJ184" s="13" t="s">
        <v>79</v>
      </c>
      <c r="BK184" s="140">
        <f t="shared" si="29"/>
        <v>0</v>
      </c>
      <c r="BL184" s="13" t="s">
        <v>174</v>
      </c>
      <c r="BM184" s="139" t="s">
        <v>1056</v>
      </c>
    </row>
    <row r="185" spans="2:65" s="1" customFormat="1" ht="21.75" customHeight="1">
      <c r="B185" s="128"/>
      <c r="C185" s="129" t="s">
        <v>448</v>
      </c>
      <c r="D185" s="129" t="s">
        <v>170</v>
      </c>
      <c r="E185" s="130" t="s">
        <v>294</v>
      </c>
      <c r="F185" s="131" t="s">
        <v>295</v>
      </c>
      <c r="G185" s="132" t="s">
        <v>239</v>
      </c>
      <c r="H185" s="133">
        <v>2.1</v>
      </c>
      <c r="I185" s="134">
        <v>0</v>
      </c>
      <c r="J185" s="134">
        <f t="shared" si="20"/>
        <v>0</v>
      </c>
      <c r="K185" s="131" t="s">
        <v>2419</v>
      </c>
      <c r="L185" s="25"/>
      <c r="M185" s="135" t="s">
        <v>1</v>
      </c>
      <c r="N185" s="136" t="s">
        <v>37</v>
      </c>
      <c r="O185" s="137">
        <v>0.03</v>
      </c>
      <c r="P185" s="137">
        <f t="shared" si="21"/>
        <v>6.3E-2</v>
      </c>
      <c r="Q185" s="137">
        <v>0</v>
      </c>
      <c r="R185" s="137">
        <f t="shared" si="22"/>
        <v>0</v>
      </c>
      <c r="S185" s="137">
        <v>0</v>
      </c>
      <c r="T185" s="138">
        <f t="shared" si="23"/>
        <v>0</v>
      </c>
      <c r="AR185" s="139" t="s">
        <v>174</v>
      </c>
      <c r="AT185" s="139" t="s">
        <v>170</v>
      </c>
      <c r="AU185" s="139" t="s">
        <v>81</v>
      </c>
      <c r="AY185" s="13" t="s">
        <v>168</v>
      </c>
      <c r="BE185" s="140">
        <f t="shared" si="24"/>
        <v>0</v>
      </c>
      <c r="BF185" s="140">
        <f t="shared" si="25"/>
        <v>0</v>
      </c>
      <c r="BG185" s="140">
        <f t="shared" si="26"/>
        <v>0</v>
      </c>
      <c r="BH185" s="140">
        <f t="shared" si="27"/>
        <v>0</v>
      </c>
      <c r="BI185" s="140">
        <f t="shared" si="28"/>
        <v>0</v>
      </c>
      <c r="BJ185" s="13" t="s">
        <v>79</v>
      </c>
      <c r="BK185" s="140">
        <f t="shared" si="29"/>
        <v>0</v>
      </c>
      <c r="BL185" s="13" t="s">
        <v>174</v>
      </c>
      <c r="BM185" s="139" t="s">
        <v>1057</v>
      </c>
    </row>
    <row r="186" spans="2:65" s="1" customFormat="1" ht="24.2" customHeight="1">
      <c r="B186" s="128"/>
      <c r="C186" s="129" t="s">
        <v>452</v>
      </c>
      <c r="D186" s="129" t="s">
        <v>170</v>
      </c>
      <c r="E186" s="130" t="s">
        <v>298</v>
      </c>
      <c r="F186" s="131" t="s">
        <v>299</v>
      </c>
      <c r="G186" s="132" t="s">
        <v>239</v>
      </c>
      <c r="H186" s="133">
        <v>16.8</v>
      </c>
      <c r="I186" s="134">
        <v>0</v>
      </c>
      <c r="J186" s="134">
        <f t="shared" si="20"/>
        <v>0</v>
      </c>
      <c r="K186" s="131" t="s">
        <v>2419</v>
      </c>
      <c r="L186" s="25"/>
      <c r="M186" s="135" t="s">
        <v>1</v>
      </c>
      <c r="N186" s="136" t="s">
        <v>37</v>
      </c>
      <c r="O186" s="137">
        <v>2E-3</v>
      </c>
      <c r="P186" s="137">
        <f t="shared" si="21"/>
        <v>3.3600000000000005E-2</v>
      </c>
      <c r="Q186" s="137">
        <v>0</v>
      </c>
      <c r="R186" s="137">
        <f t="shared" si="22"/>
        <v>0</v>
      </c>
      <c r="S186" s="137">
        <v>0</v>
      </c>
      <c r="T186" s="138">
        <f t="shared" si="23"/>
        <v>0</v>
      </c>
      <c r="AR186" s="139" t="s">
        <v>174</v>
      </c>
      <c r="AT186" s="139" t="s">
        <v>170</v>
      </c>
      <c r="AU186" s="139" t="s">
        <v>81</v>
      </c>
      <c r="AY186" s="13" t="s">
        <v>168</v>
      </c>
      <c r="BE186" s="140">
        <f t="shared" si="24"/>
        <v>0</v>
      </c>
      <c r="BF186" s="140">
        <f t="shared" si="25"/>
        <v>0</v>
      </c>
      <c r="BG186" s="140">
        <f t="shared" si="26"/>
        <v>0</v>
      </c>
      <c r="BH186" s="140">
        <f t="shared" si="27"/>
        <v>0</v>
      </c>
      <c r="BI186" s="140">
        <f t="shared" si="28"/>
        <v>0</v>
      </c>
      <c r="BJ186" s="13" t="s">
        <v>79</v>
      </c>
      <c r="BK186" s="140">
        <f t="shared" si="29"/>
        <v>0</v>
      </c>
      <c r="BL186" s="13" t="s">
        <v>174</v>
      </c>
      <c r="BM186" s="139" t="s">
        <v>1058</v>
      </c>
    </row>
    <row r="187" spans="2:65" s="1" customFormat="1" ht="24.2" customHeight="1">
      <c r="B187" s="128"/>
      <c r="C187" s="129" t="s">
        <v>456</v>
      </c>
      <c r="D187" s="129" t="s">
        <v>170</v>
      </c>
      <c r="E187" s="130" t="s">
        <v>1059</v>
      </c>
      <c r="F187" s="131" t="s">
        <v>1060</v>
      </c>
      <c r="G187" s="132" t="s">
        <v>213</v>
      </c>
      <c r="H187" s="133">
        <v>14.62</v>
      </c>
      <c r="I187" s="134">
        <v>0</v>
      </c>
      <c r="J187" s="134">
        <f t="shared" si="20"/>
        <v>0</v>
      </c>
      <c r="K187" s="131" t="s">
        <v>2419</v>
      </c>
      <c r="L187" s="25"/>
      <c r="M187" s="135" t="s">
        <v>1</v>
      </c>
      <c r="N187" s="136" t="s">
        <v>37</v>
      </c>
      <c r="O187" s="137">
        <v>2.177</v>
      </c>
      <c r="P187" s="137">
        <f t="shared" si="21"/>
        <v>31.827739999999999</v>
      </c>
      <c r="Q187" s="137">
        <v>0</v>
      </c>
      <c r="R187" s="137">
        <f t="shared" si="22"/>
        <v>0</v>
      </c>
      <c r="S187" s="137">
        <v>1.92</v>
      </c>
      <c r="T187" s="138">
        <f t="shared" si="23"/>
        <v>28.070399999999996</v>
      </c>
      <c r="AR187" s="139" t="s">
        <v>174</v>
      </c>
      <c r="AT187" s="139" t="s">
        <v>170</v>
      </c>
      <c r="AU187" s="139" t="s">
        <v>81</v>
      </c>
      <c r="AY187" s="13" t="s">
        <v>168</v>
      </c>
      <c r="BE187" s="140">
        <f t="shared" si="24"/>
        <v>0</v>
      </c>
      <c r="BF187" s="140">
        <f t="shared" si="25"/>
        <v>0</v>
      </c>
      <c r="BG187" s="140">
        <f t="shared" si="26"/>
        <v>0</v>
      </c>
      <c r="BH187" s="140">
        <f t="shared" si="27"/>
        <v>0</v>
      </c>
      <c r="BI187" s="140">
        <f t="shared" si="28"/>
        <v>0</v>
      </c>
      <c r="BJ187" s="13" t="s">
        <v>79</v>
      </c>
      <c r="BK187" s="140">
        <f t="shared" si="29"/>
        <v>0</v>
      </c>
      <c r="BL187" s="13" t="s">
        <v>174</v>
      </c>
      <c r="BM187" s="139" t="s">
        <v>1061</v>
      </c>
    </row>
    <row r="188" spans="2:65" s="1" customFormat="1" ht="16.5" customHeight="1">
      <c r="B188" s="128"/>
      <c r="C188" s="129" t="s">
        <v>460</v>
      </c>
      <c r="D188" s="129" t="s">
        <v>170</v>
      </c>
      <c r="E188" s="130" t="s">
        <v>1062</v>
      </c>
      <c r="F188" s="131" t="s">
        <v>1063</v>
      </c>
      <c r="G188" s="132" t="s">
        <v>207</v>
      </c>
      <c r="H188" s="133">
        <v>43.4</v>
      </c>
      <c r="I188" s="134">
        <v>0</v>
      </c>
      <c r="J188" s="134">
        <f t="shared" si="20"/>
        <v>0</v>
      </c>
      <c r="K188" s="131" t="s">
        <v>2419</v>
      </c>
      <c r="L188" s="25"/>
      <c r="M188" s="135" t="s">
        <v>1</v>
      </c>
      <c r="N188" s="136" t="s">
        <v>37</v>
      </c>
      <c r="O188" s="137">
        <v>0.16600000000000001</v>
      </c>
      <c r="P188" s="137">
        <f t="shared" si="21"/>
        <v>7.2044000000000006</v>
      </c>
      <c r="Q188" s="137">
        <v>0</v>
      </c>
      <c r="R188" s="137">
        <f t="shared" si="22"/>
        <v>0</v>
      </c>
      <c r="S188" s="137">
        <v>0.18</v>
      </c>
      <c r="T188" s="138">
        <f t="shared" si="23"/>
        <v>7.8119999999999994</v>
      </c>
      <c r="AR188" s="139" t="s">
        <v>174</v>
      </c>
      <c r="AT188" s="139" t="s">
        <v>170</v>
      </c>
      <c r="AU188" s="139" t="s">
        <v>81</v>
      </c>
      <c r="AY188" s="13" t="s">
        <v>168</v>
      </c>
      <c r="BE188" s="140">
        <f t="shared" si="24"/>
        <v>0</v>
      </c>
      <c r="BF188" s="140">
        <f t="shared" si="25"/>
        <v>0</v>
      </c>
      <c r="BG188" s="140">
        <f t="shared" si="26"/>
        <v>0</v>
      </c>
      <c r="BH188" s="140">
        <f t="shared" si="27"/>
        <v>0</v>
      </c>
      <c r="BI188" s="140">
        <f t="shared" si="28"/>
        <v>0</v>
      </c>
      <c r="BJ188" s="13" t="s">
        <v>79</v>
      </c>
      <c r="BK188" s="140">
        <f t="shared" si="29"/>
        <v>0</v>
      </c>
      <c r="BL188" s="13" t="s">
        <v>174</v>
      </c>
      <c r="BM188" s="139" t="s">
        <v>1064</v>
      </c>
    </row>
    <row r="189" spans="2:65" s="1" customFormat="1" ht="21.75" customHeight="1">
      <c r="B189" s="128"/>
      <c r="C189" s="129" t="s">
        <v>464</v>
      </c>
      <c r="D189" s="129" t="s">
        <v>170</v>
      </c>
      <c r="E189" s="130" t="s">
        <v>294</v>
      </c>
      <c r="F189" s="131" t="s">
        <v>295</v>
      </c>
      <c r="G189" s="132" t="s">
        <v>239</v>
      </c>
      <c r="H189" s="133">
        <v>35.881999999999998</v>
      </c>
      <c r="I189" s="134">
        <v>0</v>
      </c>
      <c r="J189" s="134">
        <f t="shared" si="20"/>
        <v>0</v>
      </c>
      <c r="K189" s="131" t="s">
        <v>2419</v>
      </c>
      <c r="L189" s="25"/>
      <c r="M189" s="135" t="s">
        <v>1</v>
      </c>
      <c r="N189" s="136" t="s">
        <v>37</v>
      </c>
      <c r="O189" s="137">
        <v>0.03</v>
      </c>
      <c r="P189" s="137">
        <f t="shared" si="21"/>
        <v>1.07646</v>
      </c>
      <c r="Q189" s="137">
        <v>0</v>
      </c>
      <c r="R189" s="137">
        <f t="shared" si="22"/>
        <v>0</v>
      </c>
      <c r="S189" s="137">
        <v>0</v>
      </c>
      <c r="T189" s="138">
        <f t="shared" si="23"/>
        <v>0</v>
      </c>
      <c r="AR189" s="139" t="s">
        <v>174</v>
      </c>
      <c r="AT189" s="139" t="s">
        <v>170</v>
      </c>
      <c r="AU189" s="139" t="s">
        <v>81</v>
      </c>
      <c r="AY189" s="13" t="s">
        <v>168</v>
      </c>
      <c r="BE189" s="140">
        <f t="shared" si="24"/>
        <v>0</v>
      </c>
      <c r="BF189" s="140">
        <f t="shared" si="25"/>
        <v>0</v>
      </c>
      <c r="BG189" s="140">
        <f t="shared" si="26"/>
        <v>0</v>
      </c>
      <c r="BH189" s="140">
        <f t="shared" si="27"/>
        <v>0</v>
      </c>
      <c r="BI189" s="140">
        <f t="shared" si="28"/>
        <v>0</v>
      </c>
      <c r="BJ189" s="13" t="s">
        <v>79</v>
      </c>
      <c r="BK189" s="140">
        <f t="shared" si="29"/>
        <v>0</v>
      </c>
      <c r="BL189" s="13" t="s">
        <v>174</v>
      </c>
      <c r="BM189" s="139" t="s">
        <v>1065</v>
      </c>
    </row>
    <row r="190" spans="2:65" s="1" customFormat="1" ht="24.2" customHeight="1">
      <c r="B190" s="128"/>
      <c r="C190" s="129" t="s">
        <v>468</v>
      </c>
      <c r="D190" s="129" t="s">
        <v>170</v>
      </c>
      <c r="E190" s="130" t="s">
        <v>298</v>
      </c>
      <c r="F190" s="131" t="s">
        <v>299</v>
      </c>
      <c r="G190" s="132" t="s">
        <v>239</v>
      </c>
      <c r="H190" s="133">
        <v>215.292</v>
      </c>
      <c r="I190" s="134">
        <v>0</v>
      </c>
      <c r="J190" s="134">
        <f t="shared" si="20"/>
        <v>0</v>
      </c>
      <c r="K190" s="131" t="s">
        <v>2419</v>
      </c>
      <c r="L190" s="25"/>
      <c r="M190" s="135" t="s">
        <v>1</v>
      </c>
      <c r="N190" s="136" t="s">
        <v>37</v>
      </c>
      <c r="O190" s="137">
        <v>2E-3</v>
      </c>
      <c r="P190" s="137">
        <f t="shared" si="21"/>
        <v>0.43058400000000002</v>
      </c>
      <c r="Q190" s="137">
        <v>0</v>
      </c>
      <c r="R190" s="137">
        <f t="shared" si="22"/>
        <v>0</v>
      </c>
      <c r="S190" s="137">
        <v>0</v>
      </c>
      <c r="T190" s="138">
        <f t="shared" si="23"/>
        <v>0</v>
      </c>
      <c r="AR190" s="139" t="s">
        <v>174</v>
      </c>
      <c r="AT190" s="139" t="s">
        <v>170</v>
      </c>
      <c r="AU190" s="139" t="s">
        <v>81</v>
      </c>
      <c r="AY190" s="13" t="s">
        <v>168</v>
      </c>
      <c r="BE190" s="140">
        <f t="shared" si="24"/>
        <v>0</v>
      </c>
      <c r="BF190" s="140">
        <f t="shared" si="25"/>
        <v>0</v>
      </c>
      <c r="BG190" s="140">
        <f t="shared" si="26"/>
        <v>0</v>
      </c>
      <c r="BH190" s="140">
        <f t="shared" si="27"/>
        <v>0</v>
      </c>
      <c r="BI190" s="140">
        <f t="shared" si="28"/>
        <v>0</v>
      </c>
      <c r="BJ190" s="13" t="s">
        <v>79</v>
      </c>
      <c r="BK190" s="140">
        <f t="shared" si="29"/>
        <v>0</v>
      </c>
      <c r="BL190" s="13" t="s">
        <v>174</v>
      </c>
      <c r="BM190" s="139" t="s">
        <v>1066</v>
      </c>
    </row>
    <row r="191" spans="2:65" s="1" customFormat="1" ht="33" customHeight="1">
      <c r="B191" s="128"/>
      <c r="C191" s="129" t="s">
        <v>472</v>
      </c>
      <c r="D191" s="129" t="s">
        <v>170</v>
      </c>
      <c r="E191" s="130" t="s">
        <v>342</v>
      </c>
      <c r="F191" s="131" t="s">
        <v>343</v>
      </c>
      <c r="G191" s="132" t="s">
        <v>239</v>
      </c>
      <c r="H191" s="133">
        <v>35.881999999999998</v>
      </c>
      <c r="I191" s="134">
        <v>0</v>
      </c>
      <c r="J191" s="134">
        <f t="shared" si="20"/>
        <v>0</v>
      </c>
      <c r="K191" s="131" t="s">
        <v>192</v>
      </c>
      <c r="L191" s="25"/>
      <c r="M191" s="135" t="s">
        <v>1</v>
      </c>
      <c r="N191" s="136" t="s">
        <v>37</v>
      </c>
      <c r="O191" s="137">
        <v>0</v>
      </c>
      <c r="P191" s="137">
        <f t="shared" si="21"/>
        <v>0</v>
      </c>
      <c r="Q191" s="137">
        <v>0</v>
      </c>
      <c r="R191" s="137">
        <f t="shared" si="22"/>
        <v>0</v>
      </c>
      <c r="S191" s="137">
        <v>0</v>
      </c>
      <c r="T191" s="138">
        <f t="shared" si="23"/>
        <v>0</v>
      </c>
      <c r="AR191" s="139" t="s">
        <v>174</v>
      </c>
      <c r="AT191" s="139" t="s">
        <v>170</v>
      </c>
      <c r="AU191" s="139" t="s">
        <v>81</v>
      </c>
      <c r="AY191" s="13" t="s">
        <v>168</v>
      </c>
      <c r="BE191" s="140">
        <f t="shared" si="24"/>
        <v>0</v>
      </c>
      <c r="BF191" s="140">
        <f t="shared" si="25"/>
        <v>0</v>
      </c>
      <c r="BG191" s="140">
        <f t="shared" si="26"/>
        <v>0</v>
      </c>
      <c r="BH191" s="140">
        <f t="shared" si="27"/>
        <v>0</v>
      </c>
      <c r="BI191" s="140">
        <f t="shared" si="28"/>
        <v>0</v>
      </c>
      <c r="BJ191" s="13" t="s">
        <v>79</v>
      </c>
      <c r="BK191" s="140">
        <f t="shared" si="29"/>
        <v>0</v>
      </c>
      <c r="BL191" s="13" t="s">
        <v>174</v>
      </c>
      <c r="BM191" s="139" t="s">
        <v>1067</v>
      </c>
    </row>
    <row r="192" spans="2:65" s="11" customFormat="1" ht="22.9" customHeight="1">
      <c r="B192" s="117"/>
      <c r="D192" s="118" t="s">
        <v>71</v>
      </c>
      <c r="E192" s="126" t="s">
        <v>580</v>
      </c>
      <c r="F192" s="126" t="s">
        <v>581</v>
      </c>
      <c r="I192" s="134">
        <v>0</v>
      </c>
      <c r="J192" s="127">
        <f>BK192</f>
        <v>0</v>
      </c>
      <c r="L192" s="117"/>
      <c r="M192" s="121"/>
      <c r="P192" s="122">
        <f>P193</f>
        <v>60.886848999999998</v>
      </c>
      <c r="R192" s="122">
        <f>R193</f>
        <v>0</v>
      </c>
      <c r="T192" s="123">
        <f>T193</f>
        <v>0</v>
      </c>
      <c r="AR192" s="118" t="s">
        <v>79</v>
      </c>
      <c r="AT192" s="124" t="s">
        <v>71</v>
      </c>
      <c r="AU192" s="124" t="s">
        <v>79</v>
      </c>
      <c r="AY192" s="118" t="s">
        <v>168</v>
      </c>
      <c r="BK192" s="125">
        <f>BK193</f>
        <v>0</v>
      </c>
    </row>
    <row r="193" spans="2:65" s="1" customFormat="1" ht="24.2" customHeight="1">
      <c r="B193" s="128"/>
      <c r="C193" s="129" t="s">
        <v>476</v>
      </c>
      <c r="D193" s="129" t="s">
        <v>170</v>
      </c>
      <c r="E193" s="130" t="s">
        <v>1068</v>
      </c>
      <c r="F193" s="131" t="s">
        <v>1069</v>
      </c>
      <c r="G193" s="132" t="s">
        <v>239</v>
      </c>
      <c r="H193" s="133">
        <v>80.009</v>
      </c>
      <c r="I193" s="134">
        <v>0</v>
      </c>
      <c r="J193" s="134">
        <f>ROUND(I193*H193,2)</f>
        <v>0</v>
      </c>
      <c r="K193" s="131" t="s">
        <v>2419</v>
      </c>
      <c r="L193" s="25"/>
      <c r="M193" s="135" t="s">
        <v>1</v>
      </c>
      <c r="N193" s="136" t="s">
        <v>37</v>
      </c>
      <c r="O193" s="137">
        <v>0.76100000000000001</v>
      </c>
      <c r="P193" s="137">
        <f>O193*H193</f>
        <v>60.886848999999998</v>
      </c>
      <c r="Q193" s="137">
        <v>0</v>
      </c>
      <c r="R193" s="137">
        <f>Q193*H193</f>
        <v>0</v>
      </c>
      <c r="S193" s="137">
        <v>0</v>
      </c>
      <c r="T193" s="138">
        <f>S193*H193</f>
        <v>0</v>
      </c>
      <c r="AR193" s="139" t="s">
        <v>174</v>
      </c>
      <c r="AT193" s="139" t="s">
        <v>170</v>
      </c>
      <c r="AU193" s="139" t="s">
        <v>81</v>
      </c>
      <c r="AY193" s="13" t="s">
        <v>168</v>
      </c>
      <c r="BE193" s="140">
        <f>IF(N193="základní",J193,0)</f>
        <v>0</v>
      </c>
      <c r="BF193" s="140">
        <f>IF(N193="snížená",J193,0)</f>
        <v>0</v>
      </c>
      <c r="BG193" s="140">
        <f>IF(N193="zákl. přenesená",J193,0)</f>
        <v>0</v>
      </c>
      <c r="BH193" s="140">
        <f>IF(N193="sníž. přenesená",J193,0)</f>
        <v>0</v>
      </c>
      <c r="BI193" s="140">
        <f>IF(N193="nulová",J193,0)</f>
        <v>0</v>
      </c>
      <c r="BJ193" s="13" t="s">
        <v>79</v>
      </c>
      <c r="BK193" s="140">
        <f>ROUND(I193*H193,2)</f>
        <v>0</v>
      </c>
      <c r="BL193" s="13" t="s">
        <v>174</v>
      </c>
      <c r="BM193" s="139" t="s">
        <v>1070</v>
      </c>
    </row>
    <row r="194" spans="2:65" s="11" customFormat="1" ht="25.9" customHeight="1">
      <c r="B194" s="117"/>
      <c r="D194" s="118" t="s">
        <v>71</v>
      </c>
      <c r="E194" s="119" t="s">
        <v>210</v>
      </c>
      <c r="F194" s="119" t="s">
        <v>586</v>
      </c>
      <c r="J194" s="120">
        <f>BK194</f>
        <v>0</v>
      </c>
      <c r="L194" s="117"/>
      <c r="M194" s="121"/>
      <c r="P194" s="122">
        <f>P195</f>
        <v>0.13750000000000001</v>
      </c>
      <c r="R194" s="122">
        <f>R195</f>
        <v>4.95E-4</v>
      </c>
      <c r="T194" s="123">
        <f>T195</f>
        <v>0</v>
      </c>
      <c r="AR194" s="118" t="s">
        <v>104</v>
      </c>
      <c r="AT194" s="124" t="s">
        <v>71</v>
      </c>
      <c r="AU194" s="124" t="s">
        <v>72</v>
      </c>
      <c r="AY194" s="118" t="s">
        <v>168</v>
      </c>
      <c r="BK194" s="125">
        <f>BK195</f>
        <v>0</v>
      </c>
    </row>
    <row r="195" spans="2:65" s="11" customFormat="1" ht="22.9" customHeight="1">
      <c r="B195" s="117"/>
      <c r="D195" s="118" t="s">
        <v>71</v>
      </c>
      <c r="E195" s="126" t="s">
        <v>587</v>
      </c>
      <c r="F195" s="126" t="s">
        <v>588</v>
      </c>
      <c r="J195" s="127">
        <f>BK195</f>
        <v>0</v>
      </c>
      <c r="L195" s="117"/>
      <c r="M195" s="121"/>
      <c r="P195" s="122">
        <f>P196</f>
        <v>0.13750000000000001</v>
      </c>
      <c r="R195" s="122">
        <f>R196</f>
        <v>4.95E-4</v>
      </c>
      <c r="T195" s="123">
        <f>T196</f>
        <v>0</v>
      </c>
      <c r="AR195" s="118" t="s">
        <v>104</v>
      </c>
      <c r="AT195" s="124" t="s">
        <v>71</v>
      </c>
      <c r="AU195" s="124" t="s">
        <v>79</v>
      </c>
      <c r="AY195" s="118" t="s">
        <v>168</v>
      </c>
      <c r="BK195" s="125">
        <f>BK196</f>
        <v>0</v>
      </c>
    </row>
    <row r="196" spans="2:65" s="1" customFormat="1" ht="21.75" customHeight="1">
      <c r="B196" s="128"/>
      <c r="C196" s="129" t="s">
        <v>480</v>
      </c>
      <c r="D196" s="129" t="s">
        <v>170</v>
      </c>
      <c r="E196" s="130" t="s">
        <v>1071</v>
      </c>
      <c r="F196" s="131" t="s">
        <v>1072</v>
      </c>
      <c r="G196" s="132" t="s">
        <v>207</v>
      </c>
      <c r="H196" s="133">
        <v>5.5</v>
      </c>
      <c r="I196" s="134">
        <v>0</v>
      </c>
      <c r="J196" s="134">
        <f>ROUND(I196*H196,2)</f>
        <v>0</v>
      </c>
      <c r="K196" s="131" t="s">
        <v>2419</v>
      </c>
      <c r="L196" s="25"/>
      <c r="M196" s="141" t="s">
        <v>1</v>
      </c>
      <c r="N196" s="142" t="s">
        <v>37</v>
      </c>
      <c r="O196" s="143">
        <v>2.5000000000000001E-2</v>
      </c>
      <c r="P196" s="143">
        <f>O196*H196</f>
        <v>0.13750000000000001</v>
      </c>
      <c r="Q196" s="143">
        <v>9.0000000000000006E-5</v>
      </c>
      <c r="R196" s="143">
        <f>Q196*H196</f>
        <v>4.95E-4</v>
      </c>
      <c r="S196" s="143">
        <v>0</v>
      </c>
      <c r="T196" s="144">
        <f>S196*H196</f>
        <v>0</v>
      </c>
      <c r="AR196" s="139" t="s">
        <v>488</v>
      </c>
      <c r="AT196" s="139" t="s">
        <v>170</v>
      </c>
      <c r="AU196" s="139" t="s">
        <v>81</v>
      </c>
      <c r="AY196" s="13" t="s">
        <v>168</v>
      </c>
      <c r="BE196" s="140">
        <f>IF(N196="základní",J196,0)</f>
        <v>0</v>
      </c>
      <c r="BF196" s="140">
        <f>IF(N196="snížená",J196,0)</f>
        <v>0</v>
      </c>
      <c r="BG196" s="140">
        <f>IF(N196="zákl. přenesená",J196,0)</f>
        <v>0</v>
      </c>
      <c r="BH196" s="140">
        <f>IF(N196="sníž. přenesená",J196,0)</f>
        <v>0</v>
      </c>
      <c r="BI196" s="140">
        <f>IF(N196="nulová",J196,0)</f>
        <v>0</v>
      </c>
      <c r="BJ196" s="13" t="s">
        <v>79</v>
      </c>
      <c r="BK196" s="140">
        <f>ROUND(I196*H196,2)</f>
        <v>0</v>
      </c>
      <c r="BL196" s="13" t="s">
        <v>488</v>
      </c>
      <c r="BM196" s="139" t="s">
        <v>1073</v>
      </c>
    </row>
    <row r="197" spans="2:65" s="1" customFormat="1" ht="6.95" customHeight="1">
      <c r="B197" s="37"/>
      <c r="C197" s="38"/>
      <c r="D197" s="38"/>
      <c r="E197" s="38"/>
      <c r="F197" s="38"/>
      <c r="G197" s="38"/>
      <c r="H197" s="38"/>
      <c r="I197" s="38"/>
      <c r="J197" s="38"/>
      <c r="K197" s="38"/>
      <c r="L197" s="25"/>
    </row>
  </sheetData>
  <autoFilter ref="C126:K196" xr:uid="{00000000-0009-0000-0000-000006000000}"/>
  <mergeCells count="11">
    <mergeCell ref="L2:V2"/>
    <mergeCell ref="E87:H87"/>
    <mergeCell ref="E89:H89"/>
    <mergeCell ref="E115:H115"/>
    <mergeCell ref="E117:H117"/>
    <mergeCell ref="E119:H119"/>
    <mergeCell ref="E7:H7"/>
    <mergeCell ref="E9:H9"/>
    <mergeCell ref="E11:H11"/>
    <mergeCell ref="E29:H29"/>
    <mergeCell ref="E85:H85"/>
  </mergeCells>
  <pageMargins left="0.39374999999999999" right="0.39374999999999999" top="0.39374999999999999" bottom="0.39374999999999999" header="0" footer="0"/>
  <pageSetup paperSize="9" scale="76" fitToHeight="100" orientation="portrait" blackAndWhite="1" r:id="rId1"/>
  <headerFooter>
    <oddFooter>&amp;CStrana &amp;P z &amp;N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2:BM285"/>
  <sheetViews>
    <sheetView showGridLines="0" topLeftCell="A267" workbookViewId="0">
      <selection activeCell="I285" sqref="I285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81" t="s">
        <v>5</v>
      </c>
      <c r="M2" s="166"/>
      <c r="N2" s="166"/>
      <c r="O2" s="166"/>
      <c r="P2" s="166"/>
      <c r="Q2" s="166"/>
      <c r="R2" s="166"/>
      <c r="S2" s="166"/>
      <c r="T2" s="166"/>
      <c r="U2" s="166"/>
      <c r="V2" s="166"/>
      <c r="AT2" s="13" t="s">
        <v>118</v>
      </c>
    </row>
    <row r="3" spans="2:46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81</v>
      </c>
    </row>
    <row r="4" spans="2:46" ht="24.95" customHeight="1">
      <c r="B4" s="16"/>
      <c r="D4" s="17" t="s">
        <v>141</v>
      </c>
      <c r="L4" s="16"/>
      <c r="M4" s="85" t="s">
        <v>10</v>
      </c>
      <c r="AT4" s="13" t="s">
        <v>3</v>
      </c>
    </row>
    <row r="5" spans="2:46" ht="6.95" customHeight="1">
      <c r="B5" s="16"/>
      <c r="L5" s="16"/>
    </row>
    <row r="6" spans="2:46" ht="12" customHeight="1">
      <c r="B6" s="16"/>
      <c r="D6" s="22" t="s">
        <v>14</v>
      </c>
      <c r="L6" s="16"/>
    </row>
    <row r="7" spans="2:46" ht="26.25" customHeight="1">
      <c r="B7" s="16"/>
      <c r="E7" s="195" t="str">
        <f>'Rekapitulace stavby'!K6</f>
        <v>BRNO, VINIČNÍ IB - REKONSTRUKCE VODOVODU A KANALIZACE (Balbínova-Hrabalova)</v>
      </c>
      <c r="F7" s="196"/>
      <c r="G7" s="196"/>
      <c r="H7" s="196"/>
      <c r="L7" s="16"/>
    </row>
    <row r="8" spans="2:46" ht="12" customHeight="1">
      <c r="B8" s="16"/>
      <c r="D8" s="22" t="s">
        <v>142</v>
      </c>
      <c r="L8" s="16"/>
    </row>
    <row r="9" spans="2:46" s="1" customFormat="1" ht="16.5" customHeight="1">
      <c r="B9" s="25"/>
      <c r="E9" s="195" t="s">
        <v>1074</v>
      </c>
      <c r="F9" s="194"/>
      <c r="G9" s="194"/>
      <c r="H9" s="194"/>
      <c r="L9" s="25"/>
    </row>
    <row r="10" spans="2:46" s="1" customFormat="1" ht="12" customHeight="1">
      <c r="B10" s="25"/>
      <c r="D10" s="22" t="s">
        <v>144</v>
      </c>
      <c r="L10" s="25"/>
    </row>
    <row r="11" spans="2:46" s="1" customFormat="1" ht="16.5" customHeight="1">
      <c r="B11" s="25"/>
      <c r="E11" s="172" t="s">
        <v>1075</v>
      </c>
      <c r="F11" s="194"/>
      <c r="G11" s="194"/>
      <c r="H11" s="194"/>
      <c r="L11" s="25"/>
    </row>
    <row r="12" spans="2:46" s="1" customFormat="1">
      <c r="B12" s="25"/>
      <c r="L12" s="25"/>
    </row>
    <row r="13" spans="2:46" s="1" customFormat="1" ht="12" customHeight="1">
      <c r="B13" s="25"/>
      <c r="D13" s="22" t="s">
        <v>16</v>
      </c>
      <c r="F13" s="20" t="s">
        <v>119</v>
      </c>
      <c r="I13" s="22" t="s">
        <v>17</v>
      </c>
      <c r="J13" s="20" t="s">
        <v>1</v>
      </c>
      <c r="L13" s="25"/>
    </row>
    <row r="14" spans="2:46" s="1" customFormat="1" ht="12" customHeight="1">
      <c r="B14" s="25"/>
      <c r="D14" s="22" t="s">
        <v>18</v>
      </c>
      <c r="F14" s="20" t="s">
        <v>19</v>
      </c>
      <c r="I14" s="22" t="s">
        <v>20</v>
      </c>
      <c r="J14" s="45">
        <f>'Rekapitulace stavby'!AN8</f>
        <v>45847</v>
      </c>
      <c r="L14" s="25"/>
    </row>
    <row r="15" spans="2:46" s="1" customFormat="1" ht="10.9" customHeight="1">
      <c r="B15" s="25"/>
      <c r="L15" s="25"/>
    </row>
    <row r="16" spans="2:46" s="1" customFormat="1" ht="12" customHeight="1">
      <c r="B16" s="25"/>
      <c r="D16" s="22" t="s">
        <v>21</v>
      </c>
      <c r="I16" s="22" t="s">
        <v>22</v>
      </c>
      <c r="J16" s="20" t="s">
        <v>1</v>
      </c>
      <c r="L16" s="25"/>
    </row>
    <row r="17" spans="2:12" s="1" customFormat="1" ht="18" customHeight="1">
      <c r="B17" s="25"/>
      <c r="E17" s="20" t="s">
        <v>23</v>
      </c>
      <c r="I17" s="22" t="s">
        <v>24</v>
      </c>
      <c r="J17" s="20" t="s">
        <v>1</v>
      </c>
      <c r="L17" s="25"/>
    </row>
    <row r="18" spans="2:12" s="1" customFormat="1" ht="6.95" customHeight="1">
      <c r="B18" s="25"/>
      <c r="L18" s="25"/>
    </row>
    <row r="19" spans="2:12" s="1" customFormat="1" ht="12" customHeight="1">
      <c r="B19" s="25"/>
      <c r="D19" s="22" t="s">
        <v>25</v>
      </c>
      <c r="I19" s="22" t="s">
        <v>22</v>
      </c>
      <c r="J19" s="20" t="s">
        <v>1</v>
      </c>
      <c r="L19" s="25"/>
    </row>
    <row r="20" spans="2:12" s="1" customFormat="1" ht="18" customHeight="1">
      <c r="B20" s="25"/>
      <c r="E20" s="20" t="s">
        <v>26</v>
      </c>
      <c r="I20" s="22" t="s">
        <v>24</v>
      </c>
      <c r="J20" s="20" t="s">
        <v>1</v>
      </c>
      <c r="L20" s="25"/>
    </row>
    <row r="21" spans="2:12" s="1" customFormat="1" ht="6.95" customHeight="1">
      <c r="B21" s="25"/>
      <c r="L21" s="25"/>
    </row>
    <row r="22" spans="2:12" s="1" customFormat="1" ht="12" customHeight="1">
      <c r="B22" s="25"/>
      <c r="D22" s="22" t="s">
        <v>27</v>
      </c>
      <c r="I22" s="22" t="s">
        <v>22</v>
      </c>
      <c r="J22" s="20" t="s">
        <v>1</v>
      </c>
      <c r="L22" s="25"/>
    </row>
    <row r="23" spans="2:12" s="1" customFormat="1" ht="18" customHeight="1">
      <c r="B23" s="25"/>
      <c r="E23" s="20" t="s">
        <v>2420</v>
      </c>
      <c r="I23" s="22" t="s">
        <v>24</v>
      </c>
      <c r="J23" s="20" t="s">
        <v>1</v>
      </c>
      <c r="L23" s="25"/>
    </row>
    <row r="24" spans="2:12" s="1" customFormat="1" ht="6.95" customHeight="1">
      <c r="B24" s="25"/>
      <c r="L24" s="25"/>
    </row>
    <row r="25" spans="2:12" s="1" customFormat="1" ht="12" customHeight="1">
      <c r="B25" s="25"/>
      <c r="D25" s="22" t="s">
        <v>29</v>
      </c>
      <c r="I25" s="22" t="s">
        <v>22</v>
      </c>
      <c r="J25" s="20" t="s">
        <v>1</v>
      </c>
      <c r="L25" s="25"/>
    </row>
    <row r="26" spans="2:12" s="1" customFormat="1" ht="18" customHeight="1">
      <c r="B26" s="25"/>
      <c r="E26" s="20" t="s">
        <v>2420</v>
      </c>
      <c r="I26" s="22" t="s">
        <v>24</v>
      </c>
      <c r="J26" s="20" t="s">
        <v>1</v>
      </c>
      <c r="L26" s="25"/>
    </row>
    <row r="27" spans="2:12" s="1" customFormat="1" ht="6.95" customHeight="1">
      <c r="B27" s="25"/>
      <c r="L27" s="25"/>
    </row>
    <row r="28" spans="2:12" s="1" customFormat="1" ht="12" customHeight="1">
      <c r="B28" s="25"/>
      <c r="D28" s="22" t="s">
        <v>30</v>
      </c>
      <c r="L28" s="25"/>
    </row>
    <row r="29" spans="2:12" s="7" customFormat="1" ht="16.5" customHeight="1">
      <c r="B29" s="86"/>
      <c r="E29" s="168" t="s">
        <v>1</v>
      </c>
      <c r="F29" s="168"/>
      <c r="G29" s="168"/>
      <c r="H29" s="168"/>
      <c r="L29" s="86"/>
    </row>
    <row r="30" spans="2:12" s="1" customFormat="1" ht="6.95" customHeight="1">
      <c r="B30" s="25"/>
      <c r="L30" s="25"/>
    </row>
    <row r="31" spans="2:12" s="1" customFormat="1" ht="6.95" customHeight="1">
      <c r="B31" s="25"/>
      <c r="D31" s="46"/>
      <c r="E31" s="46"/>
      <c r="F31" s="46"/>
      <c r="G31" s="46"/>
      <c r="H31" s="46"/>
      <c r="I31" s="46"/>
      <c r="J31" s="46"/>
      <c r="K31" s="46"/>
      <c r="L31" s="25"/>
    </row>
    <row r="32" spans="2:12" s="1" customFormat="1" ht="25.35" customHeight="1">
      <c r="B32" s="25"/>
      <c r="D32" s="87" t="s">
        <v>32</v>
      </c>
      <c r="J32" s="58">
        <f>ROUND(J129, 2)</f>
        <v>0</v>
      </c>
      <c r="L32" s="25"/>
    </row>
    <row r="33" spans="2:12" s="1" customFormat="1" ht="6.95" customHeight="1">
      <c r="B33" s="25"/>
      <c r="D33" s="46"/>
      <c r="E33" s="46"/>
      <c r="F33" s="46"/>
      <c r="G33" s="46"/>
      <c r="H33" s="46"/>
      <c r="I33" s="46"/>
      <c r="J33" s="46"/>
      <c r="K33" s="46"/>
      <c r="L33" s="25"/>
    </row>
    <row r="34" spans="2:12" s="1" customFormat="1" ht="14.45" customHeight="1">
      <c r="B34" s="25"/>
      <c r="F34" s="28" t="s">
        <v>34</v>
      </c>
      <c r="I34" s="28" t="s">
        <v>33</v>
      </c>
      <c r="J34" s="28" t="s">
        <v>35</v>
      </c>
      <c r="L34" s="25"/>
    </row>
    <row r="35" spans="2:12" s="1" customFormat="1" ht="14.45" customHeight="1">
      <c r="B35" s="25"/>
      <c r="D35" s="88" t="s">
        <v>36</v>
      </c>
      <c r="E35" s="22" t="s">
        <v>37</v>
      </c>
      <c r="F35" s="78">
        <f>ROUND((SUM(BE129:BE284)),  2)</f>
        <v>0</v>
      </c>
      <c r="I35" s="89">
        <v>0.21</v>
      </c>
      <c r="J35" s="78">
        <f>ROUND(((SUM(BE129:BE284))*I35),  2)</f>
        <v>0</v>
      </c>
      <c r="L35" s="25"/>
    </row>
    <row r="36" spans="2:12" s="1" customFormat="1" ht="14.45" customHeight="1">
      <c r="B36" s="25"/>
      <c r="E36" s="22" t="s">
        <v>38</v>
      </c>
      <c r="F36" s="78">
        <f>ROUND((SUM(BF129:BF284)),  2)</f>
        <v>0</v>
      </c>
      <c r="I36" s="89">
        <v>0.12</v>
      </c>
      <c r="J36" s="78">
        <f>ROUND(((SUM(BF129:BF284))*I36),  2)</f>
        <v>0</v>
      </c>
      <c r="L36" s="25"/>
    </row>
    <row r="37" spans="2:12" s="1" customFormat="1" ht="14.45" hidden="1" customHeight="1">
      <c r="B37" s="25"/>
      <c r="E37" s="22" t="s">
        <v>39</v>
      </c>
      <c r="F37" s="78">
        <f>ROUND((SUM(BG129:BG284)),  2)</f>
        <v>0</v>
      </c>
      <c r="I37" s="89">
        <v>0.21</v>
      </c>
      <c r="J37" s="78">
        <f>0</f>
        <v>0</v>
      </c>
      <c r="L37" s="25"/>
    </row>
    <row r="38" spans="2:12" s="1" customFormat="1" ht="14.45" hidden="1" customHeight="1">
      <c r="B38" s="25"/>
      <c r="E38" s="22" t="s">
        <v>40</v>
      </c>
      <c r="F38" s="78">
        <f>ROUND((SUM(BH129:BH284)),  2)</f>
        <v>0</v>
      </c>
      <c r="I38" s="89">
        <v>0.12</v>
      </c>
      <c r="J38" s="78">
        <f>0</f>
        <v>0</v>
      </c>
      <c r="L38" s="25"/>
    </row>
    <row r="39" spans="2:12" s="1" customFormat="1" ht="14.45" hidden="1" customHeight="1">
      <c r="B39" s="25"/>
      <c r="E39" s="22" t="s">
        <v>41</v>
      </c>
      <c r="F39" s="78">
        <f>ROUND((SUM(BI129:BI284)),  2)</f>
        <v>0</v>
      </c>
      <c r="I39" s="89">
        <v>0</v>
      </c>
      <c r="J39" s="78">
        <f>0</f>
        <v>0</v>
      </c>
      <c r="L39" s="25"/>
    </row>
    <row r="40" spans="2:12" s="1" customFormat="1" ht="6.95" customHeight="1">
      <c r="B40" s="25"/>
      <c r="L40" s="25"/>
    </row>
    <row r="41" spans="2:12" s="1" customFormat="1" ht="25.35" customHeight="1">
      <c r="B41" s="25"/>
      <c r="C41" s="90"/>
      <c r="D41" s="91" t="s">
        <v>42</v>
      </c>
      <c r="E41" s="49"/>
      <c r="F41" s="49"/>
      <c r="G41" s="92" t="s">
        <v>43</v>
      </c>
      <c r="H41" s="93" t="s">
        <v>44</v>
      </c>
      <c r="I41" s="49"/>
      <c r="J41" s="94">
        <f>SUM(J32:J39)</f>
        <v>0</v>
      </c>
      <c r="K41" s="95"/>
      <c r="L41" s="25"/>
    </row>
    <row r="42" spans="2:12" s="1" customFormat="1" ht="14.45" customHeight="1">
      <c r="B42" s="25"/>
      <c r="L42" s="25"/>
    </row>
    <row r="43" spans="2:12" ht="14.45" customHeight="1">
      <c r="B43" s="16"/>
      <c r="L43" s="16"/>
    </row>
    <row r="44" spans="2:12" ht="14.45" customHeight="1">
      <c r="B44" s="16"/>
      <c r="L44" s="16"/>
    </row>
    <row r="45" spans="2:12" ht="14.45" customHeight="1">
      <c r="B45" s="16"/>
      <c r="L45" s="16"/>
    </row>
    <row r="46" spans="2:12" ht="14.45" customHeight="1">
      <c r="B46" s="16"/>
      <c r="L46" s="16"/>
    </row>
    <row r="47" spans="2:12" ht="14.45" customHeight="1">
      <c r="B47" s="16"/>
      <c r="L47" s="16"/>
    </row>
    <row r="48" spans="2:12" ht="14.45" customHeight="1">
      <c r="B48" s="16"/>
      <c r="L48" s="16"/>
    </row>
    <row r="49" spans="2:12" ht="14.45" customHeight="1">
      <c r="B49" s="16"/>
      <c r="L49" s="16"/>
    </row>
    <row r="50" spans="2:12" s="1" customFormat="1" ht="14.45" customHeight="1">
      <c r="B50" s="25"/>
      <c r="D50" s="34" t="s">
        <v>45</v>
      </c>
      <c r="E50" s="35"/>
      <c r="F50" s="35"/>
      <c r="G50" s="34" t="s">
        <v>46</v>
      </c>
      <c r="H50" s="35"/>
      <c r="I50" s="35"/>
      <c r="J50" s="35"/>
      <c r="K50" s="35"/>
      <c r="L50" s="25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2.75">
      <c r="B61" s="25"/>
      <c r="D61" s="36" t="s">
        <v>47</v>
      </c>
      <c r="E61" s="27"/>
      <c r="F61" s="96" t="s">
        <v>48</v>
      </c>
      <c r="G61" s="36" t="s">
        <v>47</v>
      </c>
      <c r="H61" s="27"/>
      <c r="I61" s="27"/>
      <c r="J61" s="97" t="s">
        <v>48</v>
      </c>
      <c r="K61" s="27"/>
      <c r="L61" s="25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2.75">
      <c r="B65" s="25"/>
      <c r="D65" s="34" t="s">
        <v>49</v>
      </c>
      <c r="E65" s="35"/>
      <c r="F65" s="35"/>
      <c r="G65" s="34" t="s">
        <v>50</v>
      </c>
      <c r="H65" s="35"/>
      <c r="I65" s="35"/>
      <c r="J65" s="35"/>
      <c r="K65" s="35"/>
      <c r="L65" s="25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2.75">
      <c r="B76" s="25"/>
      <c r="D76" s="36" t="s">
        <v>47</v>
      </c>
      <c r="E76" s="27"/>
      <c r="F76" s="96" t="s">
        <v>48</v>
      </c>
      <c r="G76" s="36" t="s">
        <v>47</v>
      </c>
      <c r="H76" s="27"/>
      <c r="I76" s="27"/>
      <c r="J76" s="97" t="s">
        <v>48</v>
      </c>
      <c r="K76" s="27"/>
      <c r="L76" s="25"/>
    </row>
    <row r="77" spans="2:12" s="1" customFormat="1" ht="14.45" customHeight="1">
      <c r="B77" s="37"/>
      <c r="C77" s="38"/>
      <c r="D77" s="38"/>
      <c r="E77" s="38"/>
      <c r="F77" s="38"/>
      <c r="G77" s="38"/>
      <c r="H77" s="38"/>
      <c r="I77" s="38"/>
      <c r="J77" s="38"/>
      <c r="K77" s="38"/>
      <c r="L77" s="25"/>
    </row>
    <row r="81" spans="2:12" s="1" customFormat="1" ht="6.95" customHeight="1">
      <c r="B81" s="39"/>
      <c r="C81" s="40"/>
      <c r="D81" s="40"/>
      <c r="E81" s="40"/>
      <c r="F81" s="40"/>
      <c r="G81" s="40"/>
      <c r="H81" s="40"/>
      <c r="I81" s="40"/>
      <c r="J81" s="40"/>
      <c r="K81" s="40"/>
      <c r="L81" s="25"/>
    </row>
    <row r="82" spans="2:12" s="1" customFormat="1" ht="24.95" customHeight="1">
      <c r="B82" s="25"/>
      <c r="C82" s="17" t="s">
        <v>146</v>
      </c>
      <c r="L82" s="25"/>
    </row>
    <row r="83" spans="2:12" s="1" customFormat="1" ht="6.95" customHeight="1">
      <c r="B83" s="25"/>
      <c r="L83" s="25"/>
    </row>
    <row r="84" spans="2:12" s="1" customFormat="1" ht="12" customHeight="1">
      <c r="B84" s="25"/>
      <c r="C84" s="22" t="s">
        <v>14</v>
      </c>
      <c r="L84" s="25"/>
    </row>
    <row r="85" spans="2:12" s="1" customFormat="1" ht="26.25" customHeight="1">
      <c r="B85" s="25"/>
      <c r="E85" s="195" t="str">
        <f>E7</f>
        <v>BRNO, VINIČNÍ IB - REKONSTRUKCE VODOVODU A KANALIZACE (Balbínova-Hrabalova)</v>
      </c>
      <c r="F85" s="196"/>
      <c r="G85" s="196"/>
      <c r="H85" s="196"/>
      <c r="L85" s="25"/>
    </row>
    <row r="86" spans="2:12" ht="12" customHeight="1">
      <c r="B86" s="16"/>
      <c r="C86" s="22" t="s">
        <v>142</v>
      </c>
      <c r="L86" s="16"/>
    </row>
    <row r="87" spans="2:12" s="1" customFormat="1" ht="16.5" customHeight="1">
      <c r="B87" s="25"/>
      <c r="E87" s="195" t="s">
        <v>1074</v>
      </c>
      <c r="F87" s="194"/>
      <c r="G87" s="194"/>
      <c r="H87" s="194"/>
      <c r="L87" s="25"/>
    </row>
    <row r="88" spans="2:12" s="1" customFormat="1" ht="12" customHeight="1">
      <c r="B88" s="25"/>
      <c r="C88" s="22" t="s">
        <v>144</v>
      </c>
      <c r="L88" s="25"/>
    </row>
    <row r="89" spans="2:12" s="1" customFormat="1" ht="16.5" customHeight="1">
      <c r="B89" s="25"/>
      <c r="E89" s="172" t="str">
        <f>E11</f>
        <v>SO 310 - kanalizace</v>
      </c>
      <c r="F89" s="194"/>
      <c r="G89" s="194"/>
      <c r="H89" s="194"/>
      <c r="L89" s="25"/>
    </row>
    <row r="90" spans="2:12" s="1" customFormat="1" ht="6.95" customHeight="1">
      <c r="B90" s="25"/>
      <c r="L90" s="25"/>
    </row>
    <row r="91" spans="2:12" s="1" customFormat="1" ht="12" customHeight="1">
      <c r="B91" s="25"/>
      <c r="C91" s="22" t="s">
        <v>18</v>
      </c>
      <c r="F91" s="20" t="str">
        <f>F14</f>
        <v>Brno</v>
      </c>
      <c r="I91" s="22" t="s">
        <v>20</v>
      </c>
      <c r="J91" s="45">
        <f>IF(J14="","",J14)</f>
        <v>45847</v>
      </c>
      <c r="L91" s="25"/>
    </row>
    <row r="92" spans="2:12" s="1" customFormat="1" ht="6.95" customHeight="1">
      <c r="B92" s="25"/>
      <c r="L92" s="25"/>
    </row>
    <row r="93" spans="2:12" s="1" customFormat="1" ht="25.7" customHeight="1">
      <c r="B93" s="25"/>
      <c r="C93" s="22" t="s">
        <v>21</v>
      </c>
      <c r="F93" s="20" t="str">
        <f>E17</f>
        <v>Statutární město Brno</v>
      </c>
      <c r="I93" s="22" t="s">
        <v>27</v>
      </c>
      <c r="J93" s="23" t="str">
        <f>E23</f>
        <v>Pudis a.s.</v>
      </c>
      <c r="L93" s="25"/>
    </row>
    <row r="94" spans="2:12" s="1" customFormat="1" ht="15.2" customHeight="1">
      <c r="B94" s="25"/>
      <c r="C94" s="22" t="s">
        <v>25</v>
      </c>
      <c r="F94" s="20" t="str">
        <f>IF(E20="","",E20)</f>
        <v xml:space="preserve"> </v>
      </c>
      <c r="I94" s="22" t="s">
        <v>29</v>
      </c>
      <c r="J94" s="23" t="str">
        <f>E26</f>
        <v>Pudis a.s.</v>
      </c>
      <c r="L94" s="25"/>
    </row>
    <row r="95" spans="2:12" s="1" customFormat="1" ht="10.35" customHeight="1">
      <c r="B95" s="25"/>
      <c r="L95" s="25"/>
    </row>
    <row r="96" spans="2:12" s="1" customFormat="1" ht="29.25" customHeight="1">
      <c r="B96" s="25"/>
      <c r="C96" s="98" t="s">
        <v>147</v>
      </c>
      <c r="D96" s="90"/>
      <c r="E96" s="90"/>
      <c r="F96" s="90"/>
      <c r="G96" s="90"/>
      <c r="H96" s="90"/>
      <c r="I96" s="90"/>
      <c r="J96" s="99" t="s">
        <v>148</v>
      </c>
      <c r="K96" s="90"/>
      <c r="L96" s="25"/>
    </row>
    <row r="97" spans="2:47" s="1" customFormat="1" ht="10.35" customHeight="1">
      <c r="B97" s="25"/>
      <c r="L97" s="25"/>
    </row>
    <row r="98" spans="2:47" s="1" customFormat="1" ht="22.9" customHeight="1">
      <c r="B98" s="25"/>
      <c r="C98" s="100" t="s">
        <v>149</v>
      </c>
      <c r="J98" s="58">
        <f>J129</f>
        <v>0</v>
      </c>
      <c r="L98" s="25"/>
      <c r="AU98" s="13" t="s">
        <v>150</v>
      </c>
    </row>
    <row r="99" spans="2:47" s="8" customFormat="1" ht="24.95" customHeight="1">
      <c r="B99" s="101"/>
      <c r="D99" s="102" t="s">
        <v>151</v>
      </c>
      <c r="E99" s="103"/>
      <c r="F99" s="103"/>
      <c r="G99" s="103"/>
      <c r="H99" s="103"/>
      <c r="I99" s="103"/>
      <c r="J99" s="104">
        <f>J130</f>
        <v>0</v>
      </c>
      <c r="L99" s="101"/>
    </row>
    <row r="100" spans="2:47" s="9" customFormat="1" ht="19.899999999999999" customHeight="1">
      <c r="B100" s="105"/>
      <c r="D100" s="106" t="s">
        <v>152</v>
      </c>
      <c r="E100" s="107"/>
      <c r="F100" s="107"/>
      <c r="G100" s="107"/>
      <c r="H100" s="107"/>
      <c r="I100" s="107"/>
      <c r="J100" s="108">
        <f>J131</f>
        <v>0</v>
      </c>
      <c r="L100" s="105"/>
    </row>
    <row r="101" spans="2:47" s="9" customFormat="1" ht="19.899999999999999" customHeight="1">
      <c r="B101" s="105"/>
      <c r="D101" s="106" t="s">
        <v>1076</v>
      </c>
      <c r="E101" s="107"/>
      <c r="F101" s="107"/>
      <c r="G101" s="107"/>
      <c r="H101" s="107"/>
      <c r="I101" s="107"/>
      <c r="J101" s="108">
        <f>J195</f>
        <v>0</v>
      </c>
      <c r="L101" s="105"/>
    </row>
    <row r="102" spans="2:47" s="9" customFormat="1" ht="19.899999999999999" customHeight="1">
      <c r="B102" s="105"/>
      <c r="D102" s="106" t="s">
        <v>910</v>
      </c>
      <c r="E102" s="107"/>
      <c r="F102" s="107"/>
      <c r="G102" s="107"/>
      <c r="H102" s="107"/>
      <c r="I102" s="107"/>
      <c r="J102" s="108">
        <f>J197</f>
        <v>0</v>
      </c>
      <c r="L102" s="105"/>
    </row>
    <row r="103" spans="2:47" s="9" customFormat="1" ht="19.899999999999999" customHeight="1">
      <c r="B103" s="105"/>
      <c r="D103" s="106" t="s">
        <v>631</v>
      </c>
      <c r="E103" s="107"/>
      <c r="F103" s="107"/>
      <c r="G103" s="107"/>
      <c r="H103" s="107"/>
      <c r="I103" s="107"/>
      <c r="J103" s="108">
        <f>J204</f>
        <v>0</v>
      </c>
      <c r="L103" s="105"/>
    </row>
    <row r="104" spans="2:47" s="9" customFormat="1" ht="19.899999999999999" customHeight="1">
      <c r="B104" s="105"/>
      <c r="D104" s="106" t="s">
        <v>255</v>
      </c>
      <c r="E104" s="107"/>
      <c r="F104" s="107"/>
      <c r="G104" s="107"/>
      <c r="H104" s="107"/>
      <c r="I104" s="107"/>
      <c r="J104" s="108">
        <f>J208</f>
        <v>0</v>
      </c>
      <c r="L104" s="105"/>
    </row>
    <row r="105" spans="2:47" s="9" customFormat="1" ht="19.899999999999999" customHeight="1">
      <c r="B105" s="105"/>
      <c r="D105" s="106" t="s">
        <v>257</v>
      </c>
      <c r="E105" s="107"/>
      <c r="F105" s="107"/>
      <c r="G105" s="107"/>
      <c r="H105" s="107"/>
      <c r="I105" s="107"/>
      <c r="J105" s="108">
        <f>J279</f>
        <v>0</v>
      </c>
      <c r="L105" s="105"/>
    </row>
    <row r="106" spans="2:47" s="8" customFormat="1" ht="24.95" customHeight="1">
      <c r="B106" s="101"/>
      <c r="D106" s="102" t="s">
        <v>258</v>
      </c>
      <c r="E106" s="103"/>
      <c r="F106" s="103"/>
      <c r="G106" s="103"/>
      <c r="H106" s="103"/>
      <c r="I106" s="103"/>
      <c r="J106" s="104">
        <f>J281</f>
        <v>0</v>
      </c>
      <c r="L106" s="101"/>
    </row>
    <row r="107" spans="2:47" s="9" customFormat="1" ht="19.899999999999999" customHeight="1">
      <c r="B107" s="105"/>
      <c r="D107" s="106" t="s">
        <v>259</v>
      </c>
      <c r="E107" s="107"/>
      <c r="F107" s="107"/>
      <c r="G107" s="107"/>
      <c r="H107" s="107"/>
      <c r="I107" s="107"/>
      <c r="J107" s="108">
        <f>J282</f>
        <v>0</v>
      </c>
      <c r="L107" s="105"/>
    </row>
    <row r="108" spans="2:47" s="1" customFormat="1" ht="21.75" customHeight="1">
      <c r="B108" s="25"/>
      <c r="L108" s="25"/>
    </row>
    <row r="109" spans="2:47" s="1" customFormat="1" ht="6.95" customHeight="1">
      <c r="B109" s="37"/>
      <c r="C109" s="38"/>
      <c r="D109" s="38"/>
      <c r="E109" s="38"/>
      <c r="F109" s="38"/>
      <c r="G109" s="38"/>
      <c r="H109" s="38"/>
      <c r="I109" s="38"/>
      <c r="J109" s="38"/>
      <c r="K109" s="38"/>
      <c r="L109" s="25"/>
    </row>
    <row r="113" spans="2:20" s="1" customFormat="1" ht="6.95" customHeight="1">
      <c r="B113" s="39"/>
      <c r="C113" s="40"/>
      <c r="D113" s="40"/>
      <c r="E113" s="40"/>
      <c r="F113" s="40"/>
      <c r="G113" s="40"/>
      <c r="H113" s="40"/>
      <c r="I113" s="40"/>
      <c r="J113" s="40"/>
      <c r="K113" s="40"/>
      <c r="L113" s="25"/>
    </row>
    <row r="114" spans="2:20" s="1" customFormat="1" ht="24.95" customHeight="1">
      <c r="B114" s="25"/>
      <c r="C114" s="17" t="s">
        <v>153</v>
      </c>
      <c r="L114" s="25"/>
    </row>
    <row r="115" spans="2:20" s="1" customFormat="1" ht="6.95" customHeight="1">
      <c r="B115" s="25"/>
      <c r="L115" s="25"/>
    </row>
    <row r="116" spans="2:20" s="1" customFormat="1" ht="12" customHeight="1">
      <c r="B116" s="25"/>
      <c r="C116" s="22" t="s">
        <v>14</v>
      </c>
      <c r="L116" s="25"/>
    </row>
    <row r="117" spans="2:20" s="1" customFormat="1" ht="26.25" customHeight="1">
      <c r="B117" s="25"/>
      <c r="E117" s="195" t="str">
        <f>E7</f>
        <v>BRNO, VINIČNÍ IB - REKONSTRUKCE VODOVODU A KANALIZACE (Balbínova-Hrabalova)</v>
      </c>
      <c r="F117" s="196"/>
      <c r="G117" s="196"/>
      <c r="H117" s="196"/>
      <c r="L117" s="25"/>
    </row>
    <row r="118" spans="2:20" ht="12" customHeight="1">
      <c r="B118" s="16"/>
      <c r="C118" s="22" t="s">
        <v>142</v>
      </c>
      <c r="L118" s="16"/>
    </row>
    <row r="119" spans="2:20" s="1" customFormat="1" ht="16.5" customHeight="1">
      <c r="B119" s="25"/>
      <c r="E119" s="195" t="s">
        <v>1074</v>
      </c>
      <c r="F119" s="194"/>
      <c r="G119" s="194"/>
      <c r="H119" s="194"/>
      <c r="L119" s="25"/>
    </row>
    <row r="120" spans="2:20" s="1" customFormat="1" ht="12" customHeight="1">
      <c r="B120" s="25"/>
      <c r="C120" s="22" t="s">
        <v>144</v>
      </c>
      <c r="L120" s="25"/>
    </row>
    <row r="121" spans="2:20" s="1" customFormat="1" ht="16.5" customHeight="1">
      <c r="B121" s="25"/>
      <c r="E121" s="172" t="str">
        <f>E11</f>
        <v>SO 310 - kanalizace</v>
      </c>
      <c r="F121" s="194"/>
      <c r="G121" s="194"/>
      <c r="H121" s="194"/>
      <c r="L121" s="25"/>
    </row>
    <row r="122" spans="2:20" s="1" customFormat="1" ht="6.95" customHeight="1">
      <c r="B122" s="25"/>
      <c r="L122" s="25"/>
    </row>
    <row r="123" spans="2:20" s="1" customFormat="1" ht="12" customHeight="1">
      <c r="B123" s="25"/>
      <c r="C123" s="22" t="s">
        <v>18</v>
      </c>
      <c r="F123" s="20" t="str">
        <f>F14</f>
        <v>Brno</v>
      </c>
      <c r="I123" s="22" t="s">
        <v>20</v>
      </c>
      <c r="J123" s="45">
        <f>IF(J14="","",J14)</f>
        <v>45847</v>
      </c>
      <c r="L123" s="25"/>
    </row>
    <row r="124" spans="2:20" s="1" customFormat="1" ht="6.95" customHeight="1">
      <c r="B124" s="25"/>
      <c r="L124" s="25"/>
    </row>
    <row r="125" spans="2:20" s="1" customFormat="1" ht="25.7" customHeight="1">
      <c r="B125" s="25"/>
      <c r="C125" s="22" t="s">
        <v>21</v>
      </c>
      <c r="F125" s="20" t="str">
        <f>E17</f>
        <v>Statutární město Brno</v>
      </c>
      <c r="I125" s="22" t="s">
        <v>27</v>
      </c>
      <c r="J125" s="23" t="str">
        <f>E23</f>
        <v>Pudis a.s.</v>
      </c>
      <c r="L125" s="25"/>
    </row>
    <row r="126" spans="2:20" s="1" customFormat="1" ht="15.2" customHeight="1">
      <c r="B126" s="25"/>
      <c r="C126" s="22" t="s">
        <v>25</v>
      </c>
      <c r="F126" s="20" t="str">
        <f>IF(E20="","",E20)</f>
        <v xml:space="preserve"> </v>
      </c>
      <c r="I126" s="22" t="s">
        <v>29</v>
      </c>
      <c r="J126" s="23" t="str">
        <f>E26</f>
        <v>Pudis a.s.</v>
      </c>
      <c r="L126" s="25"/>
    </row>
    <row r="127" spans="2:20" s="1" customFormat="1" ht="10.35" customHeight="1">
      <c r="B127" s="25"/>
      <c r="L127" s="25"/>
    </row>
    <row r="128" spans="2:20" s="10" customFormat="1" ht="29.25" customHeight="1">
      <c r="B128" s="109"/>
      <c r="C128" s="110" t="s">
        <v>154</v>
      </c>
      <c r="D128" s="111" t="s">
        <v>57</v>
      </c>
      <c r="E128" s="111" t="s">
        <v>53</v>
      </c>
      <c r="F128" s="111" t="s">
        <v>54</v>
      </c>
      <c r="G128" s="111" t="s">
        <v>155</v>
      </c>
      <c r="H128" s="111" t="s">
        <v>156</v>
      </c>
      <c r="I128" s="111" t="s">
        <v>157</v>
      </c>
      <c r="J128" s="111" t="s">
        <v>148</v>
      </c>
      <c r="K128" s="112" t="s">
        <v>158</v>
      </c>
      <c r="L128" s="109"/>
      <c r="M128" s="51" t="s">
        <v>1</v>
      </c>
      <c r="N128" s="52" t="s">
        <v>36</v>
      </c>
      <c r="O128" s="52" t="s">
        <v>159</v>
      </c>
      <c r="P128" s="52" t="s">
        <v>160</v>
      </c>
      <c r="Q128" s="52" t="s">
        <v>161</v>
      </c>
      <c r="R128" s="52" t="s">
        <v>162</v>
      </c>
      <c r="S128" s="52" t="s">
        <v>163</v>
      </c>
      <c r="T128" s="53" t="s">
        <v>164</v>
      </c>
    </row>
    <row r="129" spans="2:65" s="1" customFormat="1" ht="22.9" customHeight="1">
      <c r="B129" s="25"/>
      <c r="C129" s="56" t="s">
        <v>165</v>
      </c>
      <c r="J129" s="113">
        <f>BK129</f>
        <v>0</v>
      </c>
      <c r="L129" s="25"/>
      <c r="M129" s="54"/>
      <c r="N129" s="46"/>
      <c r="O129" s="46"/>
      <c r="P129" s="114">
        <f>P130+P281</f>
        <v>12755.211380999999</v>
      </c>
      <c r="Q129" s="46"/>
      <c r="R129" s="114">
        <f>R130+R281</f>
        <v>137.97441336</v>
      </c>
      <c r="S129" s="46"/>
      <c r="T129" s="115">
        <f>T130+T281</f>
        <v>842.01752799999997</v>
      </c>
      <c r="AT129" s="13" t="s">
        <v>71</v>
      </c>
      <c r="AU129" s="13" t="s">
        <v>150</v>
      </c>
      <c r="BK129" s="116">
        <f>BK130+BK281</f>
        <v>0</v>
      </c>
    </row>
    <row r="130" spans="2:65" s="11" customFormat="1" ht="25.9" customHeight="1">
      <c r="B130" s="117"/>
      <c r="D130" s="118" t="s">
        <v>71</v>
      </c>
      <c r="E130" s="119" t="s">
        <v>166</v>
      </c>
      <c r="F130" s="119" t="s">
        <v>167</v>
      </c>
      <c r="J130" s="120">
        <f>BK130</f>
        <v>0</v>
      </c>
      <c r="L130" s="117"/>
      <c r="M130" s="121"/>
      <c r="P130" s="122">
        <f>P131+P195+P197+P204+P208+P279</f>
        <v>12730.145880999999</v>
      </c>
      <c r="R130" s="122">
        <f>R131+R195+R197+R204+R208+R279</f>
        <v>129.81767436000001</v>
      </c>
      <c r="T130" s="123">
        <f>T131+T195+T197+T204+T208+T279</f>
        <v>842.01752799999997</v>
      </c>
      <c r="AR130" s="118" t="s">
        <v>79</v>
      </c>
      <c r="AT130" s="124" t="s">
        <v>71</v>
      </c>
      <c r="AU130" s="124" t="s">
        <v>72</v>
      </c>
      <c r="AY130" s="118" t="s">
        <v>168</v>
      </c>
      <c r="BK130" s="125">
        <f>BK131+BK195+BK197+BK204+BK208+BK279</f>
        <v>0</v>
      </c>
    </row>
    <row r="131" spans="2:65" s="11" customFormat="1" ht="22.9" customHeight="1">
      <c r="B131" s="117"/>
      <c r="D131" s="118" t="s">
        <v>71</v>
      </c>
      <c r="E131" s="126" t="s">
        <v>79</v>
      </c>
      <c r="F131" s="126" t="s">
        <v>169</v>
      </c>
      <c r="J131" s="127">
        <f>BK131</f>
        <v>0</v>
      </c>
      <c r="L131" s="117"/>
      <c r="M131" s="121"/>
      <c r="P131" s="122">
        <f>SUM(P132:P194)</f>
        <v>11080.606462999998</v>
      </c>
      <c r="R131" s="122">
        <f>SUM(R132:R194)</f>
        <v>8.7778905500000022</v>
      </c>
      <c r="T131" s="123">
        <f>SUM(T132:T194)</f>
        <v>703.71001799999999</v>
      </c>
      <c r="AR131" s="118" t="s">
        <v>79</v>
      </c>
      <c r="AT131" s="124" t="s">
        <v>71</v>
      </c>
      <c r="AU131" s="124" t="s">
        <v>79</v>
      </c>
      <c r="AY131" s="118" t="s">
        <v>168</v>
      </c>
      <c r="BK131" s="125">
        <f>SUM(BK132:BK194)</f>
        <v>0</v>
      </c>
    </row>
    <row r="132" spans="2:65" s="1" customFormat="1" ht="24.2" customHeight="1">
      <c r="B132" s="128"/>
      <c r="C132" s="129" t="s">
        <v>79</v>
      </c>
      <c r="D132" s="129" t="s">
        <v>170</v>
      </c>
      <c r="E132" s="130" t="s">
        <v>1077</v>
      </c>
      <c r="F132" s="131" t="s">
        <v>1078</v>
      </c>
      <c r="G132" s="132" t="s">
        <v>218</v>
      </c>
      <c r="H132" s="133">
        <v>17.334</v>
      </c>
      <c r="I132" s="134">
        <v>0</v>
      </c>
      <c r="J132" s="134">
        <f t="shared" ref="J132:J163" si="0">ROUND(I132*H132,2)</f>
        <v>0</v>
      </c>
      <c r="K132" s="131" t="s">
        <v>2419</v>
      </c>
      <c r="L132" s="25"/>
      <c r="M132" s="135" t="s">
        <v>1</v>
      </c>
      <c r="N132" s="136" t="s">
        <v>37</v>
      </c>
      <c r="O132" s="137">
        <v>0.13100000000000001</v>
      </c>
      <c r="P132" s="137">
        <f t="shared" ref="P132:P163" si="1">O132*H132</f>
        <v>2.2707540000000002</v>
      </c>
      <c r="Q132" s="137">
        <v>0</v>
      </c>
      <c r="R132" s="137">
        <f t="shared" ref="R132:R163" si="2">Q132*H132</f>
        <v>0</v>
      </c>
      <c r="S132" s="137">
        <v>0.19</v>
      </c>
      <c r="T132" s="138">
        <f t="shared" ref="T132:T163" si="3">S132*H132</f>
        <v>3.2934600000000001</v>
      </c>
      <c r="AR132" s="139" t="s">
        <v>174</v>
      </c>
      <c r="AT132" s="139" t="s">
        <v>170</v>
      </c>
      <c r="AU132" s="139" t="s">
        <v>81</v>
      </c>
      <c r="AY132" s="13" t="s">
        <v>168</v>
      </c>
      <c r="BE132" s="140">
        <f t="shared" ref="BE132:BE163" si="4">IF(N132="základní",J132,0)</f>
        <v>0</v>
      </c>
      <c r="BF132" s="140">
        <f t="shared" ref="BF132:BF163" si="5">IF(N132="snížená",J132,0)</f>
        <v>0</v>
      </c>
      <c r="BG132" s="140">
        <f t="shared" ref="BG132:BG163" si="6">IF(N132="zákl. přenesená",J132,0)</f>
        <v>0</v>
      </c>
      <c r="BH132" s="140">
        <f t="shared" ref="BH132:BH163" si="7">IF(N132="sníž. přenesená",J132,0)</f>
        <v>0</v>
      </c>
      <c r="BI132" s="140">
        <f t="shared" ref="BI132:BI163" si="8">IF(N132="nulová",J132,0)</f>
        <v>0</v>
      </c>
      <c r="BJ132" s="13" t="s">
        <v>79</v>
      </c>
      <c r="BK132" s="140">
        <f t="shared" ref="BK132:BK163" si="9">ROUND(I132*H132,2)</f>
        <v>0</v>
      </c>
      <c r="BL132" s="13" t="s">
        <v>174</v>
      </c>
      <c r="BM132" s="139" t="s">
        <v>1079</v>
      </c>
    </row>
    <row r="133" spans="2:65" s="1" customFormat="1" ht="33" customHeight="1">
      <c r="B133" s="128"/>
      <c r="C133" s="129" t="s">
        <v>81</v>
      </c>
      <c r="D133" s="129" t="s">
        <v>170</v>
      </c>
      <c r="E133" s="130" t="s">
        <v>1080</v>
      </c>
      <c r="F133" s="131" t="s">
        <v>1081</v>
      </c>
      <c r="G133" s="132" t="s">
        <v>218</v>
      </c>
      <c r="H133" s="133">
        <v>2.464</v>
      </c>
      <c r="I133" s="134">
        <v>0</v>
      </c>
      <c r="J133" s="134">
        <f t="shared" si="0"/>
        <v>0</v>
      </c>
      <c r="K133" s="131" t="s">
        <v>2419</v>
      </c>
      <c r="L133" s="25"/>
      <c r="M133" s="135" t="s">
        <v>1</v>
      </c>
      <c r="N133" s="136" t="s">
        <v>37</v>
      </c>
      <c r="O133" s="137">
        <v>0.375</v>
      </c>
      <c r="P133" s="137">
        <f t="shared" si="1"/>
        <v>0.92399999999999993</v>
      </c>
      <c r="Q133" s="137">
        <v>0</v>
      </c>
      <c r="R133" s="137">
        <f t="shared" si="2"/>
        <v>0</v>
      </c>
      <c r="S133" s="137">
        <v>0.57999999999999996</v>
      </c>
      <c r="T133" s="138">
        <f t="shared" si="3"/>
        <v>1.4291199999999999</v>
      </c>
      <c r="AR133" s="139" t="s">
        <v>174</v>
      </c>
      <c r="AT133" s="139" t="s">
        <v>170</v>
      </c>
      <c r="AU133" s="139" t="s">
        <v>81</v>
      </c>
      <c r="AY133" s="13" t="s">
        <v>168</v>
      </c>
      <c r="BE133" s="140">
        <f t="shared" si="4"/>
        <v>0</v>
      </c>
      <c r="BF133" s="140">
        <f t="shared" si="5"/>
        <v>0</v>
      </c>
      <c r="BG133" s="140">
        <f t="shared" si="6"/>
        <v>0</v>
      </c>
      <c r="BH133" s="140">
        <f t="shared" si="7"/>
        <v>0</v>
      </c>
      <c r="BI133" s="140">
        <f t="shared" si="8"/>
        <v>0</v>
      </c>
      <c r="BJ133" s="13" t="s">
        <v>79</v>
      </c>
      <c r="BK133" s="140">
        <f t="shared" si="9"/>
        <v>0</v>
      </c>
      <c r="BL133" s="13" t="s">
        <v>174</v>
      </c>
      <c r="BM133" s="139" t="s">
        <v>1082</v>
      </c>
    </row>
    <row r="134" spans="2:65" s="1" customFormat="1" ht="24.2" customHeight="1">
      <c r="B134" s="128"/>
      <c r="C134" s="129" t="s">
        <v>104</v>
      </c>
      <c r="D134" s="129" t="s">
        <v>170</v>
      </c>
      <c r="E134" s="130" t="s">
        <v>1083</v>
      </c>
      <c r="F134" s="131" t="s">
        <v>1084</v>
      </c>
      <c r="G134" s="132" t="s">
        <v>218</v>
      </c>
      <c r="H134" s="133">
        <v>384.99900000000002</v>
      </c>
      <c r="I134" s="134">
        <v>0</v>
      </c>
      <c r="J134" s="134">
        <f t="shared" si="0"/>
        <v>0</v>
      </c>
      <c r="K134" s="131" t="s">
        <v>2419</v>
      </c>
      <c r="L134" s="25"/>
      <c r="M134" s="135" t="s">
        <v>1</v>
      </c>
      <c r="N134" s="136" t="s">
        <v>37</v>
      </c>
      <c r="O134" s="137">
        <v>6.2E-2</v>
      </c>
      <c r="P134" s="137">
        <f t="shared" si="1"/>
        <v>23.869938000000001</v>
      </c>
      <c r="Q134" s="137">
        <v>0</v>
      </c>
      <c r="R134" s="137">
        <f t="shared" si="2"/>
        <v>0</v>
      </c>
      <c r="S134" s="137">
        <v>0.18</v>
      </c>
      <c r="T134" s="138">
        <f t="shared" si="3"/>
        <v>69.299819999999997</v>
      </c>
      <c r="AR134" s="139" t="s">
        <v>174</v>
      </c>
      <c r="AT134" s="139" t="s">
        <v>170</v>
      </c>
      <c r="AU134" s="139" t="s">
        <v>81</v>
      </c>
      <c r="AY134" s="13" t="s">
        <v>168</v>
      </c>
      <c r="BE134" s="140">
        <f t="shared" si="4"/>
        <v>0</v>
      </c>
      <c r="BF134" s="140">
        <f t="shared" si="5"/>
        <v>0</v>
      </c>
      <c r="BG134" s="140">
        <f t="shared" si="6"/>
        <v>0</v>
      </c>
      <c r="BH134" s="140">
        <f t="shared" si="7"/>
        <v>0</v>
      </c>
      <c r="BI134" s="140">
        <f t="shared" si="8"/>
        <v>0</v>
      </c>
      <c r="BJ134" s="13" t="s">
        <v>79</v>
      </c>
      <c r="BK134" s="140">
        <f t="shared" si="9"/>
        <v>0</v>
      </c>
      <c r="BL134" s="13" t="s">
        <v>174</v>
      </c>
      <c r="BM134" s="139" t="s">
        <v>1085</v>
      </c>
    </row>
    <row r="135" spans="2:65" s="1" customFormat="1" ht="33" customHeight="1">
      <c r="B135" s="128"/>
      <c r="C135" s="129" t="s">
        <v>174</v>
      </c>
      <c r="D135" s="129" t="s">
        <v>170</v>
      </c>
      <c r="E135" s="130" t="s">
        <v>1086</v>
      </c>
      <c r="F135" s="131" t="s">
        <v>1087</v>
      </c>
      <c r="G135" s="132" t="s">
        <v>218</v>
      </c>
      <c r="H135" s="133">
        <v>55.03</v>
      </c>
      <c r="I135" s="134">
        <v>0</v>
      </c>
      <c r="J135" s="134">
        <f t="shared" si="0"/>
        <v>0</v>
      </c>
      <c r="K135" s="131" t="s">
        <v>2419</v>
      </c>
      <c r="L135" s="25"/>
      <c r="M135" s="135" t="s">
        <v>1</v>
      </c>
      <c r="N135" s="136" t="s">
        <v>37</v>
      </c>
      <c r="O135" s="137">
        <v>0.24099999999999999</v>
      </c>
      <c r="P135" s="137">
        <f t="shared" si="1"/>
        <v>13.262230000000001</v>
      </c>
      <c r="Q135" s="137">
        <v>0</v>
      </c>
      <c r="R135" s="137">
        <f t="shared" si="2"/>
        <v>0</v>
      </c>
      <c r="S135" s="137">
        <v>0.44</v>
      </c>
      <c r="T135" s="138">
        <f t="shared" si="3"/>
        <v>24.213200000000001</v>
      </c>
      <c r="AR135" s="139" t="s">
        <v>174</v>
      </c>
      <c r="AT135" s="139" t="s">
        <v>170</v>
      </c>
      <c r="AU135" s="139" t="s">
        <v>81</v>
      </c>
      <c r="AY135" s="13" t="s">
        <v>168</v>
      </c>
      <c r="BE135" s="140">
        <f t="shared" si="4"/>
        <v>0</v>
      </c>
      <c r="BF135" s="140">
        <f t="shared" si="5"/>
        <v>0</v>
      </c>
      <c r="BG135" s="140">
        <f t="shared" si="6"/>
        <v>0</v>
      </c>
      <c r="BH135" s="140">
        <f t="shared" si="7"/>
        <v>0</v>
      </c>
      <c r="BI135" s="140">
        <f t="shared" si="8"/>
        <v>0</v>
      </c>
      <c r="BJ135" s="13" t="s">
        <v>79</v>
      </c>
      <c r="BK135" s="140">
        <f t="shared" si="9"/>
        <v>0</v>
      </c>
      <c r="BL135" s="13" t="s">
        <v>174</v>
      </c>
      <c r="BM135" s="139" t="s">
        <v>1088</v>
      </c>
    </row>
    <row r="136" spans="2:65" s="1" customFormat="1" ht="21.75" customHeight="1">
      <c r="B136" s="128"/>
      <c r="C136" s="129" t="s">
        <v>185</v>
      </c>
      <c r="D136" s="129" t="s">
        <v>170</v>
      </c>
      <c r="E136" s="130" t="s">
        <v>294</v>
      </c>
      <c r="F136" s="131" t="s">
        <v>295</v>
      </c>
      <c r="G136" s="132" t="s">
        <v>239</v>
      </c>
      <c r="H136" s="133">
        <v>98.236000000000004</v>
      </c>
      <c r="I136" s="134">
        <v>0</v>
      </c>
      <c r="J136" s="134">
        <f t="shared" si="0"/>
        <v>0</v>
      </c>
      <c r="K136" s="131" t="s">
        <v>2419</v>
      </c>
      <c r="L136" s="25"/>
      <c r="M136" s="135" t="s">
        <v>1</v>
      </c>
      <c r="N136" s="136" t="s">
        <v>37</v>
      </c>
      <c r="O136" s="137">
        <v>0.03</v>
      </c>
      <c r="P136" s="137">
        <f t="shared" si="1"/>
        <v>2.9470800000000001</v>
      </c>
      <c r="Q136" s="137">
        <v>0</v>
      </c>
      <c r="R136" s="137">
        <f t="shared" si="2"/>
        <v>0</v>
      </c>
      <c r="S136" s="137">
        <v>0</v>
      </c>
      <c r="T136" s="138">
        <f t="shared" si="3"/>
        <v>0</v>
      </c>
      <c r="AR136" s="139" t="s">
        <v>174</v>
      </c>
      <c r="AT136" s="139" t="s">
        <v>170</v>
      </c>
      <c r="AU136" s="139" t="s">
        <v>81</v>
      </c>
      <c r="AY136" s="13" t="s">
        <v>168</v>
      </c>
      <c r="BE136" s="140">
        <f t="shared" si="4"/>
        <v>0</v>
      </c>
      <c r="BF136" s="140">
        <f t="shared" si="5"/>
        <v>0</v>
      </c>
      <c r="BG136" s="140">
        <f t="shared" si="6"/>
        <v>0</v>
      </c>
      <c r="BH136" s="140">
        <f t="shared" si="7"/>
        <v>0</v>
      </c>
      <c r="BI136" s="140">
        <f t="shared" si="8"/>
        <v>0</v>
      </c>
      <c r="BJ136" s="13" t="s">
        <v>79</v>
      </c>
      <c r="BK136" s="140">
        <f t="shared" si="9"/>
        <v>0</v>
      </c>
      <c r="BL136" s="13" t="s">
        <v>174</v>
      </c>
      <c r="BM136" s="139" t="s">
        <v>1089</v>
      </c>
    </row>
    <row r="137" spans="2:65" s="1" customFormat="1" ht="24.2" customHeight="1">
      <c r="B137" s="128"/>
      <c r="C137" s="129" t="s">
        <v>189</v>
      </c>
      <c r="D137" s="129" t="s">
        <v>170</v>
      </c>
      <c r="E137" s="130" t="s">
        <v>298</v>
      </c>
      <c r="F137" s="131" t="s">
        <v>299</v>
      </c>
      <c r="G137" s="132" t="s">
        <v>239</v>
      </c>
      <c r="H137" s="133">
        <v>589.41600000000005</v>
      </c>
      <c r="I137" s="134">
        <v>0</v>
      </c>
      <c r="J137" s="134">
        <f t="shared" si="0"/>
        <v>0</v>
      </c>
      <c r="K137" s="131" t="s">
        <v>2419</v>
      </c>
      <c r="L137" s="25"/>
      <c r="M137" s="135" t="s">
        <v>1</v>
      </c>
      <c r="N137" s="136" t="s">
        <v>37</v>
      </c>
      <c r="O137" s="137">
        <v>2E-3</v>
      </c>
      <c r="P137" s="137">
        <f t="shared" si="1"/>
        <v>1.1788320000000001</v>
      </c>
      <c r="Q137" s="137">
        <v>0</v>
      </c>
      <c r="R137" s="137">
        <f t="shared" si="2"/>
        <v>0</v>
      </c>
      <c r="S137" s="137">
        <v>0</v>
      </c>
      <c r="T137" s="138">
        <f t="shared" si="3"/>
        <v>0</v>
      </c>
      <c r="AR137" s="139" t="s">
        <v>174</v>
      </c>
      <c r="AT137" s="139" t="s">
        <v>170</v>
      </c>
      <c r="AU137" s="139" t="s">
        <v>81</v>
      </c>
      <c r="AY137" s="13" t="s">
        <v>168</v>
      </c>
      <c r="BE137" s="140">
        <f t="shared" si="4"/>
        <v>0</v>
      </c>
      <c r="BF137" s="140">
        <f t="shared" si="5"/>
        <v>0</v>
      </c>
      <c r="BG137" s="140">
        <f t="shared" si="6"/>
        <v>0</v>
      </c>
      <c r="BH137" s="140">
        <f t="shared" si="7"/>
        <v>0</v>
      </c>
      <c r="BI137" s="140">
        <f t="shared" si="8"/>
        <v>0</v>
      </c>
      <c r="BJ137" s="13" t="s">
        <v>79</v>
      </c>
      <c r="BK137" s="140">
        <f t="shared" si="9"/>
        <v>0</v>
      </c>
      <c r="BL137" s="13" t="s">
        <v>174</v>
      </c>
      <c r="BM137" s="139" t="s">
        <v>1090</v>
      </c>
    </row>
    <row r="138" spans="2:65" s="1" customFormat="1" ht="24.2" customHeight="1">
      <c r="B138" s="128"/>
      <c r="C138" s="129" t="s">
        <v>194</v>
      </c>
      <c r="D138" s="129" t="s">
        <v>170</v>
      </c>
      <c r="E138" s="130" t="s">
        <v>272</v>
      </c>
      <c r="F138" s="131" t="s">
        <v>273</v>
      </c>
      <c r="G138" s="132" t="s">
        <v>239</v>
      </c>
      <c r="H138" s="133">
        <v>98.236000000000004</v>
      </c>
      <c r="I138" s="134">
        <v>0</v>
      </c>
      <c r="J138" s="134">
        <f t="shared" si="0"/>
        <v>0</v>
      </c>
      <c r="K138" s="131" t="s">
        <v>2419</v>
      </c>
      <c r="L138" s="25"/>
      <c r="M138" s="135" t="s">
        <v>1</v>
      </c>
      <c r="N138" s="136" t="s">
        <v>37</v>
      </c>
      <c r="O138" s="137">
        <v>0</v>
      </c>
      <c r="P138" s="137">
        <f t="shared" si="1"/>
        <v>0</v>
      </c>
      <c r="Q138" s="137">
        <v>0</v>
      </c>
      <c r="R138" s="137">
        <f t="shared" si="2"/>
        <v>0</v>
      </c>
      <c r="S138" s="137">
        <v>0</v>
      </c>
      <c r="T138" s="138">
        <f t="shared" si="3"/>
        <v>0</v>
      </c>
      <c r="AR138" s="139" t="s">
        <v>174</v>
      </c>
      <c r="AT138" s="139" t="s">
        <v>170</v>
      </c>
      <c r="AU138" s="139" t="s">
        <v>81</v>
      </c>
      <c r="AY138" s="13" t="s">
        <v>168</v>
      </c>
      <c r="BE138" s="140">
        <f t="shared" si="4"/>
        <v>0</v>
      </c>
      <c r="BF138" s="140">
        <f t="shared" si="5"/>
        <v>0</v>
      </c>
      <c r="BG138" s="140">
        <f t="shared" si="6"/>
        <v>0</v>
      </c>
      <c r="BH138" s="140">
        <f t="shared" si="7"/>
        <v>0</v>
      </c>
      <c r="BI138" s="140">
        <f t="shared" si="8"/>
        <v>0</v>
      </c>
      <c r="BJ138" s="13" t="s">
        <v>79</v>
      </c>
      <c r="BK138" s="140">
        <f t="shared" si="9"/>
        <v>0</v>
      </c>
      <c r="BL138" s="13" t="s">
        <v>174</v>
      </c>
      <c r="BM138" s="139" t="s">
        <v>1091</v>
      </c>
    </row>
    <row r="139" spans="2:65" s="1" customFormat="1" ht="21.75" customHeight="1">
      <c r="B139" s="128"/>
      <c r="C139" s="129" t="s">
        <v>232</v>
      </c>
      <c r="D139" s="129" t="s">
        <v>170</v>
      </c>
      <c r="E139" s="130" t="s">
        <v>304</v>
      </c>
      <c r="F139" s="131" t="s">
        <v>305</v>
      </c>
      <c r="G139" s="132" t="s">
        <v>207</v>
      </c>
      <c r="H139" s="133">
        <v>4</v>
      </c>
      <c r="I139" s="134">
        <v>0</v>
      </c>
      <c r="J139" s="134">
        <f t="shared" si="0"/>
        <v>0</v>
      </c>
      <c r="K139" s="131" t="s">
        <v>192</v>
      </c>
      <c r="L139" s="25"/>
      <c r="M139" s="135" t="s">
        <v>1</v>
      </c>
      <c r="N139" s="136" t="s">
        <v>37</v>
      </c>
      <c r="O139" s="137">
        <v>0.14699999999999999</v>
      </c>
      <c r="P139" s="137">
        <f t="shared" si="1"/>
        <v>0.58799999999999997</v>
      </c>
      <c r="Q139" s="137">
        <v>0</v>
      </c>
      <c r="R139" s="137">
        <f t="shared" si="2"/>
        <v>0</v>
      </c>
      <c r="S139" s="137">
        <v>9.2999999999999999E-2</v>
      </c>
      <c r="T139" s="138">
        <f t="shared" si="3"/>
        <v>0.372</v>
      </c>
      <c r="AR139" s="139" t="s">
        <v>174</v>
      </c>
      <c r="AT139" s="139" t="s">
        <v>170</v>
      </c>
      <c r="AU139" s="139" t="s">
        <v>81</v>
      </c>
      <c r="AY139" s="13" t="s">
        <v>168</v>
      </c>
      <c r="BE139" s="140">
        <f t="shared" si="4"/>
        <v>0</v>
      </c>
      <c r="BF139" s="140">
        <f t="shared" si="5"/>
        <v>0</v>
      </c>
      <c r="BG139" s="140">
        <f t="shared" si="6"/>
        <v>0</v>
      </c>
      <c r="BH139" s="140">
        <f t="shared" si="7"/>
        <v>0</v>
      </c>
      <c r="BI139" s="140">
        <f t="shared" si="8"/>
        <v>0</v>
      </c>
      <c r="BJ139" s="13" t="s">
        <v>79</v>
      </c>
      <c r="BK139" s="140">
        <f t="shared" si="9"/>
        <v>0</v>
      </c>
      <c r="BL139" s="13" t="s">
        <v>174</v>
      </c>
      <c r="BM139" s="139" t="s">
        <v>1092</v>
      </c>
    </row>
    <row r="140" spans="2:65" s="1" customFormat="1" ht="33" customHeight="1">
      <c r="B140" s="128"/>
      <c r="C140" s="129" t="s">
        <v>236</v>
      </c>
      <c r="D140" s="129" t="s">
        <v>170</v>
      </c>
      <c r="E140" s="130" t="s">
        <v>307</v>
      </c>
      <c r="F140" s="131" t="s">
        <v>308</v>
      </c>
      <c r="G140" s="132" t="s">
        <v>218</v>
      </c>
      <c r="H140" s="133">
        <v>0.44</v>
      </c>
      <c r="I140" s="134">
        <v>0</v>
      </c>
      <c r="J140" s="134">
        <f t="shared" si="0"/>
        <v>0</v>
      </c>
      <c r="K140" s="131" t="s">
        <v>2419</v>
      </c>
      <c r="L140" s="25"/>
      <c r="M140" s="135" t="s">
        <v>1</v>
      </c>
      <c r="N140" s="136" t="s">
        <v>37</v>
      </c>
      <c r="O140" s="137">
        <v>0.374</v>
      </c>
      <c r="P140" s="137">
        <f t="shared" si="1"/>
        <v>0.16456000000000001</v>
      </c>
      <c r="Q140" s="137">
        <v>0</v>
      </c>
      <c r="R140" s="137">
        <f t="shared" si="2"/>
        <v>0</v>
      </c>
      <c r="S140" s="137">
        <v>0</v>
      </c>
      <c r="T140" s="138">
        <f t="shared" si="3"/>
        <v>0</v>
      </c>
      <c r="AR140" s="139" t="s">
        <v>174</v>
      </c>
      <c r="AT140" s="139" t="s">
        <v>170</v>
      </c>
      <c r="AU140" s="139" t="s">
        <v>81</v>
      </c>
      <c r="AY140" s="13" t="s">
        <v>168</v>
      </c>
      <c r="BE140" s="140">
        <f t="shared" si="4"/>
        <v>0</v>
      </c>
      <c r="BF140" s="140">
        <f t="shared" si="5"/>
        <v>0</v>
      </c>
      <c r="BG140" s="140">
        <f t="shared" si="6"/>
        <v>0</v>
      </c>
      <c r="BH140" s="140">
        <f t="shared" si="7"/>
        <v>0</v>
      </c>
      <c r="BI140" s="140">
        <f t="shared" si="8"/>
        <v>0</v>
      </c>
      <c r="BJ140" s="13" t="s">
        <v>79</v>
      </c>
      <c r="BK140" s="140">
        <f t="shared" si="9"/>
        <v>0</v>
      </c>
      <c r="BL140" s="13" t="s">
        <v>174</v>
      </c>
      <c r="BM140" s="139" t="s">
        <v>1093</v>
      </c>
    </row>
    <row r="141" spans="2:65" s="1" customFormat="1" ht="24.2" customHeight="1">
      <c r="B141" s="128"/>
      <c r="C141" s="129" t="s">
        <v>241</v>
      </c>
      <c r="D141" s="129" t="s">
        <v>170</v>
      </c>
      <c r="E141" s="130" t="s">
        <v>311</v>
      </c>
      <c r="F141" s="131" t="s">
        <v>312</v>
      </c>
      <c r="G141" s="132" t="s">
        <v>239</v>
      </c>
      <c r="H141" s="133">
        <v>9.8000000000000004E-2</v>
      </c>
      <c r="I141" s="134">
        <v>0</v>
      </c>
      <c r="J141" s="134">
        <f t="shared" si="0"/>
        <v>0</v>
      </c>
      <c r="K141" s="131" t="s">
        <v>192</v>
      </c>
      <c r="L141" s="25"/>
      <c r="M141" s="135" t="s">
        <v>1</v>
      </c>
      <c r="N141" s="136" t="s">
        <v>37</v>
      </c>
      <c r="O141" s="137">
        <v>0.03</v>
      </c>
      <c r="P141" s="137">
        <f t="shared" si="1"/>
        <v>2.9399999999999999E-3</v>
      </c>
      <c r="Q141" s="137">
        <v>0</v>
      </c>
      <c r="R141" s="137">
        <f t="shared" si="2"/>
        <v>0</v>
      </c>
      <c r="S141" s="137">
        <v>0</v>
      </c>
      <c r="T141" s="138">
        <f t="shared" si="3"/>
        <v>0</v>
      </c>
      <c r="AR141" s="139" t="s">
        <v>174</v>
      </c>
      <c r="AT141" s="139" t="s">
        <v>170</v>
      </c>
      <c r="AU141" s="139" t="s">
        <v>81</v>
      </c>
      <c r="AY141" s="13" t="s">
        <v>168</v>
      </c>
      <c r="BE141" s="140">
        <f t="shared" si="4"/>
        <v>0</v>
      </c>
      <c r="BF141" s="140">
        <f t="shared" si="5"/>
        <v>0</v>
      </c>
      <c r="BG141" s="140">
        <f t="shared" si="6"/>
        <v>0</v>
      </c>
      <c r="BH141" s="140">
        <f t="shared" si="7"/>
        <v>0</v>
      </c>
      <c r="BI141" s="140">
        <f t="shared" si="8"/>
        <v>0</v>
      </c>
      <c r="BJ141" s="13" t="s">
        <v>79</v>
      </c>
      <c r="BK141" s="140">
        <f t="shared" si="9"/>
        <v>0</v>
      </c>
      <c r="BL141" s="13" t="s">
        <v>174</v>
      </c>
      <c r="BM141" s="139" t="s">
        <v>1094</v>
      </c>
    </row>
    <row r="142" spans="2:65" s="1" customFormat="1" ht="16.5" customHeight="1">
      <c r="B142" s="128"/>
      <c r="C142" s="129" t="s">
        <v>245</v>
      </c>
      <c r="D142" s="129" t="s">
        <v>170</v>
      </c>
      <c r="E142" s="130" t="s">
        <v>315</v>
      </c>
      <c r="F142" s="131" t="s">
        <v>316</v>
      </c>
      <c r="G142" s="132" t="s">
        <v>207</v>
      </c>
      <c r="H142" s="133">
        <v>2</v>
      </c>
      <c r="I142" s="134">
        <v>0</v>
      </c>
      <c r="J142" s="134">
        <f t="shared" si="0"/>
        <v>0</v>
      </c>
      <c r="K142" s="131" t="s">
        <v>2419</v>
      </c>
      <c r="L142" s="25"/>
      <c r="M142" s="135" t="s">
        <v>1</v>
      </c>
      <c r="N142" s="136" t="s">
        <v>37</v>
      </c>
      <c r="O142" s="137">
        <v>0.13300000000000001</v>
      </c>
      <c r="P142" s="137">
        <f t="shared" si="1"/>
        <v>0.26600000000000001</v>
      </c>
      <c r="Q142" s="137">
        <v>0</v>
      </c>
      <c r="R142" s="137">
        <f t="shared" si="2"/>
        <v>0</v>
      </c>
      <c r="S142" s="137">
        <v>0.20499999999999999</v>
      </c>
      <c r="T142" s="138">
        <f t="shared" si="3"/>
        <v>0.41</v>
      </c>
      <c r="AR142" s="139" t="s">
        <v>174</v>
      </c>
      <c r="AT142" s="139" t="s">
        <v>170</v>
      </c>
      <c r="AU142" s="139" t="s">
        <v>81</v>
      </c>
      <c r="AY142" s="13" t="s">
        <v>168</v>
      </c>
      <c r="BE142" s="140">
        <f t="shared" si="4"/>
        <v>0</v>
      </c>
      <c r="BF142" s="140">
        <f t="shared" si="5"/>
        <v>0</v>
      </c>
      <c r="BG142" s="140">
        <f t="shared" si="6"/>
        <v>0</v>
      </c>
      <c r="BH142" s="140">
        <f t="shared" si="7"/>
        <v>0</v>
      </c>
      <c r="BI142" s="140">
        <f t="shared" si="8"/>
        <v>0</v>
      </c>
      <c r="BJ142" s="13" t="s">
        <v>79</v>
      </c>
      <c r="BK142" s="140">
        <f t="shared" si="9"/>
        <v>0</v>
      </c>
      <c r="BL142" s="13" t="s">
        <v>174</v>
      </c>
      <c r="BM142" s="139" t="s">
        <v>1095</v>
      </c>
    </row>
    <row r="143" spans="2:65" s="1" customFormat="1" ht="33" customHeight="1">
      <c r="B143" s="128"/>
      <c r="C143" s="129" t="s">
        <v>8</v>
      </c>
      <c r="D143" s="129" t="s">
        <v>170</v>
      </c>
      <c r="E143" s="130" t="s">
        <v>1096</v>
      </c>
      <c r="F143" s="131" t="s">
        <v>1097</v>
      </c>
      <c r="G143" s="132" t="s">
        <v>218</v>
      </c>
      <c r="H143" s="133">
        <v>17.334</v>
      </c>
      <c r="I143" s="134">
        <v>0</v>
      </c>
      <c r="J143" s="134">
        <f t="shared" si="0"/>
        <v>0</v>
      </c>
      <c r="K143" s="131" t="s">
        <v>2419</v>
      </c>
      <c r="L143" s="25"/>
      <c r="M143" s="135" t="s">
        <v>1</v>
      </c>
      <c r="N143" s="136" t="s">
        <v>37</v>
      </c>
      <c r="O143" s="137">
        <v>0.50600000000000001</v>
      </c>
      <c r="P143" s="137">
        <f t="shared" si="1"/>
        <v>8.7710039999999996</v>
      </c>
      <c r="Q143" s="137">
        <v>0</v>
      </c>
      <c r="R143" s="137">
        <f t="shared" si="2"/>
        <v>0</v>
      </c>
      <c r="S143" s="137">
        <v>0.32500000000000001</v>
      </c>
      <c r="T143" s="138">
        <f t="shared" si="3"/>
        <v>5.6335500000000005</v>
      </c>
      <c r="AR143" s="139" t="s">
        <v>174</v>
      </c>
      <c r="AT143" s="139" t="s">
        <v>170</v>
      </c>
      <c r="AU143" s="139" t="s">
        <v>81</v>
      </c>
      <c r="AY143" s="13" t="s">
        <v>168</v>
      </c>
      <c r="BE143" s="140">
        <f t="shared" si="4"/>
        <v>0</v>
      </c>
      <c r="BF143" s="140">
        <f t="shared" si="5"/>
        <v>0</v>
      </c>
      <c r="BG143" s="140">
        <f t="shared" si="6"/>
        <v>0</v>
      </c>
      <c r="BH143" s="140">
        <f t="shared" si="7"/>
        <v>0</v>
      </c>
      <c r="BI143" s="140">
        <f t="shared" si="8"/>
        <v>0</v>
      </c>
      <c r="BJ143" s="13" t="s">
        <v>79</v>
      </c>
      <c r="BK143" s="140">
        <f t="shared" si="9"/>
        <v>0</v>
      </c>
      <c r="BL143" s="13" t="s">
        <v>174</v>
      </c>
      <c r="BM143" s="139" t="s">
        <v>1098</v>
      </c>
    </row>
    <row r="144" spans="2:65" s="1" customFormat="1" ht="24.2" customHeight="1">
      <c r="B144" s="128"/>
      <c r="C144" s="129" t="s">
        <v>297</v>
      </c>
      <c r="D144" s="129" t="s">
        <v>170</v>
      </c>
      <c r="E144" s="130" t="s">
        <v>692</v>
      </c>
      <c r="F144" s="131" t="s">
        <v>693</v>
      </c>
      <c r="G144" s="132" t="s">
        <v>207</v>
      </c>
      <c r="H144" s="133">
        <v>34.979999999999997</v>
      </c>
      <c r="I144" s="134">
        <v>0</v>
      </c>
      <c r="J144" s="134">
        <f t="shared" si="0"/>
        <v>0</v>
      </c>
      <c r="K144" s="131" t="s">
        <v>2419</v>
      </c>
      <c r="L144" s="25"/>
      <c r="M144" s="135" t="s">
        <v>1</v>
      </c>
      <c r="N144" s="136" t="s">
        <v>37</v>
      </c>
      <c r="O144" s="137">
        <v>0.45100000000000001</v>
      </c>
      <c r="P144" s="137">
        <f t="shared" si="1"/>
        <v>15.775979999999999</v>
      </c>
      <c r="Q144" s="137">
        <v>3.0000000000000001E-5</v>
      </c>
      <c r="R144" s="137">
        <f t="shared" si="2"/>
        <v>1.0494E-3</v>
      </c>
      <c r="S144" s="137">
        <v>0</v>
      </c>
      <c r="T144" s="138">
        <f t="shared" si="3"/>
        <v>0</v>
      </c>
      <c r="AR144" s="139" t="s">
        <v>174</v>
      </c>
      <c r="AT144" s="139" t="s">
        <v>170</v>
      </c>
      <c r="AU144" s="139" t="s">
        <v>81</v>
      </c>
      <c r="AY144" s="13" t="s">
        <v>168</v>
      </c>
      <c r="BE144" s="140">
        <f t="shared" si="4"/>
        <v>0</v>
      </c>
      <c r="BF144" s="140">
        <f t="shared" si="5"/>
        <v>0</v>
      </c>
      <c r="BG144" s="140">
        <f t="shared" si="6"/>
        <v>0</v>
      </c>
      <c r="BH144" s="140">
        <f t="shared" si="7"/>
        <v>0</v>
      </c>
      <c r="BI144" s="140">
        <f t="shared" si="8"/>
        <v>0</v>
      </c>
      <c r="BJ144" s="13" t="s">
        <v>79</v>
      </c>
      <c r="BK144" s="140">
        <f t="shared" si="9"/>
        <v>0</v>
      </c>
      <c r="BL144" s="13" t="s">
        <v>174</v>
      </c>
      <c r="BM144" s="139" t="s">
        <v>1099</v>
      </c>
    </row>
    <row r="145" spans="2:65" s="1" customFormat="1" ht="33" customHeight="1">
      <c r="B145" s="128"/>
      <c r="C145" s="129" t="s">
        <v>301</v>
      </c>
      <c r="D145" s="129" t="s">
        <v>170</v>
      </c>
      <c r="E145" s="130" t="s">
        <v>1100</v>
      </c>
      <c r="F145" s="131" t="s">
        <v>1101</v>
      </c>
      <c r="G145" s="132" t="s">
        <v>218</v>
      </c>
      <c r="H145" s="133">
        <v>2.464</v>
      </c>
      <c r="I145" s="134">
        <v>0</v>
      </c>
      <c r="J145" s="134">
        <f t="shared" si="0"/>
        <v>0</v>
      </c>
      <c r="K145" s="131" t="s">
        <v>2419</v>
      </c>
      <c r="L145" s="25"/>
      <c r="M145" s="135" t="s">
        <v>1</v>
      </c>
      <c r="N145" s="136" t="s">
        <v>37</v>
      </c>
      <c r="O145" s="137">
        <v>0.97799999999999998</v>
      </c>
      <c r="P145" s="137">
        <f t="shared" si="1"/>
        <v>2.4097919999999999</v>
      </c>
      <c r="Q145" s="137">
        <v>0</v>
      </c>
      <c r="R145" s="137">
        <f t="shared" si="2"/>
        <v>0</v>
      </c>
      <c r="S145" s="137">
        <v>0.625</v>
      </c>
      <c r="T145" s="138">
        <f t="shared" si="3"/>
        <v>1.54</v>
      </c>
      <c r="AR145" s="139" t="s">
        <v>174</v>
      </c>
      <c r="AT145" s="139" t="s">
        <v>170</v>
      </c>
      <c r="AU145" s="139" t="s">
        <v>81</v>
      </c>
      <c r="AY145" s="13" t="s">
        <v>168</v>
      </c>
      <c r="BE145" s="140">
        <f t="shared" si="4"/>
        <v>0</v>
      </c>
      <c r="BF145" s="140">
        <f t="shared" si="5"/>
        <v>0</v>
      </c>
      <c r="BG145" s="140">
        <f t="shared" si="6"/>
        <v>0</v>
      </c>
      <c r="BH145" s="140">
        <f t="shared" si="7"/>
        <v>0</v>
      </c>
      <c r="BI145" s="140">
        <f t="shared" si="8"/>
        <v>0</v>
      </c>
      <c r="BJ145" s="13" t="s">
        <v>79</v>
      </c>
      <c r="BK145" s="140">
        <f t="shared" si="9"/>
        <v>0</v>
      </c>
      <c r="BL145" s="13" t="s">
        <v>174</v>
      </c>
      <c r="BM145" s="139" t="s">
        <v>1102</v>
      </c>
    </row>
    <row r="146" spans="2:65" s="1" customFormat="1" ht="24.2" customHeight="1">
      <c r="B146" s="128"/>
      <c r="C146" s="129" t="s">
        <v>303</v>
      </c>
      <c r="D146" s="129" t="s">
        <v>170</v>
      </c>
      <c r="E146" s="130" t="s">
        <v>1103</v>
      </c>
      <c r="F146" s="131" t="s">
        <v>1104</v>
      </c>
      <c r="G146" s="132" t="s">
        <v>207</v>
      </c>
      <c r="H146" s="133">
        <v>3.52</v>
      </c>
      <c r="I146" s="134">
        <v>0</v>
      </c>
      <c r="J146" s="134">
        <f t="shared" si="0"/>
        <v>0</v>
      </c>
      <c r="K146" s="131" t="s">
        <v>2419</v>
      </c>
      <c r="L146" s="25"/>
      <c r="M146" s="135" t="s">
        <v>1</v>
      </c>
      <c r="N146" s="136" t="s">
        <v>37</v>
      </c>
      <c r="O146" s="137">
        <v>0.65900000000000003</v>
      </c>
      <c r="P146" s="137">
        <f t="shared" si="1"/>
        <v>2.31968</v>
      </c>
      <c r="Q146" s="137">
        <v>1.1E-4</v>
      </c>
      <c r="R146" s="137">
        <f t="shared" si="2"/>
        <v>3.8720000000000003E-4</v>
      </c>
      <c r="S146" s="137">
        <v>0</v>
      </c>
      <c r="T146" s="138">
        <f t="shared" si="3"/>
        <v>0</v>
      </c>
      <c r="AR146" s="139" t="s">
        <v>174</v>
      </c>
      <c r="AT146" s="139" t="s">
        <v>170</v>
      </c>
      <c r="AU146" s="139" t="s">
        <v>81</v>
      </c>
      <c r="AY146" s="13" t="s">
        <v>168</v>
      </c>
      <c r="BE146" s="140">
        <f t="shared" si="4"/>
        <v>0</v>
      </c>
      <c r="BF146" s="140">
        <f t="shared" si="5"/>
        <v>0</v>
      </c>
      <c r="BG146" s="140">
        <f t="shared" si="6"/>
        <v>0</v>
      </c>
      <c r="BH146" s="140">
        <f t="shared" si="7"/>
        <v>0</v>
      </c>
      <c r="BI146" s="140">
        <f t="shared" si="8"/>
        <v>0</v>
      </c>
      <c r="BJ146" s="13" t="s">
        <v>79</v>
      </c>
      <c r="BK146" s="140">
        <f t="shared" si="9"/>
        <v>0</v>
      </c>
      <c r="BL146" s="13" t="s">
        <v>174</v>
      </c>
      <c r="BM146" s="139" t="s">
        <v>1105</v>
      </c>
    </row>
    <row r="147" spans="2:65" s="1" customFormat="1" ht="24.2" customHeight="1">
      <c r="B147" s="128"/>
      <c r="C147" s="129" t="s">
        <v>208</v>
      </c>
      <c r="D147" s="129" t="s">
        <v>170</v>
      </c>
      <c r="E147" s="130" t="s">
        <v>1106</v>
      </c>
      <c r="F147" s="131" t="s">
        <v>1107</v>
      </c>
      <c r="G147" s="132" t="s">
        <v>218</v>
      </c>
      <c r="H147" s="133">
        <v>20.93</v>
      </c>
      <c r="I147" s="134">
        <v>0</v>
      </c>
      <c r="J147" s="134">
        <f t="shared" si="0"/>
        <v>0</v>
      </c>
      <c r="K147" s="131" t="s">
        <v>2419</v>
      </c>
      <c r="L147" s="25"/>
      <c r="M147" s="135" t="s">
        <v>1</v>
      </c>
      <c r="N147" s="136" t="s">
        <v>37</v>
      </c>
      <c r="O147" s="137">
        <v>0.32300000000000001</v>
      </c>
      <c r="P147" s="137">
        <f t="shared" si="1"/>
        <v>6.7603900000000001</v>
      </c>
      <c r="Q147" s="137">
        <v>0</v>
      </c>
      <c r="R147" s="137">
        <f t="shared" si="2"/>
        <v>0</v>
      </c>
      <c r="S147" s="137">
        <v>0.24</v>
      </c>
      <c r="T147" s="138">
        <f t="shared" si="3"/>
        <v>5.0232000000000001</v>
      </c>
      <c r="AR147" s="139" t="s">
        <v>174</v>
      </c>
      <c r="AT147" s="139" t="s">
        <v>170</v>
      </c>
      <c r="AU147" s="139" t="s">
        <v>81</v>
      </c>
      <c r="AY147" s="13" t="s">
        <v>168</v>
      </c>
      <c r="BE147" s="140">
        <f t="shared" si="4"/>
        <v>0</v>
      </c>
      <c r="BF147" s="140">
        <f t="shared" si="5"/>
        <v>0</v>
      </c>
      <c r="BG147" s="140">
        <f t="shared" si="6"/>
        <v>0</v>
      </c>
      <c r="BH147" s="140">
        <f t="shared" si="7"/>
        <v>0</v>
      </c>
      <c r="BI147" s="140">
        <f t="shared" si="8"/>
        <v>0</v>
      </c>
      <c r="BJ147" s="13" t="s">
        <v>79</v>
      </c>
      <c r="BK147" s="140">
        <f t="shared" si="9"/>
        <v>0</v>
      </c>
      <c r="BL147" s="13" t="s">
        <v>174</v>
      </c>
      <c r="BM147" s="139" t="s">
        <v>1108</v>
      </c>
    </row>
    <row r="148" spans="2:65" s="1" customFormat="1" ht="24.2" customHeight="1">
      <c r="B148" s="128"/>
      <c r="C148" s="129" t="s">
        <v>310</v>
      </c>
      <c r="D148" s="129" t="s">
        <v>170</v>
      </c>
      <c r="E148" s="130" t="s">
        <v>1109</v>
      </c>
      <c r="F148" s="131" t="s">
        <v>1110</v>
      </c>
      <c r="G148" s="132" t="s">
        <v>207</v>
      </c>
      <c r="H148" s="133">
        <v>29.9</v>
      </c>
      <c r="I148" s="134">
        <v>0</v>
      </c>
      <c r="J148" s="134">
        <f t="shared" si="0"/>
        <v>0</v>
      </c>
      <c r="K148" s="131" t="s">
        <v>2419</v>
      </c>
      <c r="L148" s="25"/>
      <c r="M148" s="135" t="s">
        <v>1</v>
      </c>
      <c r="N148" s="136" t="s">
        <v>37</v>
      </c>
      <c r="O148" s="137">
        <v>0.30299999999999999</v>
      </c>
      <c r="P148" s="137">
        <f t="shared" si="1"/>
        <v>9.0596999999999994</v>
      </c>
      <c r="Q148" s="137">
        <v>2.0000000000000002E-5</v>
      </c>
      <c r="R148" s="137">
        <f t="shared" si="2"/>
        <v>5.9800000000000001E-4</v>
      </c>
      <c r="S148" s="137">
        <v>0</v>
      </c>
      <c r="T148" s="138">
        <f t="shared" si="3"/>
        <v>0</v>
      </c>
      <c r="AR148" s="139" t="s">
        <v>174</v>
      </c>
      <c r="AT148" s="139" t="s">
        <v>170</v>
      </c>
      <c r="AU148" s="139" t="s">
        <v>81</v>
      </c>
      <c r="AY148" s="13" t="s">
        <v>168</v>
      </c>
      <c r="BE148" s="140">
        <f t="shared" si="4"/>
        <v>0</v>
      </c>
      <c r="BF148" s="140">
        <f t="shared" si="5"/>
        <v>0</v>
      </c>
      <c r="BG148" s="140">
        <f t="shared" si="6"/>
        <v>0</v>
      </c>
      <c r="BH148" s="140">
        <f t="shared" si="7"/>
        <v>0</v>
      </c>
      <c r="BI148" s="140">
        <f t="shared" si="8"/>
        <v>0</v>
      </c>
      <c r="BJ148" s="13" t="s">
        <v>79</v>
      </c>
      <c r="BK148" s="140">
        <f t="shared" si="9"/>
        <v>0</v>
      </c>
      <c r="BL148" s="13" t="s">
        <v>174</v>
      </c>
      <c r="BM148" s="139" t="s">
        <v>1111</v>
      </c>
    </row>
    <row r="149" spans="2:65" s="1" customFormat="1" ht="33" customHeight="1">
      <c r="B149" s="128"/>
      <c r="C149" s="129" t="s">
        <v>314</v>
      </c>
      <c r="D149" s="129" t="s">
        <v>170</v>
      </c>
      <c r="E149" s="130" t="s">
        <v>1112</v>
      </c>
      <c r="F149" s="131" t="s">
        <v>1113</v>
      </c>
      <c r="G149" s="132" t="s">
        <v>218</v>
      </c>
      <c r="H149" s="133">
        <v>384.99900000000002</v>
      </c>
      <c r="I149" s="134">
        <v>0</v>
      </c>
      <c r="J149" s="134">
        <f t="shared" si="0"/>
        <v>0</v>
      </c>
      <c r="K149" s="131" t="s">
        <v>2419</v>
      </c>
      <c r="L149" s="25"/>
      <c r="M149" s="135" t="s">
        <v>1</v>
      </c>
      <c r="N149" s="136" t="s">
        <v>37</v>
      </c>
      <c r="O149" s="137">
        <v>0.77400000000000002</v>
      </c>
      <c r="P149" s="137">
        <f t="shared" si="1"/>
        <v>297.98922600000003</v>
      </c>
      <c r="Q149" s="137">
        <v>0</v>
      </c>
      <c r="R149" s="137">
        <f t="shared" si="2"/>
        <v>0</v>
      </c>
      <c r="S149" s="137">
        <v>0.625</v>
      </c>
      <c r="T149" s="138">
        <f t="shared" si="3"/>
        <v>240.62437500000001</v>
      </c>
      <c r="AR149" s="139" t="s">
        <v>174</v>
      </c>
      <c r="AT149" s="139" t="s">
        <v>170</v>
      </c>
      <c r="AU149" s="139" t="s">
        <v>81</v>
      </c>
      <c r="AY149" s="13" t="s">
        <v>168</v>
      </c>
      <c r="BE149" s="140">
        <f t="shared" si="4"/>
        <v>0</v>
      </c>
      <c r="BF149" s="140">
        <f t="shared" si="5"/>
        <v>0</v>
      </c>
      <c r="BG149" s="140">
        <f t="shared" si="6"/>
        <v>0</v>
      </c>
      <c r="BH149" s="140">
        <f t="shared" si="7"/>
        <v>0</v>
      </c>
      <c r="BI149" s="140">
        <f t="shared" si="8"/>
        <v>0</v>
      </c>
      <c r="BJ149" s="13" t="s">
        <v>79</v>
      </c>
      <c r="BK149" s="140">
        <f t="shared" si="9"/>
        <v>0</v>
      </c>
      <c r="BL149" s="13" t="s">
        <v>174</v>
      </c>
      <c r="BM149" s="139" t="s">
        <v>1114</v>
      </c>
    </row>
    <row r="150" spans="2:65" s="1" customFormat="1" ht="24.2" customHeight="1">
      <c r="B150" s="128"/>
      <c r="C150" s="129" t="s">
        <v>318</v>
      </c>
      <c r="D150" s="129" t="s">
        <v>170</v>
      </c>
      <c r="E150" s="130" t="s">
        <v>1103</v>
      </c>
      <c r="F150" s="131" t="s">
        <v>1104</v>
      </c>
      <c r="G150" s="132" t="s">
        <v>207</v>
      </c>
      <c r="H150" s="133">
        <v>522.82000000000005</v>
      </c>
      <c r="I150" s="134">
        <v>0</v>
      </c>
      <c r="J150" s="134">
        <f t="shared" si="0"/>
        <v>0</v>
      </c>
      <c r="K150" s="131" t="s">
        <v>2419</v>
      </c>
      <c r="L150" s="25"/>
      <c r="M150" s="135" t="s">
        <v>1</v>
      </c>
      <c r="N150" s="136" t="s">
        <v>37</v>
      </c>
      <c r="O150" s="137">
        <v>0.65900000000000003</v>
      </c>
      <c r="P150" s="137">
        <f t="shared" si="1"/>
        <v>344.53838000000007</v>
      </c>
      <c r="Q150" s="137">
        <v>1.1E-4</v>
      </c>
      <c r="R150" s="137">
        <f t="shared" si="2"/>
        <v>5.7510200000000004E-2</v>
      </c>
      <c r="S150" s="137">
        <v>0</v>
      </c>
      <c r="T150" s="138">
        <f t="shared" si="3"/>
        <v>0</v>
      </c>
      <c r="AR150" s="139" t="s">
        <v>174</v>
      </c>
      <c r="AT150" s="139" t="s">
        <v>170</v>
      </c>
      <c r="AU150" s="139" t="s">
        <v>81</v>
      </c>
      <c r="AY150" s="13" t="s">
        <v>168</v>
      </c>
      <c r="BE150" s="140">
        <f t="shared" si="4"/>
        <v>0</v>
      </c>
      <c r="BF150" s="140">
        <f t="shared" si="5"/>
        <v>0</v>
      </c>
      <c r="BG150" s="140">
        <f t="shared" si="6"/>
        <v>0</v>
      </c>
      <c r="BH150" s="140">
        <f t="shared" si="7"/>
        <v>0</v>
      </c>
      <c r="BI150" s="140">
        <f t="shared" si="8"/>
        <v>0</v>
      </c>
      <c r="BJ150" s="13" t="s">
        <v>79</v>
      </c>
      <c r="BK150" s="140">
        <f t="shared" si="9"/>
        <v>0</v>
      </c>
      <c r="BL150" s="13" t="s">
        <v>174</v>
      </c>
      <c r="BM150" s="139" t="s">
        <v>1115</v>
      </c>
    </row>
    <row r="151" spans="2:65" s="1" customFormat="1" ht="33" customHeight="1">
      <c r="B151" s="128"/>
      <c r="C151" s="129" t="s">
        <v>322</v>
      </c>
      <c r="D151" s="129" t="s">
        <v>170</v>
      </c>
      <c r="E151" s="130" t="s">
        <v>1116</v>
      </c>
      <c r="F151" s="131" t="s">
        <v>1117</v>
      </c>
      <c r="G151" s="132" t="s">
        <v>218</v>
      </c>
      <c r="H151" s="133">
        <v>34.1</v>
      </c>
      <c r="I151" s="134">
        <v>0</v>
      </c>
      <c r="J151" s="134">
        <f t="shared" si="0"/>
        <v>0</v>
      </c>
      <c r="K151" s="131" t="s">
        <v>2419</v>
      </c>
      <c r="L151" s="25"/>
      <c r="M151" s="135" t="s">
        <v>1</v>
      </c>
      <c r="N151" s="136" t="s">
        <v>37</v>
      </c>
      <c r="O151" s="137">
        <v>1.198</v>
      </c>
      <c r="P151" s="137">
        <f t="shared" si="1"/>
        <v>40.851799999999997</v>
      </c>
      <c r="Q151" s="137">
        <v>0</v>
      </c>
      <c r="R151" s="137">
        <f t="shared" si="2"/>
        <v>0</v>
      </c>
      <c r="S151" s="137">
        <v>1.1200000000000001</v>
      </c>
      <c r="T151" s="138">
        <f t="shared" si="3"/>
        <v>38.192000000000007</v>
      </c>
      <c r="AR151" s="139" t="s">
        <v>174</v>
      </c>
      <c r="AT151" s="139" t="s">
        <v>170</v>
      </c>
      <c r="AU151" s="139" t="s">
        <v>81</v>
      </c>
      <c r="AY151" s="13" t="s">
        <v>168</v>
      </c>
      <c r="BE151" s="140">
        <f t="shared" si="4"/>
        <v>0</v>
      </c>
      <c r="BF151" s="140">
        <f t="shared" si="5"/>
        <v>0</v>
      </c>
      <c r="BG151" s="140">
        <f t="shared" si="6"/>
        <v>0</v>
      </c>
      <c r="BH151" s="140">
        <f t="shared" si="7"/>
        <v>0</v>
      </c>
      <c r="BI151" s="140">
        <f t="shared" si="8"/>
        <v>0</v>
      </c>
      <c r="BJ151" s="13" t="s">
        <v>79</v>
      </c>
      <c r="BK151" s="140">
        <f t="shared" si="9"/>
        <v>0</v>
      </c>
      <c r="BL151" s="13" t="s">
        <v>174</v>
      </c>
      <c r="BM151" s="139" t="s">
        <v>1118</v>
      </c>
    </row>
    <row r="152" spans="2:65" s="1" customFormat="1" ht="24.2" customHeight="1">
      <c r="B152" s="128"/>
      <c r="C152" s="129" t="s">
        <v>7</v>
      </c>
      <c r="D152" s="129" t="s">
        <v>170</v>
      </c>
      <c r="E152" s="130" t="s">
        <v>1119</v>
      </c>
      <c r="F152" s="131" t="s">
        <v>1120</v>
      </c>
      <c r="G152" s="132" t="s">
        <v>207</v>
      </c>
      <c r="H152" s="133">
        <v>47.7</v>
      </c>
      <c r="I152" s="134">
        <v>0</v>
      </c>
      <c r="J152" s="134">
        <f t="shared" si="0"/>
        <v>0</v>
      </c>
      <c r="K152" s="131" t="s">
        <v>2419</v>
      </c>
      <c r="L152" s="25"/>
      <c r="M152" s="135" t="s">
        <v>1</v>
      </c>
      <c r="N152" s="136" t="s">
        <v>37</v>
      </c>
      <c r="O152" s="137">
        <v>0.85699999999999998</v>
      </c>
      <c r="P152" s="137">
        <f t="shared" si="1"/>
        <v>40.878900000000002</v>
      </c>
      <c r="Q152" s="137">
        <v>1.3999999999999999E-4</v>
      </c>
      <c r="R152" s="137">
        <f t="shared" si="2"/>
        <v>6.6779999999999999E-3</v>
      </c>
      <c r="S152" s="137">
        <v>0</v>
      </c>
      <c r="T152" s="138">
        <f t="shared" si="3"/>
        <v>0</v>
      </c>
      <c r="AR152" s="139" t="s">
        <v>174</v>
      </c>
      <c r="AT152" s="139" t="s">
        <v>170</v>
      </c>
      <c r="AU152" s="139" t="s">
        <v>81</v>
      </c>
      <c r="AY152" s="13" t="s">
        <v>168</v>
      </c>
      <c r="BE152" s="140">
        <f t="shared" si="4"/>
        <v>0</v>
      </c>
      <c r="BF152" s="140">
        <f t="shared" si="5"/>
        <v>0</v>
      </c>
      <c r="BG152" s="140">
        <f t="shared" si="6"/>
        <v>0</v>
      </c>
      <c r="BH152" s="140">
        <f t="shared" si="7"/>
        <v>0</v>
      </c>
      <c r="BI152" s="140">
        <f t="shared" si="8"/>
        <v>0</v>
      </c>
      <c r="BJ152" s="13" t="s">
        <v>79</v>
      </c>
      <c r="BK152" s="140">
        <f t="shared" si="9"/>
        <v>0</v>
      </c>
      <c r="BL152" s="13" t="s">
        <v>174</v>
      </c>
      <c r="BM152" s="139" t="s">
        <v>1121</v>
      </c>
    </row>
    <row r="153" spans="2:65" s="1" customFormat="1" ht="16.5" customHeight="1">
      <c r="B153" s="128"/>
      <c r="C153" s="129" t="s">
        <v>329</v>
      </c>
      <c r="D153" s="129" t="s">
        <v>170</v>
      </c>
      <c r="E153" s="130" t="s">
        <v>334</v>
      </c>
      <c r="F153" s="131" t="s">
        <v>335</v>
      </c>
      <c r="G153" s="132" t="s">
        <v>239</v>
      </c>
      <c r="H153" s="133">
        <v>291.79500000000002</v>
      </c>
      <c r="I153" s="134">
        <v>0</v>
      </c>
      <c r="J153" s="134">
        <f t="shared" si="0"/>
        <v>0</v>
      </c>
      <c r="K153" s="131" t="s">
        <v>2419</v>
      </c>
      <c r="L153" s="25"/>
      <c r="M153" s="135" t="s">
        <v>1</v>
      </c>
      <c r="N153" s="136" t="s">
        <v>37</v>
      </c>
      <c r="O153" s="137">
        <v>0.83499999999999996</v>
      </c>
      <c r="P153" s="137">
        <f t="shared" si="1"/>
        <v>243.64882500000002</v>
      </c>
      <c r="Q153" s="137">
        <v>0</v>
      </c>
      <c r="R153" s="137">
        <f t="shared" si="2"/>
        <v>0</v>
      </c>
      <c r="S153" s="137">
        <v>0</v>
      </c>
      <c r="T153" s="138">
        <f t="shared" si="3"/>
        <v>0</v>
      </c>
      <c r="AR153" s="139" t="s">
        <v>174</v>
      </c>
      <c r="AT153" s="139" t="s">
        <v>170</v>
      </c>
      <c r="AU153" s="139" t="s">
        <v>81</v>
      </c>
      <c r="AY153" s="13" t="s">
        <v>168</v>
      </c>
      <c r="BE153" s="140">
        <f t="shared" si="4"/>
        <v>0</v>
      </c>
      <c r="BF153" s="140">
        <f t="shared" si="5"/>
        <v>0</v>
      </c>
      <c r="BG153" s="140">
        <f t="shared" si="6"/>
        <v>0</v>
      </c>
      <c r="BH153" s="140">
        <f t="shared" si="7"/>
        <v>0</v>
      </c>
      <c r="BI153" s="140">
        <f t="shared" si="8"/>
        <v>0</v>
      </c>
      <c r="BJ153" s="13" t="s">
        <v>79</v>
      </c>
      <c r="BK153" s="140">
        <f t="shared" si="9"/>
        <v>0</v>
      </c>
      <c r="BL153" s="13" t="s">
        <v>174</v>
      </c>
      <c r="BM153" s="139" t="s">
        <v>1122</v>
      </c>
    </row>
    <row r="154" spans="2:65" s="1" customFormat="1" ht="24.2" customHeight="1">
      <c r="B154" s="128"/>
      <c r="C154" s="129" t="s">
        <v>333</v>
      </c>
      <c r="D154" s="129" t="s">
        <v>170</v>
      </c>
      <c r="E154" s="130" t="s">
        <v>338</v>
      </c>
      <c r="F154" s="131" t="s">
        <v>339</v>
      </c>
      <c r="G154" s="132" t="s">
        <v>239</v>
      </c>
      <c r="H154" s="133">
        <v>1750.77</v>
      </c>
      <c r="I154" s="134">
        <v>0</v>
      </c>
      <c r="J154" s="134">
        <f t="shared" si="0"/>
        <v>0</v>
      </c>
      <c r="K154" s="131" t="s">
        <v>2419</v>
      </c>
      <c r="L154" s="25"/>
      <c r="M154" s="135" t="s">
        <v>1</v>
      </c>
      <c r="N154" s="136" t="s">
        <v>37</v>
      </c>
      <c r="O154" s="137">
        <v>4.0000000000000001E-3</v>
      </c>
      <c r="P154" s="137">
        <f t="shared" si="1"/>
        <v>7.0030799999999997</v>
      </c>
      <c r="Q154" s="137">
        <v>0</v>
      </c>
      <c r="R154" s="137">
        <f t="shared" si="2"/>
        <v>0</v>
      </c>
      <c r="S154" s="137">
        <v>0</v>
      </c>
      <c r="T154" s="138">
        <f t="shared" si="3"/>
        <v>0</v>
      </c>
      <c r="AR154" s="139" t="s">
        <v>174</v>
      </c>
      <c r="AT154" s="139" t="s">
        <v>170</v>
      </c>
      <c r="AU154" s="139" t="s">
        <v>81</v>
      </c>
      <c r="AY154" s="13" t="s">
        <v>168</v>
      </c>
      <c r="BE154" s="140">
        <f t="shared" si="4"/>
        <v>0</v>
      </c>
      <c r="BF154" s="140">
        <f t="shared" si="5"/>
        <v>0</v>
      </c>
      <c r="BG154" s="140">
        <f t="shared" si="6"/>
        <v>0</v>
      </c>
      <c r="BH154" s="140">
        <f t="shared" si="7"/>
        <v>0</v>
      </c>
      <c r="BI154" s="140">
        <f t="shared" si="8"/>
        <v>0</v>
      </c>
      <c r="BJ154" s="13" t="s">
        <v>79</v>
      </c>
      <c r="BK154" s="140">
        <f t="shared" si="9"/>
        <v>0</v>
      </c>
      <c r="BL154" s="13" t="s">
        <v>174</v>
      </c>
      <c r="BM154" s="139" t="s">
        <v>1123</v>
      </c>
    </row>
    <row r="155" spans="2:65" s="1" customFormat="1" ht="33" customHeight="1">
      <c r="B155" s="128"/>
      <c r="C155" s="129" t="s">
        <v>337</v>
      </c>
      <c r="D155" s="129" t="s">
        <v>170</v>
      </c>
      <c r="E155" s="130" t="s">
        <v>342</v>
      </c>
      <c r="F155" s="131" t="s">
        <v>343</v>
      </c>
      <c r="G155" s="132" t="s">
        <v>239</v>
      </c>
      <c r="H155" s="133">
        <v>291.79500000000002</v>
      </c>
      <c r="I155" s="134">
        <v>0</v>
      </c>
      <c r="J155" s="134">
        <f t="shared" si="0"/>
        <v>0</v>
      </c>
      <c r="K155" s="131" t="s">
        <v>2419</v>
      </c>
      <c r="L155" s="25"/>
      <c r="M155" s="135" t="s">
        <v>1</v>
      </c>
      <c r="N155" s="136" t="s">
        <v>37</v>
      </c>
      <c r="O155" s="137">
        <v>0</v>
      </c>
      <c r="P155" s="137">
        <f t="shared" si="1"/>
        <v>0</v>
      </c>
      <c r="Q155" s="137">
        <v>0</v>
      </c>
      <c r="R155" s="137">
        <f t="shared" si="2"/>
        <v>0</v>
      </c>
      <c r="S155" s="137">
        <v>0</v>
      </c>
      <c r="T155" s="138">
        <f t="shared" si="3"/>
        <v>0</v>
      </c>
      <c r="AR155" s="139" t="s">
        <v>174</v>
      </c>
      <c r="AT155" s="139" t="s">
        <v>170</v>
      </c>
      <c r="AU155" s="139" t="s">
        <v>81</v>
      </c>
      <c r="AY155" s="13" t="s">
        <v>168</v>
      </c>
      <c r="BE155" s="140">
        <f t="shared" si="4"/>
        <v>0</v>
      </c>
      <c r="BF155" s="140">
        <f t="shared" si="5"/>
        <v>0</v>
      </c>
      <c r="BG155" s="140">
        <f t="shared" si="6"/>
        <v>0</v>
      </c>
      <c r="BH155" s="140">
        <f t="shared" si="7"/>
        <v>0</v>
      </c>
      <c r="BI155" s="140">
        <f t="shared" si="8"/>
        <v>0</v>
      </c>
      <c r="BJ155" s="13" t="s">
        <v>79</v>
      </c>
      <c r="BK155" s="140">
        <f t="shared" si="9"/>
        <v>0</v>
      </c>
      <c r="BL155" s="13" t="s">
        <v>174</v>
      </c>
      <c r="BM155" s="139" t="s">
        <v>1124</v>
      </c>
    </row>
    <row r="156" spans="2:65" s="1" customFormat="1" ht="24.2" customHeight="1">
      <c r="B156" s="128"/>
      <c r="C156" s="129" t="s">
        <v>341</v>
      </c>
      <c r="D156" s="129" t="s">
        <v>170</v>
      </c>
      <c r="E156" s="130" t="s">
        <v>1125</v>
      </c>
      <c r="F156" s="131" t="s">
        <v>1126</v>
      </c>
      <c r="G156" s="132" t="s">
        <v>218</v>
      </c>
      <c r="H156" s="133">
        <v>17.334</v>
      </c>
      <c r="I156" s="134">
        <v>0</v>
      </c>
      <c r="J156" s="134">
        <f t="shared" si="0"/>
        <v>0</v>
      </c>
      <c r="K156" s="131" t="s">
        <v>2419</v>
      </c>
      <c r="L156" s="25"/>
      <c r="M156" s="135" t="s">
        <v>1</v>
      </c>
      <c r="N156" s="136" t="s">
        <v>37</v>
      </c>
      <c r="O156" s="137">
        <v>0.158</v>
      </c>
      <c r="P156" s="137">
        <f t="shared" si="1"/>
        <v>2.738772</v>
      </c>
      <c r="Q156" s="137">
        <v>0</v>
      </c>
      <c r="R156" s="137">
        <f t="shared" si="2"/>
        <v>0</v>
      </c>
      <c r="S156" s="137">
        <v>9.8000000000000004E-2</v>
      </c>
      <c r="T156" s="138">
        <f t="shared" si="3"/>
        <v>1.6987320000000001</v>
      </c>
      <c r="AR156" s="139" t="s">
        <v>174</v>
      </c>
      <c r="AT156" s="139" t="s">
        <v>170</v>
      </c>
      <c r="AU156" s="139" t="s">
        <v>81</v>
      </c>
      <c r="AY156" s="13" t="s">
        <v>168</v>
      </c>
      <c r="BE156" s="140">
        <f t="shared" si="4"/>
        <v>0</v>
      </c>
      <c r="BF156" s="140">
        <f t="shared" si="5"/>
        <v>0</v>
      </c>
      <c r="BG156" s="140">
        <f t="shared" si="6"/>
        <v>0</v>
      </c>
      <c r="BH156" s="140">
        <f t="shared" si="7"/>
        <v>0</v>
      </c>
      <c r="BI156" s="140">
        <f t="shared" si="8"/>
        <v>0</v>
      </c>
      <c r="BJ156" s="13" t="s">
        <v>79</v>
      </c>
      <c r="BK156" s="140">
        <f t="shared" si="9"/>
        <v>0</v>
      </c>
      <c r="BL156" s="13" t="s">
        <v>174</v>
      </c>
      <c r="BM156" s="139" t="s">
        <v>1127</v>
      </c>
    </row>
    <row r="157" spans="2:65" s="1" customFormat="1" ht="16.5" customHeight="1">
      <c r="B157" s="128"/>
      <c r="C157" s="129" t="s">
        <v>345</v>
      </c>
      <c r="D157" s="129" t="s">
        <v>170</v>
      </c>
      <c r="E157" s="130" t="s">
        <v>565</v>
      </c>
      <c r="F157" s="131" t="s">
        <v>566</v>
      </c>
      <c r="G157" s="132" t="s">
        <v>207</v>
      </c>
      <c r="H157" s="133">
        <v>34.979999999999997</v>
      </c>
      <c r="I157" s="134">
        <v>0</v>
      </c>
      <c r="J157" s="134">
        <f t="shared" si="0"/>
        <v>0</v>
      </c>
      <c r="K157" s="131" t="s">
        <v>2419</v>
      </c>
      <c r="L157" s="25"/>
      <c r="M157" s="135" t="s">
        <v>1</v>
      </c>
      <c r="N157" s="136" t="s">
        <v>37</v>
      </c>
      <c r="O157" s="137">
        <v>0.155</v>
      </c>
      <c r="P157" s="137">
        <f t="shared" si="1"/>
        <v>5.4218999999999991</v>
      </c>
      <c r="Q157" s="137">
        <v>0</v>
      </c>
      <c r="R157" s="137">
        <f t="shared" si="2"/>
        <v>0</v>
      </c>
      <c r="S157" s="137">
        <v>0</v>
      </c>
      <c r="T157" s="138">
        <f t="shared" si="3"/>
        <v>0</v>
      </c>
      <c r="AR157" s="139" t="s">
        <v>174</v>
      </c>
      <c r="AT157" s="139" t="s">
        <v>170</v>
      </c>
      <c r="AU157" s="139" t="s">
        <v>81</v>
      </c>
      <c r="AY157" s="13" t="s">
        <v>168</v>
      </c>
      <c r="BE157" s="140">
        <f t="shared" si="4"/>
        <v>0</v>
      </c>
      <c r="BF157" s="140">
        <f t="shared" si="5"/>
        <v>0</v>
      </c>
      <c r="BG157" s="140">
        <f t="shared" si="6"/>
        <v>0</v>
      </c>
      <c r="BH157" s="140">
        <f t="shared" si="7"/>
        <v>0</v>
      </c>
      <c r="BI157" s="140">
        <f t="shared" si="8"/>
        <v>0</v>
      </c>
      <c r="BJ157" s="13" t="s">
        <v>79</v>
      </c>
      <c r="BK157" s="140">
        <f t="shared" si="9"/>
        <v>0</v>
      </c>
      <c r="BL157" s="13" t="s">
        <v>174</v>
      </c>
      <c r="BM157" s="139" t="s">
        <v>1128</v>
      </c>
    </row>
    <row r="158" spans="2:65" s="1" customFormat="1" ht="24.2" customHeight="1">
      <c r="B158" s="128"/>
      <c r="C158" s="129" t="s">
        <v>349</v>
      </c>
      <c r="D158" s="129" t="s">
        <v>170</v>
      </c>
      <c r="E158" s="130" t="s">
        <v>1129</v>
      </c>
      <c r="F158" s="131" t="s">
        <v>1130</v>
      </c>
      <c r="G158" s="132" t="s">
        <v>218</v>
      </c>
      <c r="H158" s="133">
        <v>440.029</v>
      </c>
      <c r="I158" s="134">
        <v>0</v>
      </c>
      <c r="J158" s="134">
        <f t="shared" si="0"/>
        <v>0</v>
      </c>
      <c r="K158" s="131" t="s">
        <v>2419</v>
      </c>
      <c r="L158" s="25"/>
      <c r="M158" s="135" t="s">
        <v>1</v>
      </c>
      <c r="N158" s="136" t="s">
        <v>37</v>
      </c>
      <c r="O158" s="137">
        <v>0.63200000000000001</v>
      </c>
      <c r="P158" s="137">
        <f t="shared" si="1"/>
        <v>278.09832799999998</v>
      </c>
      <c r="Q158" s="137">
        <v>0</v>
      </c>
      <c r="R158" s="137">
        <f t="shared" si="2"/>
        <v>0</v>
      </c>
      <c r="S158" s="137">
        <v>0.70899999999999996</v>
      </c>
      <c r="T158" s="138">
        <f t="shared" si="3"/>
        <v>311.98056099999997</v>
      </c>
      <c r="AR158" s="139" t="s">
        <v>174</v>
      </c>
      <c r="AT158" s="139" t="s">
        <v>170</v>
      </c>
      <c r="AU158" s="139" t="s">
        <v>81</v>
      </c>
      <c r="AY158" s="13" t="s">
        <v>168</v>
      </c>
      <c r="BE158" s="140">
        <f t="shared" si="4"/>
        <v>0</v>
      </c>
      <c r="BF158" s="140">
        <f t="shared" si="5"/>
        <v>0</v>
      </c>
      <c r="BG158" s="140">
        <f t="shared" si="6"/>
        <v>0</v>
      </c>
      <c r="BH158" s="140">
        <f t="shared" si="7"/>
        <v>0</v>
      </c>
      <c r="BI158" s="140">
        <f t="shared" si="8"/>
        <v>0</v>
      </c>
      <c r="BJ158" s="13" t="s">
        <v>79</v>
      </c>
      <c r="BK158" s="140">
        <f t="shared" si="9"/>
        <v>0</v>
      </c>
      <c r="BL158" s="13" t="s">
        <v>174</v>
      </c>
      <c r="BM158" s="139" t="s">
        <v>1131</v>
      </c>
    </row>
    <row r="159" spans="2:65" s="1" customFormat="1" ht="24.2" customHeight="1">
      <c r="B159" s="128"/>
      <c r="C159" s="129" t="s">
        <v>353</v>
      </c>
      <c r="D159" s="129" t="s">
        <v>170</v>
      </c>
      <c r="E159" s="130" t="s">
        <v>354</v>
      </c>
      <c r="F159" s="131" t="s">
        <v>355</v>
      </c>
      <c r="G159" s="132" t="s">
        <v>207</v>
      </c>
      <c r="H159" s="133">
        <v>600.41999999999996</v>
      </c>
      <c r="I159" s="134">
        <v>0</v>
      </c>
      <c r="J159" s="134">
        <f t="shared" si="0"/>
        <v>0</v>
      </c>
      <c r="K159" s="131" t="s">
        <v>2419</v>
      </c>
      <c r="L159" s="25"/>
      <c r="M159" s="135" t="s">
        <v>1</v>
      </c>
      <c r="N159" s="136" t="s">
        <v>37</v>
      </c>
      <c r="O159" s="137">
        <v>0.58299999999999996</v>
      </c>
      <c r="P159" s="137">
        <f t="shared" si="1"/>
        <v>350.04485999999997</v>
      </c>
      <c r="Q159" s="137">
        <v>2.0000000000000002E-5</v>
      </c>
      <c r="R159" s="137">
        <f t="shared" si="2"/>
        <v>1.2008400000000001E-2</v>
      </c>
      <c r="S159" s="137">
        <v>0</v>
      </c>
      <c r="T159" s="138">
        <f t="shared" si="3"/>
        <v>0</v>
      </c>
      <c r="AR159" s="139" t="s">
        <v>174</v>
      </c>
      <c r="AT159" s="139" t="s">
        <v>170</v>
      </c>
      <c r="AU159" s="139" t="s">
        <v>81</v>
      </c>
      <c r="AY159" s="13" t="s">
        <v>168</v>
      </c>
      <c r="BE159" s="140">
        <f t="shared" si="4"/>
        <v>0</v>
      </c>
      <c r="BF159" s="140">
        <f t="shared" si="5"/>
        <v>0</v>
      </c>
      <c r="BG159" s="140">
        <f t="shared" si="6"/>
        <v>0</v>
      </c>
      <c r="BH159" s="140">
        <f t="shared" si="7"/>
        <v>0</v>
      </c>
      <c r="BI159" s="140">
        <f t="shared" si="8"/>
        <v>0</v>
      </c>
      <c r="BJ159" s="13" t="s">
        <v>79</v>
      </c>
      <c r="BK159" s="140">
        <f t="shared" si="9"/>
        <v>0</v>
      </c>
      <c r="BL159" s="13" t="s">
        <v>174</v>
      </c>
      <c r="BM159" s="139" t="s">
        <v>1132</v>
      </c>
    </row>
    <row r="160" spans="2:65" s="1" customFormat="1" ht="21.75" customHeight="1">
      <c r="B160" s="128"/>
      <c r="C160" s="129" t="s">
        <v>357</v>
      </c>
      <c r="D160" s="129" t="s">
        <v>170</v>
      </c>
      <c r="E160" s="130" t="s">
        <v>294</v>
      </c>
      <c r="F160" s="131" t="s">
        <v>295</v>
      </c>
      <c r="G160" s="132" t="s">
        <v>239</v>
      </c>
      <c r="H160" s="133">
        <v>313.67899999999997</v>
      </c>
      <c r="I160" s="134">
        <v>0</v>
      </c>
      <c r="J160" s="134">
        <f t="shared" si="0"/>
        <v>0</v>
      </c>
      <c r="K160" s="131" t="s">
        <v>2419</v>
      </c>
      <c r="L160" s="25"/>
      <c r="M160" s="135" t="s">
        <v>1</v>
      </c>
      <c r="N160" s="136" t="s">
        <v>37</v>
      </c>
      <c r="O160" s="137">
        <v>0.03</v>
      </c>
      <c r="P160" s="137">
        <f t="shared" si="1"/>
        <v>9.4103699999999986</v>
      </c>
      <c r="Q160" s="137">
        <v>0</v>
      </c>
      <c r="R160" s="137">
        <f t="shared" si="2"/>
        <v>0</v>
      </c>
      <c r="S160" s="137">
        <v>0</v>
      </c>
      <c r="T160" s="138">
        <f t="shared" si="3"/>
        <v>0</v>
      </c>
      <c r="AR160" s="139" t="s">
        <v>174</v>
      </c>
      <c r="AT160" s="139" t="s">
        <v>170</v>
      </c>
      <c r="AU160" s="139" t="s">
        <v>81</v>
      </c>
      <c r="AY160" s="13" t="s">
        <v>168</v>
      </c>
      <c r="BE160" s="140">
        <f t="shared" si="4"/>
        <v>0</v>
      </c>
      <c r="BF160" s="140">
        <f t="shared" si="5"/>
        <v>0</v>
      </c>
      <c r="BG160" s="140">
        <f t="shared" si="6"/>
        <v>0</v>
      </c>
      <c r="BH160" s="140">
        <f t="shared" si="7"/>
        <v>0</v>
      </c>
      <c r="BI160" s="140">
        <f t="shared" si="8"/>
        <v>0</v>
      </c>
      <c r="BJ160" s="13" t="s">
        <v>79</v>
      </c>
      <c r="BK160" s="140">
        <f t="shared" si="9"/>
        <v>0</v>
      </c>
      <c r="BL160" s="13" t="s">
        <v>174</v>
      </c>
      <c r="BM160" s="139" t="s">
        <v>1133</v>
      </c>
    </row>
    <row r="161" spans="2:65" s="1" customFormat="1" ht="24.2" customHeight="1">
      <c r="B161" s="128"/>
      <c r="C161" s="129" t="s">
        <v>361</v>
      </c>
      <c r="D161" s="129" t="s">
        <v>170</v>
      </c>
      <c r="E161" s="130" t="s">
        <v>298</v>
      </c>
      <c r="F161" s="131" t="s">
        <v>299</v>
      </c>
      <c r="G161" s="132" t="s">
        <v>239</v>
      </c>
      <c r="H161" s="133">
        <v>1882.0740000000001</v>
      </c>
      <c r="I161" s="134">
        <v>0</v>
      </c>
      <c r="J161" s="134">
        <f t="shared" si="0"/>
        <v>0</v>
      </c>
      <c r="K161" s="131" t="s">
        <v>2419</v>
      </c>
      <c r="L161" s="25"/>
      <c r="M161" s="135" t="s">
        <v>1</v>
      </c>
      <c r="N161" s="136" t="s">
        <v>37</v>
      </c>
      <c r="O161" s="137">
        <v>2E-3</v>
      </c>
      <c r="P161" s="137">
        <f t="shared" si="1"/>
        <v>3.764148</v>
      </c>
      <c r="Q161" s="137">
        <v>0</v>
      </c>
      <c r="R161" s="137">
        <f t="shared" si="2"/>
        <v>0</v>
      </c>
      <c r="S161" s="137">
        <v>0</v>
      </c>
      <c r="T161" s="138">
        <f t="shared" si="3"/>
        <v>0</v>
      </c>
      <c r="AR161" s="139" t="s">
        <v>174</v>
      </c>
      <c r="AT161" s="139" t="s">
        <v>170</v>
      </c>
      <c r="AU161" s="139" t="s">
        <v>81</v>
      </c>
      <c r="AY161" s="13" t="s">
        <v>168</v>
      </c>
      <c r="BE161" s="140">
        <f t="shared" si="4"/>
        <v>0</v>
      </c>
      <c r="BF161" s="140">
        <f t="shared" si="5"/>
        <v>0</v>
      </c>
      <c r="BG161" s="140">
        <f t="shared" si="6"/>
        <v>0</v>
      </c>
      <c r="BH161" s="140">
        <f t="shared" si="7"/>
        <v>0</v>
      </c>
      <c r="BI161" s="140">
        <f t="shared" si="8"/>
        <v>0</v>
      </c>
      <c r="BJ161" s="13" t="s">
        <v>79</v>
      </c>
      <c r="BK161" s="140">
        <f t="shared" si="9"/>
        <v>0</v>
      </c>
      <c r="BL161" s="13" t="s">
        <v>174</v>
      </c>
      <c r="BM161" s="139" t="s">
        <v>1134</v>
      </c>
    </row>
    <row r="162" spans="2:65" s="1" customFormat="1" ht="33" customHeight="1">
      <c r="B162" s="128"/>
      <c r="C162" s="129" t="s">
        <v>363</v>
      </c>
      <c r="D162" s="129" t="s">
        <v>170</v>
      </c>
      <c r="E162" s="130" t="s">
        <v>365</v>
      </c>
      <c r="F162" s="131" t="s">
        <v>366</v>
      </c>
      <c r="G162" s="132" t="s">
        <v>239</v>
      </c>
      <c r="H162" s="133">
        <v>313.67899999999997</v>
      </c>
      <c r="I162" s="134">
        <v>0</v>
      </c>
      <c r="J162" s="134">
        <f t="shared" si="0"/>
        <v>0</v>
      </c>
      <c r="K162" s="131" t="s">
        <v>2419</v>
      </c>
      <c r="L162" s="25"/>
      <c r="M162" s="135" t="s">
        <v>1</v>
      </c>
      <c r="N162" s="136" t="s">
        <v>37</v>
      </c>
      <c r="O162" s="137">
        <v>0</v>
      </c>
      <c r="P162" s="137">
        <f t="shared" si="1"/>
        <v>0</v>
      </c>
      <c r="Q162" s="137">
        <v>0</v>
      </c>
      <c r="R162" s="137">
        <f t="shared" si="2"/>
        <v>0</v>
      </c>
      <c r="S162" s="137">
        <v>0</v>
      </c>
      <c r="T162" s="138">
        <f t="shared" si="3"/>
        <v>0</v>
      </c>
      <c r="AR162" s="139" t="s">
        <v>174</v>
      </c>
      <c r="AT162" s="139" t="s">
        <v>170</v>
      </c>
      <c r="AU162" s="139" t="s">
        <v>81</v>
      </c>
      <c r="AY162" s="13" t="s">
        <v>168</v>
      </c>
      <c r="BE162" s="140">
        <f t="shared" si="4"/>
        <v>0</v>
      </c>
      <c r="BF162" s="140">
        <f t="shared" si="5"/>
        <v>0</v>
      </c>
      <c r="BG162" s="140">
        <f t="shared" si="6"/>
        <v>0</v>
      </c>
      <c r="BH162" s="140">
        <f t="shared" si="7"/>
        <v>0</v>
      </c>
      <c r="BI162" s="140">
        <f t="shared" si="8"/>
        <v>0</v>
      </c>
      <c r="BJ162" s="13" t="s">
        <v>79</v>
      </c>
      <c r="BK162" s="140">
        <f t="shared" si="9"/>
        <v>0</v>
      </c>
      <c r="BL162" s="13" t="s">
        <v>174</v>
      </c>
      <c r="BM162" s="139" t="s">
        <v>1135</v>
      </c>
    </row>
    <row r="163" spans="2:65" s="1" customFormat="1" ht="24.2" customHeight="1">
      <c r="B163" s="128"/>
      <c r="C163" s="129" t="s">
        <v>214</v>
      </c>
      <c r="D163" s="129" t="s">
        <v>170</v>
      </c>
      <c r="E163" s="130" t="s">
        <v>1136</v>
      </c>
      <c r="F163" s="131" t="s">
        <v>1137</v>
      </c>
      <c r="G163" s="132" t="s">
        <v>1138</v>
      </c>
      <c r="H163" s="133">
        <v>336</v>
      </c>
      <c r="I163" s="134">
        <v>0</v>
      </c>
      <c r="J163" s="134">
        <f t="shared" si="0"/>
        <v>0</v>
      </c>
      <c r="K163" s="131" t="s">
        <v>2419</v>
      </c>
      <c r="L163" s="25"/>
      <c r="M163" s="135" t="s">
        <v>1</v>
      </c>
      <c r="N163" s="136" t="s">
        <v>37</v>
      </c>
      <c r="O163" s="137">
        <v>0.372</v>
      </c>
      <c r="P163" s="137">
        <f t="shared" si="1"/>
        <v>124.992</v>
      </c>
      <c r="Q163" s="137">
        <v>5.0000000000000002E-5</v>
      </c>
      <c r="R163" s="137">
        <f t="shared" si="2"/>
        <v>1.6800000000000002E-2</v>
      </c>
      <c r="S163" s="137">
        <v>0</v>
      </c>
      <c r="T163" s="138">
        <f t="shared" si="3"/>
        <v>0</v>
      </c>
      <c r="AR163" s="139" t="s">
        <v>174</v>
      </c>
      <c r="AT163" s="139" t="s">
        <v>170</v>
      </c>
      <c r="AU163" s="139" t="s">
        <v>81</v>
      </c>
      <c r="AY163" s="13" t="s">
        <v>168</v>
      </c>
      <c r="BE163" s="140">
        <f t="shared" si="4"/>
        <v>0</v>
      </c>
      <c r="BF163" s="140">
        <f t="shared" si="5"/>
        <v>0</v>
      </c>
      <c r="BG163" s="140">
        <f t="shared" si="6"/>
        <v>0</v>
      </c>
      <c r="BH163" s="140">
        <f t="shared" si="7"/>
        <v>0</v>
      </c>
      <c r="BI163" s="140">
        <f t="shared" si="8"/>
        <v>0</v>
      </c>
      <c r="BJ163" s="13" t="s">
        <v>79</v>
      </c>
      <c r="BK163" s="140">
        <f t="shared" si="9"/>
        <v>0</v>
      </c>
      <c r="BL163" s="13" t="s">
        <v>174</v>
      </c>
      <c r="BM163" s="139" t="s">
        <v>1139</v>
      </c>
    </row>
    <row r="164" spans="2:65" s="1" customFormat="1" ht="24.2" customHeight="1">
      <c r="B164" s="128"/>
      <c r="C164" s="129" t="s">
        <v>368</v>
      </c>
      <c r="D164" s="129" t="s">
        <v>170</v>
      </c>
      <c r="E164" s="130" t="s">
        <v>1140</v>
      </c>
      <c r="F164" s="131" t="s">
        <v>1141</v>
      </c>
      <c r="G164" s="132" t="s">
        <v>1138</v>
      </c>
      <c r="H164" s="133">
        <v>840</v>
      </c>
      <c r="I164" s="134">
        <v>0</v>
      </c>
      <c r="J164" s="134">
        <f t="shared" ref="J164:J194" si="10">ROUND(I164*H164,2)</f>
        <v>0</v>
      </c>
      <c r="K164" s="131" t="s">
        <v>2419</v>
      </c>
      <c r="L164" s="25"/>
      <c r="M164" s="135" t="s">
        <v>1</v>
      </c>
      <c r="N164" s="136" t="s">
        <v>37</v>
      </c>
      <c r="O164" s="137">
        <v>0.876</v>
      </c>
      <c r="P164" s="137">
        <f t="shared" ref="P164:P194" si="11">O164*H164</f>
        <v>735.84</v>
      </c>
      <c r="Q164" s="137">
        <v>6.0000000000000002E-5</v>
      </c>
      <c r="R164" s="137">
        <f t="shared" ref="R164:R194" si="12">Q164*H164</f>
        <v>5.04E-2</v>
      </c>
      <c r="S164" s="137">
        <v>0</v>
      </c>
      <c r="T164" s="138">
        <f t="shared" ref="T164:T194" si="13">S164*H164</f>
        <v>0</v>
      </c>
      <c r="AR164" s="139" t="s">
        <v>174</v>
      </c>
      <c r="AT164" s="139" t="s">
        <v>170</v>
      </c>
      <c r="AU164" s="139" t="s">
        <v>81</v>
      </c>
      <c r="AY164" s="13" t="s">
        <v>168</v>
      </c>
      <c r="BE164" s="140">
        <f t="shared" ref="BE164:BE194" si="14">IF(N164="základní",J164,0)</f>
        <v>0</v>
      </c>
      <c r="BF164" s="140">
        <f t="shared" ref="BF164:BF194" si="15">IF(N164="snížená",J164,0)</f>
        <v>0</v>
      </c>
      <c r="BG164" s="140">
        <f t="shared" ref="BG164:BG194" si="16">IF(N164="zákl. přenesená",J164,0)</f>
        <v>0</v>
      </c>
      <c r="BH164" s="140">
        <f t="shared" ref="BH164:BH194" si="17">IF(N164="sníž. přenesená",J164,0)</f>
        <v>0</v>
      </c>
      <c r="BI164" s="140">
        <f t="shared" ref="BI164:BI194" si="18">IF(N164="nulová",J164,0)</f>
        <v>0</v>
      </c>
      <c r="BJ164" s="13" t="s">
        <v>79</v>
      </c>
      <c r="BK164" s="140">
        <f t="shared" ref="BK164:BK194" si="19">ROUND(I164*H164,2)</f>
        <v>0</v>
      </c>
      <c r="BL164" s="13" t="s">
        <v>174</v>
      </c>
      <c r="BM164" s="139" t="s">
        <v>1142</v>
      </c>
    </row>
    <row r="165" spans="2:65" s="1" customFormat="1" ht="24.2" customHeight="1">
      <c r="B165" s="128"/>
      <c r="C165" s="129" t="s">
        <v>372</v>
      </c>
      <c r="D165" s="129" t="s">
        <v>170</v>
      </c>
      <c r="E165" s="130" t="s">
        <v>1143</v>
      </c>
      <c r="F165" s="131" t="s">
        <v>1144</v>
      </c>
      <c r="G165" s="132" t="s">
        <v>1138</v>
      </c>
      <c r="H165" s="133">
        <v>3192</v>
      </c>
      <c r="I165" s="134">
        <v>0</v>
      </c>
      <c r="J165" s="134">
        <f t="shared" si="10"/>
        <v>0</v>
      </c>
      <c r="K165" s="131" t="s">
        <v>2419</v>
      </c>
      <c r="L165" s="25"/>
      <c r="M165" s="135" t="s">
        <v>1</v>
      </c>
      <c r="N165" s="136" t="s">
        <v>37</v>
      </c>
      <c r="O165" s="137">
        <v>0.35799999999999998</v>
      </c>
      <c r="P165" s="137">
        <f t="shared" si="11"/>
        <v>1142.7359999999999</v>
      </c>
      <c r="Q165" s="137">
        <v>8.0000000000000007E-5</v>
      </c>
      <c r="R165" s="137">
        <f t="shared" si="12"/>
        <v>0.25536000000000003</v>
      </c>
      <c r="S165" s="137">
        <v>0</v>
      </c>
      <c r="T165" s="138">
        <f t="shared" si="13"/>
        <v>0</v>
      </c>
      <c r="AR165" s="139" t="s">
        <v>174</v>
      </c>
      <c r="AT165" s="139" t="s">
        <v>170</v>
      </c>
      <c r="AU165" s="139" t="s">
        <v>81</v>
      </c>
      <c r="AY165" s="13" t="s">
        <v>168</v>
      </c>
      <c r="BE165" s="140">
        <f t="shared" si="14"/>
        <v>0</v>
      </c>
      <c r="BF165" s="140">
        <f t="shared" si="15"/>
        <v>0</v>
      </c>
      <c r="BG165" s="140">
        <f t="shared" si="16"/>
        <v>0</v>
      </c>
      <c r="BH165" s="140">
        <f t="shared" si="17"/>
        <v>0</v>
      </c>
      <c r="BI165" s="140">
        <f t="shared" si="18"/>
        <v>0</v>
      </c>
      <c r="BJ165" s="13" t="s">
        <v>79</v>
      </c>
      <c r="BK165" s="140">
        <f t="shared" si="19"/>
        <v>0</v>
      </c>
      <c r="BL165" s="13" t="s">
        <v>174</v>
      </c>
      <c r="BM165" s="139" t="s">
        <v>1145</v>
      </c>
    </row>
    <row r="166" spans="2:65" s="1" customFormat="1" ht="24.2" customHeight="1">
      <c r="B166" s="128"/>
      <c r="C166" s="129" t="s">
        <v>377</v>
      </c>
      <c r="D166" s="129" t="s">
        <v>170</v>
      </c>
      <c r="E166" s="130" t="s">
        <v>1146</v>
      </c>
      <c r="F166" s="131" t="s">
        <v>1147</v>
      </c>
      <c r="G166" s="132" t="s">
        <v>1148</v>
      </c>
      <c r="H166" s="133">
        <v>14</v>
      </c>
      <c r="I166" s="134">
        <v>0</v>
      </c>
      <c r="J166" s="134">
        <f t="shared" si="10"/>
        <v>0</v>
      </c>
      <c r="K166" s="131" t="s">
        <v>2419</v>
      </c>
      <c r="L166" s="25"/>
      <c r="M166" s="135" t="s">
        <v>1</v>
      </c>
      <c r="N166" s="136" t="s">
        <v>37</v>
      </c>
      <c r="O166" s="137">
        <v>0</v>
      </c>
      <c r="P166" s="137">
        <f t="shared" si="11"/>
        <v>0</v>
      </c>
      <c r="Q166" s="137">
        <v>0</v>
      </c>
      <c r="R166" s="137">
        <f t="shared" si="12"/>
        <v>0</v>
      </c>
      <c r="S166" s="137">
        <v>0</v>
      </c>
      <c r="T166" s="138">
        <f t="shared" si="13"/>
        <v>0</v>
      </c>
      <c r="AR166" s="139" t="s">
        <v>174</v>
      </c>
      <c r="AT166" s="139" t="s">
        <v>170</v>
      </c>
      <c r="AU166" s="139" t="s">
        <v>81</v>
      </c>
      <c r="AY166" s="13" t="s">
        <v>168</v>
      </c>
      <c r="BE166" s="140">
        <f t="shared" si="14"/>
        <v>0</v>
      </c>
      <c r="BF166" s="140">
        <f t="shared" si="15"/>
        <v>0</v>
      </c>
      <c r="BG166" s="140">
        <f t="shared" si="16"/>
        <v>0</v>
      </c>
      <c r="BH166" s="140">
        <f t="shared" si="17"/>
        <v>0</v>
      </c>
      <c r="BI166" s="140">
        <f t="shared" si="18"/>
        <v>0</v>
      </c>
      <c r="BJ166" s="13" t="s">
        <v>79</v>
      </c>
      <c r="BK166" s="140">
        <f t="shared" si="19"/>
        <v>0</v>
      </c>
      <c r="BL166" s="13" t="s">
        <v>174</v>
      </c>
      <c r="BM166" s="139" t="s">
        <v>1149</v>
      </c>
    </row>
    <row r="167" spans="2:65" s="1" customFormat="1" ht="24.2" customHeight="1">
      <c r="B167" s="128"/>
      <c r="C167" s="129" t="s">
        <v>381</v>
      </c>
      <c r="D167" s="129" t="s">
        <v>170</v>
      </c>
      <c r="E167" s="130" t="s">
        <v>1150</v>
      </c>
      <c r="F167" s="131" t="s">
        <v>1151</v>
      </c>
      <c r="G167" s="132" t="s">
        <v>1148</v>
      </c>
      <c r="H167" s="133">
        <v>35</v>
      </c>
      <c r="I167" s="134">
        <v>0</v>
      </c>
      <c r="J167" s="134">
        <f t="shared" si="10"/>
        <v>0</v>
      </c>
      <c r="K167" s="131" t="s">
        <v>2419</v>
      </c>
      <c r="L167" s="25"/>
      <c r="M167" s="135" t="s">
        <v>1</v>
      </c>
      <c r="N167" s="136" t="s">
        <v>37</v>
      </c>
      <c r="O167" s="137">
        <v>0</v>
      </c>
      <c r="P167" s="137">
        <f t="shared" si="11"/>
        <v>0</v>
      </c>
      <c r="Q167" s="137">
        <v>0</v>
      </c>
      <c r="R167" s="137">
        <f t="shared" si="12"/>
        <v>0</v>
      </c>
      <c r="S167" s="137">
        <v>0</v>
      </c>
      <c r="T167" s="138">
        <f t="shared" si="13"/>
        <v>0</v>
      </c>
      <c r="AR167" s="139" t="s">
        <v>174</v>
      </c>
      <c r="AT167" s="139" t="s">
        <v>170</v>
      </c>
      <c r="AU167" s="139" t="s">
        <v>81</v>
      </c>
      <c r="AY167" s="13" t="s">
        <v>168</v>
      </c>
      <c r="BE167" s="140">
        <f t="shared" si="14"/>
        <v>0</v>
      </c>
      <c r="BF167" s="140">
        <f t="shared" si="15"/>
        <v>0</v>
      </c>
      <c r="BG167" s="140">
        <f t="shared" si="16"/>
        <v>0</v>
      </c>
      <c r="BH167" s="140">
        <f t="shared" si="17"/>
        <v>0</v>
      </c>
      <c r="BI167" s="140">
        <f t="shared" si="18"/>
        <v>0</v>
      </c>
      <c r="BJ167" s="13" t="s">
        <v>79</v>
      </c>
      <c r="BK167" s="140">
        <f t="shared" si="19"/>
        <v>0</v>
      </c>
      <c r="BL167" s="13" t="s">
        <v>174</v>
      </c>
      <c r="BM167" s="139" t="s">
        <v>1152</v>
      </c>
    </row>
    <row r="168" spans="2:65" s="1" customFormat="1" ht="24.2" customHeight="1">
      <c r="B168" s="128"/>
      <c r="C168" s="129" t="s">
        <v>385</v>
      </c>
      <c r="D168" s="129" t="s">
        <v>170</v>
      </c>
      <c r="E168" s="130" t="s">
        <v>1153</v>
      </c>
      <c r="F168" s="131" t="s">
        <v>1154</v>
      </c>
      <c r="G168" s="132" t="s">
        <v>1148</v>
      </c>
      <c r="H168" s="133">
        <v>133</v>
      </c>
      <c r="I168" s="134">
        <v>0</v>
      </c>
      <c r="J168" s="134">
        <f t="shared" si="10"/>
        <v>0</v>
      </c>
      <c r="K168" s="131" t="s">
        <v>2419</v>
      </c>
      <c r="L168" s="25"/>
      <c r="M168" s="135" t="s">
        <v>1</v>
      </c>
      <c r="N168" s="136" t="s">
        <v>37</v>
      </c>
      <c r="O168" s="137">
        <v>0</v>
      </c>
      <c r="P168" s="137">
        <f t="shared" si="11"/>
        <v>0</v>
      </c>
      <c r="Q168" s="137">
        <v>0</v>
      </c>
      <c r="R168" s="137">
        <f t="shared" si="12"/>
        <v>0</v>
      </c>
      <c r="S168" s="137">
        <v>0</v>
      </c>
      <c r="T168" s="138">
        <f t="shared" si="13"/>
        <v>0</v>
      </c>
      <c r="AR168" s="139" t="s">
        <v>174</v>
      </c>
      <c r="AT168" s="139" t="s">
        <v>170</v>
      </c>
      <c r="AU168" s="139" t="s">
        <v>81</v>
      </c>
      <c r="AY168" s="13" t="s">
        <v>168</v>
      </c>
      <c r="BE168" s="140">
        <f t="shared" si="14"/>
        <v>0</v>
      </c>
      <c r="BF168" s="140">
        <f t="shared" si="15"/>
        <v>0</v>
      </c>
      <c r="BG168" s="140">
        <f t="shared" si="16"/>
        <v>0</v>
      </c>
      <c r="BH168" s="140">
        <f t="shared" si="17"/>
        <v>0</v>
      </c>
      <c r="BI168" s="140">
        <f t="shared" si="18"/>
        <v>0</v>
      </c>
      <c r="BJ168" s="13" t="s">
        <v>79</v>
      </c>
      <c r="BK168" s="140">
        <f t="shared" si="19"/>
        <v>0</v>
      </c>
      <c r="BL168" s="13" t="s">
        <v>174</v>
      </c>
      <c r="BM168" s="139" t="s">
        <v>1155</v>
      </c>
    </row>
    <row r="169" spans="2:65" s="1" customFormat="1" ht="24.2" customHeight="1">
      <c r="B169" s="128"/>
      <c r="C169" s="129" t="s">
        <v>389</v>
      </c>
      <c r="D169" s="129" t="s">
        <v>170</v>
      </c>
      <c r="E169" s="130" t="s">
        <v>911</v>
      </c>
      <c r="F169" s="131" t="s">
        <v>912</v>
      </c>
      <c r="G169" s="132" t="s">
        <v>207</v>
      </c>
      <c r="H169" s="133">
        <v>40.700000000000003</v>
      </c>
      <c r="I169" s="134">
        <v>0</v>
      </c>
      <c r="J169" s="134">
        <f t="shared" si="10"/>
        <v>0</v>
      </c>
      <c r="K169" s="131" t="s">
        <v>2419</v>
      </c>
      <c r="L169" s="25"/>
      <c r="M169" s="135" t="s">
        <v>1</v>
      </c>
      <c r="N169" s="136" t="s">
        <v>37</v>
      </c>
      <c r="O169" s="137">
        <v>0.70299999999999996</v>
      </c>
      <c r="P169" s="137">
        <f t="shared" si="11"/>
        <v>28.612100000000002</v>
      </c>
      <c r="Q169" s="137">
        <v>8.6800000000000002E-3</v>
      </c>
      <c r="R169" s="137">
        <f t="shared" si="12"/>
        <v>0.35327600000000003</v>
      </c>
      <c r="S169" s="137">
        <v>0</v>
      </c>
      <c r="T169" s="138">
        <f t="shared" si="13"/>
        <v>0</v>
      </c>
      <c r="AR169" s="139" t="s">
        <v>174</v>
      </c>
      <c r="AT169" s="139" t="s">
        <v>170</v>
      </c>
      <c r="AU169" s="139" t="s">
        <v>81</v>
      </c>
      <c r="AY169" s="13" t="s">
        <v>168</v>
      </c>
      <c r="BE169" s="140">
        <f t="shared" si="14"/>
        <v>0</v>
      </c>
      <c r="BF169" s="140">
        <f t="shared" si="15"/>
        <v>0</v>
      </c>
      <c r="BG169" s="140">
        <f t="shared" si="16"/>
        <v>0</v>
      </c>
      <c r="BH169" s="140">
        <f t="shared" si="17"/>
        <v>0</v>
      </c>
      <c r="BI169" s="140">
        <f t="shared" si="18"/>
        <v>0</v>
      </c>
      <c r="BJ169" s="13" t="s">
        <v>79</v>
      </c>
      <c r="BK169" s="140">
        <f t="shared" si="19"/>
        <v>0</v>
      </c>
      <c r="BL169" s="13" t="s">
        <v>174</v>
      </c>
      <c r="BM169" s="139" t="s">
        <v>1156</v>
      </c>
    </row>
    <row r="170" spans="2:65" s="1" customFormat="1" ht="24.2" customHeight="1">
      <c r="B170" s="128"/>
      <c r="C170" s="129" t="s">
        <v>393</v>
      </c>
      <c r="D170" s="129" t="s">
        <v>170</v>
      </c>
      <c r="E170" s="130" t="s">
        <v>1157</v>
      </c>
      <c r="F170" s="131" t="s">
        <v>1158</v>
      </c>
      <c r="G170" s="132" t="s">
        <v>207</v>
      </c>
      <c r="H170" s="133">
        <v>56.4</v>
      </c>
      <c r="I170" s="134">
        <v>0</v>
      </c>
      <c r="J170" s="134">
        <f t="shared" si="10"/>
        <v>0</v>
      </c>
      <c r="K170" s="131" t="s">
        <v>2419</v>
      </c>
      <c r="L170" s="25"/>
      <c r="M170" s="135" t="s">
        <v>1</v>
      </c>
      <c r="N170" s="136" t="s">
        <v>37</v>
      </c>
      <c r="O170" s="137">
        <v>0.54700000000000004</v>
      </c>
      <c r="P170" s="137">
        <f t="shared" si="11"/>
        <v>30.850800000000003</v>
      </c>
      <c r="Q170" s="137">
        <v>3.6900000000000002E-2</v>
      </c>
      <c r="R170" s="137">
        <f t="shared" si="12"/>
        <v>2.0811600000000001</v>
      </c>
      <c r="S170" s="137">
        <v>0</v>
      </c>
      <c r="T170" s="138">
        <f t="shared" si="13"/>
        <v>0</v>
      </c>
      <c r="AR170" s="139" t="s">
        <v>174</v>
      </c>
      <c r="AT170" s="139" t="s">
        <v>170</v>
      </c>
      <c r="AU170" s="139" t="s">
        <v>81</v>
      </c>
      <c r="AY170" s="13" t="s">
        <v>168</v>
      </c>
      <c r="BE170" s="140">
        <f t="shared" si="14"/>
        <v>0</v>
      </c>
      <c r="BF170" s="140">
        <f t="shared" si="15"/>
        <v>0</v>
      </c>
      <c r="BG170" s="140">
        <f t="shared" si="16"/>
        <v>0</v>
      </c>
      <c r="BH170" s="140">
        <f t="shared" si="17"/>
        <v>0</v>
      </c>
      <c r="BI170" s="140">
        <f t="shared" si="18"/>
        <v>0</v>
      </c>
      <c r="BJ170" s="13" t="s">
        <v>79</v>
      </c>
      <c r="BK170" s="140">
        <f t="shared" si="19"/>
        <v>0</v>
      </c>
      <c r="BL170" s="13" t="s">
        <v>174</v>
      </c>
      <c r="BM170" s="139" t="s">
        <v>1159</v>
      </c>
    </row>
    <row r="171" spans="2:65" s="1" customFormat="1" ht="24.2" customHeight="1">
      <c r="B171" s="128"/>
      <c r="C171" s="129" t="s">
        <v>397</v>
      </c>
      <c r="D171" s="129" t="s">
        <v>170</v>
      </c>
      <c r="E171" s="130" t="s">
        <v>914</v>
      </c>
      <c r="F171" s="131" t="s">
        <v>915</v>
      </c>
      <c r="G171" s="132" t="s">
        <v>213</v>
      </c>
      <c r="H171" s="133">
        <v>161.828</v>
      </c>
      <c r="I171" s="134">
        <v>0</v>
      </c>
      <c r="J171" s="134">
        <f t="shared" si="10"/>
        <v>0</v>
      </c>
      <c r="K171" s="131" t="s">
        <v>2419</v>
      </c>
      <c r="L171" s="25"/>
      <c r="M171" s="135" t="s">
        <v>1</v>
      </c>
      <c r="N171" s="136" t="s">
        <v>37</v>
      </c>
      <c r="O171" s="137">
        <v>1.7629999999999999</v>
      </c>
      <c r="P171" s="137">
        <f t="shared" si="11"/>
        <v>285.30276399999997</v>
      </c>
      <c r="Q171" s="137">
        <v>0</v>
      </c>
      <c r="R171" s="137">
        <f t="shared" si="12"/>
        <v>0</v>
      </c>
      <c r="S171" s="137">
        <v>0</v>
      </c>
      <c r="T171" s="138">
        <f t="shared" si="13"/>
        <v>0</v>
      </c>
      <c r="AR171" s="139" t="s">
        <v>174</v>
      </c>
      <c r="AT171" s="139" t="s">
        <v>170</v>
      </c>
      <c r="AU171" s="139" t="s">
        <v>81</v>
      </c>
      <c r="AY171" s="13" t="s">
        <v>168</v>
      </c>
      <c r="BE171" s="140">
        <f t="shared" si="14"/>
        <v>0</v>
      </c>
      <c r="BF171" s="140">
        <f t="shared" si="15"/>
        <v>0</v>
      </c>
      <c r="BG171" s="140">
        <f t="shared" si="16"/>
        <v>0</v>
      </c>
      <c r="BH171" s="140">
        <f t="shared" si="17"/>
        <v>0</v>
      </c>
      <c r="BI171" s="140">
        <f t="shared" si="18"/>
        <v>0</v>
      </c>
      <c r="BJ171" s="13" t="s">
        <v>79</v>
      </c>
      <c r="BK171" s="140">
        <f t="shared" si="19"/>
        <v>0</v>
      </c>
      <c r="BL171" s="13" t="s">
        <v>174</v>
      </c>
      <c r="BM171" s="139" t="s">
        <v>1160</v>
      </c>
    </row>
    <row r="172" spans="2:65" s="1" customFormat="1" ht="66.75" customHeight="1">
      <c r="B172" s="128"/>
      <c r="C172" s="129" t="s">
        <v>401</v>
      </c>
      <c r="D172" s="129" t="s">
        <v>170</v>
      </c>
      <c r="E172" s="130" t="s">
        <v>1161</v>
      </c>
      <c r="F172" s="131" t="s">
        <v>1162</v>
      </c>
      <c r="G172" s="132" t="s">
        <v>213</v>
      </c>
      <c r="H172" s="133">
        <v>351.38099999999997</v>
      </c>
      <c r="I172" s="134">
        <v>0</v>
      </c>
      <c r="J172" s="134">
        <f t="shared" si="10"/>
        <v>0</v>
      </c>
      <c r="K172" s="131" t="s">
        <v>192</v>
      </c>
      <c r="L172" s="25"/>
      <c r="M172" s="135" t="s">
        <v>1</v>
      </c>
      <c r="N172" s="136" t="s">
        <v>37</v>
      </c>
      <c r="O172" s="137">
        <v>1.7629999999999999</v>
      </c>
      <c r="P172" s="137">
        <f t="shared" si="11"/>
        <v>619.48470299999997</v>
      </c>
      <c r="Q172" s="137">
        <v>0</v>
      </c>
      <c r="R172" s="137">
        <f t="shared" si="12"/>
        <v>0</v>
      </c>
      <c r="S172" s="137">
        <v>0</v>
      </c>
      <c r="T172" s="138">
        <f t="shared" si="13"/>
        <v>0</v>
      </c>
      <c r="AR172" s="139" t="s">
        <v>174</v>
      </c>
      <c r="AT172" s="139" t="s">
        <v>170</v>
      </c>
      <c r="AU172" s="139" t="s">
        <v>81</v>
      </c>
      <c r="AY172" s="13" t="s">
        <v>168</v>
      </c>
      <c r="BE172" s="140">
        <f t="shared" si="14"/>
        <v>0</v>
      </c>
      <c r="BF172" s="140">
        <f t="shared" si="15"/>
        <v>0</v>
      </c>
      <c r="BG172" s="140">
        <f t="shared" si="16"/>
        <v>0</v>
      </c>
      <c r="BH172" s="140">
        <f t="shared" si="17"/>
        <v>0</v>
      </c>
      <c r="BI172" s="140">
        <f t="shared" si="18"/>
        <v>0</v>
      </c>
      <c r="BJ172" s="13" t="s">
        <v>79</v>
      </c>
      <c r="BK172" s="140">
        <f t="shared" si="19"/>
        <v>0</v>
      </c>
      <c r="BL172" s="13" t="s">
        <v>174</v>
      </c>
      <c r="BM172" s="139" t="s">
        <v>1163</v>
      </c>
    </row>
    <row r="173" spans="2:65" s="1" customFormat="1" ht="37.9" customHeight="1">
      <c r="B173" s="128"/>
      <c r="C173" s="129" t="s">
        <v>405</v>
      </c>
      <c r="D173" s="129" t="s">
        <v>170</v>
      </c>
      <c r="E173" s="130" t="s">
        <v>917</v>
      </c>
      <c r="F173" s="131" t="s">
        <v>918</v>
      </c>
      <c r="G173" s="132" t="s">
        <v>213</v>
      </c>
      <c r="H173" s="133">
        <v>446.49099999999999</v>
      </c>
      <c r="I173" s="134">
        <v>0</v>
      </c>
      <c r="J173" s="134">
        <f t="shared" si="10"/>
        <v>0</v>
      </c>
      <c r="K173" s="131" t="s">
        <v>2419</v>
      </c>
      <c r="L173" s="25"/>
      <c r="M173" s="135" t="s">
        <v>1</v>
      </c>
      <c r="N173" s="136" t="s">
        <v>37</v>
      </c>
      <c r="O173" s="137">
        <v>5.0579999999999998</v>
      </c>
      <c r="P173" s="137">
        <f t="shared" si="11"/>
        <v>2258.351478</v>
      </c>
      <c r="Q173" s="137">
        <v>0</v>
      </c>
      <c r="R173" s="137">
        <f t="shared" si="12"/>
        <v>0</v>
      </c>
      <c r="S173" s="137">
        <v>0</v>
      </c>
      <c r="T173" s="138">
        <f t="shared" si="13"/>
        <v>0</v>
      </c>
      <c r="AR173" s="139" t="s">
        <v>174</v>
      </c>
      <c r="AT173" s="139" t="s">
        <v>170</v>
      </c>
      <c r="AU173" s="139" t="s">
        <v>81</v>
      </c>
      <c r="AY173" s="13" t="s">
        <v>168</v>
      </c>
      <c r="BE173" s="140">
        <f t="shared" si="14"/>
        <v>0</v>
      </c>
      <c r="BF173" s="140">
        <f t="shared" si="15"/>
        <v>0</v>
      </c>
      <c r="BG173" s="140">
        <f t="shared" si="16"/>
        <v>0</v>
      </c>
      <c r="BH173" s="140">
        <f t="shared" si="17"/>
        <v>0</v>
      </c>
      <c r="BI173" s="140">
        <f t="shared" si="18"/>
        <v>0</v>
      </c>
      <c r="BJ173" s="13" t="s">
        <v>79</v>
      </c>
      <c r="BK173" s="140">
        <f t="shared" si="19"/>
        <v>0</v>
      </c>
      <c r="BL173" s="13" t="s">
        <v>174</v>
      </c>
      <c r="BM173" s="139" t="s">
        <v>1164</v>
      </c>
    </row>
    <row r="174" spans="2:65" s="1" customFormat="1" ht="37.9" customHeight="1">
      <c r="B174" s="128"/>
      <c r="C174" s="129" t="s">
        <v>407</v>
      </c>
      <c r="D174" s="129" t="s">
        <v>170</v>
      </c>
      <c r="E174" s="130" t="s">
        <v>920</v>
      </c>
      <c r="F174" s="131" t="s">
        <v>921</v>
      </c>
      <c r="G174" s="132" t="s">
        <v>213</v>
      </c>
      <c r="H174" s="133">
        <v>66.718000000000004</v>
      </c>
      <c r="I174" s="134">
        <v>0</v>
      </c>
      <c r="J174" s="134">
        <f t="shared" si="10"/>
        <v>0</v>
      </c>
      <c r="K174" s="131" t="s">
        <v>2419</v>
      </c>
      <c r="L174" s="25"/>
      <c r="M174" s="135" t="s">
        <v>1</v>
      </c>
      <c r="N174" s="136" t="s">
        <v>37</v>
      </c>
      <c r="O174" s="137">
        <v>7.4850000000000003</v>
      </c>
      <c r="P174" s="137">
        <f t="shared" si="11"/>
        <v>499.38423000000006</v>
      </c>
      <c r="Q174" s="137">
        <v>0</v>
      </c>
      <c r="R174" s="137">
        <f t="shared" si="12"/>
        <v>0</v>
      </c>
      <c r="S174" s="137">
        <v>0</v>
      </c>
      <c r="T174" s="138">
        <f t="shared" si="13"/>
        <v>0</v>
      </c>
      <c r="AR174" s="139" t="s">
        <v>174</v>
      </c>
      <c r="AT174" s="139" t="s">
        <v>170</v>
      </c>
      <c r="AU174" s="139" t="s">
        <v>81</v>
      </c>
      <c r="AY174" s="13" t="s">
        <v>168</v>
      </c>
      <c r="BE174" s="140">
        <f t="shared" si="14"/>
        <v>0</v>
      </c>
      <c r="BF174" s="140">
        <f t="shared" si="15"/>
        <v>0</v>
      </c>
      <c r="BG174" s="140">
        <f t="shared" si="16"/>
        <v>0</v>
      </c>
      <c r="BH174" s="140">
        <f t="shared" si="17"/>
        <v>0</v>
      </c>
      <c r="BI174" s="140">
        <f t="shared" si="18"/>
        <v>0</v>
      </c>
      <c r="BJ174" s="13" t="s">
        <v>79</v>
      </c>
      <c r="BK174" s="140">
        <f t="shared" si="19"/>
        <v>0</v>
      </c>
      <c r="BL174" s="13" t="s">
        <v>174</v>
      </c>
      <c r="BM174" s="139" t="s">
        <v>1165</v>
      </c>
    </row>
    <row r="175" spans="2:65" s="1" customFormat="1" ht="33" customHeight="1">
      <c r="B175" s="128"/>
      <c r="C175" s="129" t="s">
        <v>409</v>
      </c>
      <c r="D175" s="129" t="s">
        <v>170</v>
      </c>
      <c r="E175" s="130" t="s">
        <v>1166</v>
      </c>
      <c r="F175" s="131" t="s">
        <v>1167</v>
      </c>
      <c r="G175" s="132" t="s">
        <v>213</v>
      </c>
      <c r="H175" s="133">
        <v>964.29100000000005</v>
      </c>
      <c r="I175" s="134">
        <v>0</v>
      </c>
      <c r="J175" s="134">
        <f t="shared" si="10"/>
        <v>0</v>
      </c>
      <c r="K175" s="131" t="s">
        <v>2419</v>
      </c>
      <c r="L175" s="25"/>
      <c r="M175" s="135" t="s">
        <v>1</v>
      </c>
      <c r="N175" s="136" t="s">
        <v>37</v>
      </c>
      <c r="O175" s="137">
        <v>0.36199999999999999</v>
      </c>
      <c r="P175" s="137">
        <f t="shared" si="11"/>
        <v>349.07334200000003</v>
      </c>
      <c r="Q175" s="137">
        <v>0</v>
      </c>
      <c r="R175" s="137">
        <f t="shared" si="12"/>
        <v>0</v>
      </c>
      <c r="S175" s="137">
        <v>0</v>
      </c>
      <c r="T175" s="138">
        <f t="shared" si="13"/>
        <v>0</v>
      </c>
      <c r="AR175" s="139" t="s">
        <v>174</v>
      </c>
      <c r="AT175" s="139" t="s">
        <v>170</v>
      </c>
      <c r="AU175" s="139" t="s">
        <v>81</v>
      </c>
      <c r="AY175" s="13" t="s">
        <v>168</v>
      </c>
      <c r="BE175" s="140">
        <f t="shared" si="14"/>
        <v>0</v>
      </c>
      <c r="BF175" s="140">
        <f t="shared" si="15"/>
        <v>0</v>
      </c>
      <c r="BG175" s="140">
        <f t="shared" si="16"/>
        <v>0</v>
      </c>
      <c r="BH175" s="140">
        <f t="shared" si="17"/>
        <v>0</v>
      </c>
      <c r="BI175" s="140">
        <f t="shared" si="18"/>
        <v>0</v>
      </c>
      <c r="BJ175" s="13" t="s">
        <v>79</v>
      </c>
      <c r="BK175" s="140">
        <f t="shared" si="19"/>
        <v>0</v>
      </c>
      <c r="BL175" s="13" t="s">
        <v>174</v>
      </c>
      <c r="BM175" s="139" t="s">
        <v>1168</v>
      </c>
    </row>
    <row r="176" spans="2:65" s="1" customFormat="1" ht="33" customHeight="1">
      <c r="B176" s="128"/>
      <c r="C176" s="129" t="s">
        <v>411</v>
      </c>
      <c r="D176" s="129" t="s">
        <v>170</v>
      </c>
      <c r="E176" s="130" t="s">
        <v>1169</v>
      </c>
      <c r="F176" s="131" t="s">
        <v>1170</v>
      </c>
      <c r="G176" s="132" t="s">
        <v>213</v>
      </c>
      <c r="H176" s="133">
        <v>144.089</v>
      </c>
      <c r="I176" s="134">
        <v>0</v>
      </c>
      <c r="J176" s="134">
        <f t="shared" si="10"/>
        <v>0</v>
      </c>
      <c r="K176" s="131" t="s">
        <v>2419</v>
      </c>
      <c r="L176" s="25"/>
      <c r="M176" s="135" t="s">
        <v>1</v>
      </c>
      <c r="N176" s="136" t="s">
        <v>37</v>
      </c>
      <c r="O176" s="137">
        <v>0.505</v>
      </c>
      <c r="P176" s="137">
        <f t="shared" si="11"/>
        <v>72.764944999999997</v>
      </c>
      <c r="Q176" s="137">
        <v>0</v>
      </c>
      <c r="R176" s="137">
        <f t="shared" si="12"/>
        <v>0</v>
      </c>
      <c r="S176" s="137">
        <v>0</v>
      </c>
      <c r="T176" s="138">
        <f t="shared" si="13"/>
        <v>0</v>
      </c>
      <c r="AR176" s="139" t="s">
        <v>174</v>
      </c>
      <c r="AT176" s="139" t="s">
        <v>170</v>
      </c>
      <c r="AU176" s="139" t="s">
        <v>81</v>
      </c>
      <c r="AY176" s="13" t="s">
        <v>168</v>
      </c>
      <c r="BE176" s="140">
        <f t="shared" si="14"/>
        <v>0</v>
      </c>
      <c r="BF176" s="140">
        <f t="shared" si="15"/>
        <v>0</v>
      </c>
      <c r="BG176" s="140">
        <f t="shared" si="16"/>
        <v>0</v>
      </c>
      <c r="BH176" s="140">
        <f t="shared" si="17"/>
        <v>0</v>
      </c>
      <c r="BI176" s="140">
        <f t="shared" si="18"/>
        <v>0</v>
      </c>
      <c r="BJ176" s="13" t="s">
        <v>79</v>
      </c>
      <c r="BK176" s="140">
        <f t="shared" si="19"/>
        <v>0</v>
      </c>
      <c r="BL176" s="13" t="s">
        <v>174</v>
      </c>
      <c r="BM176" s="139" t="s">
        <v>1171</v>
      </c>
    </row>
    <row r="177" spans="2:65" s="1" customFormat="1" ht="24.2" customHeight="1">
      <c r="B177" s="128"/>
      <c r="C177" s="129" t="s">
        <v>413</v>
      </c>
      <c r="D177" s="129" t="s">
        <v>170</v>
      </c>
      <c r="E177" s="130" t="s">
        <v>1172</v>
      </c>
      <c r="F177" s="131" t="s">
        <v>1173</v>
      </c>
      <c r="G177" s="132" t="s">
        <v>218</v>
      </c>
      <c r="H177" s="133">
        <v>606.46299999999997</v>
      </c>
      <c r="I177" s="134">
        <v>0</v>
      </c>
      <c r="J177" s="134">
        <f t="shared" si="10"/>
        <v>0</v>
      </c>
      <c r="K177" s="131" t="s">
        <v>2419</v>
      </c>
      <c r="L177" s="25"/>
      <c r="M177" s="135" t="s">
        <v>1</v>
      </c>
      <c r="N177" s="136" t="s">
        <v>37</v>
      </c>
      <c r="O177" s="137">
        <v>0.45800000000000002</v>
      </c>
      <c r="P177" s="137">
        <f t="shared" si="11"/>
        <v>277.76005399999997</v>
      </c>
      <c r="Q177" s="137">
        <v>2.0100000000000001E-3</v>
      </c>
      <c r="R177" s="137">
        <f t="shared" si="12"/>
        <v>1.21899063</v>
      </c>
      <c r="S177" s="137">
        <v>0</v>
      </c>
      <c r="T177" s="138">
        <f t="shared" si="13"/>
        <v>0</v>
      </c>
      <c r="AR177" s="139" t="s">
        <v>174</v>
      </c>
      <c r="AT177" s="139" t="s">
        <v>170</v>
      </c>
      <c r="AU177" s="139" t="s">
        <v>81</v>
      </c>
      <c r="AY177" s="13" t="s">
        <v>168</v>
      </c>
      <c r="BE177" s="140">
        <f t="shared" si="14"/>
        <v>0</v>
      </c>
      <c r="BF177" s="140">
        <f t="shared" si="15"/>
        <v>0</v>
      </c>
      <c r="BG177" s="140">
        <f t="shared" si="16"/>
        <v>0</v>
      </c>
      <c r="BH177" s="140">
        <f t="shared" si="17"/>
        <v>0</v>
      </c>
      <c r="BI177" s="140">
        <f t="shared" si="18"/>
        <v>0</v>
      </c>
      <c r="BJ177" s="13" t="s">
        <v>79</v>
      </c>
      <c r="BK177" s="140">
        <f t="shared" si="19"/>
        <v>0</v>
      </c>
      <c r="BL177" s="13" t="s">
        <v>174</v>
      </c>
      <c r="BM177" s="139" t="s">
        <v>1174</v>
      </c>
    </row>
    <row r="178" spans="2:65" s="1" customFormat="1" ht="24.2" customHeight="1">
      <c r="B178" s="128"/>
      <c r="C178" s="129" t="s">
        <v>417</v>
      </c>
      <c r="D178" s="129" t="s">
        <v>170</v>
      </c>
      <c r="E178" s="130" t="s">
        <v>1175</v>
      </c>
      <c r="F178" s="131" t="s">
        <v>1176</v>
      </c>
      <c r="G178" s="132" t="s">
        <v>218</v>
      </c>
      <c r="H178" s="133">
        <v>606.46299999999997</v>
      </c>
      <c r="I178" s="134">
        <v>0</v>
      </c>
      <c r="J178" s="134">
        <f t="shared" si="10"/>
        <v>0</v>
      </c>
      <c r="K178" s="131" t="s">
        <v>2419</v>
      </c>
      <c r="L178" s="25"/>
      <c r="M178" s="135" t="s">
        <v>1</v>
      </c>
      <c r="N178" s="136" t="s">
        <v>37</v>
      </c>
      <c r="O178" s="137">
        <v>0.218</v>
      </c>
      <c r="P178" s="137">
        <f t="shared" si="11"/>
        <v>132.208934</v>
      </c>
      <c r="Q178" s="137">
        <v>0</v>
      </c>
      <c r="R178" s="137">
        <f t="shared" si="12"/>
        <v>0</v>
      </c>
      <c r="S178" s="137">
        <v>0</v>
      </c>
      <c r="T178" s="138">
        <f t="shared" si="13"/>
        <v>0</v>
      </c>
      <c r="AR178" s="139" t="s">
        <v>174</v>
      </c>
      <c r="AT178" s="139" t="s">
        <v>170</v>
      </c>
      <c r="AU178" s="139" t="s">
        <v>81</v>
      </c>
      <c r="AY178" s="13" t="s">
        <v>168</v>
      </c>
      <c r="BE178" s="140">
        <f t="shared" si="14"/>
        <v>0</v>
      </c>
      <c r="BF178" s="140">
        <f t="shared" si="15"/>
        <v>0</v>
      </c>
      <c r="BG178" s="140">
        <f t="shared" si="16"/>
        <v>0</v>
      </c>
      <c r="BH178" s="140">
        <f t="shared" si="17"/>
        <v>0</v>
      </c>
      <c r="BI178" s="140">
        <f t="shared" si="18"/>
        <v>0</v>
      </c>
      <c r="BJ178" s="13" t="s">
        <v>79</v>
      </c>
      <c r="BK178" s="140">
        <f t="shared" si="19"/>
        <v>0</v>
      </c>
      <c r="BL178" s="13" t="s">
        <v>174</v>
      </c>
      <c r="BM178" s="139" t="s">
        <v>1177</v>
      </c>
    </row>
    <row r="179" spans="2:65" s="1" customFormat="1" ht="24.2" customHeight="1">
      <c r="B179" s="128"/>
      <c r="C179" s="129" t="s">
        <v>421</v>
      </c>
      <c r="D179" s="129" t="s">
        <v>170</v>
      </c>
      <c r="E179" s="130" t="s">
        <v>1178</v>
      </c>
      <c r="F179" s="131" t="s">
        <v>1179</v>
      </c>
      <c r="G179" s="132" t="s">
        <v>218</v>
      </c>
      <c r="H179" s="133">
        <v>2208.5590000000002</v>
      </c>
      <c r="I179" s="134">
        <v>0</v>
      </c>
      <c r="J179" s="134">
        <f t="shared" si="10"/>
        <v>0</v>
      </c>
      <c r="K179" s="131" t="s">
        <v>2419</v>
      </c>
      <c r="L179" s="25"/>
      <c r="M179" s="135" t="s">
        <v>1</v>
      </c>
      <c r="N179" s="136" t="s">
        <v>37</v>
      </c>
      <c r="O179" s="137">
        <v>0.55600000000000005</v>
      </c>
      <c r="P179" s="137">
        <f t="shared" si="11"/>
        <v>1227.9588040000003</v>
      </c>
      <c r="Q179" s="137">
        <v>2.0799999999999998E-3</v>
      </c>
      <c r="R179" s="137">
        <f t="shared" si="12"/>
        <v>4.5938027200000002</v>
      </c>
      <c r="S179" s="137">
        <v>0</v>
      </c>
      <c r="T179" s="138">
        <f t="shared" si="13"/>
        <v>0</v>
      </c>
      <c r="AR179" s="139" t="s">
        <v>174</v>
      </c>
      <c r="AT179" s="139" t="s">
        <v>170</v>
      </c>
      <c r="AU179" s="139" t="s">
        <v>81</v>
      </c>
      <c r="AY179" s="13" t="s">
        <v>168</v>
      </c>
      <c r="BE179" s="140">
        <f t="shared" si="14"/>
        <v>0</v>
      </c>
      <c r="BF179" s="140">
        <f t="shared" si="15"/>
        <v>0</v>
      </c>
      <c r="BG179" s="140">
        <f t="shared" si="16"/>
        <v>0</v>
      </c>
      <c r="BH179" s="140">
        <f t="shared" si="17"/>
        <v>0</v>
      </c>
      <c r="BI179" s="140">
        <f t="shared" si="18"/>
        <v>0</v>
      </c>
      <c r="BJ179" s="13" t="s">
        <v>79</v>
      </c>
      <c r="BK179" s="140">
        <f t="shared" si="19"/>
        <v>0</v>
      </c>
      <c r="BL179" s="13" t="s">
        <v>174</v>
      </c>
      <c r="BM179" s="139" t="s">
        <v>1180</v>
      </c>
    </row>
    <row r="180" spans="2:65" s="1" customFormat="1" ht="24.2" customHeight="1">
      <c r="B180" s="128"/>
      <c r="C180" s="129" t="s">
        <v>425</v>
      </c>
      <c r="D180" s="129" t="s">
        <v>170</v>
      </c>
      <c r="E180" s="130" t="s">
        <v>1181</v>
      </c>
      <c r="F180" s="131" t="s">
        <v>1182</v>
      </c>
      <c r="G180" s="132" t="s">
        <v>218</v>
      </c>
      <c r="H180" s="133">
        <v>2208.5590000000002</v>
      </c>
      <c r="I180" s="134">
        <v>0</v>
      </c>
      <c r="J180" s="134">
        <f t="shared" si="10"/>
        <v>0</v>
      </c>
      <c r="K180" s="131" t="s">
        <v>2419</v>
      </c>
      <c r="L180" s="25"/>
      <c r="M180" s="135" t="s">
        <v>1</v>
      </c>
      <c r="N180" s="136" t="s">
        <v>37</v>
      </c>
      <c r="O180" s="137">
        <v>0.33100000000000002</v>
      </c>
      <c r="P180" s="137">
        <f t="shared" si="11"/>
        <v>731.03302900000006</v>
      </c>
      <c r="Q180" s="137">
        <v>0</v>
      </c>
      <c r="R180" s="137">
        <f t="shared" si="12"/>
        <v>0</v>
      </c>
      <c r="S180" s="137">
        <v>0</v>
      </c>
      <c r="T180" s="138">
        <f t="shared" si="13"/>
        <v>0</v>
      </c>
      <c r="AR180" s="139" t="s">
        <v>174</v>
      </c>
      <c r="AT180" s="139" t="s">
        <v>170</v>
      </c>
      <c r="AU180" s="139" t="s">
        <v>81</v>
      </c>
      <c r="AY180" s="13" t="s">
        <v>168</v>
      </c>
      <c r="BE180" s="140">
        <f t="shared" si="14"/>
        <v>0</v>
      </c>
      <c r="BF180" s="140">
        <f t="shared" si="15"/>
        <v>0</v>
      </c>
      <c r="BG180" s="140">
        <f t="shared" si="16"/>
        <v>0</v>
      </c>
      <c r="BH180" s="140">
        <f t="shared" si="17"/>
        <v>0</v>
      </c>
      <c r="BI180" s="140">
        <f t="shared" si="18"/>
        <v>0</v>
      </c>
      <c r="BJ180" s="13" t="s">
        <v>79</v>
      </c>
      <c r="BK180" s="140">
        <f t="shared" si="19"/>
        <v>0</v>
      </c>
      <c r="BL180" s="13" t="s">
        <v>174</v>
      </c>
      <c r="BM180" s="139" t="s">
        <v>1183</v>
      </c>
    </row>
    <row r="181" spans="2:65" s="1" customFormat="1" ht="24.2" customHeight="1">
      <c r="B181" s="128"/>
      <c r="C181" s="129" t="s">
        <v>431</v>
      </c>
      <c r="D181" s="129" t="s">
        <v>170</v>
      </c>
      <c r="E181" s="130" t="s">
        <v>1184</v>
      </c>
      <c r="F181" s="131" t="s">
        <v>1185</v>
      </c>
      <c r="G181" s="132" t="s">
        <v>213</v>
      </c>
      <c r="H181" s="133">
        <v>6.3159999999999998</v>
      </c>
      <c r="I181" s="134">
        <v>0</v>
      </c>
      <c r="J181" s="134">
        <f t="shared" si="10"/>
        <v>0</v>
      </c>
      <c r="K181" s="131" t="s">
        <v>2419</v>
      </c>
      <c r="L181" s="25"/>
      <c r="M181" s="135" t="s">
        <v>1</v>
      </c>
      <c r="N181" s="136" t="s">
        <v>37</v>
      </c>
      <c r="O181" s="137">
        <v>2.0190000000000001</v>
      </c>
      <c r="P181" s="137">
        <f t="shared" si="11"/>
        <v>12.752004000000001</v>
      </c>
      <c r="Q181" s="137">
        <v>0</v>
      </c>
      <c r="R181" s="137">
        <f t="shared" si="12"/>
        <v>0</v>
      </c>
      <c r="S181" s="137">
        <v>0</v>
      </c>
      <c r="T181" s="138">
        <f t="shared" si="13"/>
        <v>0</v>
      </c>
      <c r="AR181" s="139" t="s">
        <v>174</v>
      </c>
      <c r="AT181" s="139" t="s">
        <v>170</v>
      </c>
      <c r="AU181" s="139" t="s">
        <v>81</v>
      </c>
      <c r="AY181" s="13" t="s">
        <v>168</v>
      </c>
      <c r="BE181" s="140">
        <f t="shared" si="14"/>
        <v>0</v>
      </c>
      <c r="BF181" s="140">
        <f t="shared" si="15"/>
        <v>0</v>
      </c>
      <c r="BG181" s="140">
        <f t="shared" si="16"/>
        <v>0</v>
      </c>
      <c r="BH181" s="140">
        <f t="shared" si="17"/>
        <v>0</v>
      </c>
      <c r="BI181" s="140">
        <f t="shared" si="18"/>
        <v>0</v>
      </c>
      <c r="BJ181" s="13" t="s">
        <v>79</v>
      </c>
      <c r="BK181" s="140">
        <f t="shared" si="19"/>
        <v>0</v>
      </c>
      <c r="BL181" s="13" t="s">
        <v>174</v>
      </c>
      <c r="BM181" s="139" t="s">
        <v>1186</v>
      </c>
    </row>
    <row r="182" spans="2:65" s="1" customFormat="1" ht="24.2" customHeight="1">
      <c r="B182" s="128"/>
      <c r="C182" s="129" t="s">
        <v>435</v>
      </c>
      <c r="D182" s="129" t="s">
        <v>170</v>
      </c>
      <c r="E182" s="130" t="s">
        <v>1187</v>
      </c>
      <c r="F182" s="131" t="s">
        <v>1188</v>
      </c>
      <c r="G182" s="132" t="s">
        <v>213</v>
      </c>
      <c r="H182" s="133">
        <v>0.94399999999999995</v>
      </c>
      <c r="I182" s="134">
        <v>0</v>
      </c>
      <c r="J182" s="134">
        <f t="shared" si="10"/>
        <v>0</v>
      </c>
      <c r="K182" s="131" t="s">
        <v>2419</v>
      </c>
      <c r="L182" s="25"/>
      <c r="M182" s="135" t="s">
        <v>1</v>
      </c>
      <c r="N182" s="136" t="s">
        <v>37</v>
      </c>
      <c r="O182" s="137">
        <v>2.8149999999999999</v>
      </c>
      <c r="P182" s="137">
        <f t="shared" si="11"/>
        <v>2.6573599999999997</v>
      </c>
      <c r="Q182" s="137">
        <v>0</v>
      </c>
      <c r="R182" s="137">
        <f t="shared" si="12"/>
        <v>0</v>
      </c>
      <c r="S182" s="137">
        <v>0</v>
      </c>
      <c r="T182" s="138">
        <f t="shared" si="13"/>
        <v>0</v>
      </c>
      <c r="AR182" s="139" t="s">
        <v>174</v>
      </c>
      <c r="AT182" s="139" t="s">
        <v>170</v>
      </c>
      <c r="AU182" s="139" t="s">
        <v>81</v>
      </c>
      <c r="AY182" s="13" t="s">
        <v>168</v>
      </c>
      <c r="BE182" s="140">
        <f t="shared" si="14"/>
        <v>0</v>
      </c>
      <c r="BF182" s="140">
        <f t="shared" si="15"/>
        <v>0</v>
      </c>
      <c r="BG182" s="140">
        <f t="shared" si="16"/>
        <v>0</v>
      </c>
      <c r="BH182" s="140">
        <f t="shared" si="17"/>
        <v>0</v>
      </c>
      <c r="BI182" s="140">
        <f t="shared" si="18"/>
        <v>0</v>
      </c>
      <c r="BJ182" s="13" t="s">
        <v>79</v>
      </c>
      <c r="BK182" s="140">
        <f t="shared" si="19"/>
        <v>0</v>
      </c>
      <c r="BL182" s="13" t="s">
        <v>174</v>
      </c>
      <c r="BM182" s="139" t="s">
        <v>1189</v>
      </c>
    </row>
    <row r="183" spans="2:65" s="1" customFormat="1" ht="24.2" customHeight="1">
      <c r="B183" s="128"/>
      <c r="C183" s="129" t="s">
        <v>439</v>
      </c>
      <c r="D183" s="129" t="s">
        <v>170</v>
      </c>
      <c r="E183" s="130" t="s">
        <v>1190</v>
      </c>
      <c r="F183" s="131" t="s">
        <v>1191</v>
      </c>
      <c r="G183" s="132" t="s">
        <v>218</v>
      </c>
      <c r="H183" s="133">
        <v>27</v>
      </c>
      <c r="I183" s="134">
        <v>0</v>
      </c>
      <c r="J183" s="134">
        <f t="shared" si="10"/>
        <v>0</v>
      </c>
      <c r="K183" s="131" t="s">
        <v>2419</v>
      </c>
      <c r="L183" s="25"/>
      <c r="M183" s="135" t="s">
        <v>1</v>
      </c>
      <c r="N183" s="136" t="s">
        <v>37</v>
      </c>
      <c r="O183" s="137">
        <v>0.59699999999999998</v>
      </c>
      <c r="P183" s="137">
        <f t="shared" si="11"/>
        <v>16.119</v>
      </c>
      <c r="Q183" s="137">
        <v>4.3299999999999996E-3</v>
      </c>
      <c r="R183" s="137">
        <f t="shared" si="12"/>
        <v>0.11690999999999999</v>
      </c>
      <c r="S183" s="137">
        <v>0</v>
      </c>
      <c r="T183" s="138">
        <f t="shared" si="13"/>
        <v>0</v>
      </c>
      <c r="AR183" s="139" t="s">
        <v>174</v>
      </c>
      <c r="AT183" s="139" t="s">
        <v>170</v>
      </c>
      <c r="AU183" s="139" t="s">
        <v>81</v>
      </c>
      <c r="AY183" s="13" t="s">
        <v>168</v>
      </c>
      <c r="BE183" s="140">
        <f t="shared" si="14"/>
        <v>0</v>
      </c>
      <c r="BF183" s="140">
        <f t="shared" si="15"/>
        <v>0</v>
      </c>
      <c r="BG183" s="140">
        <f t="shared" si="16"/>
        <v>0</v>
      </c>
      <c r="BH183" s="140">
        <f t="shared" si="17"/>
        <v>0</v>
      </c>
      <c r="BI183" s="140">
        <f t="shared" si="18"/>
        <v>0</v>
      </c>
      <c r="BJ183" s="13" t="s">
        <v>79</v>
      </c>
      <c r="BK183" s="140">
        <f t="shared" si="19"/>
        <v>0</v>
      </c>
      <c r="BL183" s="13" t="s">
        <v>174</v>
      </c>
      <c r="BM183" s="139" t="s">
        <v>1192</v>
      </c>
    </row>
    <row r="184" spans="2:65" s="1" customFormat="1" ht="24.2" customHeight="1">
      <c r="B184" s="128"/>
      <c r="C184" s="129" t="s">
        <v>443</v>
      </c>
      <c r="D184" s="129" t="s">
        <v>170</v>
      </c>
      <c r="E184" s="130" t="s">
        <v>1193</v>
      </c>
      <c r="F184" s="131" t="s">
        <v>1194</v>
      </c>
      <c r="G184" s="132" t="s">
        <v>218</v>
      </c>
      <c r="H184" s="133">
        <v>27</v>
      </c>
      <c r="I184" s="134">
        <v>0</v>
      </c>
      <c r="J184" s="134">
        <f t="shared" si="10"/>
        <v>0</v>
      </c>
      <c r="K184" s="131" t="s">
        <v>2419</v>
      </c>
      <c r="L184" s="25"/>
      <c r="M184" s="135" t="s">
        <v>1</v>
      </c>
      <c r="N184" s="136" t="s">
        <v>37</v>
      </c>
      <c r="O184" s="137">
        <v>0.24399999999999999</v>
      </c>
      <c r="P184" s="137">
        <f t="shared" si="11"/>
        <v>6.5880000000000001</v>
      </c>
      <c r="Q184" s="137">
        <v>0</v>
      </c>
      <c r="R184" s="137">
        <f t="shared" si="12"/>
        <v>0</v>
      </c>
      <c r="S184" s="137">
        <v>0</v>
      </c>
      <c r="T184" s="138">
        <f t="shared" si="13"/>
        <v>0</v>
      </c>
      <c r="AR184" s="139" t="s">
        <v>174</v>
      </c>
      <c r="AT184" s="139" t="s">
        <v>170</v>
      </c>
      <c r="AU184" s="139" t="s">
        <v>81</v>
      </c>
      <c r="AY184" s="13" t="s">
        <v>168</v>
      </c>
      <c r="BE184" s="140">
        <f t="shared" si="14"/>
        <v>0</v>
      </c>
      <c r="BF184" s="140">
        <f t="shared" si="15"/>
        <v>0</v>
      </c>
      <c r="BG184" s="140">
        <f t="shared" si="16"/>
        <v>0</v>
      </c>
      <c r="BH184" s="140">
        <f t="shared" si="17"/>
        <v>0</v>
      </c>
      <c r="BI184" s="140">
        <f t="shared" si="18"/>
        <v>0</v>
      </c>
      <c r="BJ184" s="13" t="s">
        <v>79</v>
      </c>
      <c r="BK184" s="140">
        <f t="shared" si="19"/>
        <v>0</v>
      </c>
      <c r="BL184" s="13" t="s">
        <v>174</v>
      </c>
      <c r="BM184" s="139" t="s">
        <v>1195</v>
      </c>
    </row>
    <row r="185" spans="2:65" s="1" customFormat="1" ht="33" customHeight="1">
      <c r="B185" s="128"/>
      <c r="C185" s="129" t="s">
        <v>448</v>
      </c>
      <c r="D185" s="129" t="s">
        <v>170</v>
      </c>
      <c r="E185" s="130" t="s">
        <v>1196</v>
      </c>
      <c r="F185" s="131" t="s">
        <v>1197</v>
      </c>
      <c r="G185" s="132" t="s">
        <v>213</v>
      </c>
      <c r="H185" s="133">
        <v>9</v>
      </c>
      <c r="I185" s="134">
        <v>0</v>
      </c>
      <c r="J185" s="134">
        <f t="shared" si="10"/>
        <v>0</v>
      </c>
      <c r="K185" s="131" t="s">
        <v>2419</v>
      </c>
      <c r="L185" s="25"/>
      <c r="M185" s="135" t="s">
        <v>1</v>
      </c>
      <c r="N185" s="136" t="s">
        <v>37</v>
      </c>
      <c r="O185" s="137">
        <v>0.25800000000000001</v>
      </c>
      <c r="P185" s="137">
        <f t="shared" si="11"/>
        <v>2.3220000000000001</v>
      </c>
      <c r="Q185" s="137">
        <v>1.4400000000000001E-3</v>
      </c>
      <c r="R185" s="137">
        <f t="shared" si="12"/>
        <v>1.2960000000000001E-2</v>
      </c>
      <c r="S185" s="137">
        <v>0</v>
      </c>
      <c r="T185" s="138">
        <f t="shared" si="13"/>
        <v>0</v>
      </c>
      <c r="AR185" s="139" t="s">
        <v>174</v>
      </c>
      <c r="AT185" s="139" t="s">
        <v>170</v>
      </c>
      <c r="AU185" s="139" t="s">
        <v>81</v>
      </c>
      <c r="AY185" s="13" t="s">
        <v>168</v>
      </c>
      <c r="BE185" s="140">
        <f t="shared" si="14"/>
        <v>0</v>
      </c>
      <c r="BF185" s="140">
        <f t="shared" si="15"/>
        <v>0</v>
      </c>
      <c r="BG185" s="140">
        <f t="shared" si="16"/>
        <v>0</v>
      </c>
      <c r="BH185" s="140">
        <f t="shared" si="17"/>
        <v>0</v>
      </c>
      <c r="BI185" s="140">
        <f t="shared" si="18"/>
        <v>0</v>
      </c>
      <c r="BJ185" s="13" t="s">
        <v>79</v>
      </c>
      <c r="BK185" s="140">
        <f t="shared" si="19"/>
        <v>0</v>
      </c>
      <c r="BL185" s="13" t="s">
        <v>174</v>
      </c>
      <c r="BM185" s="139" t="s">
        <v>1198</v>
      </c>
    </row>
    <row r="186" spans="2:65" s="1" customFormat="1" ht="33" customHeight="1">
      <c r="B186" s="128"/>
      <c r="C186" s="129" t="s">
        <v>452</v>
      </c>
      <c r="D186" s="129" t="s">
        <v>170</v>
      </c>
      <c r="E186" s="130" t="s">
        <v>1199</v>
      </c>
      <c r="F186" s="131" t="s">
        <v>1200</v>
      </c>
      <c r="G186" s="132" t="s">
        <v>213</v>
      </c>
      <c r="H186" s="133">
        <v>9</v>
      </c>
      <c r="I186" s="134">
        <v>0</v>
      </c>
      <c r="J186" s="134">
        <f t="shared" si="10"/>
        <v>0</v>
      </c>
      <c r="K186" s="131" t="s">
        <v>2419</v>
      </c>
      <c r="L186" s="25"/>
      <c r="M186" s="135" t="s">
        <v>1</v>
      </c>
      <c r="N186" s="136" t="s">
        <v>37</v>
      </c>
      <c r="O186" s="137">
        <v>6.9000000000000006E-2</v>
      </c>
      <c r="P186" s="137">
        <f t="shared" si="11"/>
        <v>0.621</v>
      </c>
      <c r="Q186" s="137">
        <v>0</v>
      </c>
      <c r="R186" s="137">
        <f t="shared" si="12"/>
        <v>0</v>
      </c>
      <c r="S186" s="137">
        <v>0</v>
      </c>
      <c r="T186" s="138">
        <f t="shared" si="13"/>
        <v>0</v>
      </c>
      <c r="AR186" s="139" t="s">
        <v>174</v>
      </c>
      <c r="AT186" s="139" t="s">
        <v>170</v>
      </c>
      <c r="AU186" s="139" t="s">
        <v>81</v>
      </c>
      <c r="AY186" s="13" t="s">
        <v>168</v>
      </c>
      <c r="BE186" s="140">
        <f t="shared" si="14"/>
        <v>0</v>
      </c>
      <c r="BF186" s="140">
        <f t="shared" si="15"/>
        <v>0</v>
      </c>
      <c r="BG186" s="140">
        <f t="shared" si="16"/>
        <v>0</v>
      </c>
      <c r="BH186" s="140">
        <f t="shared" si="17"/>
        <v>0</v>
      </c>
      <c r="BI186" s="140">
        <f t="shared" si="18"/>
        <v>0</v>
      </c>
      <c r="BJ186" s="13" t="s">
        <v>79</v>
      </c>
      <c r="BK186" s="140">
        <f t="shared" si="19"/>
        <v>0</v>
      </c>
      <c r="BL186" s="13" t="s">
        <v>174</v>
      </c>
      <c r="BM186" s="139" t="s">
        <v>1201</v>
      </c>
    </row>
    <row r="187" spans="2:65" s="1" customFormat="1" ht="37.9" customHeight="1">
      <c r="B187" s="128"/>
      <c r="C187" s="129" t="s">
        <v>456</v>
      </c>
      <c r="D187" s="129" t="s">
        <v>170</v>
      </c>
      <c r="E187" s="130" t="s">
        <v>266</v>
      </c>
      <c r="F187" s="131" t="s">
        <v>267</v>
      </c>
      <c r="G187" s="132" t="s">
        <v>213</v>
      </c>
      <c r="H187" s="133">
        <v>1417.0989999999999</v>
      </c>
      <c r="I187" s="134">
        <v>0</v>
      </c>
      <c r="J187" s="134">
        <f t="shared" si="10"/>
        <v>0</v>
      </c>
      <c r="K187" s="131" t="s">
        <v>2419</v>
      </c>
      <c r="L187" s="25"/>
      <c r="M187" s="135" t="s">
        <v>1</v>
      </c>
      <c r="N187" s="136" t="s">
        <v>37</v>
      </c>
      <c r="O187" s="137">
        <v>7.2999999999999995E-2</v>
      </c>
      <c r="P187" s="137">
        <f t="shared" si="11"/>
        <v>103.44822699999999</v>
      </c>
      <c r="Q187" s="137">
        <v>0</v>
      </c>
      <c r="R187" s="137">
        <f t="shared" si="12"/>
        <v>0</v>
      </c>
      <c r="S187" s="137">
        <v>0</v>
      </c>
      <c r="T187" s="138">
        <f t="shared" si="13"/>
        <v>0</v>
      </c>
      <c r="AR187" s="139" t="s">
        <v>174</v>
      </c>
      <c r="AT187" s="139" t="s">
        <v>170</v>
      </c>
      <c r="AU187" s="139" t="s">
        <v>81</v>
      </c>
      <c r="AY187" s="13" t="s">
        <v>168</v>
      </c>
      <c r="BE187" s="140">
        <f t="shared" si="14"/>
        <v>0</v>
      </c>
      <c r="BF187" s="140">
        <f t="shared" si="15"/>
        <v>0</v>
      </c>
      <c r="BG187" s="140">
        <f t="shared" si="16"/>
        <v>0</v>
      </c>
      <c r="BH187" s="140">
        <f t="shared" si="17"/>
        <v>0</v>
      </c>
      <c r="BI187" s="140">
        <f t="shared" si="18"/>
        <v>0</v>
      </c>
      <c r="BJ187" s="13" t="s">
        <v>79</v>
      </c>
      <c r="BK187" s="140">
        <f t="shared" si="19"/>
        <v>0</v>
      </c>
      <c r="BL187" s="13" t="s">
        <v>174</v>
      </c>
      <c r="BM187" s="139" t="s">
        <v>1202</v>
      </c>
    </row>
    <row r="188" spans="2:65" s="1" customFormat="1" ht="37.9" customHeight="1">
      <c r="B188" s="128"/>
      <c r="C188" s="129" t="s">
        <v>460</v>
      </c>
      <c r="D188" s="129" t="s">
        <v>170</v>
      </c>
      <c r="E188" s="130" t="s">
        <v>269</v>
      </c>
      <c r="F188" s="131" t="s">
        <v>270</v>
      </c>
      <c r="G188" s="132" t="s">
        <v>213</v>
      </c>
      <c r="H188" s="133">
        <v>211.75</v>
      </c>
      <c r="I188" s="134">
        <v>0</v>
      </c>
      <c r="J188" s="134">
        <f t="shared" si="10"/>
        <v>0</v>
      </c>
      <c r="K188" s="131" t="s">
        <v>2419</v>
      </c>
      <c r="L188" s="25"/>
      <c r="M188" s="135" t="s">
        <v>1</v>
      </c>
      <c r="N188" s="136" t="s">
        <v>37</v>
      </c>
      <c r="O188" s="137">
        <v>8.3000000000000004E-2</v>
      </c>
      <c r="P188" s="137">
        <f t="shared" si="11"/>
        <v>17.57525</v>
      </c>
      <c r="Q188" s="137">
        <v>0</v>
      </c>
      <c r="R188" s="137">
        <f t="shared" si="12"/>
        <v>0</v>
      </c>
      <c r="S188" s="137">
        <v>0</v>
      </c>
      <c r="T188" s="138">
        <f t="shared" si="13"/>
        <v>0</v>
      </c>
      <c r="AR188" s="139" t="s">
        <v>174</v>
      </c>
      <c r="AT188" s="139" t="s">
        <v>170</v>
      </c>
      <c r="AU188" s="139" t="s">
        <v>81</v>
      </c>
      <c r="AY188" s="13" t="s">
        <v>168</v>
      </c>
      <c r="BE188" s="140">
        <f t="shared" si="14"/>
        <v>0</v>
      </c>
      <c r="BF188" s="140">
        <f t="shared" si="15"/>
        <v>0</v>
      </c>
      <c r="BG188" s="140">
        <f t="shared" si="16"/>
        <v>0</v>
      </c>
      <c r="BH188" s="140">
        <f t="shared" si="17"/>
        <v>0</v>
      </c>
      <c r="BI188" s="140">
        <f t="shared" si="18"/>
        <v>0</v>
      </c>
      <c r="BJ188" s="13" t="s">
        <v>79</v>
      </c>
      <c r="BK188" s="140">
        <f t="shared" si="19"/>
        <v>0</v>
      </c>
      <c r="BL188" s="13" t="s">
        <v>174</v>
      </c>
      <c r="BM188" s="139" t="s">
        <v>1203</v>
      </c>
    </row>
    <row r="189" spans="2:65" s="1" customFormat="1" ht="24.2" customHeight="1">
      <c r="B189" s="128"/>
      <c r="C189" s="129" t="s">
        <v>464</v>
      </c>
      <c r="D189" s="129" t="s">
        <v>170</v>
      </c>
      <c r="E189" s="130" t="s">
        <v>272</v>
      </c>
      <c r="F189" s="131" t="s">
        <v>273</v>
      </c>
      <c r="G189" s="132" t="s">
        <v>239</v>
      </c>
      <c r="H189" s="133">
        <v>2638.7350000000001</v>
      </c>
      <c r="I189" s="134">
        <v>0</v>
      </c>
      <c r="J189" s="134">
        <f t="shared" si="10"/>
        <v>0</v>
      </c>
      <c r="K189" s="131" t="s">
        <v>2419</v>
      </c>
      <c r="L189" s="25"/>
      <c r="M189" s="135" t="s">
        <v>1</v>
      </c>
      <c r="N189" s="136" t="s">
        <v>37</v>
      </c>
      <c r="O189" s="137">
        <v>0</v>
      </c>
      <c r="P189" s="137">
        <f t="shared" si="11"/>
        <v>0</v>
      </c>
      <c r="Q189" s="137">
        <v>0</v>
      </c>
      <c r="R189" s="137">
        <f t="shared" si="12"/>
        <v>0</v>
      </c>
      <c r="S189" s="137">
        <v>0</v>
      </c>
      <c r="T189" s="138">
        <f t="shared" si="13"/>
        <v>0</v>
      </c>
      <c r="AR189" s="139" t="s">
        <v>174</v>
      </c>
      <c r="AT189" s="139" t="s">
        <v>170</v>
      </c>
      <c r="AU189" s="139" t="s">
        <v>81</v>
      </c>
      <c r="AY189" s="13" t="s">
        <v>168</v>
      </c>
      <c r="BE189" s="140">
        <f t="shared" si="14"/>
        <v>0</v>
      </c>
      <c r="BF189" s="140">
        <f t="shared" si="15"/>
        <v>0</v>
      </c>
      <c r="BG189" s="140">
        <f t="shared" si="16"/>
        <v>0</v>
      </c>
      <c r="BH189" s="140">
        <f t="shared" si="17"/>
        <v>0</v>
      </c>
      <c r="BI189" s="140">
        <f t="shared" si="18"/>
        <v>0</v>
      </c>
      <c r="BJ189" s="13" t="s">
        <v>79</v>
      </c>
      <c r="BK189" s="140">
        <f t="shared" si="19"/>
        <v>0</v>
      </c>
      <c r="BL189" s="13" t="s">
        <v>174</v>
      </c>
      <c r="BM189" s="139" t="s">
        <v>1204</v>
      </c>
    </row>
    <row r="190" spans="2:65" s="1" customFormat="1" ht="37.9" customHeight="1">
      <c r="B190" s="128"/>
      <c r="C190" s="129" t="s">
        <v>468</v>
      </c>
      <c r="D190" s="129" t="s">
        <v>170</v>
      </c>
      <c r="E190" s="130" t="s">
        <v>275</v>
      </c>
      <c r="F190" s="131" t="s">
        <v>276</v>
      </c>
      <c r="G190" s="132" t="s">
        <v>239</v>
      </c>
      <c r="H190" s="133">
        <v>325.77</v>
      </c>
      <c r="I190" s="134">
        <v>0</v>
      </c>
      <c r="J190" s="134">
        <f t="shared" si="10"/>
        <v>0</v>
      </c>
      <c r="K190" s="131" t="s">
        <v>192</v>
      </c>
      <c r="L190" s="25"/>
      <c r="M190" s="135" t="s">
        <v>1</v>
      </c>
      <c r="N190" s="136" t="s">
        <v>37</v>
      </c>
      <c r="O190" s="137">
        <v>0</v>
      </c>
      <c r="P190" s="137">
        <f t="shared" si="11"/>
        <v>0</v>
      </c>
      <c r="Q190" s="137">
        <v>0</v>
      </c>
      <c r="R190" s="137">
        <f t="shared" si="12"/>
        <v>0</v>
      </c>
      <c r="S190" s="137">
        <v>0</v>
      </c>
      <c r="T190" s="138">
        <f t="shared" si="13"/>
        <v>0</v>
      </c>
      <c r="AR190" s="139" t="s">
        <v>174</v>
      </c>
      <c r="AT190" s="139" t="s">
        <v>170</v>
      </c>
      <c r="AU190" s="139" t="s">
        <v>81</v>
      </c>
      <c r="AY190" s="13" t="s">
        <v>168</v>
      </c>
      <c r="BE190" s="140">
        <f t="shared" si="14"/>
        <v>0</v>
      </c>
      <c r="BF190" s="140">
        <f t="shared" si="15"/>
        <v>0</v>
      </c>
      <c r="BG190" s="140">
        <f t="shared" si="16"/>
        <v>0</v>
      </c>
      <c r="BH190" s="140">
        <f t="shared" si="17"/>
        <v>0</v>
      </c>
      <c r="BI190" s="140">
        <f t="shared" si="18"/>
        <v>0</v>
      </c>
      <c r="BJ190" s="13" t="s">
        <v>79</v>
      </c>
      <c r="BK190" s="140">
        <f t="shared" si="19"/>
        <v>0</v>
      </c>
      <c r="BL190" s="13" t="s">
        <v>174</v>
      </c>
      <c r="BM190" s="139" t="s">
        <v>1205</v>
      </c>
    </row>
    <row r="191" spans="2:65" s="1" customFormat="1" ht="24.2" customHeight="1">
      <c r="B191" s="128"/>
      <c r="C191" s="129" t="s">
        <v>472</v>
      </c>
      <c r="D191" s="129" t="s">
        <v>170</v>
      </c>
      <c r="E191" s="130" t="s">
        <v>278</v>
      </c>
      <c r="F191" s="131" t="s">
        <v>279</v>
      </c>
      <c r="G191" s="132" t="s">
        <v>213</v>
      </c>
      <c r="H191" s="133">
        <v>1462.1510000000001</v>
      </c>
      <c r="I191" s="134">
        <v>0</v>
      </c>
      <c r="J191" s="134">
        <f t="shared" si="10"/>
        <v>0</v>
      </c>
      <c r="K191" s="131" t="s">
        <v>2419</v>
      </c>
      <c r="L191" s="25"/>
      <c r="M191" s="135" t="s">
        <v>1</v>
      </c>
      <c r="N191" s="136" t="s">
        <v>37</v>
      </c>
      <c r="O191" s="137">
        <v>0.32800000000000001</v>
      </c>
      <c r="P191" s="137">
        <f t="shared" si="11"/>
        <v>479.58552800000007</v>
      </c>
      <c r="Q191" s="137">
        <v>0</v>
      </c>
      <c r="R191" s="137">
        <f t="shared" si="12"/>
        <v>0</v>
      </c>
      <c r="S191" s="137">
        <v>0</v>
      </c>
      <c r="T191" s="138">
        <f t="shared" si="13"/>
        <v>0</v>
      </c>
      <c r="AR191" s="139" t="s">
        <v>174</v>
      </c>
      <c r="AT191" s="139" t="s">
        <v>170</v>
      </c>
      <c r="AU191" s="139" t="s">
        <v>81</v>
      </c>
      <c r="AY191" s="13" t="s">
        <v>168</v>
      </c>
      <c r="BE191" s="140">
        <f t="shared" si="14"/>
        <v>0</v>
      </c>
      <c r="BF191" s="140">
        <f t="shared" si="15"/>
        <v>0</v>
      </c>
      <c r="BG191" s="140">
        <f t="shared" si="16"/>
        <v>0</v>
      </c>
      <c r="BH191" s="140">
        <f t="shared" si="17"/>
        <v>0</v>
      </c>
      <c r="BI191" s="140">
        <f t="shared" si="18"/>
        <v>0</v>
      </c>
      <c r="BJ191" s="13" t="s">
        <v>79</v>
      </c>
      <c r="BK191" s="140">
        <f t="shared" si="19"/>
        <v>0</v>
      </c>
      <c r="BL191" s="13" t="s">
        <v>174</v>
      </c>
      <c r="BM191" s="139" t="s">
        <v>1206</v>
      </c>
    </row>
    <row r="192" spans="2:65" s="1" customFormat="1" ht="24.2" customHeight="1">
      <c r="B192" s="128"/>
      <c r="C192" s="145" t="s">
        <v>476</v>
      </c>
      <c r="D192" s="145" t="s">
        <v>210</v>
      </c>
      <c r="E192" s="146" t="s">
        <v>940</v>
      </c>
      <c r="F192" s="147" t="s">
        <v>941</v>
      </c>
      <c r="G192" s="148" t="s">
        <v>239</v>
      </c>
      <c r="H192" s="149">
        <v>2924.3020000000001</v>
      </c>
      <c r="I192" s="134">
        <v>0</v>
      </c>
      <c r="J192" s="150">
        <f t="shared" si="10"/>
        <v>0</v>
      </c>
      <c r="K192" s="147" t="s">
        <v>192</v>
      </c>
      <c r="L192" s="151"/>
      <c r="M192" s="152" t="s">
        <v>1</v>
      </c>
      <c r="N192" s="153" t="s">
        <v>37</v>
      </c>
      <c r="O192" s="137">
        <v>0</v>
      </c>
      <c r="P192" s="137">
        <f t="shared" si="11"/>
        <v>0</v>
      </c>
      <c r="Q192" s="137">
        <v>0</v>
      </c>
      <c r="R192" s="137">
        <f t="shared" si="12"/>
        <v>0</v>
      </c>
      <c r="S192" s="137">
        <v>0</v>
      </c>
      <c r="T192" s="138">
        <f t="shared" si="13"/>
        <v>0</v>
      </c>
      <c r="AR192" s="139" t="s">
        <v>232</v>
      </c>
      <c r="AT192" s="139" t="s">
        <v>210</v>
      </c>
      <c r="AU192" s="139" t="s">
        <v>81</v>
      </c>
      <c r="AY192" s="13" t="s">
        <v>168</v>
      </c>
      <c r="BE192" s="140">
        <f t="shared" si="14"/>
        <v>0</v>
      </c>
      <c r="BF192" s="140">
        <f t="shared" si="15"/>
        <v>0</v>
      </c>
      <c r="BG192" s="140">
        <f t="shared" si="16"/>
        <v>0</v>
      </c>
      <c r="BH192" s="140">
        <f t="shared" si="17"/>
        <v>0</v>
      </c>
      <c r="BI192" s="140">
        <f t="shared" si="18"/>
        <v>0</v>
      </c>
      <c r="BJ192" s="13" t="s">
        <v>79</v>
      </c>
      <c r="BK192" s="140">
        <f t="shared" si="19"/>
        <v>0</v>
      </c>
      <c r="BL192" s="13" t="s">
        <v>174</v>
      </c>
      <c r="BM192" s="139" t="s">
        <v>1207</v>
      </c>
    </row>
    <row r="193" spans="2:65" s="1" customFormat="1" ht="24.2" customHeight="1">
      <c r="B193" s="128"/>
      <c r="C193" s="129" t="s">
        <v>480</v>
      </c>
      <c r="D193" s="129" t="s">
        <v>170</v>
      </c>
      <c r="E193" s="130" t="s">
        <v>943</v>
      </c>
      <c r="F193" s="131" t="s">
        <v>944</v>
      </c>
      <c r="G193" s="132" t="s">
        <v>213</v>
      </c>
      <c r="H193" s="133">
        <v>1462.1510000000001</v>
      </c>
      <c r="I193" s="134">
        <v>0</v>
      </c>
      <c r="J193" s="134">
        <f t="shared" si="10"/>
        <v>0</v>
      </c>
      <c r="K193" s="131" t="s">
        <v>2419</v>
      </c>
      <c r="L193" s="25"/>
      <c r="M193" s="135" t="s">
        <v>1</v>
      </c>
      <c r="N193" s="136" t="s">
        <v>37</v>
      </c>
      <c r="O193" s="137">
        <v>7.1999999999999995E-2</v>
      </c>
      <c r="P193" s="137">
        <f t="shared" si="11"/>
        <v>105.274872</v>
      </c>
      <c r="Q193" s="137">
        <v>0</v>
      </c>
      <c r="R193" s="137">
        <f t="shared" si="12"/>
        <v>0</v>
      </c>
      <c r="S193" s="137">
        <v>0</v>
      </c>
      <c r="T193" s="138">
        <f t="shared" si="13"/>
        <v>0</v>
      </c>
      <c r="AR193" s="139" t="s">
        <v>174</v>
      </c>
      <c r="AT193" s="139" t="s">
        <v>170</v>
      </c>
      <c r="AU193" s="139" t="s">
        <v>81</v>
      </c>
      <c r="AY193" s="13" t="s">
        <v>168</v>
      </c>
      <c r="BE193" s="140">
        <f t="shared" si="14"/>
        <v>0</v>
      </c>
      <c r="BF193" s="140">
        <f t="shared" si="15"/>
        <v>0</v>
      </c>
      <c r="BG193" s="140">
        <f t="shared" si="16"/>
        <v>0</v>
      </c>
      <c r="BH193" s="140">
        <f t="shared" si="17"/>
        <v>0</v>
      </c>
      <c r="BI193" s="140">
        <f t="shared" si="18"/>
        <v>0</v>
      </c>
      <c r="BJ193" s="13" t="s">
        <v>79</v>
      </c>
      <c r="BK193" s="140">
        <f t="shared" si="19"/>
        <v>0</v>
      </c>
      <c r="BL193" s="13" t="s">
        <v>174</v>
      </c>
      <c r="BM193" s="139" t="s">
        <v>1208</v>
      </c>
    </row>
    <row r="194" spans="2:65" s="1" customFormat="1" ht="37.9" customHeight="1">
      <c r="B194" s="128"/>
      <c r="C194" s="129" t="s">
        <v>484</v>
      </c>
      <c r="D194" s="129" t="s">
        <v>170</v>
      </c>
      <c r="E194" s="130" t="s">
        <v>768</v>
      </c>
      <c r="F194" s="131" t="s">
        <v>769</v>
      </c>
      <c r="G194" s="132" t="s">
        <v>213</v>
      </c>
      <c r="H194" s="133">
        <v>1462.1510000000001</v>
      </c>
      <c r="I194" s="134">
        <v>0</v>
      </c>
      <c r="J194" s="134">
        <f t="shared" si="10"/>
        <v>0</v>
      </c>
      <c r="K194" s="131" t="s">
        <v>2419</v>
      </c>
      <c r="L194" s="25"/>
      <c r="M194" s="135" t="s">
        <v>1</v>
      </c>
      <c r="N194" s="136" t="s">
        <v>37</v>
      </c>
      <c r="O194" s="137">
        <v>7.0000000000000007E-2</v>
      </c>
      <c r="P194" s="137">
        <f t="shared" si="11"/>
        <v>102.35057000000002</v>
      </c>
      <c r="Q194" s="137">
        <v>0</v>
      </c>
      <c r="R194" s="137">
        <f t="shared" si="12"/>
        <v>0</v>
      </c>
      <c r="S194" s="137">
        <v>0</v>
      </c>
      <c r="T194" s="138">
        <f t="shared" si="13"/>
        <v>0</v>
      </c>
      <c r="AR194" s="139" t="s">
        <v>174</v>
      </c>
      <c r="AT194" s="139" t="s">
        <v>170</v>
      </c>
      <c r="AU194" s="139" t="s">
        <v>81</v>
      </c>
      <c r="AY194" s="13" t="s">
        <v>168</v>
      </c>
      <c r="BE194" s="140">
        <f t="shared" si="14"/>
        <v>0</v>
      </c>
      <c r="BF194" s="140">
        <f t="shared" si="15"/>
        <v>0</v>
      </c>
      <c r="BG194" s="140">
        <f t="shared" si="16"/>
        <v>0</v>
      </c>
      <c r="BH194" s="140">
        <f t="shared" si="17"/>
        <v>0</v>
      </c>
      <c r="BI194" s="140">
        <f t="shared" si="18"/>
        <v>0</v>
      </c>
      <c r="BJ194" s="13" t="s">
        <v>79</v>
      </c>
      <c r="BK194" s="140">
        <f t="shared" si="19"/>
        <v>0</v>
      </c>
      <c r="BL194" s="13" t="s">
        <v>174</v>
      </c>
      <c r="BM194" s="139" t="s">
        <v>1209</v>
      </c>
    </row>
    <row r="195" spans="2:65" s="11" customFormat="1" ht="22.9" customHeight="1">
      <c r="B195" s="117"/>
      <c r="D195" s="118" t="s">
        <v>71</v>
      </c>
      <c r="E195" s="126" t="s">
        <v>104</v>
      </c>
      <c r="F195" s="126" t="s">
        <v>1210</v>
      </c>
      <c r="J195" s="127">
        <f>BK195</f>
        <v>0</v>
      </c>
      <c r="L195" s="117"/>
      <c r="M195" s="121"/>
      <c r="P195" s="122">
        <f>P196</f>
        <v>1.768</v>
      </c>
      <c r="R195" s="122">
        <f>R196</f>
        <v>0</v>
      </c>
      <c r="T195" s="123">
        <f>T196</f>
        <v>0</v>
      </c>
      <c r="AR195" s="118" t="s">
        <v>79</v>
      </c>
      <c r="AT195" s="124" t="s">
        <v>71</v>
      </c>
      <c r="AU195" s="124" t="s">
        <v>79</v>
      </c>
      <c r="AY195" s="118" t="s">
        <v>168</v>
      </c>
      <c r="BK195" s="125">
        <f>BK196</f>
        <v>0</v>
      </c>
    </row>
    <row r="196" spans="2:65" s="1" customFormat="1" ht="21.75" customHeight="1">
      <c r="B196" s="128"/>
      <c r="C196" s="129" t="s">
        <v>488</v>
      </c>
      <c r="D196" s="129" t="s">
        <v>170</v>
      </c>
      <c r="E196" s="130" t="s">
        <v>1211</v>
      </c>
      <c r="F196" s="131" t="s">
        <v>1212</v>
      </c>
      <c r="G196" s="132" t="s">
        <v>207</v>
      </c>
      <c r="H196" s="133">
        <v>8</v>
      </c>
      <c r="I196" s="134">
        <v>0</v>
      </c>
      <c r="J196" s="134">
        <f>ROUND(I196*H196,2)</f>
        <v>0</v>
      </c>
      <c r="K196" s="131" t="s">
        <v>2419</v>
      </c>
      <c r="L196" s="25"/>
      <c r="M196" s="135" t="s">
        <v>1</v>
      </c>
      <c r="N196" s="136" t="s">
        <v>37</v>
      </c>
      <c r="O196" s="137">
        <v>0.221</v>
      </c>
      <c r="P196" s="137">
        <f>O196*H196</f>
        <v>1.768</v>
      </c>
      <c r="Q196" s="137">
        <v>0</v>
      </c>
      <c r="R196" s="137">
        <f>Q196*H196</f>
        <v>0</v>
      </c>
      <c r="S196" s="137">
        <v>0</v>
      </c>
      <c r="T196" s="138">
        <f>S196*H196</f>
        <v>0</v>
      </c>
      <c r="AR196" s="139" t="s">
        <v>174</v>
      </c>
      <c r="AT196" s="139" t="s">
        <v>170</v>
      </c>
      <c r="AU196" s="139" t="s">
        <v>81</v>
      </c>
      <c r="AY196" s="13" t="s">
        <v>168</v>
      </c>
      <c r="BE196" s="140">
        <f>IF(N196="základní",J196,0)</f>
        <v>0</v>
      </c>
      <c r="BF196" s="140">
        <f>IF(N196="snížená",J196,0)</f>
        <v>0</v>
      </c>
      <c r="BG196" s="140">
        <f>IF(N196="zákl. přenesená",J196,0)</f>
        <v>0</v>
      </c>
      <c r="BH196" s="140">
        <f>IF(N196="sníž. přenesená",J196,0)</f>
        <v>0</v>
      </c>
      <c r="BI196" s="140">
        <f>IF(N196="nulová",J196,0)</f>
        <v>0</v>
      </c>
      <c r="BJ196" s="13" t="s">
        <v>79</v>
      </c>
      <c r="BK196" s="140">
        <f>ROUND(I196*H196,2)</f>
        <v>0</v>
      </c>
      <c r="BL196" s="13" t="s">
        <v>174</v>
      </c>
      <c r="BM196" s="139" t="s">
        <v>1213</v>
      </c>
    </row>
    <row r="197" spans="2:65" s="11" customFormat="1" ht="22.9" customHeight="1">
      <c r="B197" s="117"/>
      <c r="D197" s="118" t="s">
        <v>71</v>
      </c>
      <c r="E197" s="126" t="s">
        <v>174</v>
      </c>
      <c r="F197" s="126" t="s">
        <v>947</v>
      </c>
      <c r="J197" s="127">
        <f>BK197</f>
        <v>0</v>
      </c>
      <c r="L197" s="117"/>
      <c r="M197" s="121"/>
      <c r="P197" s="122">
        <f>SUM(P198:P203)</f>
        <v>136.16699800000001</v>
      </c>
      <c r="R197" s="122">
        <f>SUM(R198:R203)</f>
        <v>5.5499000000000009</v>
      </c>
      <c r="T197" s="123">
        <f>SUM(T198:T203)</f>
        <v>0</v>
      </c>
      <c r="AR197" s="118" t="s">
        <v>79</v>
      </c>
      <c r="AT197" s="124" t="s">
        <v>71</v>
      </c>
      <c r="AU197" s="124" t="s">
        <v>79</v>
      </c>
      <c r="AY197" s="118" t="s">
        <v>168</v>
      </c>
      <c r="BK197" s="125">
        <f>SUM(BK198:BK203)</f>
        <v>0</v>
      </c>
    </row>
    <row r="198" spans="2:65" s="1" customFormat="1" ht="16.5" customHeight="1">
      <c r="B198" s="128"/>
      <c r="C198" s="129" t="s">
        <v>492</v>
      </c>
      <c r="D198" s="129" t="s">
        <v>170</v>
      </c>
      <c r="E198" s="130" t="s">
        <v>948</v>
      </c>
      <c r="F198" s="131" t="s">
        <v>949</v>
      </c>
      <c r="G198" s="132" t="s">
        <v>213</v>
      </c>
      <c r="H198" s="133">
        <v>38.826000000000001</v>
      </c>
      <c r="I198" s="134">
        <v>0</v>
      </c>
      <c r="J198" s="134">
        <f t="shared" ref="J198:J203" si="20">ROUND(I198*H198,2)</f>
        <v>0</v>
      </c>
      <c r="K198" s="131" t="s">
        <v>2419</v>
      </c>
      <c r="L198" s="25"/>
      <c r="M198" s="135" t="s">
        <v>1</v>
      </c>
      <c r="N198" s="136" t="s">
        <v>37</v>
      </c>
      <c r="O198" s="137">
        <v>1.3169999999999999</v>
      </c>
      <c r="P198" s="137">
        <f t="shared" ref="P198:P203" si="21">O198*H198</f>
        <v>51.133842000000001</v>
      </c>
      <c r="Q198" s="137">
        <v>0</v>
      </c>
      <c r="R198" s="137">
        <f t="shared" ref="R198:R203" si="22">Q198*H198</f>
        <v>0</v>
      </c>
      <c r="S198" s="137">
        <v>0</v>
      </c>
      <c r="T198" s="138">
        <f t="shared" ref="T198:T203" si="23">S198*H198</f>
        <v>0</v>
      </c>
      <c r="AR198" s="139" t="s">
        <v>174</v>
      </c>
      <c r="AT198" s="139" t="s">
        <v>170</v>
      </c>
      <c r="AU198" s="139" t="s">
        <v>81</v>
      </c>
      <c r="AY198" s="13" t="s">
        <v>168</v>
      </c>
      <c r="BE198" s="140">
        <f t="shared" ref="BE198:BE203" si="24">IF(N198="základní",J198,0)</f>
        <v>0</v>
      </c>
      <c r="BF198" s="140">
        <f t="shared" ref="BF198:BF203" si="25">IF(N198="snížená",J198,0)</f>
        <v>0</v>
      </c>
      <c r="BG198" s="140">
        <f t="shared" ref="BG198:BG203" si="26">IF(N198="zákl. přenesená",J198,0)</f>
        <v>0</v>
      </c>
      <c r="BH198" s="140">
        <f t="shared" ref="BH198:BH203" si="27">IF(N198="sníž. přenesená",J198,0)</f>
        <v>0</v>
      </c>
      <c r="BI198" s="140">
        <f t="shared" ref="BI198:BI203" si="28">IF(N198="nulová",J198,0)</f>
        <v>0</v>
      </c>
      <c r="BJ198" s="13" t="s">
        <v>79</v>
      </c>
      <c r="BK198" s="140">
        <f t="shared" ref="BK198:BK203" si="29">ROUND(I198*H198,2)</f>
        <v>0</v>
      </c>
      <c r="BL198" s="13" t="s">
        <v>174</v>
      </c>
      <c r="BM198" s="139" t="s">
        <v>1214</v>
      </c>
    </row>
    <row r="199" spans="2:65" s="1" customFormat="1" ht="24.2" customHeight="1">
      <c r="B199" s="128"/>
      <c r="C199" s="129" t="s">
        <v>496</v>
      </c>
      <c r="D199" s="129" t="s">
        <v>170</v>
      </c>
      <c r="E199" s="130" t="s">
        <v>398</v>
      </c>
      <c r="F199" s="131" t="s">
        <v>399</v>
      </c>
      <c r="G199" s="132" t="s">
        <v>213</v>
      </c>
      <c r="H199" s="133">
        <v>38.826000000000001</v>
      </c>
      <c r="I199" s="134">
        <v>0</v>
      </c>
      <c r="J199" s="134">
        <f t="shared" si="20"/>
        <v>0</v>
      </c>
      <c r="K199" s="131" t="s">
        <v>2419</v>
      </c>
      <c r="L199" s="25"/>
      <c r="M199" s="135" t="s">
        <v>1</v>
      </c>
      <c r="N199" s="136" t="s">
        <v>37</v>
      </c>
      <c r="O199" s="137">
        <v>0.19700000000000001</v>
      </c>
      <c r="P199" s="137">
        <f t="shared" si="21"/>
        <v>7.6487220000000002</v>
      </c>
      <c r="Q199" s="137">
        <v>0</v>
      </c>
      <c r="R199" s="137">
        <f t="shared" si="22"/>
        <v>0</v>
      </c>
      <c r="S199" s="137">
        <v>0</v>
      </c>
      <c r="T199" s="138">
        <f t="shared" si="23"/>
        <v>0</v>
      </c>
      <c r="AR199" s="139" t="s">
        <v>174</v>
      </c>
      <c r="AT199" s="139" t="s">
        <v>170</v>
      </c>
      <c r="AU199" s="139" t="s">
        <v>81</v>
      </c>
      <c r="AY199" s="13" t="s">
        <v>168</v>
      </c>
      <c r="BE199" s="140">
        <f t="shared" si="24"/>
        <v>0</v>
      </c>
      <c r="BF199" s="140">
        <f t="shared" si="25"/>
        <v>0</v>
      </c>
      <c r="BG199" s="140">
        <f t="shared" si="26"/>
        <v>0</v>
      </c>
      <c r="BH199" s="140">
        <f t="shared" si="27"/>
        <v>0</v>
      </c>
      <c r="BI199" s="140">
        <f t="shared" si="28"/>
        <v>0</v>
      </c>
      <c r="BJ199" s="13" t="s">
        <v>79</v>
      </c>
      <c r="BK199" s="140">
        <f t="shared" si="29"/>
        <v>0</v>
      </c>
      <c r="BL199" s="13" t="s">
        <v>174</v>
      </c>
      <c r="BM199" s="139" t="s">
        <v>1215</v>
      </c>
    </row>
    <row r="200" spans="2:65" s="1" customFormat="1" ht="37.9" customHeight="1">
      <c r="B200" s="128"/>
      <c r="C200" s="129" t="s">
        <v>498</v>
      </c>
      <c r="D200" s="129" t="s">
        <v>170</v>
      </c>
      <c r="E200" s="130" t="s">
        <v>952</v>
      </c>
      <c r="F200" s="131" t="s">
        <v>953</v>
      </c>
      <c r="G200" s="132" t="s">
        <v>213</v>
      </c>
      <c r="H200" s="133">
        <v>38.826000000000001</v>
      </c>
      <c r="I200" s="134">
        <v>0</v>
      </c>
      <c r="J200" s="134">
        <f t="shared" si="20"/>
        <v>0</v>
      </c>
      <c r="K200" s="131" t="s">
        <v>2419</v>
      </c>
      <c r="L200" s="25"/>
      <c r="M200" s="135" t="s">
        <v>1</v>
      </c>
      <c r="N200" s="136" t="s">
        <v>37</v>
      </c>
      <c r="O200" s="137">
        <v>4.3999999999999997E-2</v>
      </c>
      <c r="P200" s="137">
        <f t="shared" si="21"/>
        <v>1.7083439999999999</v>
      </c>
      <c r="Q200" s="137">
        <v>0</v>
      </c>
      <c r="R200" s="137">
        <f t="shared" si="22"/>
        <v>0</v>
      </c>
      <c r="S200" s="137">
        <v>0</v>
      </c>
      <c r="T200" s="138">
        <f t="shared" si="23"/>
        <v>0</v>
      </c>
      <c r="AR200" s="139" t="s">
        <v>174</v>
      </c>
      <c r="AT200" s="139" t="s">
        <v>170</v>
      </c>
      <c r="AU200" s="139" t="s">
        <v>81</v>
      </c>
      <c r="AY200" s="13" t="s">
        <v>168</v>
      </c>
      <c r="BE200" s="140">
        <f t="shared" si="24"/>
        <v>0</v>
      </c>
      <c r="BF200" s="140">
        <f t="shared" si="25"/>
        <v>0</v>
      </c>
      <c r="BG200" s="140">
        <f t="shared" si="26"/>
        <v>0</v>
      </c>
      <c r="BH200" s="140">
        <f t="shared" si="27"/>
        <v>0</v>
      </c>
      <c r="BI200" s="140">
        <f t="shared" si="28"/>
        <v>0</v>
      </c>
      <c r="BJ200" s="13" t="s">
        <v>79</v>
      </c>
      <c r="BK200" s="140">
        <f t="shared" si="29"/>
        <v>0</v>
      </c>
      <c r="BL200" s="13" t="s">
        <v>174</v>
      </c>
      <c r="BM200" s="139" t="s">
        <v>1216</v>
      </c>
    </row>
    <row r="201" spans="2:65" s="1" customFormat="1" ht="24.2" customHeight="1">
      <c r="B201" s="128"/>
      <c r="C201" s="129" t="s">
        <v>502</v>
      </c>
      <c r="D201" s="129" t="s">
        <v>170</v>
      </c>
      <c r="E201" s="130" t="s">
        <v>1217</v>
      </c>
      <c r="F201" s="131" t="s">
        <v>1218</v>
      </c>
      <c r="G201" s="132" t="s">
        <v>213</v>
      </c>
      <c r="H201" s="133">
        <v>38.826000000000001</v>
      </c>
      <c r="I201" s="134">
        <v>0</v>
      </c>
      <c r="J201" s="134">
        <f t="shared" si="20"/>
        <v>0</v>
      </c>
      <c r="K201" s="131" t="s">
        <v>2419</v>
      </c>
      <c r="L201" s="25"/>
      <c r="M201" s="135" t="s">
        <v>1</v>
      </c>
      <c r="N201" s="136" t="s">
        <v>37</v>
      </c>
      <c r="O201" s="137">
        <v>1.4650000000000001</v>
      </c>
      <c r="P201" s="137">
        <f t="shared" si="21"/>
        <v>56.880090000000003</v>
      </c>
      <c r="Q201" s="137">
        <v>0</v>
      </c>
      <c r="R201" s="137">
        <f t="shared" si="22"/>
        <v>0</v>
      </c>
      <c r="S201" s="137">
        <v>0</v>
      </c>
      <c r="T201" s="138">
        <f t="shared" si="23"/>
        <v>0</v>
      </c>
      <c r="AR201" s="139" t="s">
        <v>174</v>
      </c>
      <c r="AT201" s="139" t="s">
        <v>170</v>
      </c>
      <c r="AU201" s="139" t="s">
        <v>81</v>
      </c>
      <c r="AY201" s="13" t="s">
        <v>168</v>
      </c>
      <c r="BE201" s="140">
        <f t="shared" si="24"/>
        <v>0</v>
      </c>
      <c r="BF201" s="140">
        <f t="shared" si="25"/>
        <v>0</v>
      </c>
      <c r="BG201" s="140">
        <f t="shared" si="26"/>
        <v>0</v>
      </c>
      <c r="BH201" s="140">
        <f t="shared" si="27"/>
        <v>0</v>
      </c>
      <c r="BI201" s="140">
        <f t="shared" si="28"/>
        <v>0</v>
      </c>
      <c r="BJ201" s="13" t="s">
        <v>79</v>
      </c>
      <c r="BK201" s="140">
        <f t="shared" si="29"/>
        <v>0</v>
      </c>
      <c r="BL201" s="13" t="s">
        <v>174</v>
      </c>
      <c r="BM201" s="139" t="s">
        <v>1219</v>
      </c>
    </row>
    <row r="202" spans="2:65" s="1" customFormat="1" ht="24.2" customHeight="1">
      <c r="B202" s="128"/>
      <c r="C202" s="129" t="s">
        <v>506</v>
      </c>
      <c r="D202" s="129" t="s">
        <v>170</v>
      </c>
      <c r="E202" s="130" t="s">
        <v>955</v>
      </c>
      <c r="F202" s="131" t="s">
        <v>956</v>
      </c>
      <c r="G202" s="132" t="s">
        <v>173</v>
      </c>
      <c r="H202" s="133">
        <v>254</v>
      </c>
      <c r="I202" s="134">
        <v>0</v>
      </c>
      <c r="J202" s="134">
        <f t="shared" si="20"/>
        <v>0</v>
      </c>
      <c r="K202" s="131" t="s">
        <v>2419</v>
      </c>
      <c r="L202" s="25"/>
      <c r="M202" s="135" t="s">
        <v>1</v>
      </c>
      <c r="N202" s="136" t="s">
        <v>37</v>
      </c>
      <c r="O202" s="137">
        <v>7.3999999999999996E-2</v>
      </c>
      <c r="P202" s="137">
        <f t="shared" si="21"/>
        <v>18.795999999999999</v>
      </c>
      <c r="Q202" s="137">
        <v>1.65E-3</v>
      </c>
      <c r="R202" s="137">
        <f t="shared" si="22"/>
        <v>0.41909999999999997</v>
      </c>
      <c r="S202" s="137">
        <v>0</v>
      </c>
      <c r="T202" s="138">
        <f t="shared" si="23"/>
        <v>0</v>
      </c>
      <c r="AR202" s="139" t="s">
        <v>174</v>
      </c>
      <c r="AT202" s="139" t="s">
        <v>170</v>
      </c>
      <c r="AU202" s="139" t="s">
        <v>81</v>
      </c>
      <c r="AY202" s="13" t="s">
        <v>168</v>
      </c>
      <c r="BE202" s="140">
        <f t="shared" si="24"/>
        <v>0</v>
      </c>
      <c r="BF202" s="140">
        <f t="shared" si="25"/>
        <v>0</v>
      </c>
      <c r="BG202" s="140">
        <f t="shared" si="26"/>
        <v>0</v>
      </c>
      <c r="BH202" s="140">
        <f t="shared" si="27"/>
        <v>0</v>
      </c>
      <c r="BI202" s="140">
        <f t="shared" si="28"/>
        <v>0</v>
      </c>
      <c r="BJ202" s="13" t="s">
        <v>79</v>
      </c>
      <c r="BK202" s="140">
        <f t="shared" si="29"/>
        <v>0</v>
      </c>
      <c r="BL202" s="13" t="s">
        <v>174</v>
      </c>
      <c r="BM202" s="139" t="s">
        <v>1220</v>
      </c>
    </row>
    <row r="203" spans="2:65" s="1" customFormat="1" ht="16.5" customHeight="1">
      <c r="B203" s="128"/>
      <c r="C203" s="145" t="s">
        <v>510</v>
      </c>
      <c r="D203" s="145" t="s">
        <v>210</v>
      </c>
      <c r="E203" s="146" t="s">
        <v>1221</v>
      </c>
      <c r="F203" s="147" t="s">
        <v>1222</v>
      </c>
      <c r="G203" s="148" t="s">
        <v>173</v>
      </c>
      <c r="H203" s="149">
        <v>256.54000000000002</v>
      </c>
      <c r="I203" s="134">
        <v>0</v>
      </c>
      <c r="J203" s="150">
        <f t="shared" si="20"/>
        <v>0</v>
      </c>
      <c r="K203" s="147" t="s">
        <v>192</v>
      </c>
      <c r="L203" s="151"/>
      <c r="M203" s="152" t="s">
        <v>1</v>
      </c>
      <c r="N203" s="153" t="s">
        <v>37</v>
      </c>
      <c r="O203" s="137">
        <v>0</v>
      </c>
      <c r="P203" s="137">
        <f t="shared" si="21"/>
        <v>0</v>
      </c>
      <c r="Q203" s="137">
        <v>0.02</v>
      </c>
      <c r="R203" s="137">
        <f t="shared" si="22"/>
        <v>5.1308000000000007</v>
      </c>
      <c r="S203" s="137">
        <v>0</v>
      </c>
      <c r="T203" s="138">
        <f t="shared" si="23"/>
        <v>0</v>
      </c>
      <c r="AR203" s="139" t="s">
        <v>232</v>
      </c>
      <c r="AT203" s="139" t="s">
        <v>210</v>
      </c>
      <c r="AU203" s="139" t="s">
        <v>81</v>
      </c>
      <c r="AY203" s="13" t="s">
        <v>168</v>
      </c>
      <c r="BE203" s="140">
        <f t="shared" si="24"/>
        <v>0</v>
      </c>
      <c r="BF203" s="140">
        <f t="shared" si="25"/>
        <v>0</v>
      </c>
      <c r="BG203" s="140">
        <f t="shared" si="26"/>
        <v>0</v>
      </c>
      <c r="BH203" s="140">
        <f t="shared" si="27"/>
        <v>0</v>
      </c>
      <c r="BI203" s="140">
        <f t="shared" si="28"/>
        <v>0</v>
      </c>
      <c r="BJ203" s="13" t="s">
        <v>79</v>
      </c>
      <c r="BK203" s="140">
        <f t="shared" si="29"/>
        <v>0</v>
      </c>
      <c r="BL203" s="13" t="s">
        <v>174</v>
      </c>
      <c r="BM203" s="139" t="s">
        <v>1223</v>
      </c>
    </row>
    <row r="204" spans="2:65" s="11" customFormat="1" ht="22.9" customHeight="1">
      <c r="B204" s="117"/>
      <c r="D204" s="118" t="s">
        <v>71</v>
      </c>
      <c r="E204" s="126" t="s">
        <v>185</v>
      </c>
      <c r="F204" s="126" t="s">
        <v>774</v>
      </c>
      <c r="J204" s="127">
        <f>BK204</f>
        <v>0</v>
      </c>
      <c r="L204" s="117"/>
      <c r="M204" s="121"/>
      <c r="P204" s="122">
        <f>SUM(P205:P207)</f>
        <v>65.951841000000002</v>
      </c>
      <c r="R204" s="122">
        <f>SUM(R205:R207)</f>
        <v>0</v>
      </c>
      <c r="T204" s="123">
        <f>SUM(T205:T207)</f>
        <v>0</v>
      </c>
      <c r="AR204" s="118" t="s">
        <v>79</v>
      </c>
      <c r="AT204" s="124" t="s">
        <v>71</v>
      </c>
      <c r="AU204" s="124" t="s">
        <v>79</v>
      </c>
      <c r="AY204" s="118" t="s">
        <v>168</v>
      </c>
      <c r="BK204" s="125">
        <f>SUM(BK205:BK207)</f>
        <v>0</v>
      </c>
    </row>
    <row r="205" spans="2:65" s="1" customFormat="1" ht="16.5" customHeight="1">
      <c r="B205" s="128"/>
      <c r="C205" s="129" t="s">
        <v>515</v>
      </c>
      <c r="D205" s="129" t="s">
        <v>170</v>
      </c>
      <c r="E205" s="130" t="s">
        <v>1224</v>
      </c>
      <c r="F205" s="131" t="s">
        <v>1225</v>
      </c>
      <c r="G205" s="132" t="s">
        <v>218</v>
      </c>
      <c r="H205" s="133">
        <v>457.363</v>
      </c>
      <c r="I205" s="134">
        <v>0</v>
      </c>
      <c r="J205" s="134">
        <f>ROUND(I205*H205,2)</f>
        <v>0</v>
      </c>
      <c r="K205" s="131" t="s">
        <v>192</v>
      </c>
      <c r="L205" s="25"/>
      <c r="M205" s="135" t="s">
        <v>1</v>
      </c>
      <c r="N205" s="136" t="s">
        <v>37</v>
      </c>
      <c r="O205" s="137">
        <v>9.6000000000000002E-2</v>
      </c>
      <c r="P205" s="137">
        <f>O205*H205</f>
        <v>43.906848000000004</v>
      </c>
      <c r="Q205" s="137">
        <v>0</v>
      </c>
      <c r="R205" s="137">
        <f>Q205*H205</f>
        <v>0</v>
      </c>
      <c r="S205" s="137">
        <v>0</v>
      </c>
      <c r="T205" s="138">
        <f>S205*H205</f>
        <v>0</v>
      </c>
      <c r="AR205" s="139" t="s">
        <v>174</v>
      </c>
      <c r="AT205" s="139" t="s">
        <v>170</v>
      </c>
      <c r="AU205" s="139" t="s">
        <v>81</v>
      </c>
      <c r="AY205" s="13" t="s">
        <v>168</v>
      </c>
      <c r="BE205" s="140">
        <f>IF(N205="základní",J205,0)</f>
        <v>0</v>
      </c>
      <c r="BF205" s="140">
        <f>IF(N205="snížená",J205,0)</f>
        <v>0</v>
      </c>
      <c r="BG205" s="140">
        <f>IF(N205="zákl. přenesená",J205,0)</f>
        <v>0</v>
      </c>
      <c r="BH205" s="140">
        <f>IF(N205="sníž. přenesená",J205,0)</f>
        <v>0</v>
      </c>
      <c r="BI205" s="140">
        <f>IF(N205="nulová",J205,0)</f>
        <v>0</v>
      </c>
      <c r="BJ205" s="13" t="s">
        <v>79</v>
      </c>
      <c r="BK205" s="140">
        <f>ROUND(I205*H205,2)</f>
        <v>0</v>
      </c>
      <c r="BL205" s="13" t="s">
        <v>174</v>
      </c>
      <c r="BM205" s="139" t="s">
        <v>1226</v>
      </c>
    </row>
    <row r="206" spans="2:65" s="1" customFormat="1" ht="24.2" customHeight="1">
      <c r="B206" s="128"/>
      <c r="C206" s="129" t="s">
        <v>520</v>
      </c>
      <c r="D206" s="129" t="s">
        <v>170</v>
      </c>
      <c r="E206" s="130" t="s">
        <v>398</v>
      </c>
      <c r="F206" s="131" t="s">
        <v>399</v>
      </c>
      <c r="G206" s="132" t="s">
        <v>213</v>
      </c>
      <c r="H206" s="133">
        <v>91.472999999999999</v>
      </c>
      <c r="I206" s="134">
        <v>0</v>
      </c>
      <c r="J206" s="134">
        <f>ROUND(I206*H206,2)</f>
        <v>0</v>
      </c>
      <c r="K206" s="131" t="s">
        <v>2419</v>
      </c>
      <c r="L206" s="25"/>
      <c r="M206" s="135" t="s">
        <v>1</v>
      </c>
      <c r="N206" s="136" t="s">
        <v>37</v>
      </c>
      <c r="O206" s="137">
        <v>0.19700000000000001</v>
      </c>
      <c r="P206" s="137">
        <f>O206*H206</f>
        <v>18.020181000000001</v>
      </c>
      <c r="Q206" s="137">
        <v>0</v>
      </c>
      <c r="R206" s="137">
        <f>Q206*H206</f>
        <v>0</v>
      </c>
      <c r="S206" s="137">
        <v>0</v>
      </c>
      <c r="T206" s="138">
        <f>S206*H206</f>
        <v>0</v>
      </c>
      <c r="AR206" s="139" t="s">
        <v>174</v>
      </c>
      <c r="AT206" s="139" t="s">
        <v>170</v>
      </c>
      <c r="AU206" s="139" t="s">
        <v>81</v>
      </c>
      <c r="AY206" s="13" t="s">
        <v>168</v>
      </c>
      <c r="BE206" s="140">
        <f>IF(N206="základní",J206,0)</f>
        <v>0</v>
      </c>
      <c r="BF206" s="140">
        <f>IF(N206="snížená",J206,0)</f>
        <v>0</v>
      </c>
      <c r="BG206" s="140">
        <f>IF(N206="zákl. přenesená",J206,0)</f>
        <v>0</v>
      </c>
      <c r="BH206" s="140">
        <f>IF(N206="sníž. přenesená",J206,0)</f>
        <v>0</v>
      </c>
      <c r="BI206" s="140">
        <f>IF(N206="nulová",J206,0)</f>
        <v>0</v>
      </c>
      <c r="BJ206" s="13" t="s">
        <v>79</v>
      </c>
      <c r="BK206" s="140">
        <f>ROUND(I206*H206,2)</f>
        <v>0</v>
      </c>
      <c r="BL206" s="13" t="s">
        <v>174</v>
      </c>
      <c r="BM206" s="139" t="s">
        <v>1227</v>
      </c>
    </row>
    <row r="207" spans="2:65" s="1" customFormat="1" ht="37.9" customHeight="1">
      <c r="B207" s="128"/>
      <c r="C207" s="129" t="s">
        <v>524</v>
      </c>
      <c r="D207" s="129" t="s">
        <v>170</v>
      </c>
      <c r="E207" s="130" t="s">
        <v>952</v>
      </c>
      <c r="F207" s="131" t="s">
        <v>953</v>
      </c>
      <c r="G207" s="132" t="s">
        <v>213</v>
      </c>
      <c r="H207" s="133">
        <v>91.472999999999999</v>
      </c>
      <c r="I207" s="134">
        <v>0</v>
      </c>
      <c r="J207" s="134">
        <f>ROUND(I207*H207,2)</f>
        <v>0</v>
      </c>
      <c r="K207" s="131" t="s">
        <v>2419</v>
      </c>
      <c r="L207" s="25"/>
      <c r="M207" s="135" t="s">
        <v>1</v>
      </c>
      <c r="N207" s="136" t="s">
        <v>37</v>
      </c>
      <c r="O207" s="137">
        <v>4.3999999999999997E-2</v>
      </c>
      <c r="P207" s="137">
        <f>O207*H207</f>
        <v>4.0248119999999998</v>
      </c>
      <c r="Q207" s="137">
        <v>0</v>
      </c>
      <c r="R207" s="137">
        <f>Q207*H207</f>
        <v>0</v>
      </c>
      <c r="S207" s="137">
        <v>0</v>
      </c>
      <c r="T207" s="138">
        <f>S207*H207</f>
        <v>0</v>
      </c>
      <c r="AR207" s="139" t="s">
        <v>174</v>
      </c>
      <c r="AT207" s="139" t="s">
        <v>170</v>
      </c>
      <c r="AU207" s="139" t="s">
        <v>81</v>
      </c>
      <c r="AY207" s="13" t="s">
        <v>168</v>
      </c>
      <c r="BE207" s="140">
        <f>IF(N207="základní",J207,0)</f>
        <v>0</v>
      </c>
      <c r="BF207" s="140">
        <f>IF(N207="snížená",J207,0)</f>
        <v>0</v>
      </c>
      <c r="BG207" s="140">
        <f>IF(N207="zákl. přenesená",J207,0)</f>
        <v>0</v>
      </c>
      <c r="BH207" s="140">
        <f>IF(N207="sníž. přenesená",J207,0)</f>
        <v>0</v>
      </c>
      <c r="BI207" s="140">
        <f>IF(N207="nulová",J207,0)</f>
        <v>0</v>
      </c>
      <c r="BJ207" s="13" t="s">
        <v>79</v>
      </c>
      <c r="BK207" s="140">
        <f>ROUND(I207*H207,2)</f>
        <v>0</v>
      </c>
      <c r="BL207" s="13" t="s">
        <v>174</v>
      </c>
      <c r="BM207" s="139" t="s">
        <v>1228</v>
      </c>
    </row>
    <row r="208" spans="2:65" s="11" customFormat="1" ht="22.9" customHeight="1">
      <c r="B208" s="117"/>
      <c r="D208" s="118" t="s">
        <v>71</v>
      </c>
      <c r="E208" s="126" t="s">
        <v>232</v>
      </c>
      <c r="F208" s="126" t="s">
        <v>514</v>
      </c>
      <c r="J208" s="127">
        <f>BK208</f>
        <v>0</v>
      </c>
      <c r="L208" s="117"/>
      <c r="M208" s="121"/>
      <c r="P208" s="122">
        <f>SUM(P209:P278)</f>
        <v>1346.861081</v>
      </c>
      <c r="R208" s="122">
        <f>SUM(R209:R278)</f>
        <v>115.48988380999999</v>
      </c>
      <c r="T208" s="123">
        <f>SUM(T209:T278)</f>
        <v>138.30751000000001</v>
      </c>
      <c r="AR208" s="118" t="s">
        <v>79</v>
      </c>
      <c r="AT208" s="124" t="s">
        <v>71</v>
      </c>
      <c r="AU208" s="124" t="s">
        <v>79</v>
      </c>
      <c r="AY208" s="118" t="s">
        <v>168</v>
      </c>
      <c r="BK208" s="125">
        <f>SUM(BK209:BK278)</f>
        <v>0</v>
      </c>
    </row>
    <row r="209" spans="2:65" s="1" customFormat="1" ht="33" customHeight="1">
      <c r="B209" s="128"/>
      <c r="C209" s="129" t="s">
        <v>528</v>
      </c>
      <c r="D209" s="129" t="s">
        <v>170</v>
      </c>
      <c r="E209" s="130" t="s">
        <v>1229</v>
      </c>
      <c r="F209" s="131" t="s">
        <v>1230</v>
      </c>
      <c r="G209" s="132" t="s">
        <v>207</v>
      </c>
      <c r="H209" s="133">
        <v>20</v>
      </c>
      <c r="I209" s="134">
        <v>0</v>
      </c>
      <c r="J209" s="134">
        <f t="shared" ref="J209:J240" si="30">ROUND(I209*H209,2)</f>
        <v>0</v>
      </c>
      <c r="K209" s="131" t="s">
        <v>2419</v>
      </c>
      <c r="L209" s="25"/>
      <c r="M209" s="135" t="s">
        <v>1</v>
      </c>
      <c r="N209" s="136" t="s">
        <v>37</v>
      </c>
      <c r="O209" s="137">
        <v>0.68600000000000005</v>
      </c>
      <c r="P209" s="137">
        <f t="shared" ref="P209:P240" si="31">O209*H209</f>
        <v>13.72</v>
      </c>
      <c r="Q209" s="137">
        <v>8.0000000000000007E-5</v>
      </c>
      <c r="R209" s="137">
        <f t="shared" ref="R209:R240" si="32">Q209*H209</f>
        <v>1.6000000000000001E-3</v>
      </c>
      <c r="S209" s="137">
        <v>0</v>
      </c>
      <c r="T209" s="138">
        <f t="shared" ref="T209:T240" si="33">S209*H209</f>
        <v>0</v>
      </c>
      <c r="AR209" s="139" t="s">
        <v>174</v>
      </c>
      <c r="AT209" s="139" t="s">
        <v>170</v>
      </c>
      <c r="AU209" s="139" t="s">
        <v>81</v>
      </c>
      <c r="AY209" s="13" t="s">
        <v>168</v>
      </c>
      <c r="BE209" s="140">
        <f t="shared" ref="BE209:BE240" si="34">IF(N209="základní",J209,0)</f>
        <v>0</v>
      </c>
      <c r="BF209" s="140">
        <f t="shared" ref="BF209:BF240" si="35">IF(N209="snížená",J209,0)</f>
        <v>0</v>
      </c>
      <c r="BG209" s="140">
        <f t="shared" ref="BG209:BG240" si="36">IF(N209="zákl. přenesená",J209,0)</f>
        <v>0</v>
      </c>
      <c r="BH209" s="140">
        <f t="shared" ref="BH209:BH240" si="37">IF(N209="sníž. přenesená",J209,0)</f>
        <v>0</v>
      </c>
      <c r="BI209" s="140">
        <f t="shared" ref="BI209:BI240" si="38">IF(N209="nulová",J209,0)</f>
        <v>0</v>
      </c>
      <c r="BJ209" s="13" t="s">
        <v>79</v>
      </c>
      <c r="BK209" s="140">
        <f t="shared" ref="BK209:BK240" si="39">ROUND(I209*H209,2)</f>
        <v>0</v>
      </c>
      <c r="BL209" s="13" t="s">
        <v>174</v>
      </c>
      <c r="BM209" s="139" t="s">
        <v>1231</v>
      </c>
    </row>
    <row r="210" spans="2:65" s="1" customFormat="1" ht="24.2" customHeight="1">
      <c r="B210" s="128"/>
      <c r="C210" s="145" t="s">
        <v>532</v>
      </c>
      <c r="D210" s="145" t="s">
        <v>210</v>
      </c>
      <c r="E210" s="146" t="s">
        <v>1232</v>
      </c>
      <c r="F210" s="147" t="s">
        <v>1233</v>
      </c>
      <c r="G210" s="148" t="s">
        <v>207</v>
      </c>
      <c r="H210" s="149">
        <v>20.3</v>
      </c>
      <c r="I210" s="134">
        <v>0</v>
      </c>
      <c r="J210" s="150">
        <f t="shared" si="30"/>
        <v>0</v>
      </c>
      <c r="K210" s="147" t="s">
        <v>2419</v>
      </c>
      <c r="L210" s="151"/>
      <c r="M210" s="152" t="s">
        <v>1</v>
      </c>
      <c r="N210" s="153" t="s">
        <v>37</v>
      </c>
      <c r="O210" s="137">
        <v>0</v>
      </c>
      <c r="P210" s="137">
        <f t="shared" si="31"/>
        <v>0</v>
      </c>
      <c r="Q210" s="137">
        <v>7.1999999999999995E-2</v>
      </c>
      <c r="R210" s="137">
        <f t="shared" si="32"/>
        <v>1.4616</v>
      </c>
      <c r="S210" s="137">
        <v>0</v>
      </c>
      <c r="T210" s="138">
        <f t="shared" si="33"/>
        <v>0</v>
      </c>
      <c r="AR210" s="139" t="s">
        <v>232</v>
      </c>
      <c r="AT210" s="139" t="s">
        <v>210</v>
      </c>
      <c r="AU210" s="139" t="s">
        <v>81</v>
      </c>
      <c r="AY210" s="13" t="s">
        <v>168</v>
      </c>
      <c r="BE210" s="140">
        <f t="shared" si="34"/>
        <v>0</v>
      </c>
      <c r="BF210" s="140">
        <f t="shared" si="35"/>
        <v>0</v>
      </c>
      <c r="BG210" s="140">
        <f t="shared" si="36"/>
        <v>0</v>
      </c>
      <c r="BH210" s="140">
        <f t="shared" si="37"/>
        <v>0</v>
      </c>
      <c r="BI210" s="140">
        <f t="shared" si="38"/>
        <v>0</v>
      </c>
      <c r="BJ210" s="13" t="s">
        <v>79</v>
      </c>
      <c r="BK210" s="140">
        <f t="shared" si="39"/>
        <v>0</v>
      </c>
      <c r="BL210" s="13" t="s">
        <v>174</v>
      </c>
      <c r="BM210" s="139" t="s">
        <v>1234</v>
      </c>
    </row>
    <row r="211" spans="2:65" s="1" customFormat="1" ht="33" customHeight="1">
      <c r="B211" s="128"/>
      <c r="C211" s="129" t="s">
        <v>536</v>
      </c>
      <c r="D211" s="129" t="s">
        <v>170</v>
      </c>
      <c r="E211" s="130" t="s">
        <v>1235</v>
      </c>
      <c r="F211" s="131" t="s">
        <v>1236</v>
      </c>
      <c r="G211" s="132" t="s">
        <v>207</v>
      </c>
      <c r="H211" s="133">
        <v>257.69</v>
      </c>
      <c r="I211" s="134">
        <v>0</v>
      </c>
      <c r="J211" s="134">
        <f t="shared" si="30"/>
        <v>0</v>
      </c>
      <c r="K211" s="131" t="s">
        <v>2419</v>
      </c>
      <c r="L211" s="25"/>
      <c r="M211" s="135" t="s">
        <v>1</v>
      </c>
      <c r="N211" s="136" t="s">
        <v>37</v>
      </c>
      <c r="O211" s="137">
        <v>0.76</v>
      </c>
      <c r="P211" s="137">
        <f t="shared" si="31"/>
        <v>195.84440000000001</v>
      </c>
      <c r="Q211" s="137">
        <v>1.1E-4</v>
      </c>
      <c r="R211" s="137">
        <f t="shared" si="32"/>
        <v>2.83459E-2</v>
      </c>
      <c r="S211" s="137">
        <v>0</v>
      </c>
      <c r="T211" s="138">
        <f t="shared" si="33"/>
        <v>0</v>
      </c>
      <c r="AR211" s="139" t="s">
        <v>174</v>
      </c>
      <c r="AT211" s="139" t="s">
        <v>170</v>
      </c>
      <c r="AU211" s="139" t="s">
        <v>81</v>
      </c>
      <c r="AY211" s="13" t="s">
        <v>168</v>
      </c>
      <c r="BE211" s="140">
        <f t="shared" si="34"/>
        <v>0</v>
      </c>
      <c r="BF211" s="140">
        <f t="shared" si="35"/>
        <v>0</v>
      </c>
      <c r="BG211" s="140">
        <f t="shared" si="36"/>
        <v>0</v>
      </c>
      <c r="BH211" s="140">
        <f t="shared" si="37"/>
        <v>0</v>
      </c>
      <c r="BI211" s="140">
        <f t="shared" si="38"/>
        <v>0</v>
      </c>
      <c r="BJ211" s="13" t="s">
        <v>79</v>
      </c>
      <c r="BK211" s="140">
        <f t="shared" si="39"/>
        <v>0</v>
      </c>
      <c r="BL211" s="13" t="s">
        <v>174</v>
      </c>
      <c r="BM211" s="139" t="s">
        <v>1237</v>
      </c>
    </row>
    <row r="212" spans="2:65" s="1" customFormat="1" ht="24.2" customHeight="1">
      <c r="B212" s="128"/>
      <c r="C212" s="145" t="s">
        <v>540</v>
      </c>
      <c r="D212" s="145" t="s">
        <v>210</v>
      </c>
      <c r="E212" s="146" t="s">
        <v>1238</v>
      </c>
      <c r="F212" s="147" t="s">
        <v>1239</v>
      </c>
      <c r="G212" s="148" t="s">
        <v>207</v>
      </c>
      <c r="H212" s="149">
        <v>261.55500000000001</v>
      </c>
      <c r="I212" s="134">
        <v>0</v>
      </c>
      <c r="J212" s="150">
        <f t="shared" si="30"/>
        <v>0</v>
      </c>
      <c r="K212" s="147" t="s">
        <v>2419</v>
      </c>
      <c r="L212" s="151"/>
      <c r="M212" s="152" t="s">
        <v>1</v>
      </c>
      <c r="N212" s="153" t="s">
        <v>37</v>
      </c>
      <c r="O212" s="137">
        <v>0</v>
      </c>
      <c r="P212" s="137">
        <f t="shared" si="31"/>
        <v>0</v>
      </c>
      <c r="Q212" s="137">
        <v>0.13600000000000001</v>
      </c>
      <c r="R212" s="137">
        <f t="shared" si="32"/>
        <v>35.571480000000001</v>
      </c>
      <c r="S212" s="137">
        <v>0</v>
      </c>
      <c r="T212" s="138">
        <f t="shared" si="33"/>
        <v>0</v>
      </c>
      <c r="AR212" s="139" t="s">
        <v>232</v>
      </c>
      <c r="AT212" s="139" t="s">
        <v>210</v>
      </c>
      <c r="AU212" s="139" t="s">
        <v>81</v>
      </c>
      <c r="AY212" s="13" t="s">
        <v>168</v>
      </c>
      <c r="BE212" s="140">
        <f t="shared" si="34"/>
        <v>0</v>
      </c>
      <c r="BF212" s="140">
        <f t="shared" si="35"/>
        <v>0</v>
      </c>
      <c r="BG212" s="140">
        <f t="shared" si="36"/>
        <v>0</v>
      </c>
      <c r="BH212" s="140">
        <f t="shared" si="37"/>
        <v>0</v>
      </c>
      <c r="BI212" s="140">
        <f t="shared" si="38"/>
        <v>0</v>
      </c>
      <c r="BJ212" s="13" t="s">
        <v>79</v>
      </c>
      <c r="BK212" s="140">
        <f t="shared" si="39"/>
        <v>0</v>
      </c>
      <c r="BL212" s="13" t="s">
        <v>174</v>
      </c>
      <c r="BM212" s="139" t="s">
        <v>1240</v>
      </c>
    </row>
    <row r="213" spans="2:65" s="1" customFormat="1" ht="24.2" customHeight="1">
      <c r="B213" s="128"/>
      <c r="C213" s="129" t="s">
        <v>544</v>
      </c>
      <c r="D213" s="129" t="s">
        <v>170</v>
      </c>
      <c r="E213" s="130" t="s">
        <v>1051</v>
      </c>
      <c r="F213" s="131" t="s">
        <v>1052</v>
      </c>
      <c r="G213" s="132" t="s">
        <v>213</v>
      </c>
      <c r="H213" s="133">
        <v>188.518</v>
      </c>
      <c r="I213" s="134">
        <v>0</v>
      </c>
      <c r="J213" s="134">
        <f t="shared" si="30"/>
        <v>0</v>
      </c>
      <c r="K213" s="131" t="s">
        <v>2419</v>
      </c>
      <c r="L213" s="25"/>
      <c r="M213" s="135" t="s">
        <v>1</v>
      </c>
      <c r="N213" s="136" t="s">
        <v>37</v>
      </c>
      <c r="O213" s="137">
        <v>1.319</v>
      </c>
      <c r="P213" s="137">
        <f t="shared" si="31"/>
        <v>248.65524199999999</v>
      </c>
      <c r="Q213" s="137">
        <v>0</v>
      </c>
      <c r="R213" s="137">
        <f t="shared" si="32"/>
        <v>0</v>
      </c>
      <c r="S213" s="137">
        <v>0</v>
      </c>
      <c r="T213" s="138">
        <f t="shared" si="33"/>
        <v>0</v>
      </c>
      <c r="AR213" s="139" t="s">
        <v>174</v>
      </c>
      <c r="AT213" s="139" t="s">
        <v>170</v>
      </c>
      <c r="AU213" s="139" t="s">
        <v>81</v>
      </c>
      <c r="AY213" s="13" t="s">
        <v>168</v>
      </c>
      <c r="BE213" s="140">
        <f t="shared" si="34"/>
        <v>0</v>
      </c>
      <c r="BF213" s="140">
        <f t="shared" si="35"/>
        <v>0</v>
      </c>
      <c r="BG213" s="140">
        <f t="shared" si="36"/>
        <v>0</v>
      </c>
      <c r="BH213" s="140">
        <f t="shared" si="37"/>
        <v>0</v>
      </c>
      <c r="BI213" s="140">
        <f t="shared" si="38"/>
        <v>0</v>
      </c>
      <c r="BJ213" s="13" t="s">
        <v>79</v>
      </c>
      <c r="BK213" s="140">
        <f t="shared" si="39"/>
        <v>0</v>
      </c>
      <c r="BL213" s="13" t="s">
        <v>174</v>
      </c>
      <c r="BM213" s="139" t="s">
        <v>1241</v>
      </c>
    </row>
    <row r="214" spans="2:65" s="1" customFormat="1" ht="24.2" customHeight="1">
      <c r="B214" s="128"/>
      <c r="C214" s="129" t="s">
        <v>548</v>
      </c>
      <c r="D214" s="129" t="s">
        <v>170</v>
      </c>
      <c r="E214" s="130" t="s">
        <v>1242</v>
      </c>
      <c r="F214" s="131" t="s">
        <v>1243</v>
      </c>
      <c r="G214" s="132" t="s">
        <v>173</v>
      </c>
      <c r="H214" s="133">
        <v>2</v>
      </c>
      <c r="I214" s="134">
        <v>0</v>
      </c>
      <c r="J214" s="134">
        <f t="shared" si="30"/>
        <v>0</v>
      </c>
      <c r="K214" s="131" t="s">
        <v>2419</v>
      </c>
      <c r="L214" s="25"/>
      <c r="M214" s="135" t="s">
        <v>1</v>
      </c>
      <c r="N214" s="136" t="s">
        <v>37</v>
      </c>
      <c r="O214" s="137">
        <v>1</v>
      </c>
      <c r="P214" s="137">
        <f t="shared" si="31"/>
        <v>2</v>
      </c>
      <c r="Q214" s="137">
        <v>1.6000000000000001E-4</v>
      </c>
      <c r="R214" s="137">
        <f t="shared" si="32"/>
        <v>3.2000000000000003E-4</v>
      </c>
      <c r="S214" s="137">
        <v>0</v>
      </c>
      <c r="T214" s="138">
        <f t="shared" si="33"/>
        <v>0</v>
      </c>
      <c r="AR214" s="139" t="s">
        <v>174</v>
      </c>
      <c r="AT214" s="139" t="s">
        <v>170</v>
      </c>
      <c r="AU214" s="139" t="s">
        <v>81</v>
      </c>
      <c r="AY214" s="13" t="s">
        <v>168</v>
      </c>
      <c r="BE214" s="140">
        <f t="shared" si="34"/>
        <v>0</v>
      </c>
      <c r="BF214" s="140">
        <f t="shared" si="35"/>
        <v>0</v>
      </c>
      <c r="BG214" s="140">
        <f t="shared" si="36"/>
        <v>0</v>
      </c>
      <c r="BH214" s="140">
        <f t="shared" si="37"/>
        <v>0</v>
      </c>
      <c r="BI214" s="140">
        <f t="shared" si="38"/>
        <v>0</v>
      </c>
      <c r="BJ214" s="13" t="s">
        <v>79</v>
      </c>
      <c r="BK214" s="140">
        <f t="shared" si="39"/>
        <v>0</v>
      </c>
      <c r="BL214" s="13" t="s">
        <v>174</v>
      </c>
      <c r="BM214" s="139" t="s">
        <v>1244</v>
      </c>
    </row>
    <row r="215" spans="2:65" s="1" customFormat="1" ht="33" customHeight="1">
      <c r="B215" s="128"/>
      <c r="C215" s="145" t="s">
        <v>552</v>
      </c>
      <c r="D215" s="145" t="s">
        <v>210</v>
      </c>
      <c r="E215" s="146" t="s">
        <v>1245</v>
      </c>
      <c r="F215" s="147" t="s">
        <v>1246</v>
      </c>
      <c r="G215" s="148" t="s">
        <v>173</v>
      </c>
      <c r="H215" s="149">
        <v>2</v>
      </c>
      <c r="I215" s="134">
        <v>0</v>
      </c>
      <c r="J215" s="150">
        <f t="shared" si="30"/>
        <v>0</v>
      </c>
      <c r="K215" s="147" t="s">
        <v>2419</v>
      </c>
      <c r="L215" s="151"/>
      <c r="M215" s="152" t="s">
        <v>1</v>
      </c>
      <c r="N215" s="153" t="s">
        <v>37</v>
      </c>
      <c r="O215" s="137">
        <v>0</v>
      </c>
      <c r="P215" s="137">
        <f t="shared" si="31"/>
        <v>0</v>
      </c>
      <c r="Q215" s="137">
        <v>7.2999999999999995E-2</v>
      </c>
      <c r="R215" s="137">
        <f t="shared" si="32"/>
        <v>0.14599999999999999</v>
      </c>
      <c r="S215" s="137">
        <v>0</v>
      </c>
      <c r="T215" s="138">
        <f t="shared" si="33"/>
        <v>0</v>
      </c>
      <c r="AR215" s="139" t="s">
        <v>232</v>
      </c>
      <c r="AT215" s="139" t="s">
        <v>210</v>
      </c>
      <c r="AU215" s="139" t="s">
        <v>81</v>
      </c>
      <c r="AY215" s="13" t="s">
        <v>168</v>
      </c>
      <c r="BE215" s="140">
        <f t="shared" si="34"/>
        <v>0</v>
      </c>
      <c r="BF215" s="140">
        <f t="shared" si="35"/>
        <v>0</v>
      </c>
      <c r="BG215" s="140">
        <f t="shared" si="36"/>
        <v>0</v>
      </c>
      <c r="BH215" s="140">
        <f t="shared" si="37"/>
        <v>0</v>
      </c>
      <c r="BI215" s="140">
        <f t="shared" si="38"/>
        <v>0</v>
      </c>
      <c r="BJ215" s="13" t="s">
        <v>79</v>
      </c>
      <c r="BK215" s="140">
        <f t="shared" si="39"/>
        <v>0</v>
      </c>
      <c r="BL215" s="13" t="s">
        <v>174</v>
      </c>
      <c r="BM215" s="139" t="s">
        <v>1247</v>
      </c>
    </row>
    <row r="216" spans="2:65" s="1" customFormat="1" ht="24.2" customHeight="1">
      <c r="B216" s="128"/>
      <c r="C216" s="129" t="s">
        <v>556</v>
      </c>
      <c r="D216" s="129" t="s">
        <v>170</v>
      </c>
      <c r="E216" s="130" t="s">
        <v>1248</v>
      </c>
      <c r="F216" s="131" t="s">
        <v>1249</v>
      </c>
      <c r="G216" s="132" t="s">
        <v>173</v>
      </c>
      <c r="H216" s="133">
        <v>32</v>
      </c>
      <c r="I216" s="134">
        <v>0</v>
      </c>
      <c r="J216" s="134">
        <f t="shared" si="30"/>
        <v>0</v>
      </c>
      <c r="K216" s="131" t="s">
        <v>2419</v>
      </c>
      <c r="L216" s="25"/>
      <c r="M216" s="135" t="s">
        <v>1</v>
      </c>
      <c r="N216" s="136" t="s">
        <v>37</v>
      </c>
      <c r="O216" s="137">
        <v>1.0900000000000001</v>
      </c>
      <c r="P216" s="137">
        <f t="shared" si="31"/>
        <v>34.880000000000003</v>
      </c>
      <c r="Q216" s="137">
        <v>1.7000000000000001E-4</v>
      </c>
      <c r="R216" s="137">
        <f t="shared" si="32"/>
        <v>5.4400000000000004E-3</v>
      </c>
      <c r="S216" s="137">
        <v>0</v>
      </c>
      <c r="T216" s="138">
        <f t="shared" si="33"/>
        <v>0</v>
      </c>
      <c r="AR216" s="139" t="s">
        <v>174</v>
      </c>
      <c r="AT216" s="139" t="s">
        <v>170</v>
      </c>
      <c r="AU216" s="139" t="s">
        <v>81</v>
      </c>
      <c r="AY216" s="13" t="s">
        <v>168</v>
      </c>
      <c r="BE216" s="140">
        <f t="shared" si="34"/>
        <v>0</v>
      </c>
      <c r="BF216" s="140">
        <f t="shared" si="35"/>
        <v>0</v>
      </c>
      <c r="BG216" s="140">
        <f t="shared" si="36"/>
        <v>0</v>
      </c>
      <c r="BH216" s="140">
        <f t="shared" si="37"/>
        <v>0</v>
      </c>
      <c r="BI216" s="140">
        <f t="shared" si="38"/>
        <v>0</v>
      </c>
      <c r="BJ216" s="13" t="s">
        <v>79</v>
      </c>
      <c r="BK216" s="140">
        <f t="shared" si="39"/>
        <v>0</v>
      </c>
      <c r="BL216" s="13" t="s">
        <v>174</v>
      </c>
      <c r="BM216" s="139" t="s">
        <v>1250</v>
      </c>
    </row>
    <row r="217" spans="2:65" s="1" customFormat="1" ht="33" customHeight="1">
      <c r="B217" s="128"/>
      <c r="C217" s="145" t="s">
        <v>560</v>
      </c>
      <c r="D217" s="145" t="s">
        <v>210</v>
      </c>
      <c r="E217" s="146" t="s">
        <v>1251</v>
      </c>
      <c r="F217" s="147" t="s">
        <v>1252</v>
      </c>
      <c r="G217" s="148" t="s">
        <v>173</v>
      </c>
      <c r="H217" s="149">
        <v>11</v>
      </c>
      <c r="I217" s="134">
        <v>0</v>
      </c>
      <c r="J217" s="150">
        <f t="shared" si="30"/>
        <v>0</v>
      </c>
      <c r="K217" s="147" t="s">
        <v>2419</v>
      </c>
      <c r="L217" s="151"/>
      <c r="M217" s="152" t="s">
        <v>1</v>
      </c>
      <c r="N217" s="153" t="s">
        <v>37</v>
      </c>
      <c r="O217" s="137">
        <v>0</v>
      </c>
      <c r="P217" s="137">
        <f t="shared" si="31"/>
        <v>0</v>
      </c>
      <c r="Q217" s="137">
        <v>0.14499999999999999</v>
      </c>
      <c r="R217" s="137">
        <f t="shared" si="32"/>
        <v>1.595</v>
      </c>
      <c r="S217" s="137">
        <v>0</v>
      </c>
      <c r="T217" s="138">
        <f t="shared" si="33"/>
        <v>0</v>
      </c>
      <c r="AR217" s="139" t="s">
        <v>232</v>
      </c>
      <c r="AT217" s="139" t="s">
        <v>210</v>
      </c>
      <c r="AU217" s="139" t="s">
        <v>81</v>
      </c>
      <c r="AY217" s="13" t="s">
        <v>168</v>
      </c>
      <c r="BE217" s="140">
        <f t="shared" si="34"/>
        <v>0</v>
      </c>
      <c r="BF217" s="140">
        <f t="shared" si="35"/>
        <v>0</v>
      </c>
      <c r="BG217" s="140">
        <f t="shared" si="36"/>
        <v>0</v>
      </c>
      <c r="BH217" s="140">
        <f t="shared" si="37"/>
        <v>0</v>
      </c>
      <c r="BI217" s="140">
        <f t="shared" si="38"/>
        <v>0</v>
      </c>
      <c r="BJ217" s="13" t="s">
        <v>79</v>
      </c>
      <c r="BK217" s="140">
        <f t="shared" si="39"/>
        <v>0</v>
      </c>
      <c r="BL217" s="13" t="s">
        <v>174</v>
      </c>
      <c r="BM217" s="139" t="s">
        <v>1253</v>
      </c>
    </row>
    <row r="218" spans="2:65" s="1" customFormat="1" ht="33" customHeight="1">
      <c r="B218" s="128"/>
      <c r="C218" s="145" t="s">
        <v>564</v>
      </c>
      <c r="D218" s="145" t="s">
        <v>210</v>
      </c>
      <c r="E218" s="146" t="s">
        <v>1254</v>
      </c>
      <c r="F218" s="147" t="s">
        <v>1255</v>
      </c>
      <c r="G218" s="148" t="s">
        <v>173</v>
      </c>
      <c r="H218" s="149">
        <v>21</v>
      </c>
      <c r="I218" s="134">
        <v>0</v>
      </c>
      <c r="J218" s="150">
        <f t="shared" si="30"/>
        <v>0</v>
      </c>
      <c r="K218" s="147" t="s">
        <v>192</v>
      </c>
      <c r="L218" s="151"/>
      <c r="M218" s="152" t="s">
        <v>1</v>
      </c>
      <c r="N218" s="153" t="s">
        <v>37</v>
      </c>
      <c r="O218" s="137">
        <v>0</v>
      </c>
      <c r="P218" s="137">
        <f t="shared" si="31"/>
        <v>0</v>
      </c>
      <c r="Q218" s="137">
        <v>0.14499999999999999</v>
      </c>
      <c r="R218" s="137">
        <f t="shared" si="32"/>
        <v>3.0449999999999999</v>
      </c>
      <c r="S218" s="137">
        <v>0</v>
      </c>
      <c r="T218" s="138">
        <f t="shared" si="33"/>
        <v>0</v>
      </c>
      <c r="AR218" s="139" t="s">
        <v>232</v>
      </c>
      <c r="AT218" s="139" t="s">
        <v>210</v>
      </c>
      <c r="AU218" s="139" t="s">
        <v>81</v>
      </c>
      <c r="AY218" s="13" t="s">
        <v>168</v>
      </c>
      <c r="BE218" s="140">
        <f t="shared" si="34"/>
        <v>0</v>
      </c>
      <c r="BF218" s="140">
        <f t="shared" si="35"/>
        <v>0</v>
      </c>
      <c r="BG218" s="140">
        <f t="shared" si="36"/>
        <v>0</v>
      </c>
      <c r="BH218" s="140">
        <f t="shared" si="37"/>
        <v>0</v>
      </c>
      <c r="BI218" s="140">
        <f t="shared" si="38"/>
        <v>0</v>
      </c>
      <c r="BJ218" s="13" t="s">
        <v>79</v>
      </c>
      <c r="BK218" s="140">
        <f t="shared" si="39"/>
        <v>0</v>
      </c>
      <c r="BL218" s="13" t="s">
        <v>174</v>
      </c>
      <c r="BM218" s="139" t="s">
        <v>1256</v>
      </c>
    </row>
    <row r="219" spans="2:65" s="1" customFormat="1" ht="24.2" customHeight="1">
      <c r="B219" s="128"/>
      <c r="C219" s="129" t="s">
        <v>568</v>
      </c>
      <c r="D219" s="129" t="s">
        <v>170</v>
      </c>
      <c r="E219" s="130" t="s">
        <v>1257</v>
      </c>
      <c r="F219" s="131" t="s">
        <v>1258</v>
      </c>
      <c r="G219" s="132" t="s">
        <v>173</v>
      </c>
      <c r="H219" s="133">
        <v>4</v>
      </c>
      <c r="I219" s="134">
        <v>0</v>
      </c>
      <c r="J219" s="134">
        <f t="shared" si="30"/>
        <v>0</v>
      </c>
      <c r="K219" s="131" t="s">
        <v>2419</v>
      </c>
      <c r="L219" s="25"/>
      <c r="M219" s="135" t="s">
        <v>1</v>
      </c>
      <c r="N219" s="136" t="s">
        <v>37</v>
      </c>
      <c r="O219" s="137">
        <v>5.4249999999999998</v>
      </c>
      <c r="P219" s="137">
        <f t="shared" si="31"/>
        <v>21.7</v>
      </c>
      <c r="Q219" s="137">
        <v>0.41948000000000002</v>
      </c>
      <c r="R219" s="137">
        <f t="shared" si="32"/>
        <v>1.6779200000000001</v>
      </c>
      <c r="S219" s="137">
        <v>0</v>
      </c>
      <c r="T219" s="138">
        <f t="shared" si="33"/>
        <v>0</v>
      </c>
      <c r="AR219" s="139" t="s">
        <v>174</v>
      </c>
      <c r="AT219" s="139" t="s">
        <v>170</v>
      </c>
      <c r="AU219" s="139" t="s">
        <v>81</v>
      </c>
      <c r="AY219" s="13" t="s">
        <v>168</v>
      </c>
      <c r="BE219" s="140">
        <f t="shared" si="34"/>
        <v>0</v>
      </c>
      <c r="BF219" s="140">
        <f t="shared" si="35"/>
        <v>0</v>
      </c>
      <c r="BG219" s="140">
        <f t="shared" si="36"/>
        <v>0</v>
      </c>
      <c r="BH219" s="140">
        <f t="shared" si="37"/>
        <v>0</v>
      </c>
      <c r="BI219" s="140">
        <f t="shared" si="38"/>
        <v>0</v>
      </c>
      <c r="BJ219" s="13" t="s">
        <v>79</v>
      </c>
      <c r="BK219" s="140">
        <f t="shared" si="39"/>
        <v>0</v>
      </c>
      <c r="BL219" s="13" t="s">
        <v>174</v>
      </c>
      <c r="BM219" s="139" t="s">
        <v>1259</v>
      </c>
    </row>
    <row r="220" spans="2:65" s="1" customFormat="1" ht="37.9" customHeight="1">
      <c r="B220" s="128"/>
      <c r="C220" s="145" t="s">
        <v>572</v>
      </c>
      <c r="D220" s="145" t="s">
        <v>210</v>
      </c>
      <c r="E220" s="146" t="s">
        <v>1260</v>
      </c>
      <c r="F220" s="147" t="s">
        <v>1261</v>
      </c>
      <c r="G220" s="148" t="s">
        <v>173</v>
      </c>
      <c r="H220" s="149">
        <v>4</v>
      </c>
      <c r="I220" s="134">
        <v>0</v>
      </c>
      <c r="J220" s="150">
        <f t="shared" si="30"/>
        <v>0</v>
      </c>
      <c r="K220" s="147" t="s">
        <v>192</v>
      </c>
      <c r="L220" s="151"/>
      <c r="M220" s="152" t="s">
        <v>1</v>
      </c>
      <c r="N220" s="153" t="s">
        <v>37</v>
      </c>
      <c r="O220" s="137">
        <v>0</v>
      </c>
      <c r="P220" s="137">
        <f t="shared" si="31"/>
        <v>0</v>
      </c>
      <c r="Q220" s="137">
        <v>1.87</v>
      </c>
      <c r="R220" s="137">
        <f t="shared" si="32"/>
        <v>7.48</v>
      </c>
      <c r="S220" s="137">
        <v>0</v>
      </c>
      <c r="T220" s="138">
        <f t="shared" si="33"/>
        <v>0</v>
      </c>
      <c r="AR220" s="139" t="s">
        <v>232</v>
      </c>
      <c r="AT220" s="139" t="s">
        <v>210</v>
      </c>
      <c r="AU220" s="139" t="s">
        <v>81</v>
      </c>
      <c r="AY220" s="13" t="s">
        <v>168</v>
      </c>
      <c r="BE220" s="140">
        <f t="shared" si="34"/>
        <v>0</v>
      </c>
      <c r="BF220" s="140">
        <f t="shared" si="35"/>
        <v>0</v>
      </c>
      <c r="BG220" s="140">
        <f t="shared" si="36"/>
        <v>0</v>
      </c>
      <c r="BH220" s="140">
        <f t="shared" si="37"/>
        <v>0</v>
      </c>
      <c r="BI220" s="140">
        <f t="shared" si="38"/>
        <v>0</v>
      </c>
      <c r="BJ220" s="13" t="s">
        <v>79</v>
      </c>
      <c r="BK220" s="140">
        <f t="shared" si="39"/>
        <v>0</v>
      </c>
      <c r="BL220" s="13" t="s">
        <v>174</v>
      </c>
      <c r="BM220" s="139" t="s">
        <v>1262</v>
      </c>
    </row>
    <row r="221" spans="2:65" s="1" customFormat="1" ht="37.9" customHeight="1">
      <c r="B221" s="128"/>
      <c r="C221" s="129" t="s">
        <v>576</v>
      </c>
      <c r="D221" s="129" t="s">
        <v>170</v>
      </c>
      <c r="E221" s="130" t="s">
        <v>1263</v>
      </c>
      <c r="F221" s="131" t="s">
        <v>1264</v>
      </c>
      <c r="G221" s="132" t="s">
        <v>173</v>
      </c>
      <c r="H221" s="133">
        <v>3</v>
      </c>
      <c r="I221" s="134">
        <v>0</v>
      </c>
      <c r="J221" s="134">
        <f t="shared" si="30"/>
        <v>0</v>
      </c>
      <c r="K221" s="131" t="s">
        <v>192</v>
      </c>
      <c r="L221" s="25"/>
      <c r="M221" s="135" t="s">
        <v>1</v>
      </c>
      <c r="N221" s="136" t="s">
        <v>37</v>
      </c>
      <c r="O221" s="137">
        <v>1.5109999999999999</v>
      </c>
      <c r="P221" s="137">
        <f t="shared" si="31"/>
        <v>4.5329999999999995</v>
      </c>
      <c r="Q221" s="137">
        <v>9.8899999999999995E-3</v>
      </c>
      <c r="R221" s="137">
        <f t="shared" si="32"/>
        <v>2.9669999999999998E-2</v>
      </c>
      <c r="S221" s="137">
        <v>0</v>
      </c>
      <c r="T221" s="138">
        <f t="shared" si="33"/>
        <v>0</v>
      </c>
      <c r="AR221" s="139" t="s">
        <v>174</v>
      </c>
      <c r="AT221" s="139" t="s">
        <v>170</v>
      </c>
      <c r="AU221" s="139" t="s">
        <v>81</v>
      </c>
      <c r="AY221" s="13" t="s">
        <v>168</v>
      </c>
      <c r="BE221" s="140">
        <f t="shared" si="34"/>
        <v>0</v>
      </c>
      <c r="BF221" s="140">
        <f t="shared" si="35"/>
        <v>0</v>
      </c>
      <c r="BG221" s="140">
        <f t="shared" si="36"/>
        <v>0</v>
      </c>
      <c r="BH221" s="140">
        <f t="shared" si="37"/>
        <v>0</v>
      </c>
      <c r="BI221" s="140">
        <f t="shared" si="38"/>
        <v>0</v>
      </c>
      <c r="BJ221" s="13" t="s">
        <v>79</v>
      </c>
      <c r="BK221" s="140">
        <f t="shared" si="39"/>
        <v>0</v>
      </c>
      <c r="BL221" s="13" t="s">
        <v>174</v>
      </c>
      <c r="BM221" s="139" t="s">
        <v>1265</v>
      </c>
    </row>
    <row r="222" spans="2:65" s="1" customFormat="1" ht="16.5" customHeight="1">
      <c r="B222" s="128"/>
      <c r="C222" s="145" t="s">
        <v>582</v>
      </c>
      <c r="D222" s="145" t="s">
        <v>210</v>
      </c>
      <c r="E222" s="146" t="s">
        <v>1266</v>
      </c>
      <c r="F222" s="147" t="s">
        <v>1267</v>
      </c>
      <c r="G222" s="148" t="s">
        <v>173</v>
      </c>
      <c r="H222" s="149">
        <v>3</v>
      </c>
      <c r="I222" s="134">
        <v>0</v>
      </c>
      <c r="J222" s="150">
        <f t="shared" si="30"/>
        <v>0</v>
      </c>
      <c r="K222" s="147" t="s">
        <v>2419</v>
      </c>
      <c r="L222" s="151"/>
      <c r="M222" s="152" t="s">
        <v>1</v>
      </c>
      <c r="N222" s="153" t="s">
        <v>37</v>
      </c>
      <c r="O222" s="137">
        <v>0</v>
      </c>
      <c r="P222" s="137">
        <f t="shared" si="31"/>
        <v>0</v>
      </c>
      <c r="Q222" s="137">
        <v>0.26200000000000001</v>
      </c>
      <c r="R222" s="137">
        <f t="shared" si="32"/>
        <v>0.78600000000000003</v>
      </c>
      <c r="S222" s="137">
        <v>0</v>
      </c>
      <c r="T222" s="138">
        <f t="shared" si="33"/>
        <v>0</v>
      </c>
      <c r="AR222" s="139" t="s">
        <v>232</v>
      </c>
      <c r="AT222" s="139" t="s">
        <v>210</v>
      </c>
      <c r="AU222" s="139" t="s">
        <v>81</v>
      </c>
      <c r="AY222" s="13" t="s">
        <v>168</v>
      </c>
      <c r="BE222" s="140">
        <f t="shared" si="34"/>
        <v>0</v>
      </c>
      <c r="BF222" s="140">
        <f t="shared" si="35"/>
        <v>0</v>
      </c>
      <c r="BG222" s="140">
        <f t="shared" si="36"/>
        <v>0</v>
      </c>
      <c r="BH222" s="140">
        <f t="shared" si="37"/>
        <v>0</v>
      </c>
      <c r="BI222" s="140">
        <f t="shared" si="38"/>
        <v>0</v>
      </c>
      <c r="BJ222" s="13" t="s">
        <v>79</v>
      </c>
      <c r="BK222" s="140">
        <f t="shared" si="39"/>
        <v>0</v>
      </c>
      <c r="BL222" s="13" t="s">
        <v>174</v>
      </c>
      <c r="BM222" s="139" t="s">
        <v>1268</v>
      </c>
    </row>
    <row r="223" spans="2:65" s="1" customFormat="1" ht="24.2" customHeight="1">
      <c r="B223" s="128"/>
      <c r="C223" s="145" t="s">
        <v>589</v>
      </c>
      <c r="D223" s="145" t="s">
        <v>210</v>
      </c>
      <c r="E223" s="146" t="s">
        <v>1269</v>
      </c>
      <c r="F223" s="147" t="s">
        <v>1270</v>
      </c>
      <c r="G223" s="148" t="s">
        <v>173</v>
      </c>
      <c r="H223" s="149">
        <v>3.06</v>
      </c>
      <c r="I223" s="134">
        <v>0</v>
      </c>
      <c r="J223" s="150">
        <f t="shared" si="30"/>
        <v>0</v>
      </c>
      <c r="K223" s="147" t="s">
        <v>2419</v>
      </c>
      <c r="L223" s="151"/>
      <c r="M223" s="152" t="s">
        <v>1</v>
      </c>
      <c r="N223" s="153" t="s">
        <v>37</v>
      </c>
      <c r="O223" s="137">
        <v>0</v>
      </c>
      <c r="P223" s="137">
        <f t="shared" si="31"/>
        <v>0</v>
      </c>
      <c r="Q223" s="137">
        <v>2E-3</v>
      </c>
      <c r="R223" s="137">
        <f t="shared" si="32"/>
        <v>6.1200000000000004E-3</v>
      </c>
      <c r="S223" s="137">
        <v>0</v>
      </c>
      <c r="T223" s="138">
        <f t="shared" si="33"/>
        <v>0</v>
      </c>
      <c r="AR223" s="139" t="s">
        <v>232</v>
      </c>
      <c r="AT223" s="139" t="s">
        <v>210</v>
      </c>
      <c r="AU223" s="139" t="s">
        <v>81</v>
      </c>
      <c r="AY223" s="13" t="s">
        <v>168</v>
      </c>
      <c r="BE223" s="140">
        <f t="shared" si="34"/>
        <v>0</v>
      </c>
      <c r="BF223" s="140">
        <f t="shared" si="35"/>
        <v>0</v>
      </c>
      <c r="BG223" s="140">
        <f t="shared" si="36"/>
        <v>0</v>
      </c>
      <c r="BH223" s="140">
        <f t="shared" si="37"/>
        <v>0</v>
      </c>
      <c r="BI223" s="140">
        <f t="shared" si="38"/>
        <v>0</v>
      </c>
      <c r="BJ223" s="13" t="s">
        <v>79</v>
      </c>
      <c r="BK223" s="140">
        <f t="shared" si="39"/>
        <v>0</v>
      </c>
      <c r="BL223" s="13" t="s">
        <v>174</v>
      </c>
      <c r="BM223" s="139" t="s">
        <v>1271</v>
      </c>
    </row>
    <row r="224" spans="2:65" s="1" customFormat="1" ht="37.9" customHeight="1">
      <c r="B224" s="128"/>
      <c r="C224" s="129" t="s">
        <v>594</v>
      </c>
      <c r="D224" s="129" t="s">
        <v>170</v>
      </c>
      <c r="E224" s="130" t="s">
        <v>1272</v>
      </c>
      <c r="F224" s="131" t="s">
        <v>1273</v>
      </c>
      <c r="G224" s="132" t="s">
        <v>173</v>
      </c>
      <c r="H224" s="133">
        <v>4</v>
      </c>
      <c r="I224" s="134">
        <v>0</v>
      </c>
      <c r="J224" s="134">
        <f t="shared" si="30"/>
        <v>0</v>
      </c>
      <c r="K224" s="131" t="s">
        <v>192</v>
      </c>
      <c r="L224" s="25"/>
      <c r="M224" s="135" t="s">
        <v>1</v>
      </c>
      <c r="N224" s="136" t="s">
        <v>37</v>
      </c>
      <c r="O224" s="137">
        <v>2.2029999999999998</v>
      </c>
      <c r="P224" s="137">
        <f t="shared" si="31"/>
        <v>8.8119999999999994</v>
      </c>
      <c r="Q224" s="137">
        <v>9.8899999999999995E-3</v>
      </c>
      <c r="R224" s="137">
        <f t="shared" si="32"/>
        <v>3.9559999999999998E-2</v>
      </c>
      <c r="S224" s="137">
        <v>0</v>
      </c>
      <c r="T224" s="138">
        <f t="shared" si="33"/>
        <v>0</v>
      </c>
      <c r="AR224" s="139" t="s">
        <v>174</v>
      </c>
      <c r="AT224" s="139" t="s">
        <v>170</v>
      </c>
      <c r="AU224" s="139" t="s">
        <v>81</v>
      </c>
      <c r="AY224" s="13" t="s">
        <v>168</v>
      </c>
      <c r="BE224" s="140">
        <f t="shared" si="34"/>
        <v>0</v>
      </c>
      <c r="BF224" s="140">
        <f t="shared" si="35"/>
        <v>0</v>
      </c>
      <c r="BG224" s="140">
        <f t="shared" si="36"/>
        <v>0</v>
      </c>
      <c r="BH224" s="140">
        <f t="shared" si="37"/>
        <v>0</v>
      </c>
      <c r="BI224" s="140">
        <f t="shared" si="38"/>
        <v>0</v>
      </c>
      <c r="BJ224" s="13" t="s">
        <v>79</v>
      </c>
      <c r="BK224" s="140">
        <f t="shared" si="39"/>
        <v>0</v>
      </c>
      <c r="BL224" s="13" t="s">
        <v>174</v>
      </c>
      <c r="BM224" s="139" t="s">
        <v>1274</v>
      </c>
    </row>
    <row r="225" spans="2:65" s="1" customFormat="1" ht="16.5" customHeight="1">
      <c r="B225" s="128"/>
      <c r="C225" s="145" t="s">
        <v>137</v>
      </c>
      <c r="D225" s="145" t="s">
        <v>210</v>
      </c>
      <c r="E225" s="146" t="s">
        <v>1275</v>
      </c>
      <c r="F225" s="147" t="s">
        <v>1276</v>
      </c>
      <c r="G225" s="148" t="s">
        <v>173</v>
      </c>
      <c r="H225" s="149">
        <v>4</v>
      </c>
      <c r="I225" s="134">
        <v>0</v>
      </c>
      <c r="J225" s="150">
        <f t="shared" si="30"/>
        <v>0</v>
      </c>
      <c r="K225" s="147" t="s">
        <v>2419</v>
      </c>
      <c r="L225" s="151"/>
      <c r="M225" s="152" t="s">
        <v>1</v>
      </c>
      <c r="N225" s="153" t="s">
        <v>37</v>
      </c>
      <c r="O225" s="137">
        <v>0</v>
      </c>
      <c r="P225" s="137">
        <f t="shared" si="31"/>
        <v>0</v>
      </c>
      <c r="Q225" s="137">
        <v>0.52600000000000002</v>
      </c>
      <c r="R225" s="137">
        <f t="shared" si="32"/>
        <v>2.1040000000000001</v>
      </c>
      <c r="S225" s="137">
        <v>0</v>
      </c>
      <c r="T225" s="138">
        <f t="shared" si="33"/>
        <v>0</v>
      </c>
      <c r="AR225" s="139" t="s">
        <v>232</v>
      </c>
      <c r="AT225" s="139" t="s">
        <v>210</v>
      </c>
      <c r="AU225" s="139" t="s">
        <v>81</v>
      </c>
      <c r="AY225" s="13" t="s">
        <v>168</v>
      </c>
      <c r="BE225" s="140">
        <f t="shared" si="34"/>
        <v>0</v>
      </c>
      <c r="BF225" s="140">
        <f t="shared" si="35"/>
        <v>0</v>
      </c>
      <c r="BG225" s="140">
        <f t="shared" si="36"/>
        <v>0</v>
      </c>
      <c r="BH225" s="140">
        <f t="shared" si="37"/>
        <v>0</v>
      </c>
      <c r="BI225" s="140">
        <f t="shared" si="38"/>
        <v>0</v>
      </c>
      <c r="BJ225" s="13" t="s">
        <v>79</v>
      </c>
      <c r="BK225" s="140">
        <f t="shared" si="39"/>
        <v>0</v>
      </c>
      <c r="BL225" s="13" t="s">
        <v>174</v>
      </c>
      <c r="BM225" s="139" t="s">
        <v>1277</v>
      </c>
    </row>
    <row r="226" spans="2:65" s="1" customFormat="1" ht="24.2" customHeight="1">
      <c r="B226" s="128"/>
      <c r="C226" s="145" t="s">
        <v>601</v>
      </c>
      <c r="D226" s="145" t="s">
        <v>210</v>
      </c>
      <c r="E226" s="146" t="s">
        <v>1269</v>
      </c>
      <c r="F226" s="147" t="s">
        <v>1270</v>
      </c>
      <c r="G226" s="148" t="s">
        <v>173</v>
      </c>
      <c r="H226" s="149">
        <v>4.08</v>
      </c>
      <c r="I226" s="134">
        <v>0</v>
      </c>
      <c r="J226" s="150">
        <f t="shared" si="30"/>
        <v>0</v>
      </c>
      <c r="K226" s="147" t="s">
        <v>2419</v>
      </c>
      <c r="L226" s="151"/>
      <c r="M226" s="152" t="s">
        <v>1</v>
      </c>
      <c r="N226" s="153" t="s">
        <v>37</v>
      </c>
      <c r="O226" s="137">
        <v>0</v>
      </c>
      <c r="P226" s="137">
        <f t="shared" si="31"/>
        <v>0</v>
      </c>
      <c r="Q226" s="137">
        <v>2E-3</v>
      </c>
      <c r="R226" s="137">
        <f t="shared" si="32"/>
        <v>8.1600000000000006E-3</v>
      </c>
      <c r="S226" s="137">
        <v>0</v>
      </c>
      <c r="T226" s="138">
        <f t="shared" si="33"/>
        <v>0</v>
      </c>
      <c r="AR226" s="139" t="s">
        <v>232</v>
      </c>
      <c r="AT226" s="139" t="s">
        <v>210</v>
      </c>
      <c r="AU226" s="139" t="s">
        <v>81</v>
      </c>
      <c r="AY226" s="13" t="s">
        <v>168</v>
      </c>
      <c r="BE226" s="140">
        <f t="shared" si="34"/>
        <v>0</v>
      </c>
      <c r="BF226" s="140">
        <f t="shared" si="35"/>
        <v>0</v>
      </c>
      <c r="BG226" s="140">
        <f t="shared" si="36"/>
        <v>0</v>
      </c>
      <c r="BH226" s="140">
        <f t="shared" si="37"/>
        <v>0</v>
      </c>
      <c r="BI226" s="140">
        <f t="shared" si="38"/>
        <v>0</v>
      </c>
      <c r="BJ226" s="13" t="s">
        <v>79</v>
      </c>
      <c r="BK226" s="140">
        <f t="shared" si="39"/>
        <v>0</v>
      </c>
      <c r="BL226" s="13" t="s">
        <v>174</v>
      </c>
      <c r="BM226" s="139" t="s">
        <v>1278</v>
      </c>
    </row>
    <row r="227" spans="2:65" s="1" customFormat="1" ht="37.9" customHeight="1">
      <c r="B227" s="128"/>
      <c r="C227" s="129" t="s">
        <v>605</v>
      </c>
      <c r="D227" s="129" t="s">
        <v>170</v>
      </c>
      <c r="E227" s="130" t="s">
        <v>1279</v>
      </c>
      <c r="F227" s="131" t="s">
        <v>1280</v>
      </c>
      <c r="G227" s="132" t="s">
        <v>173</v>
      </c>
      <c r="H227" s="133">
        <v>20</v>
      </c>
      <c r="I227" s="134">
        <v>0</v>
      </c>
      <c r="J227" s="134">
        <f t="shared" si="30"/>
        <v>0</v>
      </c>
      <c r="K227" s="131" t="s">
        <v>192</v>
      </c>
      <c r="L227" s="25"/>
      <c r="M227" s="135" t="s">
        <v>1</v>
      </c>
      <c r="N227" s="136" t="s">
        <v>37</v>
      </c>
      <c r="O227" s="137">
        <v>4.2629999999999999</v>
      </c>
      <c r="P227" s="137">
        <f t="shared" si="31"/>
        <v>85.259999999999991</v>
      </c>
      <c r="Q227" s="137">
        <v>9.8899999999999995E-3</v>
      </c>
      <c r="R227" s="137">
        <f t="shared" si="32"/>
        <v>0.19779999999999998</v>
      </c>
      <c r="S227" s="137">
        <v>0</v>
      </c>
      <c r="T227" s="138">
        <f t="shared" si="33"/>
        <v>0</v>
      </c>
      <c r="AR227" s="139" t="s">
        <v>174</v>
      </c>
      <c r="AT227" s="139" t="s">
        <v>170</v>
      </c>
      <c r="AU227" s="139" t="s">
        <v>81</v>
      </c>
      <c r="AY227" s="13" t="s">
        <v>168</v>
      </c>
      <c r="BE227" s="140">
        <f t="shared" si="34"/>
        <v>0</v>
      </c>
      <c r="BF227" s="140">
        <f t="shared" si="35"/>
        <v>0</v>
      </c>
      <c r="BG227" s="140">
        <f t="shared" si="36"/>
        <v>0</v>
      </c>
      <c r="BH227" s="140">
        <f t="shared" si="37"/>
        <v>0</v>
      </c>
      <c r="BI227" s="140">
        <f t="shared" si="38"/>
        <v>0</v>
      </c>
      <c r="BJ227" s="13" t="s">
        <v>79</v>
      </c>
      <c r="BK227" s="140">
        <f t="shared" si="39"/>
        <v>0</v>
      </c>
      <c r="BL227" s="13" t="s">
        <v>174</v>
      </c>
      <c r="BM227" s="139" t="s">
        <v>1281</v>
      </c>
    </row>
    <row r="228" spans="2:65" s="1" customFormat="1" ht="21.75" customHeight="1">
      <c r="B228" s="128"/>
      <c r="C228" s="145" t="s">
        <v>609</v>
      </c>
      <c r="D228" s="145" t="s">
        <v>210</v>
      </c>
      <c r="E228" s="146" t="s">
        <v>1282</v>
      </c>
      <c r="F228" s="147" t="s">
        <v>1283</v>
      </c>
      <c r="G228" s="148" t="s">
        <v>173</v>
      </c>
      <c r="H228" s="149">
        <v>20</v>
      </c>
      <c r="I228" s="134">
        <v>0</v>
      </c>
      <c r="J228" s="150">
        <f t="shared" si="30"/>
        <v>0</v>
      </c>
      <c r="K228" s="147" t="s">
        <v>2419</v>
      </c>
      <c r="L228" s="151"/>
      <c r="M228" s="152" t="s">
        <v>1</v>
      </c>
      <c r="N228" s="153" t="s">
        <v>37</v>
      </c>
      <c r="O228" s="137">
        <v>0</v>
      </c>
      <c r="P228" s="137">
        <f t="shared" si="31"/>
        <v>0</v>
      </c>
      <c r="Q228" s="137">
        <v>1.0129999999999999</v>
      </c>
      <c r="R228" s="137">
        <f t="shared" si="32"/>
        <v>20.259999999999998</v>
      </c>
      <c r="S228" s="137">
        <v>0</v>
      </c>
      <c r="T228" s="138">
        <f t="shared" si="33"/>
        <v>0</v>
      </c>
      <c r="AR228" s="139" t="s">
        <v>232</v>
      </c>
      <c r="AT228" s="139" t="s">
        <v>210</v>
      </c>
      <c r="AU228" s="139" t="s">
        <v>81</v>
      </c>
      <c r="AY228" s="13" t="s">
        <v>168</v>
      </c>
      <c r="BE228" s="140">
        <f t="shared" si="34"/>
        <v>0</v>
      </c>
      <c r="BF228" s="140">
        <f t="shared" si="35"/>
        <v>0</v>
      </c>
      <c r="BG228" s="140">
        <f t="shared" si="36"/>
        <v>0</v>
      </c>
      <c r="BH228" s="140">
        <f t="shared" si="37"/>
        <v>0</v>
      </c>
      <c r="BI228" s="140">
        <f t="shared" si="38"/>
        <v>0</v>
      </c>
      <c r="BJ228" s="13" t="s">
        <v>79</v>
      </c>
      <c r="BK228" s="140">
        <f t="shared" si="39"/>
        <v>0</v>
      </c>
      <c r="BL228" s="13" t="s">
        <v>174</v>
      </c>
      <c r="BM228" s="139" t="s">
        <v>1284</v>
      </c>
    </row>
    <row r="229" spans="2:65" s="1" customFormat="1" ht="24.2" customHeight="1">
      <c r="B229" s="128"/>
      <c r="C229" s="145" t="s">
        <v>614</v>
      </c>
      <c r="D229" s="145" t="s">
        <v>210</v>
      </c>
      <c r="E229" s="146" t="s">
        <v>1269</v>
      </c>
      <c r="F229" s="147" t="s">
        <v>1270</v>
      </c>
      <c r="G229" s="148" t="s">
        <v>173</v>
      </c>
      <c r="H229" s="149">
        <v>20.399999999999999</v>
      </c>
      <c r="I229" s="134">
        <v>0</v>
      </c>
      <c r="J229" s="150">
        <f t="shared" si="30"/>
        <v>0</v>
      </c>
      <c r="K229" s="147" t="s">
        <v>2419</v>
      </c>
      <c r="L229" s="151"/>
      <c r="M229" s="152" t="s">
        <v>1</v>
      </c>
      <c r="N229" s="153" t="s">
        <v>37</v>
      </c>
      <c r="O229" s="137">
        <v>0</v>
      </c>
      <c r="P229" s="137">
        <f t="shared" si="31"/>
        <v>0</v>
      </c>
      <c r="Q229" s="137">
        <v>2E-3</v>
      </c>
      <c r="R229" s="137">
        <f t="shared" si="32"/>
        <v>4.0799999999999996E-2</v>
      </c>
      <c r="S229" s="137">
        <v>0</v>
      </c>
      <c r="T229" s="138">
        <f t="shared" si="33"/>
        <v>0</v>
      </c>
      <c r="AR229" s="139" t="s">
        <v>232</v>
      </c>
      <c r="AT229" s="139" t="s">
        <v>210</v>
      </c>
      <c r="AU229" s="139" t="s">
        <v>81</v>
      </c>
      <c r="AY229" s="13" t="s">
        <v>168</v>
      </c>
      <c r="BE229" s="140">
        <f t="shared" si="34"/>
        <v>0</v>
      </c>
      <c r="BF229" s="140">
        <f t="shared" si="35"/>
        <v>0</v>
      </c>
      <c r="BG229" s="140">
        <f t="shared" si="36"/>
        <v>0</v>
      </c>
      <c r="BH229" s="140">
        <f t="shared" si="37"/>
        <v>0</v>
      </c>
      <c r="BI229" s="140">
        <f t="shared" si="38"/>
        <v>0</v>
      </c>
      <c r="BJ229" s="13" t="s">
        <v>79</v>
      </c>
      <c r="BK229" s="140">
        <f t="shared" si="39"/>
        <v>0</v>
      </c>
      <c r="BL229" s="13" t="s">
        <v>174</v>
      </c>
      <c r="BM229" s="139" t="s">
        <v>1285</v>
      </c>
    </row>
    <row r="230" spans="2:65" s="1" customFormat="1" ht="37.9" customHeight="1">
      <c r="B230" s="128"/>
      <c r="C230" s="129" t="s">
        <v>618</v>
      </c>
      <c r="D230" s="129" t="s">
        <v>170</v>
      </c>
      <c r="E230" s="130" t="s">
        <v>1286</v>
      </c>
      <c r="F230" s="131" t="s">
        <v>1287</v>
      </c>
      <c r="G230" s="132" t="s">
        <v>173</v>
      </c>
      <c r="H230" s="133">
        <v>12</v>
      </c>
      <c r="I230" s="134">
        <v>0</v>
      </c>
      <c r="J230" s="134">
        <f t="shared" si="30"/>
        <v>0</v>
      </c>
      <c r="K230" s="131" t="s">
        <v>192</v>
      </c>
      <c r="L230" s="25"/>
      <c r="M230" s="135" t="s">
        <v>1</v>
      </c>
      <c r="N230" s="136" t="s">
        <v>37</v>
      </c>
      <c r="O230" s="137">
        <v>2.2229999999999999</v>
      </c>
      <c r="P230" s="137">
        <f t="shared" si="31"/>
        <v>26.675999999999998</v>
      </c>
      <c r="Q230" s="137">
        <v>1.218E-2</v>
      </c>
      <c r="R230" s="137">
        <f t="shared" si="32"/>
        <v>0.14616000000000001</v>
      </c>
      <c r="S230" s="137">
        <v>0</v>
      </c>
      <c r="T230" s="138">
        <f t="shared" si="33"/>
        <v>0</v>
      </c>
      <c r="AR230" s="139" t="s">
        <v>174</v>
      </c>
      <c r="AT230" s="139" t="s">
        <v>170</v>
      </c>
      <c r="AU230" s="139" t="s">
        <v>81</v>
      </c>
      <c r="AY230" s="13" t="s">
        <v>168</v>
      </c>
      <c r="BE230" s="140">
        <f t="shared" si="34"/>
        <v>0</v>
      </c>
      <c r="BF230" s="140">
        <f t="shared" si="35"/>
        <v>0</v>
      </c>
      <c r="BG230" s="140">
        <f t="shared" si="36"/>
        <v>0</v>
      </c>
      <c r="BH230" s="140">
        <f t="shared" si="37"/>
        <v>0</v>
      </c>
      <c r="BI230" s="140">
        <f t="shared" si="38"/>
        <v>0</v>
      </c>
      <c r="BJ230" s="13" t="s">
        <v>79</v>
      </c>
      <c r="BK230" s="140">
        <f t="shared" si="39"/>
        <v>0</v>
      </c>
      <c r="BL230" s="13" t="s">
        <v>174</v>
      </c>
      <c r="BM230" s="139" t="s">
        <v>1288</v>
      </c>
    </row>
    <row r="231" spans="2:65" s="1" customFormat="1" ht="24.2" customHeight="1">
      <c r="B231" s="128"/>
      <c r="C231" s="145" t="s">
        <v>622</v>
      </c>
      <c r="D231" s="145" t="s">
        <v>210</v>
      </c>
      <c r="E231" s="146" t="s">
        <v>1289</v>
      </c>
      <c r="F231" s="147" t="s">
        <v>1290</v>
      </c>
      <c r="G231" s="148" t="s">
        <v>173</v>
      </c>
      <c r="H231" s="149">
        <v>12</v>
      </c>
      <c r="I231" s="134">
        <v>0</v>
      </c>
      <c r="J231" s="150">
        <f t="shared" si="30"/>
        <v>0</v>
      </c>
      <c r="K231" s="147" t="s">
        <v>2419</v>
      </c>
      <c r="L231" s="151"/>
      <c r="M231" s="152" t="s">
        <v>1</v>
      </c>
      <c r="N231" s="153" t="s">
        <v>37</v>
      </c>
      <c r="O231" s="137">
        <v>0</v>
      </c>
      <c r="P231" s="137">
        <f t="shared" si="31"/>
        <v>0</v>
      </c>
      <c r="Q231" s="137">
        <v>0.58499999999999996</v>
      </c>
      <c r="R231" s="137">
        <f t="shared" si="32"/>
        <v>7.02</v>
      </c>
      <c r="S231" s="137">
        <v>0</v>
      </c>
      <c r="T231" s="138">
        <f t="shared" si="33"/>
        <v>0</v>
      </c>
      <c r="AR231" s="139" t="s">
        <v>232</v>
      </c>
      <c r="AT231" s="139" t="s">
        <v>210</v>
      </c>
      <c r="AU231" s="139" t="s">
        <v>81</v>
      </c>
      <c r="AY231" s="13" t="s">
        <v>168</v>
      </c>
      <c r="BE231" s="140">
        <f t="shared" si="34"/>
        <v>0</v>
      </c>
      <c r="BF231" s="140">
        <f t="shared" si="35"/>
        <v>0</v>
      </c>
      <c r="BG231" s="140">
        <f t="shared" si="36"/>
        <v>0</v>
      </c>
      <c r="BH231" s="140">
        <f t="shared" si="37"/>
        <v>0</v>
      </c>
      <c r="BI231" s="140">
        <f t="shared" si="38"/>
        <v>0</v>
      </c>
      <c r="BJ231" s="13" t="s">
        <v>79</v>
      </c>
      <c r="BK231" s="140">
        <f t="shared" si="39"/>
        <v>0</v>
      </c>
      <c r="BL231" s="13" t="s">
        <v>174</v>
      </c>
      <c r="BM231" s="139" t="s">
        <v>1291</v>
      </c>
    </row>
    <row r="232" spans="2:65" s="1" customFormat="1" ht="24.2" customHeight="1">
      <c r="B232" s="128"/>
      <c r="C232" s="145" t="s">
        <v>863</v>
      </c>
      <c r="D232" s="145" t="s">
        <v>210</v>
      </c>
      <c r="E232" s="146" t="s">
        <v>1269</v>
      </c>
      <c r="F232" s="147" t="s">
        <v>1270</v>
      </c>
      <c r="G232" s="148" t="s">
        <v>173</v>
      </c>
      <c r="H232" s="149">
        <v>12.24</v>
      </c>
      <c r="I232" s="134">
        <v>0</v>
      </c>
      <c r="J232" s="150">
        <f t="shared" si="30"/>
        <v>0</v>
      </c>
      <c r="K232" s="147" t="s">
        <v>2419</v>
      </c>
      <c r="L232" s="151"/>
      <c r="M232" s="152" t="s">
        <v>1</v>
      </c>
      <c r="N232" s="153" t="s">
        <v>37</v>
      </c>
      <c r="O232" s="137">
        <v>0</v>
      </c>
      <c r="P232" s="137">
        <f t="shared" si="31"/>
        <v>0</v>
      </c>
      <c r="Q232" s="137">
        <v>2E-3</v>
      </c>
      <c r="R232" s="137">
        <f t="shared" si="32"/>
        <v>2.4480000000000002E-2</v>
      </c>
      <c r="S232" s="137">
        <v>0</v>
      </c>
      <c r="T232" s="138">
        <f t="shared" si="33"/>
        <v>0</v>
      </c>
      <c r="AR232" s="139" t="s">
        <v>232</v>
      </c>
      <c r="AT232" s="139" t="s">
        <v>210</v>
      </c>
      <c r="AU232" s="139" t="s">
        <v>81</v>
      </c>
      <c r="AY232" s="13" t="s">
        <v>168</v>
      </c>
      <c r="BE232" s="140">
        <f t="shared" si="34"/>
        <v>0</v>
      </c>
      <c r="BF232" s="140">
        <f t="shared" si="35"/>
        <v>0</v>
      </c>
      <c r="BG232" s="140">
        <f t="shared" si="36"/>
        <v>0</v>
      </c>
      <c r="BH232" s="140">
        <f t="shared" si="37"/>
        <v>0</v>
      </c>
      <c r="BI232" s="140">
        <f t="shared" si="38"/>
        <v>0</v>
      </c>
      <c r="BJ232" s="13" t="s">
        <v>79</v>
      </c>
      <c r="BK232" s="140">
        <f t="shared" si="39"/>
        <v>0</v>
      </c>
      <c r="BL232" s="13" t="s">
        <v>174</v>
      </c>
      <c r="BM232" s="139" t="s">
        <v>1292</v>
      </c>
    </row>
    <row r="233" spans="2:65" s="1" customFormat="1" ht="24.2" customHeight="1">
      <c r="B233" s="128"/>
      <c r="C233" s="129" t="s">
        <v>865</v>
      </c>
      <c r="D233" s="129" t="s">
        <v>170</v>
      </c>
      <c r="E233" s="130" t="s">
        <v>1293</v>
      </c>
      <c r="F233" s="131" t="s">
        <v>1294</v>
      </c>
      <c r="G233" s="132" t="s">
        <v>173</v>
      </c>
      <c r="H233" s="133">
        <v>5</v>
      </c>
      <c r="I233" s="134">
        <v>0</v>
      </c>
      <c r="J233" s="134">
        <f t="shared" si="30"/>
        <v>0</v>
      </c>
      <c r="K233" s="131" t="s">
        <v>192</v>
      </c>
      <c r="L233" s="25"/>
      <c r="M233" s="135" t="s">
        <v>1</v>
      </c>
      <c r="N233" s="136" t="s">
        <v>37</v>
      </c>
      <c r="O233" s="137">
        <v>1.05</v>
      </c>
      <c r="P233" s="137">
        <f t="shared" si="31"/>
        <v>5.25</v>
      </c>
      <c r="Q233" s="137">
        <v>0.22394</v>
      </c>
      <c r="R233" s="137">
        <f t="shared" si="32"/>
        <v>1.1196999999999999</v>
      </c>
      <c r="S233" s="137">
        <v>0</v>
      </c>
      <c r="T233" s="138">
        <f t="shared" si="33"/>
        <v>0</v>
      </c>
      <c r="AR233" s="139" t="s">
        <v>174</v>
      </c>
      <c r="AT233" s="139" t="s">
        <v>170</v>
      </c>
      <c r="AU233" s="139" t="s">
        <v>81</v>
      </c>
      <c r="AY233" s="13" t="s">
        <v>168</v>
      </c>
      <c r="BE233" s="140">
        <f t="shared" si="34"/>
        <v>0</v>
      </c>
      <c r="BF233" s="140">
        <f t="shared" si="35"/>
        <v>0</v>
      </c>
      <c r="BG233" s="140">
        <f t="shared" si="36"/>
        <v>0</v>
      </c>
      <c r="BH233" s="140">
        <f t="shared" si="37"/>
        <v>0</v>
      </c>
      <c r="BI233" s="140">
        <f t="shared" si="38"/>
        <v>0</v>
      </c>
      <c r="BJ233" s="13" t="s">
        <v>79</v>
      </c>
      <c r="BK233" s="140">
        <f t="shared" si="39"/>
        <v>0</v>
      </c>
      <c r="BL233" s="13" t="s">
        <v>174</v>
      </c>
      <c r="BM233" s="139" t="s">
        <v>1295</v>
      </c>
    </row>
    <row r="234" spans="2:65" s="1" customFormat="1" ht="24.2" customHeight="1">
      <c r="B234" s="128"/>
      <c r="C234" s="145" t="s">
        <v>1296</v>
      </c>
      <c r="D234" s="145" t="s">
        <v>210</v>
      </c>
      <c r="E234" s="146" t="s">
        <v>1297</v>
      </c>
      <c r="F234" s="147" t="s">
        <v>1298</v>
      </c>
      <c r="G234" s="148" t="s">
        <v>173</v>
      </c>
      <c r="H234" s="149">
        <v>1</v>
      </c>
      <c r="I234" s="134">
        <v>0</v>
      </c>
      <c r="J234" s="150">
        <f t="shared" si="30"/>
        <v>0</v>
      </c>
      <c r="K234" s="147" t="s">
        <v>2419</v>
      </c>
      <c r="L234" s="151"/>
      <c r="M234" s="152" t="s">
        <v>1</v>
      </c>
      <c r="N234" s="153" t="s">
        <v>37</v>
      </c>
      <c r="O234" s="137">
        <v>0</v>
      </c>
      <c r="P234" s="137">
        <f t="shared" si="31"/>
        <v>0</v>
      </c>
      <c r="Q234" s="137">
        <v>2.8000000000000001E-2</v>
      </c>
      <c r="R234" s="137">
        <f t="shared" si="32"/>
        <v>2.8000000000000001E-2</v>
      </c>
      <c r="S234" s="137">
        <v>0</v>
      </c>
      <c r="T234" s="138">
        <f t="shared" si="33"/>
        <v>0</v>
      </c>
      <c r="AR234" s="139" t="s">
        <v>232</v>
      </c>
      <c r="AT234" s="139" t="s">
        <v>210</v>
      </c>
      <c r="AU234" s="139" t="s">
        <v>81</v>
      </c>
      <c r="AY234" s="13" t="s">
        <v>168</v>
      </c>
      <c r="BE234" s="140">
        <f t="shared" si="34"/>
        <v>0</v>
      </c>
      <c r="BF234" s="140">
        <f t="shared" si="35"/>
        <v>0</v>
      </c>
      <c r="BG234" s="140">
        <f t="shared" si="36"/>
        <v>0</v>
      </c>
      <c r="BH234" s="140">
        <f t="shared" si="37"/>
        <v>0</v>
      </c>
      <c r="BI234" s="140">
        <f t="shared" si="38"/>
        <v>0</v>
      </c>
      <c r="BJ234" s="13" t="s">
        <v>79</v>
      </c>
      <c r="BK234" s="140">
        <f t="shared" si="39"/>
        <v>0</v>
      </c>
      <c r="BL234" s="13" t="s">
        <v>174</v>
      </c>
      <c r="BM234" s="139" t="s">
        <v>1299</v>
      </c>
    </row>
    <row r="235" spans="2:65" s="1" customFormat="1" ht="24.2" customHeight="1">
      <c r="B235" s="128"/>
      <c r="C235" s="145" t="s">
        <v>1300</v>
      </c>
      <c r="D235" s="145" t="s">
        <v>210</v>
      </c>
      <c r="E235" s="146" t="s">
        <v>1301</v>
      </c>
      <c r="F235" s="147" t="s">
        <v>1302</v>
      </c>
      <c r="G235" s="148" t="s">
        <v>173</v>
      </c>
      <c r="H235" s="149">
        <v>1</v>
      </c>
      <c r="I235" s="134">
        <v>0</v>
      </c>
      <c r="J235" s="150">
        <f t="shared" si="30"/>
        <v>0</v>
      </c>
      <c r="K235" s="147" t="s">
        <v>2419</v>
      </c>
      <c r="L235" s="151"/>
      <c r="M235" s="152" t="s">
        <v>1</v>
      </c>
      <c r="N235" s="153" t="s">
        <v>37</v>
      </c>
      <c r="O235" s="137">
        <v>0</v>
      </c>
      <c r="P235" s="137">
        <f t="shared" si="31"/>
        <v>0</v>
      </c>
      <c r="Q235" s="137">
        <v>0.04</v>
      </c>
      <c r="R235" s="137">
        <f t="shared" si="32"/>
        <v>0.04</v>
      </c>
      <c r="S235" s="137">
        <v>0</v>
      </c>
      <c r="T235" s="138">
        <f t="shared" si="33"/>
        <v>0</v>
      </c>
      <c r="AR235" s="139" t="s">
        <v>232</v>
      </c>
      <c r="AT235" s="139" t="s">
        <v>210</v>
      </c>
      <c r="AU235" s="139" t="s">
        <v>81</v>
      </c>
      <c r="AY235" s="13" t="s">
        <v>168</v>
      </c>
      <c r="BE235" s="140">
        <f t="shared" si="34"/>
        <v>0</v>
      </c>
      <c r="BF235" s="140">
        <f t="shared" si="35"/>
        <v>0</v>
      </c>
      <c r="BG235" s="140">
        <f t="shared" si="36"/>
        <v>0</v>
      </c>
      <c r="BH235" s="140">
        <f t="shared" si="37"/>
        <v>0</v>
      </c>
      <c r="BI235" s="140">
        <f t="shared" si="38"/>
        <v>0</v>
      </c>
      <c r="BJ235" s="13" t="s">
        <v>79</v>
      </c>
      <c r="BK235" s="140">
        <f t="shared" si="39"/>
        <v>0</v>
      </c>
      <c r="BL235" s="13" t="s">
        <v>174</v>
      </c>
      <c r="BM235" s="139" t="s">
        <v>1303</v>
      </c>
    </row>
    <row r="236" spans="2:65" s="1" customFormat="1" ht="24.2" customHeight="1">
      <c r="B236" s="128"/>
      <c r="C236" s="145" t="s">
        <v>1304</v>
      </c>
      <c r="D236" s="145" t="s">
        <v>210</v>
      </c>
      <c r="E236" s="146" t="s">
        <v>1305</v>
      </c>
      <c r="F236" s="147" t="s">
        <v>1306</v>
      </c>
      <c r="G236" s="148" t="s">
        <v>173</v>
      </c>
      <c r="H236" s="149">
        <v>1</v>
      </c>
      <c r="I236" s="134">
        <v>0</v>
      </c>
      <c r="J236" s="150">
        <f t="shared" si="30"/>
        <v>0</v>
      </c>
      <c r="K236" s="147" t="s">
        <v>2419</v>
      </c>
      <c r="L236" s="151"/>
      <c r="M236" s="152" t="s">
        <v>1</v>
      </c>
      <c r="N236" s="153" t="s">
        <v>37</v>
      </c>
      <c r="O236" s="137">
        <v>0</v>
      </c>
      <c r="P236" s="137">
        <f t="shared" si="31"/>
        <v>0</v>
      </c>
      <c r="Q236" s="137">
        <v>5.0999999999999997E-2</v>
      </c>
      <c r="R236" s="137">
        <f t="shared" si="32"/>
        <v>5.0999999999999997E-2</v>
      </c>
      <c r="S236" s="137">
        <v>0</v>
      </c>
      <c r="T236" s="138">
        <f t="shared" si="33"/>
        <v>0</v>
      </c>
      <c r="AR236" s="139" t="s">
        <v>232</v>
      </c>
      <c r="AT236" s="139" t="s">
        <v>210</v>
      </c>
      <c r="AU236" s="139" t="s">
        <v>81</v>
      </c>
      <c r="AY236" s="13" t="s">
        <v>168</v>
      </c>
      <c r="BE236" s="140">
        <f t="shared" si="34"/>
        <v>0</v>
      </c>
      <c r="BF236" s="140">
        <f t="shared" si="35"/>
        <v>0</v>
      </c>
      <c r="BG236" s="140">
        <f t="shared" si="36"/>
        <v>0</v>
      </c>
      <c r="BH236" s="140">
        <f t="shared" si="37"/>
        <v>0</v>
      </c>
      <c r="BI236" s="140">
        <f t="shared" si="38"/>
        <v>0</v>
      </c>
      <c r="BJ236" s="13" t="s">
        <v>79</v>
      </c>
      <c r="BK236" s="140">
        <f t="shared" si="39"/>
        <v>0</v>
      </c>
      <c r="BL236" s="13" t="s">
        <v>174</v>
      </c>
      <c r="BM236" s="139" t="s">
        <v>1307</v>
      </c>
    </row>
    <row r="237" spans="2:65" s="1" customFormat="1" ht="24.2" customHeight="1">
      <c r="B237" s="128"/>
      <c r="C237" s="145" t="s">
        <v>1308</v>
      </c>
      <c r="D237" s="145" t="s">
        <v>210</v>
      </c>
      <c r="E237" s="146" t="s">
        <v>1309</v>
      </c>
      <c r="F237" s="147" t="s">
        <v>1310</v>
      </c>
      <c r="G237" s="148" t="s">
        <v>173</v>
      </c>
      <c r="H237" s="149">
        <v>2</v>
      </c>
      <c r="I237" s="134">
        <v>0</v>
      </c>
      <c r="J237" s="150">
        <f t="shared" si="30"/>
        <v>0</v>
      </c>
      <c r="K237" s="147" t="s">
        <v>2419</v>
      </c>
      <c r="L237" s="151"/>
      <c r="M237" s="152" t="s">
        <v>1</v>
      </c>
      <c r="N237" s="153" t="s">
        <v>37</v>
      </c>
      <c r="O237" s="137">
        <v>0</v>
      </c>
      <c r="P237" s="137">
        <f t="shared" si="31"/>
        <v>0</v>
      </c>
      <c r="Q237" s="137">
        <v>6.8000000000000005E-2</v>
      </c>
      <c r="R237" s="137">
        <f t="shared" si="32"/>
        <v>0.13600000000000001</v>
      </c>
      <c r="S237" s="137">
        <v>0</v>
      </c>
      <c r="T237" s="138">
        <f t="shared" si="33"/>
        <v>0</v>
      </c>
      <c r="AR237" s="139" t="s">
        <v>232</v>
      </c>
      <c r="AT237" s="139" t="s">
        <v>210</v>
      </c>
      <c r="AU237" s="139" t="s">
        <v>81</v>
      </c>
      <c r="AY237" s="13" t="s">
        <v>168</v>
      </c>
      <c r="BE237" s="140">
        <f t="shared" si="34"/>
        <v>0</v>
      </c>
      <c r="BF237" s="140">
        <f t="shared" si="35"/>
        <v>0</v>
      </c>
      <c r="BG237" s="140">
        <f t="shared" si="36"/>
        <v>0</v>
      </c>
      <c r="BH237" s="140">
        <f t="shared" si="37"/>
        <v>0</v>
      </c>
      <c r="BI237" s="140">
        <f t="shared" si="38"/>
        <v>0</v>
      </c>
      <c r="BJ237" s="13" t="s">
        <v>79</v>
      </c>
      <c r="BK237" s="140">
        <f t="shared" si="39"/>
        <v>0</v>
      </c>
      <c r="BL237" s="13" t="s">
        <v>174</v>
      </c>
      <c r="BM237" s="139" t="s">
        <v>1311</v>
      </c>
    </row>
    <row r="238" spans="2:65" s="1" customFormat="1" ht="24.2" customHeight="1">
      <c r="B238" s="128"/>
      <c r="C238" s="129" t="s">
        <v>1312</v>
      </c>
      <c r="D238" s="129" t="s">
        <v>170</v>
      </c>
      <c r="E238" s="130" t="s">
        <v>1313</v>
      </c>
      <c r="F238" s="131" t="s">
        <v>1314</v>
      </c>
      <c r="G238" s="132" t="s">
        <v>173</v>
      </c>
      <c r="H238" s="133">
        <v>8</v>
      </c>
      <c r="I238" s="134">
        <v>0</v>
      </c>
      <c r="J238" s="134">
        <f t="shared" si="30"/>
        <v>0</v>
      </c>
      <c r="K238" s="131" t="s">
        <v>192</v>
      </c>
      <c r="L238" s="25"/>
      <c r="M238" s="135" t="s">
        <v>1</v>
      </c>
      <c r="N238" s="136" t="s">
        <v>37</v>
      </c>
      <c r="O238" s="137">
        <v>1.228</v>
      </c>
      <c r="P238" s="137">
        <f t="shared" si="31"/>
        <v>9.8239999999999998</v>
      </c>
      <c r="Q238" s="137">
        <v>0.22394</v>
      </c>
      <c r="R238" s="137">
        <f t="shared" si="32"/>
        <v>1.79152</v>
      </c>
      <c r="S238" s="137">
        <v>0</v>
      </c>
      <c r="T238" s="138">
        <f t="shared" si="33"/>
        <v>0</v>
      </c>
      <c r="AR238" s="139" t="s">
        <v>174</v>
      </c>
      <c r="AT238" s="139" t="s">
        <v>170</v>
      </c>
      <c r="AU238" s="139" t="s">
        <v>81</v>
      </c>
      <c r="AY238" s="13" t="s">
        <v>168</v>
      </c>
      <c r="BE238" s="140">
        <f t="shared" si="34"/>
        <v>0</v>
      </c>
      <c r="BF238" s="140">
        <f t="shared" si="35"/>
        <v>0</v>
      </c>
      <c r="BG238" s="140">
        <f t="shared" si="36"/>
        <v>0</v>
      </c>
      <c r="BH238" s="140">
        <f t="shared" si="37"/>
        <v>0</v>
      </c>
      <c r="BI238" s="140">
        <f t="shared" si="38"/>
        <v>0</v>
      </c>
      <c r="BJ238" s="13" t="s">
        <v>79</v>
      </c>
      <c r="BK238" s="140">
        <f t="shared" si="39"/>
        <v>0</v>
      </c>
      <c r="BL238" s="13" t="s">
        <v>174</v>
      </c>
      <c r="BM238" s="139" t="s">
        <v>1315</v>
      </c>
    </row>
    <row r="239" spans="2:65" s="1" customFormat="1" ht="24.2" customHeight="1">
      <c r="B239" s="128"/>
      <c r="C239" s="145" t="s">
        <v>1316</v>
      </c>
      <c r="D239" s="145" t="s">
        <v>210</v>
      </c>
      <c r="E239" s="146" t="s">
        <v>1317</v>
      </c>
      <c r="F239" s="147" t="s">
        <v>1318</v>
      </c>
      <c r="G239" s="148" t="s">
        <v>173</v>
      </c>
      <c r="H239" s="149">
        <v>8</v>
      </c>
      <c r="I239" s="134">
        <v>0</v>
      </c>
      <c r="J239" s="150">
        <f t="shared" si="30"/>
        <v>0</v>
      </c>
      <c r="K239" s="147" t="s">
        <v>2419</v>
      </c>
      <c r="L239" s="151"/>
      <c r="M239" s="152" t="s">
        <v>1</v>
      </c>
      <c r="N239" s="153" t="s">
        <v>37</v>
      </c>
      <c r="O239" s="137">
        <v>0</v>
      </c>
      <c r="P239" s="137">
        <f t="shared" si="31"/>
        <v>0</v>
      </c>
      <c r="Q239" s="137">
        <v>8.1000000000000003E-2</v>
      </c>
      <c r="R239" s="137">
        <f t="shared" si="32"/>
        <v>0.64800000000000002</v>
      </c>
      <c r="S239" s="137">
        <v>0</v>
      </c>
      <c r="T239" s="138">
        <f t="shared" si="33"/>
        <v>0</v>
      </c>
      <c r="AR239" s="139" t="s">
        <v>232</v>
      </c>
      <c r="AT239" s="139" t="s">
        <v>210</v>
      </c>
      <c r="AU239" s="139" t="s">
        <v>81</v>
      </c>
      <c r="AY239" s="13" t="s">
        <v>168</v>
      </c>
      <c r="BE239" s="140">
        <f t="shared" si="34"/>
        <v>0</v>
      </c>
      <c r="BF239" s="140">
        <f t="shared" si="35"/>
        <v>0</v>
      </c>
      <c r="BG239" s="140">
        <f t="shared" si="36"/>
        <v>0</v>
      </c>
      <c r="BH239" s="140">
        <f t="shared" si="37"/>
        <v>0</v>
      </c>
      <c r="BI239" s="140">
        <f t="shared" si="38"/>
        <v>0</v>
      </c>
      <c r="BJ239" s="13" t="s">
        <v>79</v>
      </c>
      <c r="BK239" s="140">
        <f t="shared" si="39"/>
        <v>0</v>
      </c>
      <c r="BL239" s="13" t="s">
        <v>174</v>
      </c>
      <c r="BM239" s="139" t="s">
        <v>1319</v>
      </c>
    </row>
    <row r="240" spans="2:65" s="1" customFormat="1" ht="24.2" customHeight="1">
      <c r="B240" s="128"/>
      <c r="C240" s="129" t="s">
        <v>1320</v>
      </c>
      <c r="D240" s="129" t="s">
        <v>170</v>
      </c>
      <c r="E240" s="130" t="s">
        <v>1321</v>
      </c>
      <c r="F240" s="131" t="s">
        <v>1322</v>
      </c>
      <c r="G240" s="132" t="s">
        <v>173</v>
      </c>
      <c r="H240" s="133">
        <v>12</v>
      </c>
      <c r="I240" s="134">
        <v>0</v>
      </c>
      <c r="J240" s="134">
        <f t="shared" si="30"/>
        <v>0</v>
      </c>
      <c r="K240" s="131" t="s">
        <v>2419</v>
      </c>
      <c r="L240" s="25"/>
      <c r="M240" s="135" t="s">
        <v>1</v>
      </c>
      <c r="N240" s="136" t="s">
        <v>37</v>
      </c>
      <c r="O240" s="137">
        <v>0.88500000000000001</v>
      </c>
      <c r="P240" s="137">
        <f t="shared" si="31"/>
        <v>10.620000000000001</v>
      </c>
      <c r="Q240" s="137">
        <v>8.8319999999999996E-2</v>
      </c>
      <c r="R240" s="137">
        <f t="shared" si="32"/>
        <v>1.0598399999999999</v>
      </c>
      <c r="S240" s="137">
        <v>0</v>
      </c>
      <c r="T240" s="138">
        <f t="shared" si="33"/>
        <v>0</v>
      </c>
      <c r="AR240" s="139" t="s">
        <v>174</v>
      </c>
      <c r="AT240" s="139" t="s">
        <v>170</v>
      </c>
      <c r="AU240" s="139" t="s">
        <v>81</v>
      </c>
      <c r="AY240" s="13" t="s">
        <v>168</v>
      </c>
      <c r="BE240" s="140">
        <f t="shared" si="34"/>
        <v>0</v>
      </c>
      <c r="BF240" s="140">
        <f t="shared" si="35"/>
        <v>0</v>
      </c>
      <c r="BG240" s="140">
        <f t="shared" si="36"/>
        <v>0</v>
      </c>
      <c r="BH240" s="140">
        <f t="shared" si="37"/>
        <v>0</v>
      </c>
      <c r="BI240" s="140">
        <f t="shared" si="38"/>
        <v>0</v>
      </c>
      <c r="BJ240" s="13" t="s">
        <v>79</v>
      </c>
      <c r="BK240" s="140">
        <f t="shared" si="39"/>
        <v>0</v>
      </c>
      <c r="BL240" s="13" t="s">
        <v>174</v>
      </c>
      <c r="BM240" s="139" t="s">
        <v>1323</v>
      </c>
    </row>
    <row r="241" spans="2:65" s="1" customFormat="1" ht="37.9" customHeight="1">
      <c r="B241" s="128"/>
      <c r="C241" s="129" t="s">
        <v>1324</v>
      </c>
      <c r="D241" s="129" t="s">
        <v>170</v>
      </c>
      <c r="E241" s="130" t="s">
        <v>1325</v>
      </c>
      <c r="F241" s="131" t="s">
        <v>1326</v>
      </c>
      <c r="G241" s="132" t="s">
        <v>173</v>
      </c>
      <c r="H241" s="133">
        <v>8</v>
      </c>
      <c r="I241" s="134">
        <v>0</v>
      </c>
      <c r="J241" s="134">
        <f t="shared" ref="J241:J272" si="40">ROUND(I241*H241,2)</f>
        <v>0</v>
      </c>
      <c r="K241" s="131" t="s">
        <v>192</v>
      </c>
      <c r="L241" s="25"/>
      <c r="M241" s="135" t="s">
        <v>1</v>
      </c>
      <c r="N241" s="136" t="s">
        <v>37</v>
      </c>
      <c r="O241" s="137">
        <v>0</v>
      </c>
      <c r="P241" s="137">
        <f t="shared" ref="P241:P272" si="41">O241*H241</f>
        <v>0</v>
      </c>
      <c r="Q241" s="137">
        <v>7.9200000000000007E-2</v>
      </c>
      <c r="R241" s="137">
        <f t="shared" ref="R241:R272" si="42">Q241*H241</f>
        <v>0.63360000000000005</v>
      </c>
      <c r="S241" s="137">
        <v>0</v>
      </c>
      <c r="T241" s="138">
        <f t="shared" ref="T241:T272" si="43">S241*H241</f>
        <v>0</v>
      </c>
      <c r="AR241" s="139" t="s">
        <v>174</v>
      </c>
      <c r="AT241" s="139" t="s">
        <v>170</v>
      </c>
      <c r="AU241" s="139" t="s">
        <v>81</v>
      </c>
      <c r="AY241" s="13" t="s">
        <v>168</v>
      </c>
      <c r="BE241" s="140">
        <f t="shared" ref="BE241:BE272" si="44">IF(N241="základní",J241,0)</f>
        <v>0</v>
      </c>
      <c r="BF241" s="140">
        <f t="shared" ref="BF241:BF272" si="45">IF(N241="snížená",J241,0)</f>
        <v>0</v>
      </c>
      <c r="BG241" s="140">
        <f t="shared" ref="BG241:BG272" si="46">IF(N241="zákl. přenesená",J241,0)</f>
        <v>0</v>
      </c>
      <c r="BH241" s="140">
        <f t="shared" ref="BH241:BH272" si="47">IF(N241="sníž. přenesená",J241,0)</f>
        <v>0</v>
      </c>
      <c r="BI241" s="140">
        <f t="shared" ref="BI241:BI272" si="48">IF(N241="nulová",J241,0)</f>
        <v>0</v>
      </c>
      <c r="BJ241" s="13" t="s">
        <v>79</v>
      </c>
      <c r="BK241" s="140">
        <f t="shared" ref="BK241:BK272" si="49">ROUND(I241*H241,2)</f>
        <v>0</v>
      </c>
      <c r="BL241" s="13" t="s">
        <v>174</v>
      </c>
      <c r="BM241" s="139" t="s">
        <v>1327</v>
      </c>
    </row>
    <row r="242" spans="2:65" s="1" customFormat="1" ht="33" customHeight="1">
      <c r="B242" s="128"/>
      <c r="C242" s="129" t="s">
        <v>1328</v>
      </c>
      <c r="D242" s="129" t="s">
        <v>170</v>
      </c>
      <c r="E242" s="130" t="s">
        <v>1329</v>
      </c>
      <c r="F242" s="131" t="s">
        <v>1330</v>
      </c>
      <c r="G242" s="132" t="s">
        <v>213</v>
      </c>
      <c r="H242" s="133">
        <v>6.06</v>
      </c>
      <c r="I242" s="134">
        <v>0</v>
      </c>
      <c r="J242" s="134">
        <f t="shared" si="40"/>
        <v>0</v>
      </c>
      <c r="K242" s="131" t="s">
        <v>192</v>
      </c>
      <c r="L242" s="25"/>
      <c r="M242" s="135" t="s">
        <v>1</v>
      </c>
      <c r="N242" s="136" t="s">
        <v>37</v>
      </c>
      <c r="O242" s="137">
        <v>2.9510000000000001</v>
      </c>
      <c r="P242" s="137">
        <f t="shared" si="41"/>
        <v>17.88306</v>
      </c>
      <c r="Q242" s="137">
        <v>0</v>
      </c>
      <c r="R242" s="137">
        <f t="shared" si="42"/>
        <v>0</v>
      </c>
      <c r="S242" s="137">
        <v>0</v>
      </c>
      <c r="T242" s="138">
        <f t="shared" si="43"/>
        <v>0</v>
      </c>
      <c r="AR242" s="139" t="s">
        <v>174</v>
      </c>
      <c r="AT242" s="139" t="s">
        <v>170</v>
      </c>
      <c r="AU242" s="139" t="s">
        <v>81</v>
      </c>
      <c r="AY242" s="13" t="s">
        <v>168</v>
      </c>
      <c r="BE242" s="140">
        <f t="shared" si="44"/>
        <v>0</v>
      </c>
      <c r="BF242" s="140">
        <f t="shared" si="45"/>
        <v>0</v>
      </c>
      <c r="BG242" s="140">
        <f t="shared" si="46"/>
        <v>0</v>
      </c>
      <c r="BH242" s="140">
        <f t="shared" si="47"/>
        <v>0</v>
      </c>
      <c r="BI242" s="140">
        <f t="shared" si="48"/>
        <v>0</v>
      </c>
      <c r="BJ242" s="13" t="s">
        <v>79</v>
      </c>
      <c r="BK242" s="140">
        <f t="shared" si="49"/>
        <v>0</v>
      </c>
      <c r="BL242" s="13" t="s">
        <v>174</v>
      </c>
      <c r="BM242" s="139" t="s">
        <v>1331</v>
      </c>
    </row>
    <row r="243" spans="2:65" s="1" customFormat="1" ht="33" customHeight="1">
      <c r="B243" s="128"/>
      <c r="C243" s="129" t="s">
        <v>1332</v>
      </c>
      <c r="D243" s="129" t="s">
        <v>170</v>
      </c>
      <c r="E243" s="130" t="s">
        <v>1333</v>
      </c>
      <c r="F243" s="131" t="s">
        <v>1334</v>
      </c>
      <c r="G243" s="132" t="s">
        <v>213</v>
      </c>
      <c r="H243" s="133">
        <v>14.91</v>
      </c>
      <c r="I243" s="134">
        <v>0</v>
      </c>
      <c r="J243" s="134">
        <f t="shared" si="40"/>
        <v>0</v>
      </c>
      <c r="K243" s="131" t="s">
        <v>192</v>
      </c>
      <c r="L243" s="25"/>
      <c r="M243" s="135" t="s">
        <v>1</v>
      </c>
      <c r="N243" s="136" t="s">
        <v>37</v>
      </c>
      <c r="O243" s="137">
        <v>2.9420000000000002</v>
      </c>
      <c r="P243" s="137">
        <f t="shared" si="41"/>
        <v>43.865220000000001</v>
      </c>
      <c r="Q243" s="137">
        <v>0</v>
      </c>
      <c r="R243" s="137">
        <f t="shared" si="42"/>
        <v>0</v>
      </c>
      <c r="S243" s="137">
        <v>0</v>
      </c>
      <c r="T243" s="138">
        <f t="shared" si="43"/>
        <v>0</v>
      </c>
      <c r="AR243" s="139" t="s">
        <v>174</v>
      </c>
      <c r="AT243" s="139" t="s">
        <v>170</v>
      </c>
      <c r="AU243" s="139" t="s">
        <v>81</v>
      </c>
      <c r="AY243" s="13" t="s">
        <v>168</v>
      </c>
      <c r="BE243" s="140">
        <f t="shared" si="44"/>
        <v>0</v>
      </c>
      <c r="BF243" s="140">
        <f t="shared" si="45"/>
        <v>0</v>
      </c>
      <c r="BG243" s="140">
        <f t="shared" si="46"/>
        <v>0</v>
      </c>
      <c r="BH243" s="140">
        <f t="shared" si="47"/>
        <v>0</v>
      </c>
      <c r="BI243" s="140">
        <f t="shared" si="48"/>
        <v>0</v>
      </c>
      <c r="BJ243" s="13" t="s">
        <v>79</v>
      </c>
      <c r="BK243" s="140">
        <f t="shared" si="49"/>
        <v>0</v>
      </c>
      <c r="BL243" s="13" t="s">
        <v>174</v>
      </c>
      <c r="BM243" s="139" t="s">
        <v>1335</v>
      </c>
    </row>
    <row r="244" spans="2:65" s="1" customFormat="1" ht="24.2" customHeight="1">
      <c r="B244" s="128"/>
      <c r="C244" s="129" t="s">
        <v>1336</v>
      </c>
      <c r="D244" s="129" t="s">
        <v>170</v>
      </c>
      <c r="E244" s="130" t="s">
        <v>1337</v>
      </c>
      <c r="F244" s="131" t="s">
        <v>1338</v>
      </c>
      <c r="G244" s="132" t="s">
        <v>218</v>
      </c>
      <c r="H244" s="133">
        <v>127.66</v>
      </c>
      <c r="I244" s="134">
        <v>0</v>
      </c>
      <c r="J244" s="134">
        <f t="shared" si="40"/>
        <v>0</v>
      </c>
      <c r="K244" s="131" t="s">
        <v>2419</v>
      </c>
      <c r="L244" s="25"/>
      <c r="M244" s="135" t="s">
        <v>1</v>
      </c>
      <c r="N244" s="136" t="s">
        <v>37</v>
      </c>
      <c r="O244" s="137">
        <v>1.4430000000000001</v>
      </c>
      <c r="P244" s="137">
        <f t="shared" si="41"/>
        <v>184.21338</v>
      </c>
      <c r="Q244" s="137">
        <v>1.7160000000000002E-2</v>
      </c>
      <c r="R244" s="137">
        <f t="shared" si="42"/>
        <v>2.1906456000000003</v>
      </c>
      <c r="S244" s="137">
        <v>0</v>
      </c>
      <c r="T244" s="138">
        <f t="shared" si="43"/>
        <v>0</v>
      </c>
      <c r="AR244" s="139" t="s">
        <v>174</v>
      </c>
      <c r="AT244" s="139" t="s">
        <v>170</v>
      </c>
      <c r="AU244" s="139" t="s">
        <v>81</v>
      </c>
      <c r="AY244" s="13" t="s">
        <v>168</v>
      </c>
      <c r="BE244" s="140">
        <f t="shared" si="44"/>
        <v>0</v>
      </c>
      <c r="BF244" s="140">
        <f t="shared" si="45"/>
        <v>0</v>
      </c>
      <c r="BG244" s="140">
        <f t="shared" si="46"/>
        <v>0</v>
      </c>
      <c r="BH244" s="140">
        <f t="shared" si="47"/>
        <v>0</v>
      </c>
      <c r="BI244" s="140">
        <f t="shared" si="48"/>
        <v>0</v>
      </c>
      <c r="BJ244" s="13" t="s">
        <v>79</v>
      </c>
      <c r="BK244" s="140">
        <f t="shared" si="49"/>
        <v>0</v>
      </c>
      <c r="BL244" s="13" t="s">
        <v>174</v>
      </c>
      <c r="BM244" s="139" t="s">
        <v>1339</v>
      </c>
    </row>
    <row r="245" spans="2:65" s="1" customFormat="1" ht="24.2" customHeight="1">
      <c r="B245" s="128"/>
      <c r="C245" s="129" t="s">
        <v>1340</v>
      </c>
      <c r="D245" s="129" t="s">
        <v>170</v>
      </c>
      <c r="E245" s="130" t="s">
        <v>1341</v>
      </c>
      <c r="F245" s="131" t="s">
        <v>1342</v>
      </c>
      <c r="G245" s="132" t="s">
        <v>218</v>
      </c>
      <c r="H245" s="133">
        <v>127.66</v>
      </c>
      <c r="I245" s="134">
        <v>0</v>
      </c>
      <c r="J245" s="134">
        <f t="shared" si="40"/>
        <v>0</v>
      </c>
      <c r="K245" s="131" t="s">
        <v>2419</v>
      </c>
      <c r="L245" s="25"/>
      <c r="M245" s="135" t="s">
        <v>1</v>
      </c>
      <c r="N245" s="136" t="s">
        <v>37</v>
      </c>
      <c r="O245" s="137">
        <v>0.40899999999999997</v>
      </c>
      <c r="P245" s="137">
        <f t="shared" si="41"/>
        <v>52.212939999999996</v>
      </c>
      <c r="Q245" s="137">
        <v>0</v>
      </c>
      <c r="R245" s="137">
        <f t="shared" si="42"/>
        <v>0</v>
      </c>
      <c r="S245" s="137">
        <v>0</v>
      </c>
      <c r="T245" s="138">
        <f t="shared" si="43"/>
        <v>0</v>
      </c>
      <c r="AR245" s="139" t="s">
        <v>174</v>
      </c>
      <c r="AT245" s="139" t="s">
        <v>170</v>
      </c>
      <c r="AU245" s="139" t="s">
        <v>81</v>
      </c>
      <c r="AY245" s="13" t="s">
        <v>168</v>
      </c>
      <c r="BE245" s="140">
        <f t="shared" si="44"/>
        <v>0</v>
      </c>
      <c r="BF245" s="140">
        <f t="shared" si="45"/>
        <v>0</v>
      </c>
      <c r="BG245" s="140">
        <f t="shared" si="46"/>
        <v>0</v>
      </c>
      <c r="BH245" s="140">
        <f t="shared" si="47"/>
        <v>0</v>
      </c>
      <c r="BI245" s="140">
        <f t="shared" si="48"/>
        <v>0</v>
      </c>
      <c r="BJ245" s="13" t="s">
        <v>79</v>
      </c>
      <c r="BK245" s="140">
        <f t="shared" si="49"/>
        <v>0</v>
      </c>
      <c r="BL245" s="13" t="s">
        <v>174</v>
      </c>
      <c r="BM245" s="139" t="s">
        <v>1343</v>
      </c>
    </row>
    <row r="246" spans="2:65" s="1" customFormat="1" ht="16.5" customHeight="1">
      <c r="B246" s="128"/>
      <c r="C246" s="129" t="s">
        <v>1344</v>
      </c>
      <c r="D246" s="129" t="s">
        <v>170</v>
      </c>
      <c r="E246" s="130" t="s">
        <v>1345</v>
      </c>
      <c r="F246" s="131" t="s">
        <v>1346</v>
      </c>
      <c r="G246" s="132" t="s">
        <v>239</v>
      </c>
      <c r="H246" s="133">
        <v>6.3E-2</v>
      </c>
      <c r="I246" s="134">
        <v>0</v>
      </c>
      <c r="J246" s="134">
        <f t="shared" si="40"/>
        <v>0</v>
      </c>
      <c r="K246" s="131" t="s">
        <v>2419</v>
      </c>
      <c r="L246" s="25"/>
      <c r="M246" s="135" t="s">
        <v>1</v>
      </c>
      <c r="N246" s="136" t="s">
        <v>37</v>
      </c>
      <c r="O246" s="137">
        <v>11.673999999999999</v>
      </c>
      <c r="P246" s="137">
        <f t="shared" si="41"/>
        <v>0.73546199999999995</v>
      </c>
      <c r="Q246" s="137">
        <v>1.0423199999999999</v>
      </c>
      <c r="R246" s="137">
        <f t="shared" si="42"/>
        <v>6.5666160000000001E-2</v>
      </c>
      <c r="S246" s="137">
        <v>0</v>
      </c>
      <c r="T246" s="138">
        <f t="shared" si="43"/>
        <v>0</v>
      </c>
      <c r="AR246" s="139" t="s">
        <v>174</v>
      </c>
      <c r="AT246" s="139" t="s">
        <v>170</v>
      </c>
      <c r="AU246" s="139" t="s">
        <v>81</v>
      </c>
      <c r="AY246" s="13" t="s">
        <v>168</v>
      </c>
      <c r="BE246" s="140">
        <f t="shared" si="44"/>
        <v>0</v>
      </c>
      <c r="BF246" s="140">
        <f t="shared" si="45"/>
        <v>0</v>
      </c>
      <c r="BG246" s="140">
        <f t="shared" si="46"/>
        <v>0</v>
      </c>
      <c r="BH246" s="140">
        <f t="shared" si="47"/>
        <v>0</v>
      </c>
      <c r="BI246" s="140">
        <f t="shared" si="48"/>
        <v>0</v>
      </c>
      <c r="BJ246" s="13" t="s">
        <v>79</v>
      </c>
      <c r="BK246" s="140">
        <f t="shared" si="49"/>
        <v>0</v>
      </c>
      <c r="BL246" s="13" t="s">
        <v>174</v>
      </c>
      <c r="BM246" s="139" t="s">
        <v>1347</v>
      </c>
    </row>
    <row r="247" spans="2:65" s="1" customFormat="1" ht="16.5" customHeight="1">
      <c r="B247" s="128"/>
      <c r="C247" s="129" t="s">
        <v>1348</v>
      </c>
      <c r="D247" s="129" t="s">
        <v>170</v>
      </c>
      <c r="E247" s="130" t="s">
        <v>1349</v>
      </c>
      <c r="F247" s="131" t="s">
        <v>1350</v>
      </c>
      <c r="G247" s="132" t="s">
        <v>239</v>
      </c>
      <c r="H247" s="133">
        <v>0.45100000000000001</v>
      </c>
      <c r="I247" s="134">
        <v>0</v>
      </c>
      <c r="J247" s="134">
        <f t="shared" si="40"/>
        <v>0</v>
      </c>
      <c r="K247" s="131" t="s">
        <v>2419</v>
      </c>
      <c r="L247" s="25"/>
      <c r="M247" s="135" t="s">
        <v>1</v>
      </c>
      <c r="N247" s="136" t="s">
        <v>37</v>
      </c>
      <c r="O247" s="137">
        <v>15.231</v>
      </c>
      <c r="P247" s="137">
        <f t="shared" si="41"/>
        <v>6.8691810000000002</v>
      </c>
      <c r="Q247" s="137">
        <v>0.99734999999999996</v>
      </c>
      <c r="R247" s="137">
        <f t="shared" si="42"/>
        <v>0.44980484999999998</v>
      </c>
      <c r="S247" s="137">
        <v>0</v>
      </c>
      <c r="T247" s="138">
        <f t="shared" si="43"/>
        <v>0</v>
      </c>
      <c r="AR247" s="139" t="s">
        <v>174</v>
      </c>
      <c r="AT247" s="139" t="s">
        <v>170</v>
      </c>
      <c r="AU247" s="139" t="s">
        <v>81</v>
      </c>
      <c r="AY247" s="13" t="s">
        <v>168</v>
      </c>
      <c r="BE247" s="140">
        <f t="shared" si="44"/>
        <v>0</v>
      </c>
      <c r="BF247" s="140">
        <f t="shared" si="45"/>
        <v>0</v>
      </c>
      <c r="BG247" s="140">
        <f t="shared" si="46"/>
        <v>0</v>
      </c>
      <c r="BH247" s="140">
        <f t="shared" si="47"/>
        <v>0</v>
      </c>
      <c r="BI247" s="140">
        <f t="shared" si="48"/>
        <v>0</v>
      </c>
      <c r="BJ247" s="13" t="s">
        <v>79</v>
      </c>
      <c r="BK247" s="140">
        <f t="shared" si="49"/>
        <v>0</v>
      </c>
      <c r="BL247" s="13" t="s">
        <v>174</v>
      </c>
      <c r="BM247" s="139" t="s">
        <v>1351</v>
      </c>
    </row>
    <row r="248" spans="2:65" s="1" customFormat="1" ht="37.9" customHeight="1">
      <c r="B248" s="128"/>
      <c r="C248" s="129" t="s">
        <v>1352</v>
      </c>
      <c r="D248" s="129" t="s">
        <v>170</v>
      </c>
      <c r="E248" s="130" t="s">
        <v>1353</v>
      </c>
      <c r="F248" s="131" t="s">
        <v>1354</v>
      </c>
      <c r="G248" s="132" t="s">
        <v>173</v>
      </c>
      <c r="H248" s="133">
        <v>1</v>
      </c>
      <c r="I248" s="134">
        <v>0</v>
      </c>
      <c r="J248" s="134">
        <f t="shared" si="40"/>
        <v>0</v>
      </c>
      <c r="K248" s="131" t="s">
        <v>192</v>
      </c>
      <c r="L248" s="25"/>
      <c r="M248" s="135" t="s">
        <v>1</v>
      </c>
      <c r="N248" s="136" t="s">
        <v>37</v>
      </c>
      <c r="O248" s="137">
        <v>3.4889999999999999</v>
      </c>
      <c r="P248" s="137">
        <f t="shared" si="41"/>
        <v>3.4889999999999999</v>
      </c>
      <c r="Q248" s="137">
        <v>1.63</v>
      </c>
      <c r="R248" s="137">
        <f t="shared" si="42"/>
        <v>1.63</v>
      </c>
      <c r="S248" s="137">
        <v>0</v>
      </c>
      <c r="T248" s="138">
        <f t="shared" si="43"/>
        <v>0</v>
      </c>
      <c r="AR248" s="139" t="s">
        <v>174</v>
      </c>
      <c r="AT248" s="139" t="s">
        <v>170</v>
      </c>
      <c r="AU248" s="139" t="s">
        <v>81</v>
      </c>
      <c r="AY248" s="13" t="s">
        <v>168</v>
      </c>
      <c r="BE248" s="140">
        <f t="shared" si="44"/>
        <v>0</v>
      </c>
      <c r="BF248" s="140">
        <f t="shared" si="45"/>
        <v>0</v>
      </c>
      <c r="BG248" s="140">
        <f t="shared" si="46"/>
        <v>0</v>
      </c>
      <c r="BH248" s="140">
        <f t="shared" si="47"/>
        <v>0</v>
      </c>
      <c r="BI248" s="140">
        <f t="shared" si="48"/>
        <v>0</v>
      </c>
      <c r="BJ248" s="13" t="s">
        <v>79</v>
      </c>
      <c r="BK248" s="140">
        <f t="shared" si="49"/>
        <v>0</v>
      </c>
      <c r="BL248" s="13" t="s">
        <v>174</v>
      </c>
      <c r="BM248" s="139" t="s">
        <v>1355</v>
      </c>
    </row>
    <row r="249" spans="2:65" s="1" customFormat="1" ht="37.9" customHeight="1">
      <c r="B249" s="128"/>
      <c r="C249" s="129" t="s">
        <v>1356</v>
      </c>
      <c r="D249" s="129" t="s">
        <v>170</v>
      </c>
      <c r="E249" s="130" t="s">
        <v>1357</v>
      </c>
      <c r="F249" s="131" t="s">
        <v>1358</v>
      </c>
      <c r="G249" s="132" t="s">
        <v>173</v>
      </c>
      <c r="H249" s="133">
        <v>1</v>
      </c>
      <c r="I249" s="134">
        <v>0</v>
      </c>
      <c r="J249" s="134">
        <f t="shared" si="40"/>
        <v>0</v>
      </c>
      <c r="K249" s="131" t="s">
        <v>192</v>
      </c>
      <c r="L249" s="25"/>
      <c r="M249" s="135" t="s">
        <v>1</v>
      </c>
      <c r="N249" s="136" t="s">
        <v>37</v>
      </c>
      <c r="O249" s="137">
        <v>3.4889999999999999</v>
      </c>
      <c r="P249" s="137">
        <f t="shared" si="41"/>
        <v>3.4889999999999999</v>
      </c>
      <c r="Q249" s="137">
        <v>2.5</v>
      </c>
      <c r="R249" s="137">
        <f t="shared" si="42"/>
        <v>2.5</v>
      </c>
      <c r="S249" s="137">
        <v>0</v>
      </c>
      <c r="T249" s="138">
        <f t="shared" si="43"/>
        <v>0</v>
      </c>
      <c r="AR249" s="139" t="s">
        <v>174</v>
      </c>
      <c r="AT249" s="139" t="s">
        <v>170</v>
      </c>
      <c r="AU249" s="139" t="s">
        <v>81</v>
      </c>
      <c r="AY249" s="13" t="s">
        <v>168</v>
      </c>
      <c r="BE249" s="140">
        <f t="shared" si="44"/>
        <v>0</v>
      </c>
      <c r="BF249" s="140">
        <f t="shared" si="45"/>
        <v>0</v>
      </c>
      <c r="BG249" s="140">
        <f t="shared" si="46"/>
        <v>0</v>
      </c>
      <c r="BH249" s="140">
        <f t="shared" si="47"/>
        <v>0</v>
      </c>
      <c r="BI249" s="140">
        <f t="shared" si="48"/>
        <v>0</v>
      </c>
      <c r="BJ249" s="13" t="s">
        <v>79</v>
      </c>
      <c r="BK249" s="140">
        <f t="shared" si="49"/>
        <v>0</v>
      </c>
      <c r="BL249" s="13" t="s">
        <v>174</v>
      </c>
      <c r="BM249" s="139" t="s">
        <v>1359</v>
      </c>
    </row>
    <row r="250" spans="2:65" s="1" customFormat="1" ht="37.9" customHeight="1">
      <c r="B250" s="128"/>
      <c r="C250" s="129" t="s">
        <v>1360</v>
      </c>
      <c r="D250" s="129" t="s">
        <v>170</v>
      </c>
      <c r="E250" s="130" t="s">
        <v>1361</v>
      </c>
      <c r="F250" s="131" t="s">
        <v>1362</v>
      </c>
      <c r="G250" s="132" t="s">
        <v>173</v>
      </c>
      <c r="H250" s="133">
        <v>6</v>
      </c>
      <c r="I250" s="134">
        <v>0</v>
      </c>
      <c r="J250" s="134">
        <f t="shared" si="40"/>
        <v>0</v>
      </c>
      <c r="K250" s="131" t="s">
        <v>192</v>
      </c>
      <c r="L250" s="25"/>
      <c r="M250" s="135" t="s">
        <v>1</v>
      </c>
      <c r="N250" s="136" t="s">
        <v>37</v>
      </c>
      <c r="O250" s="137">
        <v>3.4889999999999999</v>
      </c>
      <c r="P250" s="137">
        <f t="shared" si="41"/>
        <v>20.933999999999997</v>
      </c>
      <c r="Q250" s="137">
        <v>1.1399999999999999</v>
      </c>
      <c r="R250" s="137">
        <f t="shared" si="42"/>
        <v>6.84</v>
      </c>
      <c r="S250" s="137">
        <v>0</v>
      </c>
      <c r="T250" s="138">
        <f t="shared" si="43"/>
        <v>0</v>
      </c>
      <c r="AR250" s="139" t="s">
        <v>174</v>
      </c>
      <c r="AT250" s="139" t="s">
        <v>170</v>
      </c>
      <c r="AU250" s="139" t="s">
        <v>81</v>
      </c>
      <c r="AY250" s="13" t="s">
        <v>168</v>
      </c>
      <c r="BE250" s="140">
        <f t="shared" si="44"/>
        <v>0</v>
      </c>
      <c r="BF250" s="140">
        <f t="shared" si="45"/>
        <v>0</v>
      </c>
      <c r="BG250" s="140">
        <f t="shared" si="46"/>
        <v>0</v>
      </c>
      <c r="BH250" s="140">
        <f t="shared" si="47"/>
        <v>0</v>
      </c>
      <c r="BI250" s="140">
        <f t="shared" si="48"/>
        <v>0</v>
      </c>
      <c r="BJ250" s="13" t="s">
        <v>79</v>
      </c>
      <c r="BK250" s="140">
        <f t="shared" si="49"/>
        <v>0</v>
      </c>
      <c r="BL250" s="13" t="s">
        <v>174</v>
      </c>
      <c r="BM250" s="139" t="s">
        <v>1363</v>
      </c>
    </row>
    <row r="251" spans="2:65" s="1" customFormat="1" ht="24.2" customHeight="1">
      <c r="B251" s="128"/>
      <c r="C251" s="129" t="s">
        <v>1364</v>
      </c>
      <c r="D251" s="129" t="s">
        <v>170</v>
      </c>
      <c r="E251" s="130" t="s">
        <v>1365</v>
      </c>
      <c r="F251" s="131" t="s">
        <v>1366</v>
      </c>
      <c r="G251" s="132" t="s">
        <v>207</v>
      </c>
      <c r="H251" s="133">
        <v>44.8</v>
      </c>
      <c r="I251" s="134">
        <v>0</v>
      </c>
      <c r="J251" s="134">
        <f t="shared" si="40"/>
        <v>0</v>
      </c>
      <c r="K251" s="131" t="s">
        <v>2419</v>
      </c>
      <c r="L251" s="25"/>
      <c r="M251" s="135" t="s">
        <v>1</v>
      </c>
      <c r="N251" s="136" t="s">
        <v>37</v>
      </c>
      <c r="O251" s="137">
        <v>0.26</v>
      </c>
      <c r="P251" s="137">
        <f t="shared" si="41"/>
        <v>11.648</v>
      </c>
      <c r="Q251" s="137">
        <v>1.3699999999999999E-3</v>
      </c>
      <c r="R251" s="137">
        <f t="shared" si="42"/>
        <v>6.1375999999999993E-2</v>
      </c>
      <c r="S251" s="137">
        <v>0</v>
      </c>
      <c r="T251" s="138">
        <f t="shared" si="43"/>
        <v>0</v>
      </c>
      <c r="AR251" s="139" t="s">
        <v>174</v>
      </c>
      <c r="AT251" s="139" t="s">
        <v>170</v>
      </c>
      <c r="AU251" s="139" t="s">
        <v>81</v>
      </c>
      <c r="AY251" s="13" t="s">
        <v>168</v>
      </c>
      <c r="BE251" s="140">
        <f t="shared" si="44"/>
        <v>0</v>
      </c>
      <c r="BF251" s="140">
        <f t="shared" si="45"/>
        <v>0</v>
      </c>
      <c r="BG251" s="140">
        <f t="shared" si="46"/>
        <v>0</v>
      </c>
      <c r="BH251" s="140">
        <f t="shared" si="47"/>
        <v>0</v>
      </c>
      <c r="BI251" s="140">
        <f t="shared" si="48"/>
        <v>0</v>
      </c>
      <c r="BJ251" s="13" t="s">
        <v>79</v>
      </c>
      <c r="BK251" s="140">
        <f t="shared" si="49"/>
        <v>0</v>
      </c>
      <c r="BL251" s="13" t="s">
        <v>174</v>
      </c>
      <c r="BM251" s="139" t="s">
        <v>1367</v>
      </c>
    </row>
    <row r="252" spans="2:65" s="1" customFormat="1" ht="24.2" customHeight="1">
      <c r="B252" s="128"/>
      <c r="C252" s="129" t="s">
        <v>1368</v>
      </c>
      <c r="D252" s="129" t="s">
        <v>170</v>
      </c>
      <c r="E252" s="130" t="s">
        <v>1369</v>
      </c>
      <c r="F252" s="131" t="s">
        <v>1370</v>
      </c>
      <c r="G252" s="132" t="s">
        <v>207</v>
      </c>
      <c r="H252" s="133">
        <v>26.395</v>
      </c>
      <c r="I252" s="134">
        <v>0</v>
      </c>
      <c r="J252" s="134">
        <f t="shared" si="40"/>
        <v>0</v>
      </c>
      <c r="K252" s="131" t="s">
        <v>192</v>
      </c>
      <c r="L252" s="25"/>
      <c r="M252" s="135" t="s">
        <v>1</v>
      </c>
      <c r="N252" s="136" t="s">
        <v>37</v>
      </c>
      <c r="O252" s="137">
        <v>0.26</v>
      </c>
      <c r="P252" s="137">
        <f t="shared" si="41"/>
        <v>6.8627000000000002</v>
      </c>
      <c r="Q252" s="137">
        <v>1.3699999999999999E-3</v>
      </c>
      <c r="R252" s="137">
        <f t="shared" si="42"/>
        <v>3.6161149999999996E-2</v>
      </c>
      <c r="S252" s="137">
        <v>0</v>
      </c>
      <c r="T252" s="138">
        <f t="shared" si="43"/>
        <v>0</v>
      </c>
      <c r="AR252" s="139" t="s">
        <v>174</v>
      </c>
      <c r="AT252" s="139" t="s">
        <v>170</v>
      </c>
      <c r="AU252" s="139" t="s">
        <v>81</v>
      </c>
      <c r="AY252" s="13" t="s">
        <v>168</v>
      </c>
      <c r="BE252" s="140">
        <f t="shared" si="44"/>
        <v>0</v>
      </c>
      <c r="BF252" s="140">
        <f t="shared" si="45"/>
        <v>0</v>
      </c>
      <c r="BG252" s="140">
        <f t="shared" si="46"/>
        <v>0</v>
      </c>
      <c r="BH252" s="140">
        <f t="shared" si="47"/>
        <v>0</v>
      </c>
      <c r="BI252" s="140">
        <f t="shared" si="48"/>
        <v>0</v>
      </c>
      <c r="BJ252" s="13" t="s">
        <v>79</v>
      </c>
      <c r="BK252" s="140">
        <f t="shared" si="49"/>
        <v>0</v>
      </c>
      <c r="BL252" s="13" t="s">
        <v>174</v>
      </c>
      <c r="BM252" s="139" t="s">
        <v>1371</v>
      </c>
    </row>
    <row r="253" spans="2:65" s="1" customFormat="1" ht="33" customHeight="1">
      <c r="B253" s="128"/>
      <c r="C253" s="129" t="s">
        <v>1372</v>
      </c>
      <c r="D253" s="129" t="s">
        <v>170</v>
      </c>
      <c r="E253" s="130" t="s">
        <v>1373</v>
      </c>
      <c r="F253" s="131" t="s">
        <v>1374</v>
      </c>
      <c r="G253" s="132" t="s">
        <v>207</v>
      </c>
      <c r="H253" s="133">
        <v>44.8</v>
      </c>
      <c r="I253" s="134">
        <v>0</v>
      </c>
      <c r="J253" s="134">
        <f t="shared" si="40"/>
        <v>0</v>
      </c>
      <c r="K253" s="131" t="s">
        <v>2419</v>
      </c>
      <c r="L253" s="25"/>
      <c r="M253" s="135" t="s">
        <v>1</v>
      </c>
      <c r="N253" s="136" t="s">
        <v>37</v>
      </c>
      <c r="O253" s="137">
        <v>0.42</v>
      </c>
      <c r="P253" s="137">
        <f t="shared" si="41"/>
        <v>18.815999999999999</v>
      </c>
      <c r="Q253" s="137">
        <v>1.72E-3</v>
      </c>
      <c r="R253" s="137">
        <f t="shared" si="42"/>
        <v>7.7055999999999999E-2</v>
      </c>
      <c r="S253" s="137">
        <v>0</v>
      </c>
      <c r="T253" s="138">
        <f t="shared" si="43"/>
        <v>0</v>
      </c>
      <c r="AR253" s="139" t="s">
        <v>174</v>
      </c>
      <c r="AT253" s="139" t="s">
        <v>170</v>
      </c>
      <c r="AU253" s="139" t="s">
        <v>81</v>
      </c>
      <c r="AY253" s="13" t="s">
        <v>168</v>
      </c>
      <c r="BE253" s="140">
        <f t="shared" si="44"/>
        <v>0</v>
      </c>
      <c r="BF253" s="140">
        <f t="shared" si="45"/>
        <v>0</v>
      </c>
      <c r="BG253" s="140">
        <f t="shared" si="46"/>
        <v>0</v>
      </c>
      <c r="BH253" s="140">
        <f t="shared" si="47"/>
        <v>0</v>
      </c>
      <c r="BI253" s="140">
        <f t="shared" si="48"/>
        <v>0</v>
      </c>
      <c r="BJ253" s="13" t="s">
        <v>79</v>
      </c>
      <c r="BK253" s="140">
        <f t="shared" si="49"/>
        <v>0</v>
      </c>
      <c r="BL253" s="13" t="s">
        <v>174</v>
      </c>
      <c r="BM253" s="139" t="s">
        <v>1375</v>
      </c>
    </row>
    <row r="254" spans="2:65" s="1" customFormat="1" ht="16.5" customHeight="1">
      <c r="B254" s="128"/>
      <c r="C254" s="129" t="s">
        <v>1376</v>
      </c>
      <c r="D254" s="129" t="s">
        <v>170</v>
      </c>
      <c r="E254" s="130" t="s">
        <v>1377</v>
      </c>
      <c r="F254" s="131" t="s">
        <v>1378</v>
      </c>
      <c r="G254" s="132" t="s">
        <v>213</v>
      </c>
      <c r="H254" s="133">
        <v>6.0190000000000001</v>
      </c>
      <c r="I254" s="134">
        <v>0</v>
      </c>
      <c r="J254" s="134">
        <f t="shared" si="40"/>
        <v>0</v>
      </c>
      <c r="K254" s="131" t="s">
        <v>192</v>
      </c>
      <c r="L254" s="25"/>
      <c r="M254" s="135" t="s">
        <v>1</v>
      </c>
      <c r="N254" s="136" t="s">
        <v>37</v>
      </c>
      <c r="O254" s="137">
        <v>9.3040000000000003</v>
      </c>
      <c r="P254" s="137">
        <f t="shared" si="41"/>
        <v>56.000776000000002</v>
      </c>
      <c r="Q254" s="137">
        <v>0</v>
      </c>
      <c r="R254" s="137">
        <f t="shared" si="42"/>
        <v>0</v>
      </c>
      <c r="S254" s="137">
        <v>0</v>
      </c>
      <c r="T254" s="138">
        <f t="shared" si="43"/>
        <v>0</v>
      </c>
      <c r="AR254" s="139" t="s">
        <v>174</v>
      </c>
      <c r="AT254" s="139" t="s">
        <v>170</v>
      </c>
      <c r="AU254" s="139" t="s">
        <v>81</v>
      </c>
      <c r="AY254" s="13" t="s">
        <v>168</v>
      </c>
      <c r="BE254" s="140">
        <f t="shared" si="44"/>
        <v>0</v>
      </c>
      <c r="BF254" s="140">
        <f t="shared" si="45"/>
        <v>0</v>
      </c>
      <c r="BG254" s="140">
        <f t="shared" si="46"/>
        <v>0</v>
      </c>
      <c r="BH254" s="140">
        <f t="shared" si="47"/>
        <v>0</v>
      </c>
      <c r="BI254" s="140">
        <f t="shared" si="48"/>
        <v>0</v>
      </c>
      <c r="BJ254" s="13" t="s">
        <v>79</v>
      </c>
      <c r="BK254" s="140">
        <f t="shared" si="49"/>
        <v>0</v>
      </c>
      <c r="BL254" s="13" t="s">
        <v>174</v>
      </c>
      <c r="BM254" s="139" t="s">
        <v>1379</v>
      </c>
    </row>
    <row r="255" spans="2:65" s="1" customFormat="1" ht="24.2" customHeight="1">
      <c r="B255" s="128"/>
      <c r="C255" s="129" t="s">
        <v>1380</v>
      </c>
      <c r="D255" s="129" t="s">
        <v>170</v>
      </c>
      <c r="E255" s="130" t="s">
        <v>1381</v>
      </c>
      <c r="F255" s="131" t="s">
        <v>1382</v>
      </c>
      <c r="G255" s="132" t="s">
        <v>218</v>
      </c>
      <c r="H255" s="133">
        <v>3.0110000000000001</v>
      </c>
      <c r="I255" s="134">
        <v>0</v>
      </c>
      <c r="J255" s="134">
        <f t="shared" si="40"/>
        <v>0</v>
      </c>
      <c r="K255" s="131" t="s">
        <v>2419</v>
      </c>
      <c r="L255" s="25"/>
      <c r="M255" s="135" t="s">
        <v>1</v>
      </c>
      <c r="N255" s="136" t="s">
        <v>37</v>
      </c>
      <c r="O255" s="137">
        <v>0.95499999999999996</v>
      </c>
      <c r="P255" s="137">
        <f t="shared" si="41"/>
        <v>2.875505</v>
      </c>
      <c r="Q255" s="137">
        <v>3.6900000000000001E-3</v>
      </c>
      <c r="R255" s="137">
        <f t="shared" si="42"/>
        <v>1.111059E-2</v>
      </c>
      <c r="S255" s="137">
        <v>0</v>
      </c>
      <c r="T255" s="138">
        <f t="shared" si="43"/>
        <v>0</v>
      </c>
      <c r="AR255" s="139" t="s">
        <v>174</v>
      </c>
      <c r="AT255" s="139" t="s">
        <v>170</v>
      </c>
      <c r="AU255" s="139" t="s">
        <v>81</v>
      </c>
      <c r="AY255" s="13" t="s">
        <v>168</v>
      </c>
      <c r="BE255" s="140">
        <f t="shared" si="44"/>
        <v>0</v>
      </c>
      <c r="BF255" s="140">
        <f t="shared" si="45"/>
        <v>0</v>
      </c>
      <c r="BG255" s="140">
        <f t="shared" si="46"/>
        <v>0</v>
      </c>
      <c r="BH255" s="140">
        <f t="shared" si="47"/>
        <v>0</v>
      </c>
      <c r="BI255" s="140">
        <f t="shared" si="48"/>
        <v>0</v>
      </c>
      <c r="BJ255" s="13" t="s">
        <v>79</v>
      </c>
      <c r="BK255" s="140">
        <f t="shared" si="49"/>
        <v>0</v>
      </c>
      <c r="BL255" s="13" t="s">
        <v>174</v>
      </c>
      <c r="BM255" s="139" t="s">
        <v>1383</v>
      </c>
    </row>
    <row r="256" spans="2:65" s="1" customFormat="1" ht="24.2" customHeight="1">
      <c r="B256" s="128"/>
      <c r="C256" s="129" t="s">
        <v>1384</v>
      </c>
      <c r="D256" s="129" t="s">
        <v>170</v>
      </c>
      <c r="E256" s="130" t="s">
        <v>1385</v>
      </c>
      <c r="F256" s="131" t="s">
        <v>1386</v>
      </c>
      <c r="G256" s="132" t="s">
        <v>218</v>
      </c>
      <c r="H256" s="133">
        <v>3.0110000000000001</v>
      </c>
      <c r="I256" s="134">
        <v>0</v>
      </c>
      <c r="J256" s="134">
        <f t="shared" si="40"/>
        <v>0</v>
      </c>
      <c r="K256" s="131" t="s">
        <v>2419</v>
      </c>
      <c r="L256" s="25"/>
      <c r="M256" s="135" t="s">
        <v>1</v>
      </c>
      <c r="N256" s="136" t="s">
        <v>37</v>
      </c>
      <c r="O256" s="137">
        <v>0.26</v>
      </c>
      <c r="P256" s="137">
        <f t="shared" si="41"/>
        <v>0.78286000000000011</v>
      </c>
      <c r="Q256" s="137">
        <v>0</v>
      </c>
      <c r="R256" s="137">
        <f t="shared" si="42"/>
        <v>0</v>
      </c>
      <c r="S256" s="137">
        <v>0</v>
      </c>
      <c r="T256" s="138">
        <f t="shared" si="43"/>
        <v>0</v>
      </c>
      <c r="AR256" s="139" t="s">
        <v>174</v>
      </c>
      <c r="AT256" s="139" t="s">
        <v>170</v>
      </c>
      <c r="AU256" s="139" t="s">
        <v>81</v>
      </c>
      <c r="AY256" s="13" t="s">
        <v>168</v>
      </c>
      <c r="BE256" s="140">
        <f t="shared" si="44"/>
        <v>0</v>
      </c>
      <c r="BF256" s="140">
        <f t="shared" si="45"/>
        <v>0</v>
      </c>
      <c r="BG256" s="140">
        <f t="shared" si="46"/>
        <v>0</v>
      </c>
      <c r="BH256" s="140">
        <f t="shared" si="47"/>
        <v>0</v>
      </c>
      <c r="BI256" s="140">
        <f t="shared" si="48"/>
        <v>0</v>
      </c>
      <c r="BJ256" s="13" t="s">
        <v>79</v>
      </c>
      <c r="BK256" s="140">
        <f t="shared" si="49"/>
        <v>0</v>
      </c>
      <c r="BL256" s="13" t="s">
        <v>174</v>
      </c>
      <c r="BM256" s="139" t="s">
        <v>1387</v>
      </c>
    </row>
    <row r="257" spans="2:65" s="1" customFormat="1" ht="24.2" customHeight="1">
      <c r="B257" s="128"/>
      <c r="C257" s="129" t="s">
        <v>1388</v>
      </c>
      <c r="D257" s="129" t="s">
        <v>170</v>
      </c>
      <c r="E257" s="130" t="s">
        <v>1389</v>
      </c>
      <c r="F257" s="131" t="s">
        <v>1390</v>
      </c>
      <c r="G257" s="132" t="s">
        <v>213</v>
      </c>
      <c r="H257" s="133">
        <v>0.45100000000000001</v>
      </c>
      <c r="I257" s="134">
        <v>0</v>
      </c>
      <c r="J257" s="134">
        <f t="shared" si="40"/>
        <v>0</v>
      </c>
      <c r="K257" s="131" t="s">
        <v>192</v>
      </c>
      <c r="L257" s="25"/>
      <c r="M257" s="135" t="s">
        <v>1</v>
      </c>
      <c r="N257" s="136" t="s">
        <v>37</v>
      </c>
      <c r="O257" s="137">
        <v>18.805</v>
      </c>
      <c r="P257" s="137">
        <f t="shared" si="41"/>
        <v>8.4810549999999996</v>
      </c>
      <c r="Q257" s="137">
        <v>2.3640099999999999</v>
      </c>
      <c r="R257" s="137">
        <f t="shared" si="42"/>
        <v>1.06616851</v>
      </c>
      <c r="S257" s="137">
        <v>0</v>
      </c>
      <c r="T257" s="138">
        <f t="shared" si="43"/>
        <v>0</v>
      </c>
      <c r="AR257" s="139" t="s">
        <v>174</v>
      </c>
      <c r="AT257" s="139" t="s">
        <v>170</v>
      </c>
      <c r="AU257" s="139" t="s">
        <v>81</v>
      </c>
      <c r="AY257" s="13" t="s">
        <v>168</v>
      </c>
      <c r="BE257" s="140">
        <f t="shared" si="44"/>
        <v>0</v>
      </c>
      <c r="BF257" s="140">
        <f t="shared" si="45"/>
        <v>0</v>
      </c>
      <c r="BG257" s="140">
        <f t="shared" si="46"/>
        <v>0</v>
      </c>
      <c r="BH257" s="140">
        <f t="shared" si="47"/>
        <v>0</v>
      </c>
      <c r="BI257" s="140">
        <f t="shared" si="48"/>
        <v>0</v>
      </c>
      <c r="BJ257" s="13" t="s">
        <v>79</v>
      </c>
      <c r="BK257" s="140">
        <f t="shared" si="49"/>
        <v>0</v>
      </c>
      <c r="BL257" s="13" t="s">
        <v>174</v>
      </c>
      <c r="BM257" s="139" t="s">
        <v>1391</v>
      </c>
    </row>
    <row r="258" spans="2:65" s="1" customFormat="1" ht="24.2" customHeight="1">
      <c r="B258" s="128"/>
      <c r="C258" s="129" t="s">
        <v>1392</v>
      </c>
      <c r="D258" s="129" t="s">
        <v>170</v>
      </c>
      <c r="E258" s="130" t="s">
        <v>1393</v>
      </c>
      <c r="F258" s="131" t="s">
        <v>1394</v>
      </c>
      <c r="G258" s="132" t="s">
        <v>207</v>
      </c>
      <c r="H258" s="133">
        <v>1.1000000000000001</v>
      </c>
      <c r="I258" s="134">
        <v>0</v>
      </c>
      <c r="J258" s="134">
        <f t="shared" si="40"/>
        <v>0</v>
      </c>
      <c r="K258" s="131" t="s">
        <v>192</v>
      </c>
      <c r="L258" s="25"/>
      <c r="M258" s="135" t="s">
        <v>1</v>
      </c>
      <c r="N258" s="136" t="s">
        <v>37</v>
      </c>
      <c r="O258" s="137">
        <v>0.61299999999999999</v>
      </c>
      <c r="P258" s="137">
        <f t="shared" si="41"/>
        <v>0.67430000000000001</v>
      </c>
      <c r="Q258" s="137">
        <v>9.0969999999999995E-2</v>
      </c>
      <c r="R258" s="137">
        <f t="shared" si="42"/>
        <v>0.100067</v>
      </c>
      <c r="S258" s="137">
        <v>0</v>
      </c>
      <c r="T258" s="138">
        <f t="shared" si="43"/>
        <v>0</v>
      </c>
      <c r="AR258" s="139" t="s">
        <v>174</v>
      </c>
      <c r="AT258" s="139" t="s">
        <v>170</v>
      </c>
      <c r="AU258" s="139" t="s">
        <v>81</v>
      </c>
      <c r="AY258" s="13" t="s">
        <v>168</v>
      </c>
      <c r="BE258" s="140">
        <f t="shared" si="44"/>
        <v>0</v>
      </c>
      <c r="BF258" s="140">
        <f t="shared" si="45"/>
        <v>0</v>
      </c>
      <c r="BG258" s="140">
        <f t="shared" si="46"/>
        <v>0</v>
      </c>
      <c r="BH258" s="140">
        <f t="shared" si="47"/>
        <v>0</v>
      </c>
      <c r="BI258" s="140">
        <f t="shared" si="48"/>
        <v>0</v>
      </c>
      <c r="BJ258" s="13" t="s">
        <v>79</v>
      </c>
      <c r="BK258" s="140">
        <f t="shared" si="49"/>
        <v>0</v>
      </c>
      <c r="BL258" s="13" t="s">
        <v>174</v>
      </c>
      <c r="BM258" s="139" t="s">
        <v>1395</v>
      </c>
    </row>
    <row r="259" spans="2:65" s="1" customFormat="1" ht="24.2" customHeight="1">
      <c r="B259" s="128"/>
      <c r="C259" s="129" t="s">
        <v>1396</v>
      </c>
      <c r="D259" s="129" t="s">
        <v>170</v>
      </c>
      <c r="E259" s="130" t="s">
        <v>1397</v>
      </c>
      <c r="F259" s="131" t="s">
        <v>1398</v>
      </c>
      <c r="G259" s="132" t="s">
        <v>207</v>
      </c>
      <c r="H259" s="133">
        <v>7.6</v>
      </c>
      <c r="I259" s="134">
        <v>0</v>
      </c>
      <c r="J259" s="134">
        <f t="shared" si="40"/>
        <v>0</v>
      </c>
      <c r="K259" s="131" t="s">
        <v>192</v>
      </c>
      <c r="L259" s="25"/>
      <c r="M259" s="135" t="s">
        <v>1</v>
      </c>
      <c r="N259" s="136" t="s">
        <v>37</v>
      </c>
      <c r="O259" s="137">
        <v>0.61299999999999999</v>
      </c>
      <c r="P259" s="137">
        <f t="shared" si="41"/>
        <v>4.6587999999999994</v>
      </c>
      <c r="Q259" s="137">
        <v>0.10525</v>
      </c>
      <c r="R259" s="137">
        <f t="shared" si="42"/>
        <v>0.79989999999999994</v>
      </c>
      <c r="S259" s="137">
        <v>0</v>
      </c>
      <c r="T259" s="138">
        <f t="shared" si="43"/>
        <v>0</v>
      </c>
      <c r="AR259" s="139" t="s">
        <v>174</v>
      </c>
      <c r="AT259" s="139" t="s">
        <v>170</v>
      </c>
      <c r="AU259" s="139" t="s">
        <v>81</v>
      </c>
      <c r="AY259" s="13" t="s">
        <v>168</v>
      </c>
      <c r="BE259" s="140">
        <f t="shared" si="44"/>
        <v>0</v>
      </c>
      <c r="BF259" s="140">
        <f t="shared" si="45"/>
        <v>0</v>
      </c>
      <c r="BG259" s="140">
        <f t="shared" si="46"/>
        <v>0</v>
      </c>
      <c r="BH259" s="140">
        <f t="shared" si="47"/>
        <v>0</v>
      </c>
      <c r="BI259" s="140">
        <f t="shared" si="48"/>
        <v>0</v>
      </c>
      <c r="BJ259" s="13" t="s">
        <v>79</v>
      </c>
      <c r="BK259" s="140">
        <f t="shared" si="49"/>
        <v>0</v>
      </c>
      <c r="BL259" s="13" t="s">
        <v>174</v>
      </c>
      <c r="BM259" s="139" t="s">
        <v>1399</v>
      </c>
    </row>
    <row r="260" spans="2:65" s="1" customFormat="1" ht="24.2" customHeight="1">
      <c r="B260" s="128"/>
      <c r="C260" s="129" t="s">
        <v>1400</v>
      </c>
      <c r="D260" s="129" t="s">
        <v>170</v>
      </c>
      <c r="E260" s="130" t="s">
        <v>1401</v>
      </c>
      <c r="F260" s="131" t="s">
        <v>1402</v>
      </c>
      <c r="G260" s="132" t="s">
        <v>207</v>
      </c>
      <c r="H260" s="133">
        <v>2.4</v>
      </c>
      <c r="I260" s="134">
        <v>0</v>
      </c>
      <c r="J260" s="134">
        <f t="shared" si="40"/>
        <v>0</v>
      </c>
      <c r="K260" s="131" t="s">
        <v>192</v>
      </c>
      <c r="L260" s="25"/>
      <c r="M260" s="135" t="s">
        <v>1</v>
      </c>
      <c r="N260" s="136" t="s">
        <v>37</v>
      </c>
      <c r="O260" s="137">
        <v>0.61299999999999999</v>
      </c>
      <c r="P260" s="137">
        <f t="shared" si="41"/>
        <v>1.4711999999999998</v>
      </c>
      <c r="Q260" s="137">
        <v>0.10525</v>
      </c>
      <c r="R260" s="137">
        <f t="shared" si="42"/>
        <v>0.25259999999999999</v>
      </c>
      <c r="S260" s="137">
        <v>0</v>
      </c>
      <c r="T260" s="138">
        <f t="shared" si="43"/>
        <v>0</v>
      </c>
      <c r="AR260" s="139" t="s">
        <v>174</v>
      </c>
      <c r="AT260" s="139" t="s">
        <v>170</v>
      </c>
      <c r="AU260" s="139" t="s">
        <v>81</v>
      </c>
      <c r="AY260" s="13" t="s">
        <v>168</v>
      </c>
      <c r="BE260" s="140">
        <f t="shared" si="44"/>
        <v>0</v>
      </c>
      <c r="BF260" s="140">
        <f t="shared" si="45"/>
        <v>0</v>
      </c>
      <c r="BG260" s="140">
        <f t="shared" si="46"/>
        <v>0</v>
      </c>
      <c r="BH260" s="140">
        <f t="shared" si="47"/>
        <v>0</v>
      </c>
      <c r="BI260" s="140">
        <f t="shared" si="48"/>
        <v>0</v>
      </c>
      <c r="BJ260" s="13" t="s">
        <v>79</v>
      </c>
      <c r="BK260" s="140">
        <f t="shared" si="49"/>
        <v>0</v>
      </c>
      <c r="BL260" s="13" t="s">
        <v>174</v>
      </c>
      <c r="BM260" s="139" t="s">
        <v>1403</v>
      </c>
    </row>
    <row r="261" spans="2:65" s="1" customFormat="1" ht="37.9" customHeight="1">
      <c r="B261" s="128"/>
      <c r="C261" s="129" t="s">
        <v>1404</v>
      </c>
      <c r="D261" s="129" t="s">
        <v>170</v>
      </c>
      <c r="E261" s="130" t="s">
        <v>1405</v>
      </c>
      <c r="F261" s="131" t="s">
        <v>1406</v>
      </c>
      <c r="G261" s="132" t="s">
        <v>173</v>
      </c>
      <c r="H261" s="133">
        <v>12</v>
      </c>
      <c r="I261" s="134">
        <v>0</v>
      </c>
      <c r="J261" s="134">
        <f t="shared" si="40"/>
        <v>0</v>
      </c>
      <c r="K261" s="131" t="s">
        <v>2419</v>
      </c>
      <c r="L261" s="25"/>
      <c r="M261" s="135" t="s">
        <v>1</v>
      </c>
      <c r="N261" s="136" t="s">
        <v>37</v>
      </c>
      <c r="O261" s="137">
        <v>1.694</v>
      </c>
      <c r="P261" s="137">
        <f t="shared" si="41"/>
        <v>20.327999999999999</v>
      </c>
      <c r="Q261" s="137">
        <v>0.09</v>
      </c>
      <c r="R261" s="137">
        <f t="shared" si="42"/>
        <v>1.08</v>
      </c>
      <c r="S261" s="137">
        <v>0</v>
      </c>
      <c r="T261" s="138">
        <f t="shared" si="43"/>
        <v>0</v>
      </c>
      <c r="AR261" s="139" t="s">
        <v>174</v>
      </c>
      <c r="AT261" s="139" t="s">
        <v>170</v>
      </c>
      <c r="AU261" s="139" t="s">
        <v>81</v>
      </c>
      <c r="AY261" s="13" t="s">
        <v>168</v>
      </c>
      <c r="BE261" s="140">
        <f t="shared" si="44"/>
        <v>0</v>
      </c>
      <c r="BF261" s="140">
        <f t="shared" si="45"/>
        <v>0</v>
      </c>
      <c r="BG261" s="140">
        <f t="shared" si="46"/>
        <v>0</v>
      </c>
      <c r="BH261" s="140">
        <f t="shared" si="47"/>
        <v>0</v>
      </c>
      <c r="BI261" s="140">
        <f t="shared" si="48"/>
        <v>0</v>
      </c>
      <c r="BJ261" s="13" t="s">
        <v>79</v>
      </c>
      <c r="BK261" s="140">
        <f t="shared" si="49"/>
        <v>0</v>
      </c>
      <c r="BL261" s="13" t="s">
        <v>174</v>
      </c>
      <c r="BM261" s="139" t="s">
        <v>1407</v>
      </c>
    </row>
    <row r="262" spans="2:65" s="1" customFormat="1" ht="24.2" customHeight="1">
      <c r="B262" s="128"/>
      <c r="C262" s="145" t="s">
        <v>1408</v>
      </c>
      <c r="D262" s="145" t="s">
        <v>210</v>
      </c>
      <c r="E262" s="146" t="s">
        <v>1409</v>
      </c>
      <c r="F262" s="147" t="s">
        <v>1410</v>
      </c>
      <c r="G262" s="148" t="s">
        <v>173</v>
      </c>
      <c r="H262" s="149">
        <v>12</v>
      </c>
      <c r="I262" s="134">
        <v>0</v>
      </c>
      <c r="J262" s="150">
        <f t="shared" si="40"/>
        <v>0</v>
      </c>
      <c r="K262" s="147" t="s">
        <v>1</v>
      </c>
      <c r="L262" s="151"/>
      <c r="M262" s="152" t="s">
        <v>1</v>
      </c>
      <c r="N262" s="153" t="s">
        <v>37</v>
      </c>
      <c r="O262" s="137">
        <v>0</v>
      </c>
      <c r="P262" s="137">
        <f t="shared" si="41"/>
        <v>0</v>
      </c>
      <c r="Q262" s="137">
        <v>5.6300000000000003E-2</v>
      </c>
      <c r="R262" s="137">
        <f t="shared" si="42"/>
        <v>0.67559999999999998</v>
      </c>
      <c r="S262" s="137">
        <v>0</v>
      </c>
      <c r="T262" s="138">
        <f t="shared" si="43"/>
        <v>0</v>
      </c>
      <c r="AR262" s="139" t="s">
        <v>232</v>
      </c>
      <c r="AT262" s="139" t="s">
        <v>210</v>
      </c>
      <c r="AU262" s="139" t="s">
        <v>81</v>
      </c>
      <c r="AY262" s="13" t="s">
        <v>168</v>
      </c>
      <c r="BE262" s="140">
        <f t="shared" si="44"/>
        <v>0</v>
      </c>
      <c r="BF262" s="140">
        <f t="shared" si="45"/>
        <v>0</v>
      </c>
      <c r="BG262" s="140">
        <f t="shared" si="46"/>
        <v>0</v>
      </c>
      <c r="BH262" s="140">
        <f t="shared" si="47"/>
        <v>0</v>
      </c>
      <c r="BI262" s="140">
        <f t="shared" si="48"/>
        <v>0</v>
      </c>
      <c r="BJ262" s="13" t="s">
        <v>79</v>
      </c>
      <c r="BK262" s="140">
        <f t="shared" si="49"/>
        <v>0</v>
      </c>
      <c r="BL262" s="13" t="s">
        <v>174</v>
      </c>
      <c r="BM262" s="139" t="s">
        <v>1411</v>
      </c>
    </row>
    <row r="263" spans="2:65" s="1" customFormat="1" ht="24.2" customHeight="1">
      <c r="B263" s="128"/>
      <c r="C263" s="129" t="s">
        <v>612</v>
      </c>
      <c r="D263" s="129" t="s">
        <v>170</v>
      </c>
      <c r="E263" s="130" t="s">
        <v>1412</v>
      </c>
      <c r="F263" s="131" t="s">
        <v>1413</v>
      </c>
      <c r="G263" s="132" t="s">
        <v>173</v>
      </c>
      <c r="H263" s="133">
        <v>25</v>
      </c>
      <c r="I263" s="134">
        <v>0</v>
      </c>
      <c r="J263" s="134">
        <f t="shared" si="40"/>
        <v>0</v>
      </c>
      <c r="K263" s="131" t="s">
        <v>2419</v>
      </c>
      <c r="L263" s="25"/>
      <c r="M263" s="135" t="s">
        <v>1</v>
      </c>
      <c r="N263" s="136" t="s">
        <v>37</v>
      </c>
      <c r="O263" s="137">
        <v>0.14000000000000001</v>
      </c>
      <c r="P263" s="137">
        <f t="shared" si="41"/>
        <v>3.5000000000000004</v>
      </c>
      <c r="Q263" s="137">
        <v>1.3600000000000001E-3</v>
      </c>
      <c r="R263" s="137">
        <f t="shared" si="42"/>
        <v>3.4000000000000002E-2</v>
      </c>
      <c r="S263" s="137">
        <v>0</v>
      </c>
      <c r="T263" s="138">
        <f t="shared" si="43"/>
        <v>0</v>
      </c>
      <c r="AR263" s="139" t="s">
        <v>174</v>
      </c>
      <c r="AT263" s="139" t="s">
        <v>170</v>
      </c>
      <c r="AU263" s="139" t="s">
        <v>81</v>
      </c>
      <c r="AY263" s="13" t="s">
        <v>168</v>
      </c>
      <c r="BE263" s="140">
        <f t="shared" si="44"/>
        <v>0</v>
      </c>
      <c r="BF263" s="140">
        <f t="shared" si="45"/>
        <v>0</v>
      </c>
      <c r="BG263" s="140">
        <f t="shared" si="46"/>
        <v>0</v>
      </c>
      <c r="BH263" s="140">
        <f t="shared" si="47"/>
        <v>0</v>
      </c>
      <c r="BI263" s="140">
        <f t="shared" si="48"/>
        <v>0</v>
      </c>
      <c r="BJ263" s="13" t="s">
        <v>79</v>
      </c>
      <c r="BK263" s="140">
        <f t="shared" si="49"/>
        <v>0</v>
      </c>
      <c r="BL263" s="13" t="s">
        <v>174</v>
      </c>
      <c r="BM263" s="139" t="s">
        <v>1414</v>
      </c>
    </row>
    <row r="264" spans="2:65" s="1" customFormat="1" ht="37.9" customHeight="1">
      <c r="B264" s="128"/>
      <c r="C264" s="129" t="s">
        <v>1415</v>
      </c>
      <c r="D264" s="129" t="s">
        <v>170</v>
      </c>
      <c r="E264" s="130" t="s">
        <v>1416</v>
      </c>
      <c r="F264" s="131" t="s">
        <v>1417</v>
      </c>
      <c r="G264" s="132" t="s">
        <v>173</v>
      </c>
      <c r="H264" s="133">
        <v>9</v>
      </c>
      <c r="I264" s="134">
        <v>0</v>
      </c>
      <c r="J264" s="134">
        <f t="shared" si="40"/>
        <v>0</v>
      </c>
      <c r="K264" s="131" t="s">
        <v>192</v>
      </c>
      <c r="L264" s="25"/>
      <c r="M264" s="135" t="s">
        <v>1</v>
      </c>
      <c r="N264" s="136" t="s">
        <v>37</v>
      </c>
      <c r="O264" s="137">
        <v>0.8</v>
      </c>
      <c r="P264" s="137">
        <f t="shared" si="41"/>
        <v>7.2</v>
      </c>
      <c r="Q264" s="137">
        <v>0</v>
      </c>
      <c r="R264" s="137">
        <f t="shared" si="42"/>
        <v>0</v>
      </c>
      <c r="S264" s="137">
        <v>0.15</v>
      </c>
      <c r="T264" s="138">
        <f t="shared" si="43"/>
        <v>1.3499999999999999</v>
      </c>
      <c r="AR264" s="139" t="s">
        <v>174</v>
      </c>
      <c r="AT264" s="139" t="s">
        <v>170</v>
      </c>
      <c r="AU264" s="139" t="s">
        <v>81</v>
      </c>
      <c r="AY264" s="13" t="s">
        <v>168</v>
      </c>
      <c r="BE264" s="140">
        <f t="shared" si="44"/>
        <v>0</v>
      </c>
      <c r="BF264" s="140">
        <f t="shared" si="45"/>
        <v>0</v>
      </c>
      <c r="BG264" s="140">
        <f t="shared" si="46"/>
        <v>0</v>
      </c>
      <c r="BH264" s="140">
        <f t="shared" si="47"/>
        <v>0</v>
      </c>
      <c r="BI264" s="140">
        <f t="shared" si="48"/>
        <v>0</v>
      </c>
      <c r="BJ264" s="13" t="s">
        <v>79</v>
      </c>
      <c r="BK264" s="140">
        <f t="shared" si="49"/>
        <v>0</v>
      </c>
      <c r="BL264" s="13" t="s">
        <v>174</v>
      </c>
      <c r="BM264" s="139" t="s">
        <v>1418</v>
      </c>
    </row>
    <row r="265" spans="2:65" s="1" customFormat="1" ht="21.75" customHeight="1">
      <c r="B265" s="128"/>
      <c r="C265" s="129" t="s">
        <v>1419</v>
      </c>
      <c r="D265" s="129" t="s">
        <v>170</v>
      </c>
      <c r="E265" s="130" t="s">
        <v>294</v>
      </c>
      <c r="F265" s="131" t="s">
        <v>295</v>
      </c>
      <c r="G265" s="132" t="s">
        <v>239</v>
      </c>
      <c r="H265" s="133">
        <v>1.35</v>
      </c>
      <c r="I265" s="134">
        <v>0</v>
      </c>
      <c r="J265" s="134">
        <f t="shared" si="40"/>
        <v>0</v>
      </c>
      <c r="K265" s="131" t="s">
        <v>2419</v>
      </c>
      <c r="L265" s="25"/>
      <c r="M265" s="135" t="s">
        <v>1</v>
      </c>
      <c r="N265" s="136" t="s">
        <v>37</v>
      </c>
      <c r="O265" s="137">
        <v>0.03</v>
      </c>
      <c r="P265" s="137">
        <f t="shared" si="41"/>
        <v>4.0500000000000001E-2</v>
      </c>
      <c r="Q265" s="137">
        <v>0</v>
      </c>
      <c r="R265" s="137">
        <f t="shared" si="42"/>
        <v>0</v>
      </c>
      <c r="S265" s="137">
        <v>0</v>
      </c>
      <c r="T265" s="138">
        <f t="shared" si="43"/>
        <v>0</v>
      </c>
      <c r="AR265" s="139" t="s">
        <v>174</v>
      </c>
      <c r="AT265" s="139" t="s">
        <v>170</v>
      </c>
      <c r="AU265" s="139" t="s">
        <v>81</v>
      </c>
      <c r="AY265" s="13" t="s">
        <v>168</v>
      </c>
      <c r="BE265" s="140">
        <f t="shared" si="44"/>
        <v>0</v>
      </c>
      <c r="BF265" s="140">
        <f t="shared" si="45"/>
        <v>0</v>
      </c>
      <c r="BG265" s="140">
        <f t="shared" si="46"/>
        <v>0</v>
      </c>
      <c r="BH265" s="140">
        <f t="shared" si="47"/>
        <v>0</v>
      </c>
      <c r="BI265" s="140">
        <f t="shared" si="48"/>
        <v>0</v>
      </c>
      <c r="BJ265" s="13" t="s">
        <v>79</v>
      </c>
      <c r="BK265" s="140">
        <f t="shared" si="49"/>
        <v>0</v>
      </c>
      <c r="BL265" s="13" t="s">
        <v>174</v>
      </c>
      <c r="BM265" s="139" t="s">
        <v>1420</v>
      </c>
    </row>
    <row r="266" spans="2:65" s="1" customFormat="1" ht="24.2" customHeight="1">
      <c r="B266" s="128"/>
      <c r="C266" s="129" t="s">
        <v>1421</v>
      </c>
      <c r="D266" s="129" t="s">
        <v>170</v>
      </c>
      <c r="E266" s="130" t="s">
        <v>298</v>
      </c>
      <c r="F266" s="131" t="s">
        <v>299</v>
      </c>
      <c r="G266" s="132" t="s">
        <v>239</v>
      </c>
      <c r="H266" s="133">
        <v>10.8</v>
      </c>
      <c r="I266" s="134">
        <v>0</v>
      </c>
      <c r="J266" s="134">
        <f t="shared" si="40"/>
        <v>0</v>
      </c>
      <c r="K266" s="131" t="s">
        <v>2419</v>
      </c>
      <c r="L266" s="25"/>
      <c r="M266" s="135" t="s">
        <v>1</v>
      </c>
      <c r="N266" s="136" t="s">
        <v>37</v>
      </c>
      <c r="O266" s="137">
        <v>2E-3</v>
      </c>
      <c r="P266" s="137">
        <f t="shared" si="41"/>
        <v>2.1600000000000001E-2</v>
      </c>
      <c r="Q266" s="137">
        <v>0</v>
      </c>
      <c r="R266" s="137">
        <f t="shared" si="42"/>
        <v>0</v>
      </c>
      <c r="S266" s="137">
        <v>0</v>
      </c>
      <c r="T266" s="138">
        <f t="shared" si="43"/>
        <v>0</v>
      </c>
      <c r="AR266" s="139" t="s">
        <v>174</v>
      </c>
      <c r="AT266" s="139" t="s">
        <v>170</v>
      </c>
      <c r="AU266" s="139" t="s">
        <v>81</v>
      </c>
      <c r="AY266" s="13" t="s">
        <v>168</v>
      </c>
      <c r="BE266" s="140">
        <f t="shared" si="44"/>
        <v>0</v>
      </c>
      <c r="BF266" s="140">
        <f t="shared" si="45"/>
        <v>0</v>
      </c>
      <c r="BG266" s="140">
        <f t="shared" si="46"/>
        <v>0</v>
      </c>
      <c r="BH266" s="140">
        <f t="shared" si="47"/>
        <v>0</v>
      </c>
      <c r="BI266" s="140">
        <f t="shared" si="48"/>
        <v>0</v>
      </c>
      <c r="BJ266" s="13" t="s">
        <v>79</v>
      </c>
      <c r="BK266" s="140">
        <f t="shared" si="49"/>
        <v>0</v>
      </c>
      <c r="BL266" s="13" t="s">
        <v>174</v>
      </c>
      <c r="BM266" s="139" t="s">
        <v>1422</v>
      </c>
    </row>
    <row r="267" spans="2:65" s="1" customFormat="1" ht="24.2" customHeight="1">
      <c r="B267" s="128"/>
      <c r="C267" s="129" t="s">
        <v>1423</v>
      </c>
      <c r="D267" s="129" t="s">
        <v>170</v>
      </c>
      <c r="E267" s="130" t="s">
        <v>1059</v>
      </c>
      <c r="F267" s="131" t="s">
        <v>1060</v>
      </c>
      <c r="G267" s="132" t="s">
        <v>213</v>
      </c>
      <c r="H267" s="133">
        <v>16.303000000000001</v>
      </c>
      <c r="I267" s="134">
        <v>0</v>
      </c>
      <c r="J267" s="134">
        <f t="shared" si="40"/>
        <v>0</v>
      </c>
      <c r="K267" s="131" t="s">
        <v>2419</v>
      </c>
      <c r="L267" s="25"/>
      <c r="M267" s="135" t="s">
        <v>1</v>
      </c>
      <c r="N267" s="136" t="s">
        <v>37</v>
      </c>
      <c r="O267" s="137">
        <v>2.177</v>
      </c>
      <c r="P267" s="137">
        <f t="shared" si="41"/>
        <v>35.491631000000005</v>
      </c>
      <c r="Q267" s="137">
        <v>0</v>
      </c>
      <c r="R267" s="137">
        <f t="shared" si="42"/>
        <v>0</v>
      </c>
      <c r="S267" s="137">
        <v>1.92</v>
      </c>
      <c r="T267" s="138">
        <f t="shared" si="43"/>
        <v>31.301760000000002</v>
      </c>
      <c r="AR267" s="139" t="s">
        <v>174</v>
      </c>
      <c r="AT267" s="139" t="s">
        <v>170</v>
      </c>
      <c r="AU267" s="139" t="s">
        <v>81</v>
      </c>
      <c r="AY267" s="13" t="s">
        <v>168</v>
      </c>
      <c r="BE267" s="140">
        <f t="shared" si="44"/>
        <v>0</v>
      </c>
      <c r="BF267" s="140">
        <f t="shared" si="45"/>
        <v>0</v>
      </c>
      <c r="BG267" s="140">
        <f t="shared" si="46"/>
        <v>0</v>
      </c>
      <c r="BH267" s="140">
        <f t="shared" si="47"/>
        <v>0</v>
      </c>
      <c r="BI267" s="140">
        <f t="shared" si="48"/>
        <v>0</v>
      </c>
      <c r="BJ267" s="13" t="s">
        <v>79</v>
      </c>
      <c r="BK267" s="140">
        <f t="shared" si="49"/>
        <v>0</v>
      </c>
      <c r="BL267" s="13" t="s">
        <v>174</v>
      </c>
      <c r="BM267" s="139" t="s">
        <v>1424</v>
      </c>
    </row>
    <row r="268" spans="2:65" s="1" customFormat="1" ht="24.2" customHeight="1">
      <c r="B268" s="128"/>
      <c r="C268" s="129" t="s">
        <v>1425</v>
      </c>
      <c r="D268" s="129" t="s">
        <v>170</v>
      </c>
      <c r="E268" s="130" t="s">
        <v>1426</v>
      </c>
      <c r="F268" s="131" t="s">
        <v>1427</v>
      </c>
      <c r="G268" s="132" t="s">
        <v>213</v>
      </c>
      <c r="H268" s="133">
        <v>45</v>
      </c>
      <c r="I268" s="134">
        <v>0</v>
      </c>
      <c r="J268" s="134">
        <f t="shared" si="40"/>
        <v>0</v>
      </c>
      <c r="K268" s="131" t="s">
        <v>2419</v>
      </c>
      <c r="L268" s="25"/>
      <c r="M268" s="135" t="s">
        <v>1</v>
      </c>
      <c r="N268" s="136" t="s">
        <v>37</v>
      </c>
      <c r="O268" s="137">
        <v>1.59</v>
      </c>
      <c r="P268" s="137">
        <f t="shared" si="41"/>
        <v>71.55</v>
      </c>
      <c r="Q268" s="137">
        <v>0</v>
      </c>
      <c r="R268" s="137">
        <f t="shared" si="42"/>
        <v>0</v>
      </c>
      <c r="S268" s="137">
        <v>0.36</v>
      </c>
      <c r="T268" s="138">
        <f t="shared" si="43"/>
        <v>16.2</v>
      </c>
      <c r="AR268" s="139" t="s">
        <v>174</v>
      </c>
      <c r="AT268" s="139" t="s">
        <v>170</v>
      </c>
      <c r="AU268" s="139" t="s">
        <v>81</v>
      </c>
      <c r="AY268" s="13" t="s">
        <v>168</v>
      </c>
      <c r="BE268" s="140">
        <f t="shared" si="44"/>
        <v>0</v>
      </c>
      <c r="BF268" s="140">
        <f t="shared" si="45"/>
        <v>0</v>
      </c>
      <c r="BG268" s="140">
        <f t="shared" si="46"/>
        <v>0</v>
      </c>
      <c r="BH268" s="140">
        <f t="shared" si="47"/>
        <v>0</v>
      </c>
      <c r="BI268" s="140">
        <f t="shared" si="48"/>
        <v>0</v>
      </c>
      <c r="BJ268" s="13" t="s">
        <v>79</v>
      </c>
      <c r="BK268" s="140">
        <f t="shared" si="49"/>
        <v>0</v>
      </c>
      <c r="BL268" s="13" t="s">
        <v>174</v>
      </c>
      <c r="BM268" s="139" t="s">
        <v>1428</v>
      </c>
    </row>
    <row r="269" spans="2:65" s="1" customFormat="1" ht="16.5" customHeight="1">
      <c r="B269" s="128"/>
      <c r="C269" s="129" t="s">
        <v>1429</v>
      </c>
      <c r="D269" s="129" t="s">
        <v>170</v>
      </c>
      <c r="E269" s="130" t="s">
        <v>1062</v>
      </c>
      <c r="F269" s="131" t="s">
        <v>1063</v>
      </c>
      <c r="G269" s="132" t="s">
        <v>207</v>
      </c>
      <c r="H269" s="133">
        <v>15.3</v>
      </c>
      <c r="I269" s="134">
        <v>0</v>
      </c>
      <c r="J269" s="134">
        <f t="shared" si="40"/>
        <v>0</v>
      </c>
      <c r="K269" s="131" t="s">
        <v>2419</v>
      </c>
      <c r="L269" s="25"/>
      <c r="M269" s="135" t="s">
        <v>1</v>
      </c>
      <c r="N269" s="136" t="s">
        <v>37</v>
      </c>
      <c r="O269" s="137">
        <v>0.16600000000000001</v>
      </c>
      <c r="P269" s="137">
        <f t="shared" si="41"/>
        <v>2.5398000000000001</v>
      </c>
      <c r="Q269" s="137">
        <v>0</v>
      </c>
      <c r="R269" s="137">
        <f t="shared" si="42"/>
        <v>0</v>
      </c>
      <c r="S269" s="137">
        <v>0.18</v>
      </c>
      <c r="T269" s="138">
        <f t="shared" si="43"/>
        <v>2.754</v>
      </c>
      <c r="AR269" s="139" t="s">
        <v>174</v>
      </c>
      <c r="AT269" s="139" t="s">
        <v>170</v>
      </c>
      <c r="AU269" s="139" t="s">
        <v>81</v>
      </c>
      <c r="AY269" s="13" t="s">
        <v>168</v>
      </c>
      <c r="BE269" s="140">
        <f t="shared" si="44"/>
        <v>0</v>
      </c>
      <c r="BF269" s="140">
        <f t="shared" si="45"/>
        <v>0</v>
      </c>
      <c r="BG269" s="140">
        <f t="shared" si="46"/>
        <v>0</v>
      </c>
      <c r="BH269" s="140">
        <f t="shared" si="47"/>
        <v>0</v>
      </c>
      <c r="BI269" s="140">
        <f t="shared" si="48"/>
        <v>0</v>
      </c>
      <c r="BJ269" s="13" t="s">
        <v>79</v>
      </c>
      <c r="BK269" s="140">
        <f t="shared" si="49"/>
        <v>0</v>
      </c>
      <c r="BL269" s="13" t="s">
        <v>174</v>
      </c>
      <c r="BM269" s="139" t="s">
        <v>1430</v>
      </c>
    </row>
    <row r="270" spans="2:65" s="1" customFormat="1" ht="24.2" customHeight="1">
      <c r="B270" s="128"/>
      <c r="C270" s="129" t="s">
        <v>1431</v>
      </c>
      <c r="D270" s="129" t="s">
        <v>170</v>
      </c>
      <c r="E270" s="130" t="s">
        <v>1432</v>
      </c>
      <c r="F270" s="131" t="s">
        <v>1433</v>
      </c>
      <c r="G270" s="132" t="s">
        <v>207</v>
      </c>
      <c r="H270" s="133">
        <v>267.47000000000003</v>
      </c>
      <c r="I270" s="134">
        <v>0</v>
      </c>
      <c r="J270" s="134">
        <f t="shared" si="40"/>
        <v>0</v>
      </c>
      <c r="K270" s="131" t="s">
        <v>2419</v>
      </c>
      <c r="L270" s="25"/>
      <c r="M270" s="135" t="s">
        <v>1</v>
      </c>
      <c r="N270" s="136" t="s">
        <v>37</v>
      </c>
      <c r="O270" s="137">
        <v>0.20499999999999999</v>
      </c>
      <c r="P270" s="137">
        <f t="shared" si="41"/>
        <v>54.83135</v>
      </c>
      <c r="Q270" s="137">
        <v>0</v>
      </c>
      <c r="R270" s="137">
        <f t="shared" si="42"/>
        <v>0</v>
      </c>
      <c r="S270" s="137">
        <v>0.32</v>
      </c>
      <c r="T270" s="138">
        <f t="shared" si="43"/>
        <v>85.590400000000017</v>
      </c>
      <c r="AR270" s="139" t="s">
        <v>174</v>
      </c>
      <c r="AT270" s="139" t="s">
        <v>170</v>
      </c>
      <c r="AU270" s="139" t="s">
        <v>81</v>
      </c>
      <c r="AY270" s="13" t="s">
        <v>168</v>
      </c>
      <c r="BE270" s="140">
        <f t="shared" si="44"/>
        <v>0</v>
      </c>
      <c r="BF270" s="140">
        <f t="shared" si="45"/>
        <v>0</v>
      </c>
      <c r="BG270" s="140">
        <f t="shared" si="46"/>
        <v>0</v>
      </c>
      <c r="BH270" s="140">
        <f t="shared" si="47"/>
        <v>0</v>
      </c>
      <c r="BI270" s="140">
        <f t="shared" si="48"/>
        <v>0</v>
      </c>
      <c r="BJ270" s="13" t="s">
        <v>79</v>
      </c>
      <c r="BK270" s="140">
        <f t="shared" si="49"/>
        <v>0</v>
      </c>
      <c r="BL270" s="13" t="s">
        <v>174</v>
      </c>
      <c r="BM270" s="139" t="s">
        <v>1434</v>
      </c>
    </row>
    <row r="271" spans="2:65" s="1" customFormat="1" ht="24.2" customHeight="1">
      <c r="B271" s="128"/>
      <c r="C271" s="129" t="s">
        <v>1435</v>
      </c>
      <c r="D271" s="129" t="s">
        <v>170</v>
      </c>
      <c r="E271" s="130" t="s">
        <v>1436</v>
      </c>
      <c r="F271" s="131" t="s">
        <v>1437</v>
      </c>
      <c r="G271" s="132" t="s">
        <v>207</v>
      </c>
      <c r="H271" s="133">
        <v>7.17</v>
      </c>
      <c r="I271" s="134">
        <v>0</v>
      </c>
      <c r="J271" s="134">
        <f t="shared" si="40"/>
        <v>0</v>
      </c>
      <c r="K271" s="131" t="s">
        <v>2419</v>
      </c>
      <c r="L271" s="25"/>
      <c r="M271" s="135" t="s">
        <v>1</v>
      </c>
      <c r="N271" s="136" t="s">
        <v>37</v>
      </c>
      <c r="O271" s="137">
        <v>0.16400000000000001</v>
      </c>
      <c r="P271" s="137">
        <f t="shared" si="41"/>
        <v>1.17588</v>
      </c>
      <c r="Q271" s="137">
        <v>0</v>
      </c>
      <c r="R271" s="137">
        <f t="shared" si="42"/>
        <v>0</v>
      </c>
      <c r="S271" s="137">
        <v>0.155</v>
      </c>
      <c r="T271" s="138">
        <f t="shared" si="43"/>
        <v>1.1113500000000001</v>
      </c>
      <c r="AR271" s="139" t="s">
        <v>174</v>
      </c>
      <c r="AT271" s="139" t="s">
        <v>170</v>
      </c>
      <c r="AU271" s="139" t="s">
        <v>81</v>
      </c>
      <c r="AY271" s="13" t="s">
        <v>168</v>
      </c>
      <c r="BE271" s="140">
        <f t="shared" si="44"/>
        <v>0</v>
      </c>
      <c r="BF271" s="140">
        <f t="shared" si="45"/>
        <v>0</v>
      </c>
      <c r="BG271" s="140">
        <f t="shared" si="46"/>
        <v>0</v>
      </c>
      <c r="BH271" s="140">
        <f t="shared" si="47"/>
        <v>0</v>
      </c>
      <c r="BI271" s="140">
        <f t="shared" si="48"/>
        <v>0</v>
      </c>
      <c r="BJ271" s="13" t="s">
        <v>79</v>
      </c>
      <c r="BK271" s="140">
        <f t="shared" si="49"/>
        <v>0</v>
      </c>
      <c r="BL271" s="13" t="s">
        <v>174</v>
      </c>
      <c r="BM271" s="139" t="s">
        <v>1438</v>
      </c>
    </row>
    <row r="272" spans="2:65" s="1" customFormat="1" ht="21.75" customHeight="1">
      <c r="B272" s="128"/>
      <c r="C272" s="129" t="s">
        <v>1439</v>
      </c>
      <c r="D272" s="129" t="s">
        <v>170</v>
      </c>
      <c r="E272" s="130" t="s">
        <v>294</v>
      </c>
      <c r="F272" s="131" t="s">
        <v>295</v>
      </c>
      <c r="G272" s="132" t="s">
        <v>239</v>
      </c>
      <c r="H272" s="133">
        <v>136.958</v>
      </c>
      <c r="I272" s="134">
        <v>0</v>
      </c>
      <c r="J272" s="134">
        <f t="shared" si="40"/>
        <v>0</v>
      </c>
      <c r="K272" s="131" t="s">
        <v>2419</v>
      </c>
      <c r="L272" s="25"/>
      <c r="M272" s="135" t="s">
        <v>1</v>
      </c>
      <c r="N272" s="136" t="s">
        <v>37</v>
      </c>
      <c r="O272" s="137">
        <v>0.03</v>
      </c>
      <c r="P272" s="137">
        <f t="shared" si="41"/>
        <v>4.1087400000000001</v>
      </c>
      <c r="Q272" s="137">
        <v>0</v>
      </c>
      <c r="R272" s="137">
        <f t="shared" si="42"/>
        <v>0</v>
      </c>
      <c r="S272" s="137">
        <v>0</v>
      </c>
      <c r="T272" s="138">
        <f t="shared" si="43"/>
        <v>0</v>
      </c>
      <c r="AR272" s="139" t="s">
        <v>174</v>
      </c>
      <c r="AT272" s="139" t="s">
        <v>170</v>
      </c>
      <c r="AU272" s="139" t="s">
        <v>81</v>
      </c>
      <c r="AY272" s="13" t="s">
        <v>168</v>
      </c>
      <c r="BE272" s="140">
        <f t="shared" si="44"/>
        <v>0</v>
      </c>
      <c r="BF272" s="140">
        <f t="shared" si="45"/>
        <v>0</v>
      </c>
      <c r="BG272" s="140">
        <f t="shared" si="46"/>
        <v>0</v>
      </c>
      <c r="BH272" s="140">
        <f t="shared" si="47"/>
        <v>0</v>
      </c>
      <c r="BI272" s="140">
        <f t="shared" si="48"/>
        <v>0</v>
      </c>
      <c r="BJ272" s="13" t="s">
        <v>79</v>
      </c>
      <c r="BK272" s="140">
        <f t="shared" si="49"/>
        <v>0</v>
      </c>
      <c r="BL272" s="13" t="s">
        <v>174</v>
      </c>
      <c r="BM272" s="139" t="s">
        <v>1440</v>
      </c>
    </row>
    <row r="273" spans="2:65" s="1" customFormat="1" ht="24.2" customHeight="1">
      <c r="B273" s="128"/>
      <c r="C273" s="129" t="s">
        <v>1441</v>
      </c>
      <c r="D273" s="129" t="s">
        <v>170</v>
      </c>
      <c r="E273" s="130" t="s">
        <v>298</v>
      </c>
      <c r="F273" s="131" t="s">
        <v>299</v>
      </c>
      <c r="G273" s="132" t="s">
        <v>239</v>
      </c>
      <c r="H273" s="133">
        <v>821.74800000000005</v>
      </c>
      <c r="I273" s="134">
        <v>0</v>
      </c>
      <c r="J273" s="134">
        <f t="shared" ref="J273:J278" si="50">ROUND(I273*H273,2)</f>
        <v>0</v>
      </c>
      <c r="K273" s="131" t="s">
        <v>2419</v>
      </c>
      <c r="L273" s="25"/>
      <c r="M273" s="135" t="s">
        <v>1</v>
      </c>
      <c r="N273" s="136" t="s">
        <v>37</v>
      </c>
      <c r="O273" s="137">
        <v>2E-3</v>
      </c>
      <c r="P273" s="137">
        <f t="shared" ref="P273:P278" si="51">O273*H273</f>
        <v>1.6434960000000001</v>
      </c>
      <c r="Q273" s="137">
        <v>0</v>
      </c>
      <c r="R273" s="137">
        <f t="shared" ref="R273:R278" si="52">Q273*H273</f>
        <v>0</v>
      </c>
      <c r="S273" s="137">
        <v>0</v>
      </c>
      <c r="T273" s="138">
        <f t="shared" ref="T273:T278" si="53">S273*H273</f>
        <v>0</v>
      </c>
      <c r="AR273" s="139" t="s">
        <v>174</v>
      </c>
      <c r="AT273" s="139" t="s">
        <v>170</v>
      </c>
      <c r="AU273" s="139" t="s">
        <v>81</v>
      </c>
      <c r="AY273" s="13" t="s">
        <v>168</v>
      </c>
      <c r="BE273" s="140">
        <f t="shared" ref="BE273:BE278" si="54">IF(N273="základní",J273,0)</f>
        <v>0</v>
      </c>
      <c r="BF273" s="140">
        <f t="shared" ref="BF273:BF278" si="55">IF(N273="snížená",J273,0)</f>
        <v>0</v>
      </c>
      <c r="BG273" s="140">
        <f t="shared" ref="BG273:BG278" si="56">IF(N273="zákl. přenesená",J273,0)</f>
        <v>0</v>
      </c>
      <c r="BH273" s="140">
        <f t="shared" ref="BH273:BH278" si="57">IF(N273="sníž. přenesená",J273,0)</f>
        <v>0</v>
      </c>
      <c r="BI273" s="140">
        <f t="shared" ref="BI273:BI278" si="58">IF(N273="nulová",J273,0)</f>
        <v>0</v>
      </c>
      <c r="BJ273" s="13" t="s">
        <v>79</v>
      </c>
      <c r="BK273" s="140">
        <f t="shared" ref="BK273:BK278" si="59">ROUND(I273*H273,2)</f>
        <v>0</v>
      </c>
      <c r="BL273" s="13" t="s">
        <v>174</v>
      </c>
      <c r="BM273" s="139" t="s">
        <v>1442</v>
      </c>
    </row>
    <row r="274" spans="2:65" s="1" customFormat="1" ht="33" customHeight="1">
      <c r="B274" s="128"/>
      <c r="C274" s="129" t="s">
        <v>1443</v>
      </c>
      <c r="D274" s="129" t="s">
        <v>170</v>
      </c>
      <c r="E274" s="130" t="s">
        <v>342</v>
      </c>
      <c r="F274" s="131" t="s">
        <v>343</v>
      </c>
      <c r="G274" s="132" t="s">
        <v>239</v>
      </c>
      <c r="H274" s="133">
        <v>136.958</v>
      </c>
      <c r="I274" s="134">
        <v>0</v>
      </c>
      <c r="J274" s="134">
        <f t="shared" si="50"/>
        <v>0</v>
      </c>
      <c r="K274" s="131" t="s">
        <v>2419</v>
      </c>
      <c r="L274" s="25"/>
      <c r="M274" s="135" t="s">
        <v>1</v>
      </c>
      <c r="N274" s="136" t="s">
        <v>37</v>
      </c>
      <c r="O274" s="137">
        <v>0</v>
      </c>
      <c r="P274" s="137">
        <f t="shared" si="51"/>
        <v>0</v>
      </c>
      <c r="Q274" s="137">
        <v>0</v>
      </c>
      <c r="R274" s="137">
        <f t="shared" si="52"/>
        <v>0</v>
      </c>
      <c r="S274" s="137">
        <v>0</v>
      </c>
      <c r="T274" s="138">
        <f t="shared" si="53"/>
        <v>0</v>
      </c>
      <c r="AR274" s="139" t="s">
        <v>174</v>
      </c>
      <c r="AT274" s="139" t="s">
        <v>170</v>
      </c>
      <c r="AU274" s="139" t="s">
        <v>81</v>
      </c>
      <c r="AY274" s="13" t="s">
        <v>168</v>
      </c>
      <c r="BE274" s="140">
        <f t="shared" si="54"/>
        <v>0</v>
      </c>
      <c r="BF274" s="140">
        <f t="shared" si="55"/>
        <v>0</v>
      </c>
      <c r="BG274" s="140">
        <f t="shared" si="56"/>
        <v>0</v>
      </c>
      <c r="BH274" s="140">
        <f t="shared" si="57"/>
        <v>0</v>
      </c>
      <c r="BI274" s="140">
        <f t="shared" si="58"/>
        <v>0</v>
      </c>
      <c r="BJ274" s="13" t="s">
        <v>79</v>
      </c>
      <c r="BK274" s="140">
        <f t="shared" si="59"/>
        <v>0</v>
      </c>
      <c r="BL274" s="13" t="s">
        <v>174</v>
      </c>
      <c r="BM274" s="139" t="s">
        <v>1444</v>
      </c>
    </row>
    <row r="275" spans="2:65" s="1" customFormat="1" ht="24.2" customHeight="1">
      <c r="B275" s="128"/>
      <c r="C275" s="129" t="s">
        <v>1445</v>
      </c>
      <c r="D275" s="129" t="s">
        <v>170</v>
      </c>
      <c r="E275" s="130" t="s">
        <v>1446</v>
      </c>
      <c r="F275" s="131" t="s">
        <v>1447</v>
      </c>
      <c r="G275" s="132" t="s">
        <v>207</v>
      </c>
      <c r="H275" s="133">
        <v>4</v>
      </c>
      <c r="I275" s="134">
        <v>0</v>
      </c>
      <c r="J275" s="134">
        <f t="shared" si="50"/>
        <v>0</v>
      </c>
      <c r="K275" s="131" t="s">
        <v>192</v>
      </c>
      <c r="L275" s="25"/>
      <c r="M275" s="135" t="s">
        <v>1</v>
      </c>
      <c r="N275" s="136" t="s">
        <v>37</v>
      </c>
      <c r="O275" s="137">
        <v>0.28299999999999997</v>
      </c>
      <c r="P275" s="137">
        <f t="shared" si="51"/>
        <v>1.1319999999999999</v>
      </c>
      <c r="Q275" s="137">
        <v>3.0000000000000001E-5</v>
      </c>
      <c r="R275" s="137">
        <f t="shared" si="52"/>
        <v>1.2E-4</v>
      </c>
      <c r="S275" s="137">
        <v>0</v>
      </c>
      <c r="T275" s="138">
        <f t="shared" si="53"/>
        <v>0</v>
      </c>
      <c r="AR275" s="139" t="s">
        <v>174</v>
      </c>
      <c r="AT275" s="139" t="s">
        <v>170</v>
      </c>
      <c r="AU275" s="139" t="s">
        <v>81</v>
      </c>
      <c r="AY275" s="13" t="s">
        <v>168</v>
      </c>
      <c r="BE275" s="140">
        <f t="shared" si="54"/>
        <v>0</v>
      </c>
      <c r="BF275" s="140">
        <f t="shared" si="55"/>
        <v>0</v>
      </c>
      <c r="BG275" s="140">
        <f t="shared" si="56"/>
        <v>0</v>
      </c>
      <c r="BH275" s="140">
        <f t="shared" si="57"/>
        <v>0</v>
      </c>
      <c r="BI275" s="140">
        <f t="shared" si="58"/>
        <v>0</v>
      </c>
      <c r="BJ275" s="13" t="s">
        <v>79</v>
      </c>
      <c r="BK275" s="140">
        <f t="shared" si="59"/>
        <v>0</v>
      </c>
      <c r="BL275" s="13" t="s">
        <v>174</v>
      </c>
      <c r="BM275" s="139" t="s">
        <v>1448</v>
      </c>
    </row>
    <row r="276" spans="2:65" s="1" customFormat="1" ht="24.2" customHeight="1">
      <c r="B276" s="128"/>
      <c r="C276" s="129" t="s">
        <v>1449</v>
      </c>
      <c r="D276" s="129" t="s">
        <v>170</v>
      </c>
      <c r="E276" s="130" t="s">
        <v>1450</v>
      </c>
      <c r="F276" s="131" t="s">
        <v>1451</v>
      </c>
      <c r="G276" s="132" t="s">
        <v>213</v>
      </c>
      <c r="H276" s="133">
        <v>6.6529999999999996</v>
      </c>
      <c r="I276" s="134">
        <v>0</v>
      </c>
      <c r="J276" s="134">
        <f t="shared" si="50"/>
        <v>0</v>
      </c>
      <c r="K276" s="131" t="s">
        <v>2419</v>
      </c>
      <c r="L276" s="25"/>
      <c r="M276" s="135" t="s">
        <v>1</v>
      </c>
      <c r="N276" s="136" t="s">
        <v>37</v>
      </c>
      <c r="O276" s="137">
        <v>2.9510000000000001</v>
      </c>
      <c r="P276" s="137">
        <f t="shared" si="51"/>
        <v>19.633002999999999</v>
      </c>
      <c r="Q276" s="137">
        <v>1.5298499999999999</v>
      </c>
      <c r="R276" s="137">
        <f t="shared" si="52"/>
        <v>10.178092049999998</v>
      </c>
      <c r="S276" s="137">
        <v>0</v>
      </c>
      <c r="T276" s="138">
        <f t="shared" si="53"/>
        <v>0</v>
      </c>
      <c r="AR276" s="139" t="s">
        <v>174</v>
      </c>
      <c r="AT276" s="139" t="s">
        <v>170</v>
      </c>
      <c r="AU276" s="139" t="s">
        <v>81</v>
      </c>
      <c r="AY276" s="13" t="s">
        <v>168</v>
      </c>
      <c r="BE276" s="140">
        <f t="shared" si="54"/>
        <v>0</v>
      </c>
      <c r="BF276" s="140">
        <f t="shared" si="55"/>
        <v>0</v>
      </c>
      <c r="BG276" s="140">
        <f t="shared" si="56"/>
        <v>0</v>
      </c>
      <c r="BH276" s="140">
        <f t="shared" si="57"/>
        <v>0</v>
      </c>
      <c r="BI276" s="140">
        <f t="shared" si="58"/>
        <v>0</v>
      </c>
      <c r="BJ276" s="13" t="s">
        <v>79</v>
      </c>
      <c r="BK276" s="140">
        <f t="shared" si="59"/>
        <v>0</v>
      </c>
      <c r="BL276" s="13" t="s">
        <v>174</v>
      </c>
      <c r="BM276" s="139" t="s">
        <v>1452</v>
      </c>
    </row>
    <row r="277" spans="2:65" s="1" customFormat="1" ht="37.9" customHeight="1">
      <c r="B277" s="128"/>
      <c r="C277" s="129" t="s">
        <v>1453</v>
      </c>
      <c r="D277" s="129" t="s">
        <v>170</v>
      </c>
      <c r="E277" s="130" t="s">
        <v>1454</v>
      </c>
      <c r="F277" s="131" t="s">
        <v>1455</v>
      </c>
      <c r="G277" s="132" t="s">
        <v>173</v>
      </c>
      <c r="H277" s="133">
        <v>13</v>
      </c>
      <c r="I277" s="134">
        <v>0</v>
      </c>
      <c r="J277" s="134">
        <f t="shared" si="50"/>
        <v>0</v>
      </c>
      <c r="K277" s="131" t="s">
        <v>192</v>
      </c>
      <c r="L277" s="25"/>
      <c r="M277" s="135" t="s">
        <v>1</v>
      </c>
      <c r="N277" s="136" t="s">
        <v>37</v>
      </c>
      <c r="O277" s="137">
        <v>0.29199999999999998</v>
      </c>
      <c r="P277" s="137">
        <f t="shared" si="51"/>
        <v>3.7959999999999998</v>
      </c>
      <c r="Q277" s="137">
        <v>7.6E-3</v>
      </c>
      <c r="R277" s="137">
        <f t="shared" si="52"/>
        <v>9.8799999999999999E-2</v>
      </c>
      <c r="S277" s="137">
        <v>0</v>
      </c>
      <c r="T277" s="138">
        <f t="shared" si="53"/>
        <v>0</v>
      </c>
      <c r="AR277" s="139" t="s">
        <v>174</v>
      </c>
      <c r="AT277" s="139" t="s">
        <v>170</v>
      </c>
      <c r="AU277" s="139" t="s">
        <v>81</v>
      </c>
      <c r="AY277" s="13" t="s">
        <v>168</v>
      </c>
      <c r="BE277" s="140">
        <f t="shared" si="54"/>
        <v>0</v>
      </c>
      <c r="BF277" s="140">
        <f t="shared" si="55"/>
        <v>0</v>
      </c>
      <c r="BG277" s="140">
        <f t="shared" si="56"/>
        <v>0</v>
      </c>
      <c r="BH277" s="140">
        <f t="shared" si="57"/>
        <v>0</v>
      </c>
      <c r="BI277" s="140">
        <f t="shared" si="58"/>
        <v>0</v>
      </c>
      <c r="BJ277" s="13" t="s">
        <v>79</v>
      </c>
      <c r="BK277" s="140">
        <f t="shared" si="59"/>
        <v>0</v>
      </c>
      <c r="BL277" s="13" t="s">
        <v>174</v>
      </c>
      <c r="BM277" s="139" t="s">
        <v>1456</v>
      </c>
    </row>
    <row r="278" spans="2:65" s="1" customFormat="1" ht="37.9" customHeight="1">
      <c r="B278" s="128"/>
      <c r="C278" s="129" t="s">
        <v>1457</v>
      </c>
      <c r="D278" s="129" t="s">
        <v>170</v>
      </c>
      <c r="E278" s="130" t="s">
        <v>1458</v>
      </c>
      <c r="F278" s="131" t="s">
        <v>1455</v>
      </c>
      <c r="G278" s="132" t="s">
        <v>173</v>
      </c>
      <c r="H278" s="133">
        <v>21</v>
      </c>
      <c r="I278" s="134">
        <v>0</v>
      </c>
      <c r="J278" s="134">
        <f t="shared" si="50"/>
        <v>0</v>
      </c>
      <c r="K278" s="131" t="s">
        <v>192</v>
      </c>
      <c r="L278" s="25"/>
      <c r="M278" s="135" t="s">
        <v>1</v>
      </c>
      <c r="N278" s="136" t="s">
        <v>37</v>
      </c>
      <c r="O278" s="137">
        <v>0.29199999999999998</v>
      </c>
      <c r="P278" s="137">
        <f t="shared" si="51"/>
        <v>6.1319999999999997</v>
      </c>
      <c r="Q278" s="137">
        <v>7.6E-3</v>
      </c>
      <c r="R278" s="137">
        <f t="shared" si="52"/>
        <v>0.15959999999999999</v>
      </c>
      <c r="S278" s="137">
        <v>0</v>
      </c>
      <c r="T278" s="138">
        <f t="shared" si="53"/>
        <v>0</v>
      </c>
      <c r="AR278" s="139" t="s">
        <v>174</v>
      </c>
      <c r="AT278" s="139" t="s">
        <v>170</v>
      </c>
      <c r="AU278" s="139" t="s">
        <v>81</v>
      </c>
      <c r="AY278" s="13" t="s">
        <v>168</v>
      </c>
      <c r="BE278" s="140">
        <f t="shared" si="54"/>
        <v>0</v>
      </c>
      <c r="BF278" s="140">
        <f t="shared" si="55"/>
        <v>0</v>
      </c>
      <c r="BG278" s="140">
        <f t="shared" si="56"/>
        <v>0</v>
      </c>
      <c r="BH278" s="140">
        <f t="shared" si="57"/>
        <v>0</v>
      </c>
      <c r="BI278" s="140">
        <f t="shared" si="58"/>
        <v>0</v>
      </c>
      <c r="BJ278" s="13" t="s">
        <v>79</v>
      </c>
      <c r="BK278" s="140">
        <f t="shared" si="59"/>
        <v>0</v>
      </c>
      <c r="BL278" s="13" t="s">
        <v>174</v>
      </c>
      <c r="BM278" s="139" t="s">
        <v>1459</v>
      </c>
    </row>
    <row r="279" spans="2:65" s="11" customFormat="1" ht="22.9" customHeight="1">
      <c r="B279" s="117"/>
      <c r="D279" s="118" t="s">
        <v>71</v>
      </c>
      <c r="E279" s="126" t="s">
        <v>580</v>
      </c>
      <c r="F279" s="126" t="s">
        <v>581</v>
      </c>
      <c r="J279" s="127">
        <f>BK279</f>
        <v>0</v>
      </c>
      <c r="L279" s="117"/>
      <c r="M279" s="121"/>
      <c r="P279" s="122">
        <f>P280</f>
        <v>98.791498000000004</v>
      </c>
      <c r="R279" s="122">
        <f>R280</f>
        <v>0</v>
      </c>
      <c r="T279" s="123">
        <f>T280</f>
        <v>0</v>
      </c>
      <c r="AR279" s="118" t="s">
        <v>79</v>
      </c>
      <c r="AT279" s="124" t="s">
        <v>71</v>
      </c>
      <c r="AU279" s="124" t="s">
        <v>79</v>
      </c>
      <c r="AY279" s="118" t="s">
        <v>168</v>
      </c>
      <c r="BK279" s="125">
        <f>BK280</f>
        <v>0</v>
      </c>
    </row>
    <row r="280" spans="2:65" s="1" customFormat="1" ht="24.2" customHeight="1">
      <c r="B280" s="128"/>
      <c r="C280" s="129" t="s">
        <v>1460</v>
      </c>
      <c r="D280" s="129" t="s">
        <v>170</v>
      </c>
      <c r="E280" s="130" t="s">
        <v>1068</v>
      </c>
      <c r="F280" s="131" t="s">
        <v>1069</v>
      </c>
      <c r="G280" s="132" t="s">
        <v>239</v>
      </c>
      <c r="H280" s="133">
        <v>129.81800000000001</v>
      </c>
      <c r="I280" s="134">
        <v>0</v>
      </c>
      <c r="J280" s="134">
        <f>ROUND(I280*H280,2)</f>
        <v>0</v>
      </c>
      <c r="K280" s="131" t="s">
        <v>2419</v>
      </c>
      <c r="L280" s="25"/>
      <c r="M280" s="135" t="s">
        <v>1</v>
      </c>
      <c r="N280" s="136" t="s">
        <v>37</v>
      </c>
      <c r="O280" s="137">
        <v>0.76100000000000001</v>
      </c>
      <c r="P280" s="137">
        <f>O280*H280</f>
        <v>98.791498000000004</v>
      </c>
      <c r="Q280" s="137">
        <v>0</v>
      </c>
      <c r="R280" s="137">
        <f>Q280*H280</f>
        <v>0</v>
      </c>
      <c r="S280" s="137">
        <v>0</v>
      </c>
      <c r="T280" s="138">
        <f>S280*H280</f>
        <v>0</v>
      </c>
      <c r="AR280" s="139" t="s">
        <v>174</v>
      </c>
      <c r="AT280" s="139" t="s">
        <v>170</v>
      </c>
      <c r="AU280" s="139" t="s">
        <v>81</v>
      </c>
      <c r="AY280" s="13" t="s">
        <v>168</v>
      </c>
      <c r="BE280" s="140">
        <f>IF(N280="základní",J280,0)</f>
        <v>0</v>
      </c>
      <c r="BF280" s="140">
        <f>IF(N280="snížená",J280,0)</f>
        <v>0</v>
      </c>
      <c r="BG280" s="140">
        <f>IF(N280="zákl. přenesená",J280,0)</f>
        <v>0</v>
      </c>
      <c r="BH280" s="140">
        <f>IF(N280="sníž. přenesená",J280,0)</f>
        <v>0</v>
      </c>
      <c r="BI280" s="140">
        <f>IF(N280="nulová",J280,0)</f>
        <v>0</v>
      </c>
      <c r="BJ280" s="13" t="s">
        <v>79</v>
      </c>
      <c r="BK280" s="140">
        <f>ROUND(I280*H280,2)</f>
        <v>0</v>
      </c>
      <c r="BL280" s="13" t="s">
        <v>174</v>
      </c>
      <c r="BM280" s="139" t="s">
        <v>1461</v>
      </c>
    </row>
    <row r="281" spans="2:65" s="11" customFormat="1" ht="25.9" customHeight="1">
      <c r="B281" s="117"/>
      <c r="D281" s="118" t="s">
        <v>71</v>
      </c>
      <c r="E281" s="119" t="s">
        <v>210</v>
      </c>
      <c r="F281" s="119" t="s">
        <v>586</v>
      </c>
      <c r="J281" s="120">
        <f>BK281</f>
        <v>0</v>
      </c>
      <c r="L281" s="117"/>
      <c r="M281" s="121"/>
      <c r="P281" s="122">
        <f>P282</f>
        <v>25.0655</v>
      </c>
      <c r="R281" s="122">
        <f>R282</f>
        <v>8.156739</v>
      </c>
      <c r="T281" s="123">
        <f>T282</f>
        <v>0</v>
      </c>
      <c r="AR281" s="118" t="s">
        <v>104</v>
      </c>
      <c r="AT281" s="124" t="s">
        <v>71</v>
      </c>
      <c r="AU281" s="124" t="s">
        <v>72</v>
      </c>
      <c r="AY281" s="118" t="s">
        <v>168</v>
      </c>
      <c r="BK281" s="125">
        <f>BK282</f>
        <v>0</v>
      </c>
    </row>
    <row r="282" spans="2:65" s="11" customFormat="1" ht="22.9" customHeight="1">
      <c r="B282" s="117"/>
      <c r="D282" s="118" t="s">
        <v>71</v>
      </c>
      <c r="E282" s="126" t="s">
        <v>587</v>
      </c>
      <c r="F282" s="126" t="s">
        <v>588</v>
      </c>
      <c r="J282" s="127">
        <f>BK282</f>
        <v>0</v>
      </c>
      <c r="L282" s="117"/>
      <c r="M282" s="121"/>
      <c r="P282" s="122">
        <f>SUM(P283:P284)</f>
        <v>25.0655</v>
      </c>
      <c r="R282" s="122">
        <f>SUM(R283:R284)</f>
        <v>8.156739</v>
      </c>
      <c r="T282" s="123">
        <f>SUM(T283:T284)</f>
        <v>0</v>
      </c>
      <c r="AR282" s="118" t="s">
        <v>104</v>
      </c>
      <c r="AT282" s="124" t="s">
        <v>71</v>
      </c>
      <c r="AU282" s="124" t="s">
        <v>79</v>
      </c>
      <c r="AY282" s="118" t="s">
        <v>168</v>
      </c>
      <c r="BK282" s="125">
        <f>SUM(BK283:BK284)</f>
        <v>0</v>
      </c>
    </row>
    <row r="283" spans="2:65" s="1" customFormat="1" ht="21.75" customHeight="1">
      <c r="B283" s="128"/>
      <c r="C283" s="129" t="s">
        <v>1462</v>
      </c>
      <c r="D283" s="129" t="s">
        <v>170</v>
      </c>
      <c r="E283" s="130" t="s">
        <v>1071</v>
      </c>
      <c r="F283" s="131" t="s">
        <v>1072</v>
      </c>
      <c r="G283" s="132" t="s">
        <v>207</v>
      </c>
      <c r="H283" s="133">
        <v>97.1</v>
      </c>
      <c r="I283" s="134">
        <v>0</v>
      </c>
      <c r="J283" s="134">
        <f>ROUND(I283*H283,2)</f>
        <v>0</v>
      </c>
      <c r="K283" s="131" t="s">
        <v>2419</v>
      </c>
      <c r="L283" s="25"/>
      <c r="M283" s="135" t="s">
        <v>1</v>
      </c>
      <c r="N283" s="136" t="s">
        <v>37</v>
      </c>
      <c r="O283" s="137">
        <v>2.5000000000000001E-2</v>
      </c>
      <c r="P283" s="137">
        <f>O283*H283</f>
        <v>2.4275000000000002</v>
      </c>
      <c r="Q283" s="137">
        <v>9.0000000000000006E-5</v>
      </c>
      <c r="R283" s="137">
        <f>Q283*H283</f>
        <v>8.7390000000000002E-3</v>
      </c>
      <c r="S283" s="137">
        <v>0</v>
      </c>
      <c r="T283" s="138">
        <f>S283*H283</f>
        <v>0</v>
      </c>
      <c r="AR283" s="139" t="s">
        <v>488</v>
      </c>
      <c r="AT283" s="139" t="s">
        <v>170</v>
      </c>
      <c r="AU283" s="139" t="s">
        <v>81</v>
      </c>
      <c r="AY283" s="13" t="s">
        <v>168</v>
      </c>
      <c r="BE283" s="140">
        <f>IF(N283="základní",J283,0)</f>
        <v>0</v>
      </c>
      <c r="BF283" s="140">
        <f>IF(N283="snížená",J283,0)</f>
        <v>0</v>
      </c>
      <c r="BG283" s="140">
        <f>IF(N283="zákl. přenesená",J283,0)</f>
        <v>0</v>
      </c>
      <c r="BH283" s="140">
        <f>IF(N283="sníž. přenesená",J283,0)</f>
        <v>0</v>
      </c>
      <c r="BI283" s="140">
        <f>IF(N283="nulová",J283,0)</f>
        <v>0</v>
      </c>
      <c r="BJ283" s="13" t="s">
        <v>79</v>
      </c>
      <c r="BK283" s="140">
        <f>ROUND(I283*H283,2)</f>
        <v>0</v>
      </c>
      <c r="BL283" s="13" t="s">
        <v>488</v>
      </c>
      <c r="BM283" s="139" t="s">
        <v>1463</v>
      </c>
    </row>
    <row r="284" spans="2:65" s="1" customFormat="1" ht="24.2" customHeight="1">
      <c r="B284" s="128"/>
      <c r="C284" s="129" t="s">
        <v>1464</v>
      </c>
      <c r="D284" s="129" t="s">
        <v>170</v>
      </c>
      <c r="E284" s="130" t="s">
        <v>1465</v>
      </c>
      <c r="F284" s="131" t="s">
        <v>1466</v>
      </c>
      <c r="G284" s="132" t="s">
        <v>173</v>
      </c>
      <c r="H284" s="133">
        <v>42</v>
      </c>
      <c r="I284" s="134">
        <v>0</v>
      </c>
      <c r="J284" s="134">
        <f>ROUND(I284*H284,2)</f>
        <v>0</v>
      </c>
      <c r="K284" s="131" t="s">
        <v>2419</v>
      </c>
      <c r="L284" s="25"/>
      <c r="M284" s="141" t="s">
        <v>1</v>
      </c>
      <c r="N284" s="142" t="s">
        <v>37</v>
      </c>
      <c r="O284" s="143">
        <v>0.53900000000000003</v>
      </c>
      <c r="P284" s="143">
        <f>O284*H284</f>
        <v>22.638000000000002</v>
      </c>
      <c r="Q284" s="143">
        <v>0.19400000000000001</v>
      </c>
      <c r="R284" s="143">
        <f>Q284*H284</f>
        <v>8.1479999999999997</v>
      </c>
      <c r="S284" s="143">
        <v>0</v>
      </c>
      <c r="T284" s="144">
        <f>S284*H284</f>
        <v>0</v>
      </c>
      <c r="AR284" s="139" t="s">
        <v>488</v>
      </c>
      <c r="AT284" s="139" t="s">
        <v>170</v>
      </c>
      <c r="AU284" s="139" t="s">
        <v>81</v>
      </c>
      <c r="AY284" s="13" t="s">
        <v>168</v>
      </c>
      <c r="BE284" s="140">
        <f>IF(N284="základní",J284,0)</f>
        <v>0</v>
      </c>
      <c r="BF284" s="140">
        <f>IF(N284="snížená",J284,0)</f>
        <v>0</v>
      </c>
      <c r="BG284" s="140">
        <f>IF(N284="zákl. přenesená",J284,0)</f>
        <v>0</v>
      </c>
      <c r="BH284" s="140">
        <f>IF(N284="sníž. přenesená",J284,0)</f>
        <v>0</v>
      </c>
      <c r="BI284" s="140">
        <f>IF(N284="nulová",J284,0)</f>
        <v>0</v>
      </c>
      <c r="BJ284" s="13" t="s">
        <v>79</v>
      </c>
      <c r="BK284" s="140">
        <f>ROUND(I284*H284,2)</f>
        <v>0</v>
      </c>
      <c r="BL284" s="13" t="s">
        <v>488</v>
      </c>
      <c r="BM284" s="139" t="s">
        <v>1467</v>
      </c>
    </row>
    <row r="285" spans="2:65" s="1" customFormat="1" ht="6.95" customHeight="1">
      <c r="B285" s="37"/>
      <c r="C285" s="38"/>
      <c r="D285" s="38"/>
      <c r="E285" s="38"/>
      <c r="F285" s="38"/>
      <c r="G285" s="38"/>
      <c r="H285" s="38"/>
      <c r="I285" s="38"/>
      <c r="J285" s="38"/>
      <c r="K285" s="38"/>
      <c r="L285" s="25"/>
    </row>
  </sheetData>
  <autoFilter ref="C128:K284" xr:uid="{00000000-0009-0000-0000-000007000000}"/>
  <mergeCells count="11">
    <mergeCell ref="L2:V2"/>
    <mergeCell ref="E87:H87"/>
    <mergeCell ref="E89:H89"/>
    <mergeCell ref="E117:H117"/>
    <mergeCell ref="E119:H119"/>
    <mergeCell ref="E121:H121"/>
    <mergeCell ref="E7:H7"/>
    <mergeCell ref="E9:H9"/>
    <mergeCell ref="E11:H11"/>
    <mergeCell ref="E29:H29"/>
    <mergeCell ref="E85:H85"/>
  </mergeCells>
  <pageMargins left="0.39374999999999999" right="0.39374999999999999" top="0.39374999999999999" bottom="0.39374999999999999" header="0" footer="0"/>
  <pageSetup paperSize="9" scale="76" fitToHeight="100" orientation="portrait" blackAndWhite="1" r:id="rId1"/>
  <headerFooter>
    <oddFooter>&amp;CStrana &amp;P z &amp;N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2:BM250"/>
  <sheetViews>
    <sheetView showGridLines="0" topLeftCell="A226" workbookViewId="0">
      <selection activeCell="I250" sqref="I250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81" t="s">
        <v>5</v>
      </c>
      <c r="M2" s="166"/>
      <c r="N2" s="166"/>
      <c r="O2" s="166"/>
      <c r="P2" s="166"/>
      <c r="Q2" s="166"/>
      <c r="R2" s="166"/>
      <c r="S2" s="166"/>
      <c r="T2" s="166"/>
      <c r="U2" s="166"/>
      <c r="V2" s="166"/>
      <c r="AT2" s="13" t="s">
        <v>122</v>
      </c>
    </row>
    <row r="3" spans="2:46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81</v>
      </c>
    </row>
    <row r="4" spans="2:46" ht="24.95" customHeight="1">
      <c r="B4" s="16"/>
      <c r="D4" s="17" t="s">
        <v>141</v>
      </c>
      <c r="L4" s="16"/>
      <c r="M4" s="85" t="s">
        <v>10</v>
      </c>
      <c r="AT4" s="13" t="s">
        <v>3</v>
      </c>
    </row>
    <row r="5" spans="2:46" ht="6.95" customHeight="1">
      <c r="B5" s="16"/>
      <c r="L5" s="16"/>
    </row>
    <row r="6" spans="2:46" ht="12" customHeight="1">
      <c r="B6" s="16"/>
      <c r="D6" s="22" t="s">
        <v>14</v>
      </c>
      <c r="L6" s="16"/>
    </row>
    <row r="7" spans="2:46" ht="26.25" customHeight="1">
      <c r="B7" s="16"/>
      <c r="E7" s="195" t="str">
        <f>'Rekapitulace stavby'!K6</f>
        <v>BRNO, VINIČNÍ IB - REKONSTRUKCE VODOVODU A KANALIZACE (Balbínova-Hrabalova)</v>
      </c>
      <c r="F7" s="196"/>
      <c r="G7" s="196"/>
      <c r="H7" s="196"/>
      <c r="L7" s="16"/>
    </row>
    <row r="8" spans="2:46" ht="12" customHeight="1">
      <c r="B8" s="16"/>
      <c r="D8" s="22" t="s">
        <v>142</v>
      </c>
      <c r="L8" s="16"/>
    </row>
    <row r="9" spans="2:46" s="1" customFormat="1" ht="16.5" customHeight="1">
      <c r="B9" s="25"/>
      <c r="E9" s="195" t="s">
        <v>1074</v>
      </c>
      <c r="F9" s="194"/>
      <c r="G9" s="194"/>
      <c r="H9" s="194"/>
      <c r="L9" s="25"/>
    </row>
    <row r="10" spans="2:46" s="1" customFormat="1" ht="12" customHeight="1">
      <c r="B10" s="25"/>
      <c r="D10" s="22" t="s">
        <v>144</v>
      </c>
      <c r="L10" s="25"/>
    </row>
    <row r="11" spans="2:46" s="1" customFormat="1" ht="16.5" customHeight="1">
      <c r="B11" s="25"/>
      <c r="E11" s="172" t="s">
        <v>1468</v>
      </c>
      <c r="F11" s="194"/>
      <c r="G11" s="194"/>
      <c r="H11" s="194"/>
      <c r="L11" s="25"/>
    </row>
    <row r="12" spans="2:46" s="1" customFormat="1">
      <c r="B12" s="25"/>
      <c r="L12" s="25"/>
    </row>
    <row r="13" spans="2:46" s="1" customFormat="1" ht="12" customHeight="1">
      <c r="B13" s="25"/>
      <c r="D13" s="22" t="s">
        <v>16</v>
      </c>
      <c r="F13" s="20" t="s">
        <v>94</v>
      </c>
      <c r="I13" s="22" t="s">
        <v>17</v>
      </c>
      <c r="J13" s="20" t="s">
        <v>1</v>
      </c>
      <c r="L13" s="25"/>
    </row>
    <row r="14" spans="2:46" s="1" customFormat="1" ht="12" customHeight="1">
      <c r="B14" s="25"/>
      <c r="D14" s="22" t="s">
        <v>18</v>
      </c>
      <c r="F14" s="20" t="s">
        <v>19</v>
      </c>
      <c r="I14" s="22" t="s">
        <v>20</v>
      </c>
      <c r="J14" s="45">
        <f>'Rekapitulace stavby'!AN8</f>
        <v>45847</v>
      </c>
      <c r="L14" s="25"/>
    </row>
    <row r="15" spans="2:46" s="1" customFormat="1" ht="10.9" customHeight="1">
      <c r="B15" s="25"/>
      <c r="L15" s="25"/>
    </row>
    <row r="16" spans="2:46" s="1" customFormat="1" ht="12" customHeight="1">
      <c r="B16" s="25"/>
      <c r="D16" s="22" t="s">
        <v>21</v>
      </c>
      <c r="I16" s="22" t="s">
        <v>22</v>
      </c>
      <c r="J16" s="20" t="s">
        <v>1</v>
      </c>
      <c r="L16" s="25"/>
    </row>
    <row r="17" spans="2:12" s="1" customFormat="1" ht="18" customHeight="1">
      <c r="B17" s="25"/>
      <c r="E17" s="20" t="s">
        <v>23</v>
      </c>
      <c r="I17" s="22" t="s">
        <v>24</v>
      </c>
      <c r="J17" s="20" t="s">
        <v>1</v>
      </c>
      <c r="L17" s="25"/>
    </row>
    <row r="18" spans="2:12" s="1" customFormat="1" ht="6.95" customHeight="1">
      <c r="B18" s="25"/>
      <c r="L18" s="25"/>
    </row>
    <row r="19" spans="2:12" s="1" customFormat="1" ht="12" customHeight="1">
      <c r="B19" s="25"/>
      <c r="D19" s="22" t="s">
        <v>25</v>
      </c>
      <c r="I19" s="22" t="s">
        <v>22</v>
      </c>
      <c r="J19" s="20" t="s">
        <v>1</v>
      </c>
      <c r="L19" s="25"/>
    </row>
    <row r="20" spans="2:12" s="1" customFormat="1" ht="18" customHeight="1">
      <c r="B20" s="25"/>
      <c r="E20" s="20" t="s">
        <v>26</v>
      </c>
      <c r="I20" s="22" t="s">
        <v>24</v>
      </c>
      <c r="J20" s="20" t="s">
        <v>1</v>
      </c>
      <c r="L20" s="25"/>
    </row>
    <row r="21" spans="2:12" s="1" customFormat="1" ht="6.95" customHeight="1">
      <c r="B21" s="25"/>
      <c r="L21" s="25"/>
    </row>
    <row r="22" spans="2:12" s="1" customFormat="1" ht="12" customHeight="1">
      <c r="B22" s="25"/>
      <c r="D22" s="22" t="s">
        <v>27</v>
      </c>
      <c r="I22" s="22" t="s">
        <v>22</v>
      </c>
      <c r="J22" s="20" t="s">
        <v>1</v>
      </c>
      <c r="L22" s="25"/>
    </row>
    <row r="23" spans="2:12" s="1" customFormat="1" ht="18" customHeight="1">
      <c r="B23" s="25"/>
      <c r="E23" s="20" t="s">
        <v>2420</v>
      </c>
      <c r="I23" s="22" t="s">
        <v>24</v>
      </c>
      <c r="J23" s="20" t="s">
        <v>1</v>
      </c>
      <c r="L23" s="25"/>
    </row>
    <row r="24" spans="2:12" s="1" customFormat="1" ht="6.95" customHeight="1">
      <c r="B24" s="25"/>
      <c r="L24" s="25"/>
    </row>
    <row r="25" spans="2:12" s="1" customFormat="1" ht="12" customHeight="1">
      <c r="B25" s="25"/>
      <c r="D25" s="22" t="s">
        <v>29</v>
      </c>
      <c r="I25" s="22" t="s">
        <v>22</v>
      </c>
      <c r="J25" s="20" t="s">
        <v>1</v>
      </c>
      <c r="L25" s="25"/>
    </row>
    <row r="26" spans="2:12" s="1" customFormat="1" ht="18" customHeight="1">
      <c r="B26" s="25"/>
      <c r="E26" s="20" t="s">
        <v>2420</v>
      </c>
      <c r="I26" s="22" t="s">
        <v>24</v>
      </c>
      <c r="J26" s="20" t="s">
        <v>1</v>
      </c>
      <c r="L26" s="25"/>
    </row>
    <row r="27" spans="2:12" s="1" customFormat="1" ht="6.95" customHeight="1">
      <c r="B27" s="25"/>
      <c r="L27" s="25"/>
    </row>
    <row r="28" spans="2:12" s="1" customFormat="1" ht="12" customHeight="1">
      <c r="B28" s="25"/>
      <c r="D28" s="22" t="s">
        <v>30</v>
      </c>
      <c r="L28" s="25"/>
    </row>
    <row r="29" spans="2:12" s="7" customFormat="1" ht="16.5" customHeight="1">
      <c r="B29" s="86"/>
      <c r="E29" s="168" t="s">
        <v>1</v>
      </c>
      <c r="F29" s="168"/>
      <c r="G29" s="168"/>
      <c r="H29" s="168"/>
      <c r="L29" s="86"/>
    </row>
    <row r="30" spans="2:12" s="1" customFormat="1" ht="6.95" customHeight="1">
      <c r="B30" s="25"/>
      <c r="L30" s="25"/>
    </row>
    <row r="31" spans="2:12" s="1" customFormat="1" ht="6.95" customHeight="1">
      <c r="B31" s="25"/>
      <c r="D31" s="46"/>
      <c r="E31" s="46"/>
      <c r="F31" s="46"/>
      <c r="G31" s="46"/>
      <c r="H31" s="46"/>
      <c r="I31" s="46"/>
      <c r="J31" s="46"/>
      <c r="K31" s="46"/>
      <c r="L31" s="25"/>
    </row>
    <row r="32" spans="2:12" s="1" customFormat="1" ht="25.35" customHeight="1">
      <c r="B32" s="25"/>
      <c r="D32" s="87" t="s">
        <v>32</v>
      </c>
      <c r="J32" s="58">
        <f>ROUND(J131, 2)</f>
        <v>0</v>
      </c>
      <c r="L32" s="25"/>
    </row>
    <row r="33" spans="2:12" s="1" customFormat="1" ht="6.95" customHeight="1">
      <c r="B33" s="25"/>
      <c r="D33" s="46"/>
      <c r="E33" s="46"/>
      <c r="F33" s="46"/>
      <c r="G33" s="46"/>
      <c r="H33" s="46"/>
      <c r="I33" s="46"/>
      <c r="J33" s="46"/>
      <c r="K33" s="46"/>
      <c r="L33" s="25"/>
    </row>
    <row r="34" spans="2:12" s="1" customFormat="1" ht="14.45" customHeight="1">
      <c r="B34" s="25"/>
      <c r="F34" s="28" t="s">
        <v>34</v>
      </c>
      <c r="I34" s="28" t="s">
        <v>33</v>
      </c>
      <c r="J34" s="28" t="s">
        <v>35</v>
      </c>
      <c r="L34" s="25"/>
    </row>
    <row r="35" spans="2:12" s="1" customFormat="1" ht="14.45" customHeight="1">
      <c r="B35" s="25"/>
      <c r="D35" s="88" t="s">
        <v>36</v>
      </c>
      <c r="E35" s="22" t="s">
        <v>37</v>
      </c>
      <c r="F35" s="78">
        <f>ROUND((SUM(BE131:BE249)),  2)</f>
        <v>0</v>
      </c>
      <c r="I35" s="89">
        <v>0.21</v>
      </c>
      <c r="J35" s="78">
        <f>ROUND(((SUM(BE131:BE249))*I35),  2)</f>
        <v>0</v>
      </c>
      <c r="L35" s="25"/>
    </row>
    <row r="36" spans="2:12" s="1" customFormat="1" ht="14.45" customHeight="1">
      <c r="B36" s="25"/>
      <c r="E36" s="22" t="s">
        <v>38</v>
      </c>
      <c r="F36" s="78">
        <f>ROUND((SUM(BF131:BF249)),  2)</f>
        <v>0</v>
      </c>
      <c r="I36" s="89">
        <v>0.12</v>
      </c>
      <c r="J36" s="78">
        <f>ROUND(((SUM(BF131:BF249))*I36),  2)</f>
        <v>0</v>
      </c>
      <c r="L36" s="25"/>
    </row>
    <row r="37" spans="2:12" s="1" customFormat="1" ht="14.45" hidden="1" customHeight="1">
      <c r="B37" s="25"/>
      <c r="E37" s="22" t="s">
        <v>39</v>
      </c>
      <c r="F37" s="78">
        <f>ROUND((SUM(BG131:BG249)),  2)</f>
        <v>0</v>
      </c>
      <c r="I37" s="89">
        <v>0.21</v>
      </c>
      <c r="J37" s="78">
        <f>0</f>
        <v>0</v>
      </c>
      <c r="L37" s="25"/>
    </row>
    <row r="38" spans="2:12" s="1" customFormat="1" ht="14.45" hidden="1" customHeight="1">
      <c r="B38" s="25"/>
      <c r="E38" s="22" t="s">
        <v>40</v>
      </c>
      <c r="F38" s="78">
        <f>ROUND((SUM(BH131:BH249)),  2)</f>
        <v>0</v>
      </c>
      <c r="I38" s="89">
        <v>0.12</v>
      </c>
      <c r="J38" s="78">
        <f>0</f>
        <v>0</v>
      </c>
      <c r="L38" s="25"/>
    </row>
    <row r="39" spans="2:12" s="1" customFormat="1" ht="14.45" hidden="1" customHeight="1">
      <c r="B39" s="25"/>
      <c r="E39" s="22" t="s">
        <v>41</v>
      </c>
      <c r="F39" s="78">
        <f>ROUND((SUM(BI131:BI249)),  2)</f>
        <v>0</v>
      </c>
      <c r="I39" s="89">
        <v>0</v>
      </c>
      <c r="J39" s="78">
        <f>0</f>
        <v>0</v>
      </c>
      <c r="L39" s="25"/>
    </row>
    <row r="40" spans="2:12" s="1" customFormat="1" ht="6.95" customHeight="1">
      <c r="B40" s="25"/>
      <c r="L40" s="25"/>
    </row>
    <row r="41" spans="2:12" s="1" customFormat="1" ht="25.35" customHeight="1">
      <c r="B41" s="25"/>
      <c r="C41" s="90"/>
      <c r="D41" s="91" t="s">
        <v>42</v>
      </c>
      <c r="E41" s="49"/>
      <c r="F41" s="49"/>
      <c r="G41" s="92" t="s">
        <v>43</v>
      </c>
      <c r="H41" s="93" t="s">
        <v>44</v>
      </c>
      <c r="I41" s="49"/>
      <c r="J41" s="94">
        <f>SUM(J32:J39)</f>
        <v>0</v>
      </c>
      <c r="K41" s="95"/>
      <c r="L41" s="25"/>
    </row>
    <row r="42" spans="2:12" s="1" customFormat="1" ht="14.45" customHeight="1">
      <c r="B42" s="25"/>
      <c r="L42" s="25"/>
    </row>
    <row r="43" spans="2:12" ht="14.45" customHeight="1">
      <c r="B43" s="16"/>
      <c r="L43" s="16"/>
    </row>
    <row r="44" spans="2:12" ht="14.45" customHeight="1">
      <c r="B44" s="16"/>
      <c r="L44" s="16"/>
    </row>
    <row r="45" spans="2:12" ht="14.45" customHeight="1">
      <c r="B45" s="16"/>
      <c r="L45" s="16"/>
    </row>
    <row r="46" spans="2:12" ht="14.45" customHeight="1">
      <c r="B46" s="16"/>
      <c r="L46" s="16"/>
    </row>
    <row r="47" spans="2:12" ht="14.45" customHeight="1">
      <c r="B47" s="16"/>
      <c r="L47" s="16"/>
    </row>
    <row r="48" spans="2:12" ht="14.45" customHeight="1">
      <c r="B48" s="16"/>
      <c r="L48" s="16"/>
    </row>
    <row r="49" spans="2:12" ht="14.45" customHeight="1">
      <c r="B49" s="16"/>
      <c r="L49" s="16"/>
    </row>
    <row r="50" spans="2:12" s="1" customFormat="1" ht="14.45" customHeight="1">
      <c r="B50" s="25"/>
      <c r="D50" s="34" t="s">
        <v>45</v>
      </c>
      <c r="E50" s="35"/>
      <c r="F50" s="35"/>
      <c r="G50" s="34" t="s">
        <v>46</v>
      </c>
      <c r="H50" s="35"/>
      <c r="I50" s="35"/>
      <c r="J50" s="35"/>
      <c r="K50" s="35"/>
      <c r="L50" s="25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2.75">
      <c r="B61" s="25"/>
      <c r="D61" s="36" t="s">
        <v>47</v>
      </c>
      <c r="E61" s="27"/>
      <c r="F61" s="96" t="s">
        <v>48</v>
      </c>
      <c r="G61" s="36" t="s">
        <v>47</v>
      </c>
      <c r="H61" s="27"/>
      <c r="I61" s="27"/>
      <c r="J61" s="97" t="s">
        <v>48</v>
      </c>
      <c r="K61" s="27"/>
      <c r="L61" s="25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2.75">
      <c r="B65" s="25"/>
      <c r="D65" s="34" t="s">
        <v>49</v>
      </c>
      <c r="E65" s="35"/>
      <c r="F65" s="35"/>
      <c r="G65" s="34" t="s">
        <v>50</v>
      </c>
      <c r="H65" s="35"/>
      <c r="I65" s="35"/>
      <c r="J65" s="35"/>
      <c r="K65" s="35"/>
      <c r="L65" s="25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2.75">
      <c r="B76" s="25"/>
      <c r="D76" s="36" t="s">
        <v>47</v>
      </c>
      <c r="E76" s="27"/>
      <c r="F76" s="96" t="s">
        <v>48</v>
      </c>
      <c r="G76" s="36" t="s">
        <v>47</v>
      </c>
      <c r="H76" s="27"/>
      <c r="I76" s="27"/>
      <c r="J76" s="97" t="s">
        <v>48</v>
      </c>
      <c r="K76" s="27"/>
      <c r="L76" s="25"/>
    </row>
    <row r="77" spans="2:12" s="1" customFormat="1" ht="14.45" customHeight="1">
      <c r="B77" s="37"/>
      <c r="C77" s="38"/>
      <c r="D77" s="38"/>
      <c r="E77" s="38"/>
      <c r="F77" s="38"/>
      <c r="G77" s="38"/>
      <c r="H77" s="38"/>
      <c r="I77" s="38"/>
      <c r="J77" s="38"/>
      <c r="K77" s="38"/>
      <c r="L77" s="25"/>
    </row>
    <row r="81" spans="2:12" s="1" customFormat="1" ht="6.95" customHeight="1">
      <c r="B81" s="39"/>
      <c r="C81" s="40"/>
      <c r="D81" s="40"/>
      <c r="E81" s="40"/>
      <c r="F81" s="40"/>
      <c r="G81" s="40"/>
      <c r="H81" s="40"/>
      <c r="I81" s="40"/>
      <c r="J81" s="40"/>
      <c r="K81" s="40"/>
      <c r="L81" s="25"/>
    </row>
    <row r="82" spans="2:12" s="1" customFormat="1" ht="24.95" customHeight="1">
      <c r="B82" s="25"/>
      <c r="C82" s="17" t="s">
        <v>146</v>
      </c>
      <c r="L82" s="25"/>
    </row>
    <row r="83" spans="2:12" s="1" customFormat="1" ht="6.95" customHeight="1">
      <c r="B83" s="25"/>
      <c r="L83" s="25"/>
    </row>
    <row r="84" spans="2:12" s="1" customFormat="1" ht="12" customHeight="1">
      <c r="B84" s="25"/>
      <c r="C84" s="22" t="s">
        <v>14</v>
      </c>
      <c r="L84" s="25"/>
    </row>
    <row r="85" spans="2:12" s="1" customFormat="1" ht="26.25" customHeight="1">
      <c r="B85" s="25"/>
      <c r="E85" s="195" t="str">
        <f>E7</f>
        <v>BRNO, VINIČNÍ IB - REKONSTRUKCE VODOVODU A KANALIZACE (Balbínova-Hrabalova)</v>
      </c>
      <c r="F85" s="196"/>
      <c r="G85" s="196"/>
      <c r="H85" s="196"/>
      <c r="L85" s="25"/>
    </row>
    <row r="86" spans="2:12" ht="12" customHeight="1">
      <c r="B86" s="16"/>
      <c r="C86" s="22" t="s">
        <v>142</v>
      </c>
      <c r="L86" s="16"/>
    </row>
    <row r="87" spans="2:12" s="1" customFormat="1" ht="16.5" customHeight="1">
      <c r="B87" s="25"/>
      <c r="E87" s="195" t="s">
        <v>1074</v>
      </c>
      <c r="F87" s="194"/>
      <c r="G87" s="194"/>
      <c r="H87" s="194"/>
      <c r="L87" s="25"/>
    </row>
    <row r="88" spans="2:12" s="1" customFormat="1" ht="12" customHeight="1">
      <c r="B88" s="25"/>
      <c r="C88" s="22" t="s">
        <v>144</v>
      </c>
      <c r="L88" s="25"/>
    </row>
    <row r="89" spans="2:12" s="1" customFormat="1" ht="16.5" customHeight="1">
      <c r="B89" s="25"/>
      <c r="E89" s="172" t="str">
        <f>E11</f>
        <v>SO 320 - kanalizační přípojky</v>
      </c>
      <c r="F89" s="194"/>
      <c r="G89" s="194"/>
      <c r="H89" s="194"/>
      <c r="L89" s="25"/>
    </row>
    <row r="90" spans="2:12" s="1" customFormat="1" ht="6.95" customHeight="1">
      <c r="B90" s="25"/>
      <c r="L90" s="25"/>
    </row>
    <row r="91" spans="2:12" s="1" customFormat="1" ht="12" customHeight="1">
      <c r="B91" s="25"/>
      <c r="C91" s="22" t="s">
        <v>18</v>
      </c>
      <c r="F91" s="20" t="str">
        <f>F14</f>
        <v>Brno</v>
      </c>
      <c r="I91" s="22" t="s">
        <v>20</v>
      </c>
      <c r="J91" s="45">
        <f>IF(J14="","",J14)</f>
        <v>45847</v>
      </c>
      <c r="L91" s="25"/>
    </row>
    <row r="92" spans="2:12" s="1" customFormat="1" ht="6.95" customHeight="1">
      <c r="B92" s="25"/>
      <c r="L92" s="25"/>
    </row>
    <row r="93" spans="2:12" s="1" customFormat="1" ht="25.7" customHeight="1">
      <c r="B93" s="25"/>
      <c r="C93" s="22" t="s">
        <v>21</v>
      </c>
      <c r="F93" s="20" t="str">
        <f>E17</f>
        <v>Statutární město Brno</v>
      </c>
      <c r="I93" s="22" t="s">
        <v>27</v>
      </c>
      <c r="J93" s="23" t="str">
        <f>E23</f>
        <v>Pudis a.s.</v>
      </c>
      <c r="L93" s="25"/>
    </row>
    <row r="94" spans="2:12" s="1" customFormat="1" ht="15.2" customHeight="1">
      <c r="B94" s="25"/>
      <c r="C94" s="22" t="s">
        <v>25</v>
      </c>
      <c r="F94" s="20" t="str">
        <f>IF(E20="","",E20)</f>
        <v xml:space="preserve"> </v>
      </c>
      <c r="I94" s="22" t="s">
        <v>29</v>
      </c>
      <c r="J94" s="23" t="str">
        <f>E26</f>
        <v>Pudis a.s.</v>
      </c>
      <c r="L94" s="25"/>
    </row>
    <row r="95" spans="2:12" s="1" customFormat="1" ht="10.35" customHeight="1">
      <c r="B95" s="25"/>
      <c r="L95" s="25"/>
    </row>
    <row r="96" spans="2:12" s="1" customFormat="1" ht="29.25" customHeight="1">
      <c r="B96" s="25"/>
      <c r="C96" s="98" t="s">
        <v>147</v>
      </c>
      <c r="D96" s="90"/>
      <c r="E96" s="90"/>
      <c r="F96" s="90"/>
      <c r="G96" s="90"/>
      <c r="H96" s="90"/>
      <c r="I96" s="90"/>
      <c r="J96" s="99" t="s">
        <v>148</v>
      </c>
      <c r="K96" s="90"/>
      <c r="L96" s="25"/>
    </row>
    <row r="97" spans="2:47" s="1" customFormat="1" ht="10.35" customHeight="1">
      <c r="B97" s="25"/>
      <c r="L97" s="25"/>
    </row>
    <row r="98" spans="2:47" s="1" customFormat="1" ht="22.9" customHeight="1">
      <c r="B98" s="25"/>
      <c r="C98" s="100" t="s">
        <v>149</v>
      </c>
      <c r="J98" s="58">
        <f>J131</f>
        <v>0</v>
      </c>
      <c r="L98" s="25"/>
      <c r="AU98" s="13" t="s">
        <v>150</v>
      </c>
    </row>
    <row r="99" spans="2:47" s="8" customFormat="1" ht="24.95" customHeight="1">
      <c r="B99" s="101"/>
      <c r="D99" s="102" t="s">
        <v>151</v>
      </c>
      <c r="E99" s="103"/>
      <c r="F99" s="103"/>
      <c r="G99" s="103"/>
      <c r="H99" s="103"/>
      <c r="I99" s="103"/>
      <c r="J99" s="104">
        <f>J132</f>
        <v>0</v>
      </c>
      <c r="L99" s="101"/>
    </row>
    <row r="100" spans="2:47" s="9" customFormat="1" ht="19.899999999999999" customHeight="1">
      <c r="B100" s="105"/>
      <c r="D100" s="106" t="s">
        <v>152</v>
      </c>
      <c r="E100" s="107"/>
      <c r="F100" s="107"/>
      <c r="G100" s="107"/>
      <c r="H100" s="107"/>
      <c r="I100" s="107"/>
      <c r="J100" s="108">
        <f>J133</f>
        <v>0</v>
      </c>
      <c r="L100" s="105"/>
    </row>
    <row r="101" spans="2:47" s="9" customFormat="1" ht="19.899999999999999" customHeight="1">
      <c r="B101" s="105"/>
      <c r="D101" s="106" t="s">
        <v>910</v>
      </c>
      <c r="E101" s="107"/>
      <c r="F101" s="107"/>
      <c r="G101" s="107"/>
      <c r="H101" s="107"/>
      <c r="I101" s="107"/>
      <c r="J101" s="108">
        <f>J193</f>
        <v>0</v>
      </c>
      <c r="L101" s="105"/>
    </row>
    <row r="102" spans="2:47" s="9" customFormat="1" ht="19.899999999999999" customHeight="1">
      <c r="B102" s="105"/>
      <c r="D102" s="106" t="s">
        <v>631</v>
      </c>
      <c r="E102" s="107"/>
      <c r="F102" s="107"/>
      <c r="G102" s="107"/>
      <c r="H102" s="107"/>
      <c r="I102" s="107"/>
      <c r="J102" s="108">
        <f>J200</f>
        <v>0</v>
      </c>
      <c r="L102" s="105"/>
    </row>
    <row r="103" spans="2:47" s="9" customFormat="1" ht="19.899999999999999" customHeight="1">
      <c r="B103" s="105"/>
      <c r="D103" s="106" t="s">
        <v>255</v>
      </c>
      <c r="E103" s="107"/>
      <c r="F103" s="107"/>
      <c r="G103" s="107"/>
      <c r="H103" s="107"/>
      <c r="I103" s="107"/>
      <c r="J103" s="108">
        <f>J204</f>
        <v>0</v>
      </c>
      <c r="L103" s="105"/>
    </row>
    <row r="104" spans="2:47" s="9" customFormat="1" ht="19.899999999999999" customHeight="1">
      <c r="B104" s="105"/>
      <c r="D104" s="106" t="s">
        <v>257</v>
      </c>
      <c r="E104" s="107"/>
      <c r="F104" s="107"/>
      <c r="G104" s="107"/>
      <c r="H104" s="107"/>
      <c r="I104" s="107"/>
      <c r="J104" s="108">
        <f>J235</f>
        <v>0</v>
      </c>
      <c r="L104" s="105"/>
    </row>
    <row r="105" spans="2:47" s="8" customFormat="1" ht="24.95" customHeight="1">
      <c r="B105" s="101"/>
      <c r="D105" s="102" t="s">
        <v>199</v>
      </c>
      <c r="E105" s="103"/>
      <c r="F105" s="103"/>
      <c r="G105" s="103"/>
      <c r="H105" s="103"/>
      <c r="I105" s="103"/>
      <c r="J105" s="104">
        <f>J237</f>
        <v>0</v>
      </c>
      <c r="L105" s="101"/>
    </row>
    <row r="106" spans="2:47" s="9" customFormat="1" ht="19.899999999999999" customHeight="1">
      <c r="B106" s="105"/>
      <c r="D106" s="106" t="s">
        <v>1469</v>
      </c>
      <c r="E106" s="107"/>
      <c r="F106" s="107"/>
      <c r="G106" s="107"/>
      <c r="H106" s="107"/>
      <c r="I106" s="107"/>
      <c r="J106" s="108">
        <f>J238</f>
        <v>0</v>
      </c>
      <c r="L106" s="105"/>
    </row>
    <row r="107" spans="2:47" s="9" customFormat="1" ht="19.899999999999999" customHeight="1">
      <c r="B107" s="105"/>
      <c r="D107" s="106" t="s">
        <v>1470</v>
      </c>
      <c r="E107" s="107"/>
      <c r="F107" s="107"/>
      <c r="G107" s="107"/>
      <c r="H107" s="107"/>
      <c r="I107" s="107"/>
      <c r="J107" s="108">
        <f>J241</f>
        <v>0</v>
      </c>
      <c r="L107" s="105"/>
    </row>
    <row r="108" spans="2:47" s="8" customFormat="1" ht="24.95" customHeight="1">
      <c r="B108" s="101"/>
      <c r="D108" s="102" t="s">
        <v>258</v>
      </c>
      <c r="E108" s="103"/>
      <c r="F108" s="103"/>
      <c r="G108" s="103"/>
      <c r="H108" s="103"/>
      <c r="I108" s="103"/>
      <c r="J108" s="104">
        <f>J246</f>
        <v>0</v>
      </c>
      <c r="L108" s="101"/>
    </row>
    <row r="109" spans="2:47" s="9" customFormat="1" ht="19.899999999999999" customHeight="1">
      <c r="B109" s="105"/>
      <c r="D109" s="106" t="s">
        <v>259</v>
      </c>
      <c r="E109" s="107"/>
      <c r="F109" s="107"/>
      <c r="G109" s="107"/>
      <c r="H109" s="107"/>
      <c r="I109" s="107"/>
      <c r="J109" s="108">
        <f>J247</f>
        <v>0</v>
      </c>
      <c r="L109" s="105"/>
    </row>
    <row r="110" spans="2:47" s="1" customFormat="1" ht="21.75" customHeight="1">
      <c r="B110" s="25"/>
      <c r="L110" s="25"/>
    </row>
    <row r="111" spans="2:47" s="1" customFormat="1" ht="6.95" customHeight="1">
      <c r="B111" s="37"/>
      <c r="C111" s="38"/>
      <c r="D111" s="38"/>
      <c r="E111" s="38"/>
      <c r="F111" s="38"/>
      <c r="G111" s="38"/>
      <c r="H111" s="38"/>
      <c r="I111" s="38"/>
      <c r="J111" s="38"/>
      <c r="K111" s="38"/>
      <c r="L111" s="25"/>
    </row>
    <row r="115" spans="2:12" s="1" customFormat="1" ht="6.95" customHeight="1">
      <c r="B115" s="39"/>
      <c r="C115" s="40"/>
      <c r="D115" s="40"/>
      <c r="E115" s="40"/>
      <c r="F115" s="40"/>
      <c r="G115" s="40"/>
      <c r="H115" s="40"/>
      <c r="I115" s="40"/>
      <c r="J115" s="40"/>
      <c r="K115" s="40"/>
      <c r="L115" s="25"/>
    </row>
    <row r="116" spans="2:12" s="1" customFormat="1" ht="24.95" customHeight="1">
      <c r="B116" s="25"/>
      <c r="C116" s="17" t="s">
        <v>153</v>
      </c>
      <c r="L116" s="25"/>
    </row>
    <row r="117" spans="2:12" s="1" customFormat="1" ht="6.95" customHeight="1">
      <c r="B117" s="25"/>
      <c r="L117" s="25"/>
    </row>
    <row r="118" spans="2:12" s="1" customFormat="1" ht="12" customHeight="1">
      <c r="B118" s="25"/>
      <c r="C118" s="22" t="s">
        <v>14</v>
      </c>
      <c r="L118" s="25"/>
    </row>
    <row r="119" spans="2:12" s="1" customFormat="1" ht="26.25" customHeight="1">
      <c r="B119" s="25"/>
      <c r="E119" s="195" t="str">
        <f>E7</f>
        <v>BRNO, VINIČNÍ IB - REKONSTRUKCE VODOVODU A KANALIZACE (Balbínova-Hrabalova)</v>
      </c>
      <c r="F119" s="196"/>
      <c r="G119" s="196"/>
      <c r="H119" s="196"/>
      <c r="L119" s="25"/>
    </row>
    <row r="120" spans="2:12" ht="12" customHeight="1">
      <c r="B120" s="16"/>
      <c r="C120" s="22" t="s">
        <v>142</v>
      </c>
      <c r="L120" s="16"/>
    </row>
    <row r="121" spans="2:12" s="1" customFormat="1" ht="16.5" customHeight="1">
      <c r="B121" s="25"/>
      <c r="E121" s="195" t="s">
        <v>1074</v>
      </c>
      <c r="F121" s="194"/>
      <c r="G121" s="194"/>
      <c r="H121" s="194"/>
      <c r="L121" s="25"/>
    </row>
    <row r="122" spans="2:12" s="1" customFormat="1" ht="12" customHeight="1">
      <c r="B122" s="25"/>
      <c r="C122" s="22" t="s">
        <v>144</v>
      </c>
      <c r="L122" s="25"/>
    </row>
    <row r="123" spans="2:12" s="1" customFormat="1" ht="16.5" customHeight="1">
      <c r="B123" s="25"/>
      <c r="E123" s="172" t="str">
        <f>E11</f>
        <v>SO 320 - kanalizační přípojky</v>
      </c>
      <c r="F123" s="194"/>
      <c r="G123" s="194"/>
      <c r="H123" s="194"/>
      <c r="L123" s="25"/>
    </row>
    <row r="124" spans="2:12" s="1" customFormat="1" ht="6.95" customHeight="1">
      <c r="B124" s="25"/>
      <c r="L124" s="25"/>
    </row>
    <row r="125" spans="2:12" s="1" customFormat="1" ht="12" customHeight="1">
      <c r="B125" s="25"/>
      <c r="C125" s="22" t="s">
        <v>18</v>
      </c>
      <c r="F125" s="20" t="str">
        <f>F14</f>
        <v>Brno</v>
      </c>
      <c r="I125" s="22" t="s">
        <v>20</v>
      </c>
      <c r="J125" s="45">
        <f>IF(J14="","",J14)</f>
        <v>45847</v>
      </c>
      <c r="L125" s="25"/>
    </row>
    <row r="126" spans="2:12" s="1" customFormat="1" ht="6.95" customHeight="1">
      <c r="B126" s="25"/>
      <c r="L126" s="25"/>
    </row>
    <row r="127" spans="2:12" s="1" customFormat="1" ht="25.7" customHeight="1">
      <c r="B127" s="25"/>
      <c r="C127" s="22" t="s">
        <v>21</v>
      </c>
      <c r="F127" s="20" t="str">
        <f>E17</f>
        <v>Statutární město Brno</v>
      </c>
      <c r="I127" s="22" t="s">
        <v>27</v>
      </c>
      <c r="J127" s="23" t="str">
        <f>E23</f>
        <v>Pudis a.s.</v>
      </c>
      <c r="L127" s="25"/>
    </row>
    <row r="128" spans="2:12" s="1" customFormat="1" ht="15.2" customHeight="1">
      <c r="B128" s="25"/>
      <c r="C128" s="22" t="s">
        <v>25</v>
      </c>
      <c r="F128" s="20" t="str">
        <f>IF(E20="","",E20)</f>
        <v xml:space="preserve"> </v>
      </c>
      <c r="I128" s="22" t="s">
        <v>29</v>
      </c>
      <c r="J128" s="23" t="str">
        <f>E26</f>
        <v>Pudis a.s.</v>
      </c>
      <c r="L128" s="25"/>
    </row>
    <row r="129" spans="2:65" s="1" customFormat="1" ht="10.35" customHeight="1">
      <c r="B129" s="25"/>
      <c r="L129" s="25"/>
    </row>
    <row r="130" spans="2:65" s="10" customFormat="1" ht="29.25" customHeight="1">
      <c r="B130" s="109"/>
      <c r="C130" s="110" t="s">
        <v>154</v>
      </c>
      <c r="D130" s="111" t="s">
        <v>57</v>
      </c>
      <c r="E130" s="111" t="s">
        <v>53</v>
      </c>
      <c r="F130" s="111" t="s">
        <v>54</v>
      </c>
      <c r="G130" s="111" t="s">
        <v>155</v>
      </c>
      <c r="H130" s="111" t="s">
        <v>156</v>
      </c>
      <c r="I130" s="111" t="s">
        <v>157</v>
      </c>
      <c r="J130" s="111" t="s">
        <v>148</v>
      </c>
      <c r="K130" s="112" t="s">
        <v>158</v>
      </c>
      <c r="L130" s="109"/>
      <c r="M130" s="51" t="s">
        <v>1</v>
      </c>
      <c r="N130" s="52" t="s">
        <v>36</v>
      </c>
      <c r="O130" s="52" t="s">
        <v>159</v>
      </c>
      <c r="P130" s="52" t="s">
        <v>160</v>
      </c>
      <c r="Q130" s="52" t="s">
        <v>161</v>
      </c>
      <c r="R130" s="52" t="s">
        <v>162</v>
      </c>
      <c r="S130" s="52" t="s">
        <v>163</v>
      </c>
      <c r="T130" s="53" t="s">
        <v>164</v>
      </c>
    </row>
    <row r="131" spans="2:65" s="1" customFormat="1" ht="22.9" customHeight="1">
      <c r="B131" s="25"/>
      <c r="C131" s="56" t="s">
        <v>165</v>
      </c>
      <c r="J131" s="113">
        <f>BK131</f>
        <v>0</v>
      </c>
      <c r="L131" s="25"/>
      <c r="M131" s="54"/>
      <c r="N131" s="46"/>
      <c r="O131" s="46"/>
      <c r="P131" s="114">
        <f>P132+P237+P246</f>
        <v>4509.8980909999991</v>
      </c>
      <c r="Q131" s="46"/>
      <c r="R131" s="114">
        <f>R132+R237+R246</f>
        <v>254.95212699000001</v>
      </c>
      <c r="S131" s="46"/>
      <c r="T131" s="115">
        <f>T132+T237+T246</f>
        <v>191.67269899999999</v>
      </c>
      <c r="AT131" s="13" t="s">
        <v>71</v>
      </c>
      <c r="AU131" s="13" t="s">
        <v>150</v>
      </c>
      <c r="BK131" s="116">
        <f>BK132+BK237+BK246</f>
        <v>0</v>
      </c>
    </row>
    <row r="132" spans="2:65" s="11" customFormat="1" ht="25.9" customHeight="1">
      <c r="B132" s="117"/>
      <c r="D132" s="118" t="s">
        <v>71</v>
      </c>
      <c r="E132" s="119" t="s">
        <v>166</v>
      </c>
      <c r="F132" s="119" t="s">
        <v>167</v>
      </c>
      <c r="J132" s="120">
        <f>BK132</f>
        <v>0</v>
      </c>
      <c r="L132" s="117"/>
      <c r="M132" s="121"/>
      <c r="P132" s="122">
        <f>P133+P193+P200+P204+P235</f>
        <v>4422.7382639999987</v>
      </c>
      <c r="R132" s="122">
        <f>R133+R193+R200+R204+R235</f>
        <v>228.56701899000001</v>
      </c>
      <c r="T132" s="123">
        <f>T133+T193+T200+T204+T235</f>
        <v>191.64905899999999</v>
      </c>
      <c r="AR132" s="118" t="s">
        <v>79</v>
      </c>
      <c r="AT132" s="124" t="s">
        <v>71</v>
      </c>
      <c r="AU132" s="124" t="s">
        <v>72</v>
      </c>
      <c r="AY132" s="118" t="s">
        <v>168</v>
      </c>
      <c r="BK132" s="125">
        <f>BK133+BK193+BK200+BK204+BK235</f>
        <v>0</v>
      </c>
    </row>
    <row r="133" spans="2:65" s="11" customFormat="1" ht="22.9" customHeight="1">
      <c r="B133" s="117"/>
      <c r="D133" s="118" t="s">
        <v>71</v>
      </c>
      <c r="E133" s="126" t="s">
        <v>79</v>
      </c>
      <c r="F133" s="126" t="s">
        <v>169</v>
      </c>
      <c r="J133" s="127">
        <f>BK133</f>
        <v>0</v>
      </c>
      <c r="L133" s="117"/>
      <c r="M133" s="121"/>
      <c r="P133" s="122">
        <f>SUM(P134:P192)</f>
        <v>3939.4268799999995</v>
      </c>
      <c r="R133" s="122">
        <f>SUM(R134:R192)</f>
        <v>7.1976419100000006</v>
      </c>
      <c r="T133" s="123">
        <f>SUM(T134:T192)</f>
        <v>177.38912399999998</v>
      </c>
      <c r="AR133" s="118" t="s">
        <v>79</v>
      </c>
      <c r="AT133" s="124" t="s">
        <v>71</v>
      </c>
      <c r="AU133" s="124" t="s">
        <v>79</v>
      </c>
      <c r="AY133" s="118" t="s">
        <v>168</v>
      </c>
      <c r="BK133" s="125">
        <f>SUM(BK134:BK192)</f>
        <v>0</v>
      </c>
    </row>
    <row r="134" spans="2:65" s="1" customFormat="1" ht="24.2" customHeight="1">
      <c r="B134" s="128"/>
      <c r="C134" s="129" t="s">
        <v>79</v>
      </c>
      <c r="D134" s="129" t="s">
        <v>170</v>
      </c>
      <c r="E134" s="130" t="s">
        <v>1077</v>
      </c>
      <c r="F134" s="131" t="s">
        <v>1078</v>
      </c>
      <c r="G134" s="132" t="s">
        <v>218</v>
      </c>
      <c r="H134" s="133">
        <v>62.48</v>
      </c>
      <c r="I134" s="134">
        <v>0</v>
      </c>
      <c r="J134" s="134">
        <f t="shared" ref="J134:J165" si="0">ROUND(I134*H134,2)</f>
        <v>0</v>
      </c>
      <c r="K134" s="131" t="s">
        <v>2419</v>
      </c>
      <c r="L134" s="25"/>
      <c r="M134" s="135" t="s">
        <v>1</v>
      </c>
      <c r="N134" s="136" t="s">
        <v>37</v>
      </c>
      <c r="O134" s="137">
        <v>0.13100000000000001</v>
      </c>
      <c r="P134" s="137">
        <f t="shared" ref="P134:P165" si="1">O134*H134</f>
        <v>8.1848799999999997</v>
      </c>
      <c r="Q134" s="137">
        <v>0</v>
      </c>
      <c r="R134" s="137">
        <f t="shared" ref="R134:R165" si="2">Q134*H134</f>
        <v>0</v>
      </c>
      <c r="S134" s="137">
        <v>0.19</v>
      </c>
      <c r="T134" s="138">
        <f t="shared" ref="T134:T165" si="3">S134*H134</f>
        <v>11.8712</v>
      </c>
      <c r="AR134" s="139" t="s">
        <v>174</v>
      </c>
      <c r="AT134" s="139" t="s">
        <v>170</v>
      </c>
      <c r="AU134" s="139" t="s">
        <v>81</v>
      </c>
      <c r="AY134" s="13" t="s">
        <v>168</v>
      </c>
      <c r="BE134" s="140">
        <f t="shared" ref="BE134:BE165" si="4">IF(N134="základní",J134,0)</f>
        <v>0</v>
      </c>
      <c r="BF134" s="140">
        <f t="shared" ref="BF134:BF165" si="5">IF(N134="snížená",J134,0)</f>
        <v>0</v>
      </c>
      <c r="BG134" s="140">
        <f t="shared" ref="BG134:BG165" si="6">IF(N134="zákl. přenesená",J134,0)</f>
        <v>0</v>
      </c>
      <c r="BH134" s="140">
        <f t="shared" ref="BH134:BH165" si="7">IF(N134="sníž. přenesená",J134,0)</f>
        <v>0</v>
      </c>
      <c r="BI134" s="140">
        <f t="shared" ref="BI134:BI165" si="8">IF(N134="nulová",J134,0)</f>
        <v>0</v>
      </c>
      <c r="BJ134" s="13" t="s">
        <v>79</v>
      </c>
      <c r="BK134" s="140">
        <f t="shared" ref="BK134:BK165" si="9">ROUND(I134*H134,2)</f>
        <v>0</v>
      </c>
      <c r="BL134" s="13" t="s">
        <v>174</v>
      </c>
      <c r="BM134" s="139" t="s">
        <v>1471</v>
      </c>
    </row>
    <row r="135" spans="2:65" s="1" customFormat="1" ht="33" customHeight="1">
      <c r="B135" s="128"/>
      <c r="C135" s="129" t="s">
        <v>81</v>
      </c>
      <c r="D135" s="129" t="s">
        <v>170</v>
      </c>
      <c r="E135" s="130" t="s">
        <v>1080</v>
      </c>
      <c r="F135" s="131" t="s">
        <v>1081</v>
      </c>
      <c r="G135" s="132" t="s">
        <v>218</v>
      </c>
      <c r="H135" s="133">
        <v>0.33</v>
      </c>
      <c r="I135" s="134">
        <v>0</v>
      </c>
      <c r="J135" s="134">
        <f t="shared" si="0"/>
        <v>0</v>
      </c>
      <c r="K135" s="131" t="s">
        <v>2419</v>
      </c>
      <c r="L135" s="25"/>
      <c r="M135" s="135" t="s">
        <v>1</v>
      </c>
      <c r="N135" s="136" t="s">
        <v>37</v>
      </c>
      <c r="O135" s="137">
        <v>0.375</v>
      </c>
      <c r="P135" s="137">
        <f t="shared" si="1"/>
        <v>0.12375</v>
      </c>
      <c r="Q135" s="137">
        <v>0</v>
      </c>
      <c r="R135" s="137">
        <f t="shared" si="2"/>
        <v>0</v>
      </c>
      <c r="S135" s="137">
        <v>0.57999999999999996</v>
      </c>
      <c r="T135" s="138">
        <f t="shared" si="3"/>
        <v>0.19139999999999999</v>
      </c>
      <c r="AR135" s="139" t="s">
        <v>174</v>
      </c>
      <c r="AT135" s="139" t="s">
        <v>170</v>
      </c>
      <c r="AU135" s="139" t="s">
        <v>81</v>
      </c>
      <c r="AY135" s="13" t="s">
        <v>168</v>
      </c>
      <c r="BE135" s="140">
        <f t="shared" si="4"/>
        <v>0</v>
      </c>
      <c r="BF135" s="140">
        <f t="shared" si="5"/>
        <v>0</v>
      </c>
      <c r="BG135" s="140">
        <f t="shared" si="6"/>
        <v>0</v>
      </c>
      <c r="BH135" s="140">
        <f t="shared" si="7"/>
        <v>0</v>
      </c>
      <c r="BI135" s="140">
        <f t="shared" si="8"/>
        <v>0</v>
      </c>
      <c r="BJ135" s="13" t="s">
        <v>79</v>
      </c>
      <c r="BK135" s="140">
        <f t="shared" si="9"/>
        <v>0</v>
      </c>
      <c r="BL135" s="13" t="s">
        <v>174</v>
      </c>
      <c r="BM135" s="139" t="s">
        <v>1472</v>
      </c>
    </row>
    <row r="136" spans="2:65" s="1" customFormat="1" ht="24.2" customHeight="1">
      <c r="B136" s="128"/>
      <c r="C136" s="129" t="s">
        <v>104</v>
      </c>
      <c r="D136" s="129" t="s">
        <v>170</v>
      </c>
      <c r="E136" s="130" t="s">
        <v>1473</v>
      </c>
      <c r="F136" s="131" t="s">
        <v>1474</v>
      </c>
      <c r="G136" s="132" t="s">
        <v>218</v>
      </c>
      <c r="H136" s="133">
        <v>64.02</v>
      </c>
      <c r="I136" s="134">
        <v>0</v>
      </c>
      <c r="J136" s="134">
        <f t="shared" si="0"/>
        <v>0</v>
      </c>
      <c r="K136" s="131" t="s">
        <v>2419</v>
      </c>
      <c r="L136" s="25"/>
      <c r="M136" s="135" t="s">
        <v>1</v>
      </c>
      <c r="N136" s="136" t="s">
        <v>37</v>
      </c>
      <c r="O136" s="137">
        <v>7.5999999999999998E-2</v>
      </c>
      <c r="P136" s="137">
        <f t="shared" si="1"/>
        <v>4.8655199999999992</v>
      </c>
      <c r="Q136" s="137">
        <v>0</v>
      </c>
      <c r="R136" s="137">
        <f t="shared" si="2"/>
        <v>0</v>
      </c>
      <c r="S136" s="137">
        <v>0.18</v>
      </c>
      <c r="T136" s="138">
        <f t="shared" si="3"/>
        <v>11.523599999999998</v>
      </c>
      <c r="AR136" s="139" t="s">
        <v>174</v>
      </c>
      <c r="AT136" s="139" t="s">
        <v>170</v>
      </c>
      <c r="AU136" s="139" t="s">
        <v>81</v>
      </c>
      <c r="AY136" s="13" t="s">
        <v>168</v>
      </c>
      <c r="BE136" s="140">
        <f t="shared" si="4"/>
        <v>0</v>
      </c>
      <c r="BF136" s="140">
        <f t="shared" si="5"/>
        <v>0</v>
      </c>
      <c r="BG136" s="140">
        <f t="shared" si="6"/>
        <v>0</v>
      </c>
      <c r="BH136" s="140">
        <f t="shared" si="7"/>
        <v>0</v>
      </c>
      <c r="BI136" s="140">
        <f t="shared" si="8"/>
        <v>0</v>
      </c>
      <c r="BJ136" s="13" t="s">
        <v>79</v>
      </c>
      <c r="BK136" s="140">
        <f t="shared" si="9"/>
        <v>0</v>
      </c>
      <c r="BL136" s="13" t="s">
        <v>174</v>
      </c>
      <c r="BM136" s="139" t="s">
        <v>1475</v>
      </c>
    </row>
    <row r="137" spans="2:65" s="1" customFormat="1" ht="33" customHeight="1">
      <c r="B137" s="128"/>
      <c r="C137" s="129" t="s">
        <v>174</v>
      </c>
      <c r="D137" s="129" t="s">
        <v>170</v>
      </c>
      <c r="E137" s="130" t="s">
        <v>1476</v>
      </c>
      <c r="F137" s="131" t="s">
        <v>1477</v>
      </c>
      <c r="G137" s="132" t="s">
        <v>218</v>
      </c>
      <c r="H137" s="133">
        <v>17.533999999999999</v>
      </c>
      <c r="I137" s="134">
        <v>0</v>
      </c>
      <c r="J137" s="134">
        <f t="shared" si="0"/>
        <v>0</v>
      </c>
      <c r="K137" s="131" t="s">
        <v>2419</v>
      </c>
      <c r="L137" s="25"/>
      <c r="M137" s="135" t="s">
        <v>1</v>
      </c>
      <c r="N137" s="136" t="s">
        <v>37</v>
      </c>
      <c r="O137" s="137">
        <v>0.30099999999999999</v>
      </c>
      <c r="P137" s="137">
        <f t="shared" si="1"/>
        <v>5.2777339999999997</v>
      </c>
      <c r="Q137" s="137">
        <v>0</v>
      </c>
      <c r="R137" s="137">
        <f t="shared" si="2"/>
        <v>0</v>
      </c>
      <c r="S137" s="137">
        <v>0.44</v>
      </c>
      <c r="T137" s="138">
        <f t="shared" si="3"/>
        <v>7.7149599999999996</v>
      </c>
      <c r="AR137" s="139" t="s">
        <v>174</v>
      </c>
      <c r="AT137" s="139" t="s">
        <v>170</v>
      </c>
      <c r="AU137" s="139" t="s">
        <v>81</v>
      </c>
      <c r="AY137" s="13" t="s">
        <v>168</v>
      </c>
      <c r="BE137" s="140">
        <f t="shared" si="4"/>
        <v>0</v>
      </c>
      <c r="BF137" s="140">
        <f t="shared" si="5"/>
        <v>0</v>
      </c>
      <c r="BG137" s="140">
        <f t="shared" si="6"/>
        <v>0</v>
      </c>
      <c r="BH137" s="140">
        <f t="shared" si="7"/>
        <v>0</v>
      </c>
      <c r="BI137" s="140">
        <f t="shared" si="8"/>
        <v>0</v>
      </c>
      <c r="BJ137" s="13" t="s">
        <v>79</v>
      </c>
      <c r="BK137" s="140">
        <f t="shared" si="9"/>
        <v>0</v>
      </c>
      <c r="BL137" s="13" t="s">
        <v>174</v>
      </c>
      <c r="BM137" s="139" t="s">
        <v>1478</v>
      </c>
    </row>
    <row r="138" spans="2:65" s="1" customFormat="1" ht="21.75" customHeight="1">
      <c r="B138" s="128"/>
      <c r="C138" s="129" t="s">
        <v>185</v>
      </c>
      <c r="D138" s="129" t="s">
        <v>170</v>
      </c>
      <c r="E138" s="130" t="s">
        <v>294</v>
      </c>
      <c r="F138" s="131" t="s">
        <v>295</v>
      </c>
      <c r="G138" s="132" t="s">
        <v>239</v>
      </c>
      <c r="H138" s="133">
        <v>31.300999999999998</v>
      </c>
      <c r="I138" s="134">
        <v>0</v>
      </c>
      <c r="J138" s="134">
        <f t="shared" si="0"/>
        <v>0</v>
      </c>
      <c r="K138" s="131" t="s">
        <v>2419</v>
      </c>
      <c r="L138" s="25"/>
      <c r="M138" s="135" t="s">
        <v>1</v>
      </c>
      <c r="N138" s="136" t="s">
        <v>37</v>
      </c>
      <c r="O138" s="137">
        <v>0.03</v>
      </c>
      <c r="P138" s="137">
        <f t="shared" si="1"/>
        <v>0.93902999999999992</v>
      </c>
      <c r="Q138" s="137">
        <v>0</v>
      </c>
      <c r="R138" s="137">
        <f t="shared" si="2"/>
        <v>0</v>
      </c>
      <c r="S138" s="137">
        <v>0</v>
      </c>
      <c r="T138" s="138">
        <f t="shared" si="3"/>
        <v>0</v>
      </c>
      <c r="AR138" s="139" t="s">
        <v>174</v>
      </c>
      <c r="AT138" s="139" t="s">
        <v>170</v>
      </c>
      <c r="AU138" s="139" t="s">
        <v>81</v>
      </c>
      <c r="AY138" s="13" t="s">
        <v>168</v>
      </c>
      <c r="BE138" s="140">
        <f t="shared" si="4"/>
        <v>0</v>
      </c>
      <c r="BF138" s="140">
        <f t="shared" si="5"/>
        <v>0</v>
      </c>
      <c r="BG138" s="140">
        <f t="shared" si="6"/>
        <v>0</v>
      </c>
      <c r="BH138" s="140">
        <f t="shared" si="7"/>
        <v>0</v>
      </c>
      <c r="BI138" s="140">
        <f t="shared" si="8"/>
        <v>0</v>
      </c>
      <c r="BJ138" s="13" t="s">
        <v>79</v>
      </c>
      <c r="BK138" s="140">
        <f t="shared" si="9"/>
        <v>0</v>
      </c>
      <c r="BL138" s="13" t="s">
        <v>174</v>
      </c>
      <c r="BM138" s="139" t="s">
        <v>1479</v>
      </c>
    </row>
    <row r="139" spans="2:65" s="1" customFormat="1" ht="24.2" customHeight="1">
      <c r="B139" s="128"/>
      <c r="C139" s="129" t="s">
        <v>189</v>
      </c>
      <c r="D139" s="129" t="s">
        <v>170</v>
      </c>
      <c r="E139" s="130" t="s">
        <v>298</v>
      </c>
      <c r="F139" s="131" t="s">
        <v>299</v>
      </c>
      <c r="G139" s="132" t="s">
        <v>239</v>
      </c>
      <c r="H139" s="133">
        <v>187.80600000000001</v>
      </c>
      <c r="I139" s="134">
        <v>0</v>
      </c>
      <c r="J139" s="134">
        <f t="shared" si="0"/>
        <v>0</v>
      </c>
      <c r="K139" s="131" t="s">
        <v>2419</v>
      </c>
      <c r="L139" s="25"/>
      <c r="M139" s="135" t="s">
        <v>1</v>
      </c>
      <c r="N139" s="136" t="s">
        <v>37</v>
      </c>
      <c r="O139" s="137">
        <v>2E-3</v>
      </c>
      <c r="P139" s="137">
        <f t="shared" si="1"/>
        <v>0.37561200000000006</v>
      </c>
      <c r="Q139" s="137">
        <v>0</v>
      </c>
      <c r="R139" s="137">
        <f t="shared" si="2"/>
        <v>0</v>
      </c>
      <c r="S139" s="137">
        <v>0</v>
      </c>
      <c r="T139" s="138">
        <f t="shared" si="3"/>
        <v>0</v>
      </c>
      <c r="AR139" s="139" t="s">
        <v>174</v>
      </c>
      <c r="AT139" s="139" t="s">
        <v>170</v>
      </c>
      <c r="AU139" s="139" t="s">
        <v>81</v>
      </c>
      <c r="AY139" s="13" t="s">
        <v>168</v>
      </c>
      <c r="BE139" s="140">
        <f t="shared" si="4"/>
        <v>0</v>
      </c>
      <c r="BF139" s="140">
        <f t="shared" si="5"/>
        <v>0</v>
      </c>
      <c r="BG139" s="140">
        <f t="shared" si="6"/>
        <v>0</v>
      </c>
      <c r="BH139" s="140">
        <f t="shared" si="7"/>
        <v>0</v>
      </c>
      <c r="BI139" s="140">
        <f t="shared" si="8"/>
        <v>0</v>
      </c>
      <c r="BJ139" s="13" t="s">
        <v>79</v>
      </c>
      <c r="BK139" s="140">
        <f t="shared" si="9"/>
        <v>0</v>
      </c>
      <c r="BL139" s="13" t="s">
        <v>174</v>
      </c>
      <c r="BM139" s="139" t="s">
        <v>1480</v>
      </c>
    </row>
    <row r="140" spans="2:65" s="1" customFormat="1" ht="24.2" customHeight="1">
      <c r="B140" s="128"/>
      <c r="C140" s="129" t="s">
        <v>194</v>
      </c>
      <c r="D140" s="129" t="s">
        <v>170</v>
      </c>
      <c r="E140" s="130" t="s">
        <v>272</v>
      </c>
      <c r="F140" s="131" t="s">
        <v>273</v>
      </c>
      <c r="G140" s="132" t="s">
        <v>239</v>
      </c>
      <c r="H140" s="133">
        <v>31.300999999999998</v>
      </c>
      <c r="I140" s="134">
        <v>0</v>
      </c>
      <c r="J140" s="134">
        <f t="shared" si="0"/>
        <v>0</v>
      </c>
      <c r="K140" s="131" t="s">
        <v>2419</v>
      </c>
      <c r="L140" s="25"/>
      <c r="M140" s="135" t="s">
        <v>1</v>
      </c>
      <c r="N140" s="136" t="s">
        <v>37</v>
      </c>
      <c r="O140" s="137">
        <v>0</v>
      </c>
      <c r="P140" s="137">
        <f t="shared" si="1"/>
        <v>0</v>
      </c>
      <c r="Q140" s="137">
        <v>0</v>
      </c>
      <c r="R140" s="137">
        <f t="shared" si="2"/>
        <v>0</v>
      </c>
      <c r="S140" s="137">
        <v>0</v>
      </c>
      <c r="T140" s="138">
        <f t="shared" si="3"/>
        <v>0</v>
      </c>
      <c r="AR140" s="139" t="s">
        <v>174</v>
      </c>
      <c r="AT140" s="139" t="s">
        <v>170</v>
      </c>
      <c r="AU140" s="139" t="s">
        <v>81</v>
      </c>
      <c r="AY140" s="13" t="s">
        <v>168</v>
      </c>
      <c r="BE140" s="140">
        <f t="shared" si="4"/>
        <v>0</v>
      </c>
      <c r="BF140" s="140">
        <f t="shared" si="5"/>
        <v>0</v>
      </c>
      <c r="BG140" s="140">
        <f t="shared" si="6"/>
        <v>0</v>
      </c>
      <c r="BH140" s="140">
        <f t="shared" si="7"/>
        <v>0</v>
      </c>
      <c r="BI140" s="140">
        <f t="shared" si="8"/>
        <v>0</v>
      </c>
      <c r="BJ140" s="13" t="s">
        <v>79</v>
      </c>
      <c r="BK140" s="140">
        <f t="shared" si="9"/>
        <v>0</v>
      </c>
      <c r="BL140" s="13" t="s">
        <v>174</v>
      </c>
      <c r="BM140" s="139" t="s">
        <v>1481</v>
      </c>
    </row>
    <row r="141" spans="2:65" s="1" customFormat="1" ht="21.75" customHeight="1">
      <c r="B141" s="128"/>
      <c r="C141" s="129" t="s">
        <v>232</v>
      </c>
      <c r="D141" s="129" t="s">
        <v>170</v>
      </c>
      <c r="E141" s="130" t="s">
        <v>304</v>
      </c>
      <c r="F141" s="131" t="s">
        <v>305</v>
      </c>
      <c r="G141" s="132" t="s">
        <v>207</v>
      </c>
      <c r="H141" s="133">
        <v>28.8</v>
      </c>
      <c r="I141" s="134">
        <v>0</v>
      </c>
      <c r="J141" s="134">
        <f t="shared" si="0"/>
        <v>0</v>
      </c>
      <c r="K141" s="131" t="s">
        <v>192</v>
      </c>
      <c r="L141" s="25"/>
      <c r="M141" s="135" t="s">
        <v>1</v>
      </c>
      <c r="N141" s="136" t="s">
        <v>37</v>
      </c>
      <c r="O141" s="137">
        <v>0.14699999999999999</v>
      </c>
      <c r="P141" s="137">
        <f t="shared" si="1"/>
        <v>4.2336</v>
      </c>
      <c r="Q141" s="137">
        <v>0</v>
      </c>
      <c r="R141" s="137">
        <f t="shared" si="2"/>
        <v>0</v>
      </c>
      <c r="S141" s="137">
        <v>9.2999999999999999E-2</v>
      </c>
      <c r="T141" s="138">
        <f t="shared" si="3"/>
        <v>2.6783999999999999</v>
      </c>
      <c r="AR141" s="139" t="s">
        <v>174</v>
      </c>
      <c r="AT141" s="139" t="s">
        <v>170</v>
      </c>
      <c r="AU141" s="139" t="s">
        <v>81</v>
      </c>
      <c r="AY141" s="13" t="s">
        <v>168</v>
      </c>
      <c r="BE141" s="140">
        <f t="shared" si="4"/>
        <v>0</v>
      </c>
      <c r="BF141" s="140">
        <f t="shared" si="5"/>
        <v>0</v>
      </c>
      <c r="BG141" s="140">
        <f t="shared" si="6"/>
        <v>0</v>
      </c>
      <c r="BH141" s="140">
        <f t="shared" si="7"/>
        <v>0</v>
      </c>
      <c r="BI141" s="140">
        <f t="shared" si="8"/>
        <v>0</v>
      </c>
      <c r="BJ141" s="13" t="s">
        <v>79</v>
      </c>
      <c r="BK141" s="140">
        <f t="shared" si="9"/>
        <v>0</v>
      </c>
      <c r="BL141" s="13" t="s">
        <v>174</v>
      </c>
      <c r="BM141" s="139" t="s">
        <v>1482</v>
      </c>
    </row>
    <row r="142" spans="2:65" s="1" customFormat="1" ht="24.2" customHeight="1">
      <c r="B142" s="128"/>
      <c r="C142" s="129" t="s">
        <v>236</v>
      </c>
      <c r="D142" s="129" t="s">
        <v>170</v>
      </c>
      <c r="E142" s="130" t="s">
        <v>674</v>
      </c>
      <c r="F142" s="131" t="s">
        <v>675</v>
      </c>
      <c r="G142" s="132" t="s">
        <v>218</v>
      </c>
      <c r="H142" s="133">
        <v>4.1580000000000004</v>
      </c>
      <c r="I142" s="134">
        <v>0</v>
      </c>
      <c r="J142" s="134">
        <f t="shared" si="0"/>
        <v>0</v>
      </c>
      <c r="K142" s="131" t="s">
        <v>192</v>
      </c>
      <c r="L142" s="25"/>
      <c r="M142" s="135" t="s">
        <v>1</v>
      </c>
      <c r="N142" s="136" t="s">
        <v>37</v>
      </c>
      <c r="O142" s="137">
        <v>0.28799999999999998</v>
      </c>
      <c r="P142" s="137">
        <f t="shared" si="1"/>
        <v>1.1975040000000001</v>
      </c>
      <c r="Q142" s="137">
        <v>0</v>
      </c>
      <c r="R142" s="137">
        <f t="shared" si="2"/>
        <v>0</v>
      </c>
      <c r="S142" s="137">
        <v>0.16600000000000001</v>
      </c>
      <c r="T142" s="138">
        <f t="shared" si="3"/>
        <v>0.69022800000000006</v>
      </c>
      <c r="AR142" s="139" t="s">
        <v>174</v>
      </c>
      <c r="AT142" s="139" t="s">
        <v>170</v>
      </c>
      <c r="AU142" s="139" t="s">
        <v>81</v>
      </c>
      <c r="AY142" s="13" t="s">
        <v>168</v>
      </c>
      <c r="BE142" s="140">
        <f t="shared" si="4"/>
        <v>0</v>
      </c>
      <c r="BF142" s="140">
        <f t="shared" si="5"/>
        <v>0</v>
      </c>
      <c r="BG142" s="140">
        <f t="shared" si="6"/>
        <v>0</v>
      </c>
      <c r="BH142" s="140">
        <f t="shared" si="7"/>
        <v>0</v>
      </c>
      <c r="BI142" s="140">
        <f t="shared" si="8"/>
        <v>0</v>
      </c>
      <c r="BJ142" s="13" t="s">
        <v>79</v>
      </c>
      <c r="BK142" s="140">
        <f t="shared" si="9"/>
        <v>0</v>
      </c>
      <c r="BL142" s="13" t="s">
        <v>174</v>
      </c>
      <c r="BM142" s="139" t="s">
        <v>1483</v>
      </c>
    </row>
    <row r="143" spans="2:65" s="1" customFormat="1" ht="33" customHeight="1">
      <c r="B143" s="128"/>
      <c r="C143" s="129" t="s">
        <v>241</v>
      </c>
      <c r="D143" s="129" t="s">
        <v>170</v>
      </c>
      <c r="E143" s="130" t="s">
        <v>307</v>
      </c>
      <c r="F143" s="131" t="s">
        <v>308</v>
      </c>
      <c r="G143" s="132" t="s">
        <v>218</v>
      </c>
      <c r="H143" s="133">
        <v>7.3259999999999996</v>
      </c>
      <c r="I143" s="134">
        <v>0</v>
      </c>
      <c r="J143" s="134">
        <f t="shared" si="0"/>
        <v>0</v>
      </c>
      <c r="K143" s="131" t="s">
        <v>2419</v>
      </c>
      <c r="L143" s="25"/>
      <c r="M143" s="135" t="s">
        <v>1</v>
      </c>
      <c r="N143" s="136" t="s">
        <v>37</v>
      </c>
      <c r="O143" s="137">
        <v>0.374</v>
      </c>
      <c r="P143" s="137">
        <f t="shared" si="1"/>
        <v>2.7399239999999998</v>
      </c>
      <c r="Q143" s="137">
        <v>0</v>
      </c>
      <c r="R143" s="137">
        <f t="shared" si="2"/>
        <v>0</v>
      </c>
      <c r="S143" s="137">
        <v>0</v>
      </c>
      <c r="T143" s="138">
        <f t="shared" si="3"/>
        <v>0</v>
      </c>
      <c r="AR143" s="139" t="s">
        <v>174</v>
      </c>
      <c r="AT143" s="139" t="s">
        <v>170</v>
      </c>
      <c r="AU143" s="139" t="s">
        <v>81</v>
      </c>
      <c r="AY143" s="13" t="s">
        <v>168</v>
      </c>
      <c r="BE143" s="140">
        <f t="shared" si="4"/>
        <v>0</v>
      </c>
      <c r="BF143" s="140">
        <f t="shared" si="5"/>
        <v>0</v>
      </c>
      <c r="BG143" s="140">
        <f t="shared" si="6"/>
        <v>0</v>
      </c>
      <c r="BH143" s="140">
        <f t="shared" si="7"/>
        <v>0</v>
      </c>
      <c r="BI143" s="140">
        <f t="shared" si="8"/>
        <v>0</v>
      </c>
      <c r="BJ143" s="13" t="s">
        <v>79</v>
      </c>
      <c r="BK143" s="140">
        <f t="shared" si="9"/>
        <v>0</v>
      </c>
      <c r="BL143" s="13" t="s">
        <v>174</v>
      </c>
      <c r="BM143" s="139" t="s">
        <v>1484</v>
      </c>
    </row>
    <row r="144" spans="2:65" s="1" customFormat="1" ht="24.2" customHeight="1">
      <c r="B144" s="128"/>
      <c r="C144" s="129" t="s">
        <v>245</v>
      </c>
      <c r="D144" s="129" t="s">
        <v>170</v>
      </c>
      <c r="E144" s="130" t="s">
        <v>311</v>
      </c>
      <c r="F144" s="131" t="s">
        <v>312</v>
      </c>
      <c r="G144" s="132" t="s">
        <v>239</v>
      </c>
      <c r="H144" s="133">
        <v>1.6259999999999999</v>
      </c>
      <c r="I144" s="134">
        <v>0</v>
      </c>
      <c r="J144" s="134">
        <f t="shared" si="0"/>
        <v>0</v>
      </c>
      <c r="K144" s="131" t="s">
        <v>192</v>
      </c>
      <c r="L144" s="25"/>
      <c r="M144" s="135" t="s">
        <v>1</v>
      </c>
      <c r="N144" s="136" t="s">
        <v>37</v>
      </c>
      <c r="O144" s="137">
        <v>0.03</v>
      </c>
      <c r="P144" s="137">
        <f t="shared" si="1"/>
        <v>4.8779999999999997E-2</v>
      </c>
      <c r="Q144" s="137">
        <v>0</v>
      </c>
      <c r="R144" s="137">
        <f t="shared" si="2"/>
        <v>0</v>
      </c>
      <c r="S144" s="137">
        <v>0</v>
      </c>
      <c r="T144" s="138">
        <f t="shared" si="3"/>
        <v>0</v>
      </c>
      <c r="AR144" s="139" t="s">
        <v>174</v>
      </c>
      <c r="AT144" s="139" t="s">
        <v>170</v>
      </c>
      <c r="AU144" s="139" t="s">
        <v>81</v>
      </c>
      <c r="AY144" s="13" t="s">
        <v>168</v>
      </c>
      <c r="BE144" s="140">
        <f t="shared" si="4"/>
        <v>0</v>
      </c>
      <c r="BF144" s="140">
        <f t="shared" si="5"/>
        <v>0</v>
      </c>
      <c r="BG144" s="140">
        <f t="shared" si="6"/>
        <v>0</v>
      </c>
      <c r="BH144" s="140">
        <f t="shared" si="7"/>
        <v>0</v>
      </c>
      <c r="BI144" s="140">
        <f t="shared" si="8"/>
        <v>0</v>
      </c>
      <c r="BJ144" s="13" t="s">
        <v>79</v>
      </c>
      <c r="BK144" s="140">
        <f t="shared" si="9"/>
        <v>0</v>
      </c>
      <c r="BL144" s="13" t="s">
        <v>174</v>
      </c>
      <c r="BM144" s="139" t="s">
        <v>1485</v>
      </c>
    </row>
    <row r="145" spans="2:65" s="1" customFormat="1" ht="16.5" customHeight="1">
      <c r="B145" s="128"/>
      <c r="C145" s="129" t="s">
        <v>8</v>
      </c>
      <c r="D145" s="129" t="s">
        <v>170</v>
      </c>
      <c r="E145" s="130" t="s">
        <v>315</v>
      </c>
      <c r="F145" s="131" t="s">
        <v>316</v>
      </c>
      <c r="G145" s="132" t="s">
        <v>207</v>
      </c>
      <c r="H145" s="133">
        <v>36</v>
      </c>
      <c r="I145" s="134">
        <v>0</v>
      </c>
      <c r="J145" s="134">
        <f t="shared" si="0"/>
        <v>0</v>
      </c>
      <c r="K145" s="131" t="s">
        <v>2419</v>
      </c>
      <c r="L145" s="25"/>
      <c r="M145" s="135" t="s">
        <v>1</v>
      </c>
      <c r="N145" s="136" t="s">
        <v>37</v>
      </c>
      <c r="O145" s="137">
        <v>0.13300000000000001</v>
      </c>
      <c r="P145" s="137">
        <f t="shared" si="1"/>
        <v>4.7880000000000003</v>
      </c>
      <c r="Q145" s="137">
        <v>0</v>
      </c>
      <c r="R145" s="137">
        <f t="shared" si="2"/>
        <v>0</v>
      </c>
      <c r="S145" s="137">
        <v>0.20499999999999999</v>
      </c>
      <c r="T145" s="138">
        <f t="shared" si="3"/>
        <v>7.38</v>
      </c>
      <c r="AR145" s="139" t="s">
        <v>174</v>
      </c>
      <c r="AT145" s="139" t="s">
        <v>170</v>
      </c>
      <c r="AU145" s="139" t="s">
        <v>81</v>
      </c>
      <c r="AY145" s="13" t="s">
        <v>168</v>
      </c>
      <c r="BE145" s="140">
        <f t="shared" si="4"/>
        <v>0</v>
      </c>
      <c r="BF145" s="140">
        <f t="shared" si="5"/>
        <v>0</v>
      </c>
      <c r="BG145" s="140">
        <f t="shared" si="6"/>
        <v>0</v>
      </c>
      <c r="BH145" s="140">
        <f t="shared" si="7"/>
        <v>0</v>
      </c>
      <c r="BI145" s="140">
        <f t="shared" si="8"/>
        <v>0</v>
      </c>
      <c r="BJ145" s="13" t="s">
        <v>79</v>
      </c>
      <c r="BK145" s="140">
        <f t="shared" si="9"/>
        <v>0</v>
      </c>
      <c r="BL145" s="13" t="s">
        <v>174</v>
      </c>
      <c r="BM145" s="139" t="s">
        <v>1486</v>
      </c>
    </row>
    <row r="146" spans="2:65" s="1" customFormat="1" ht="24.2" customHeight="1">
      <c r="B146" s="128"/>
      <c r="C146" s="129" t="s">
        <v>297</v>
      </c>
      <c r="D146" s="129" t="s">
        <v>170</v>
      </c>
      <c r="E146" s="130" t="s">
        <v>1487</v>
      </c>
      <c r="F146" s="131" t="s">
        <v>1488</v>
      </c>
      <c r="G146" s="132" t="s">
        <v>218</v>
      </c>
      <c r="H146" s="133">
        <v>3.0910000000000002</v>
      </c>
      <c r="I146" s="134">
        <v>0</v>
      </c>
      <c r="J146" s="134">
        <f t="shared" si="0"/>
        <v>0</v>
      </c>
      <c r="K146" s="131" t="s">
        <v>2419</v>
      </c>
      <c r="L146" s="25"/>
      <c r="M146" s="135" t="s">
        <v>1</v>
      </c>
      <c r="N146" s="136" t="s">
        <v>37</v>
      </c>
      <c r="O146" s="137">
        <v>0.41</v>
      </c>
      <c r="P146" s="137">
        <f t="shared" si="1"/>
        <v>1.2673099999999999</v>
      </c>
      <c r="Q146" s="137">
        <v>0</v>
      </c>
      <c r="R146" s="137">
        <f t="shared" si="2"/>
        <v>0</v>
      </c>
      <c r="S146" s="137">
        <v>0.26</v>
      </c>
      <c r="T146" s="138">
        <f t="shared" si="3"/>
        <v>0.80366000000000004</v>
      </c>
      <c r="AR146" s="139" t="s">
        <v>174</v>
      </c>
      <c r="AT146" s="139" t="s">
        <v>170</v>
      </c>
      <c r="AU146" s="139" t="s">
        <v>81</v>
      </c>
      <c r="AY146" s="13" t="s">
        <v>168</v>
      </c>
      <c r="BE146" s="140">
        <f t="shared" si="4"/>
        <v>0</v>
      </c>
      <c r="BF146" s="140">
        <f t="shared" si="5"/>
        <v>0</v>
      </c>
      <c r="BG146" s="140">
        <f t="shared" si="6"/>
        <v>0</v>
      </c>
      <c r="BH146" s="140">
        <f t="shared" si="7"/>
        <v>0</v>
      </c>
      <c r="BI146" s="140">
        <f t="shared" si="8"/>
        <v>0</v>
      </c>
      <c r="BJ146" s="13" t="s">
        <v>79</v>
      </c>
      <c r="BK146" s="140">
        <f t="shared" si="9"/>
        <v>0</v>
      </c>
      <c r="BL146" s="13" t="s">
        <v>174</v>
      </c>
      <c r="BM146" s="139" t="s">
        <v>1489</v>
      </c>
    </row>
    <row r="147" spans="2:65" s="1" customFormat="1" ht="33" customHeight="1">
      <c r="B147" s="128"/>
      <c r="C147" s="129" t="s">
        <v>301</v>
      </c>
      <c r="D147" s="129" t="s">
        <v>170</v>
      </c>
      <c r="E147" s="130" t="s">
        <v>1096</v>
      </c>
      <c r="F147" s="131" t="s">
        <v>1097</v>
      </c>
      <c r="G147" s="132" t="s">
        <v>218</v>
      </c>
      <c r="H147" s="133">
        <v>62.48</v>
      </c>
      <c r="I147" s="134">
        <v>0</v>
      </c>
      <c r="J147" s="134">
        <f t="shared" si="0"/>
        <v>0</v>
      </c>
      <c r="K147" s="131" t="s">
        <v>2419</v>
      </c>
      <c r="L147" s="25"/>
      <c r="M147" s="135" t="s">
        <v>1</v>
      </c>
      <c r="N147" s="136" t="s">
        <v>37</v>
      </c>
      <c r="O147" s="137">
        <v>0.50600000000000001</v>
      </c>
      <c r="P147" s="137">
        <f t="shared" si="1"/>
        <v>31.614879999999999</v>
      </c>
      <c r="Q147" s="137">
        <v>0</v>
      </c>
      <c r="R147" s="137">
        <f t="shared" si="2"/>
        <v>0</v>
      </c>
      <c r="S147" s="137">
        <v>0.32500000000000001</v>
      </c>
      <c r="T147" s="138">
        <f t="shared" si="3"/>
        <v>20.306000000000001</v>
      </c>
      <c r="AR147" s="139" t="s">
        <v>174</v>
      </c>
      <c r="AT147" s="139" t="s">
        <v>170</v>
      </c>
      <c r="AU147" s="139" t="s">
        <v>81</v>
      </c>
      <c r="AY147" s="13" t="s">
        <v>168</v>
      </c>
      <c r="BE147" s="140">
        <f t="shared" si="4"/>
        <v>0</v>
      </c>
      <c r="BF147" s="140">
        <f t="shared" si="5"/>
        <v>0</v>
      </c>
      <c r="BG147" s="140">
        <f t="shared" si="6"/>
        <v>0</v>
      </c>
      <c r="BH147" s="140">
        <f t="shared" si="7"/>
        <v>0</v>
      </c>
      <c r="BI147" s="140">
        <f t="shared" si="8"/>
        <v>0</v>
      </c>
      <c r="BJ147" s="13" t="s">
        <v>79</v>
      </c>
      <c r="BK147" s="140">
        <f t="shared" si="9"/>
        <v>0</v>
      </c>
      <c r="BL147" s="13" t="s">
        <v>174</v>
      </c>
      <c r="BM147" s="139" t="s">
        <v>1490</v>
      </c>
    </row>
    <row r="148" spans="2:65" s="1" customFormat="1" ht="24.2" customHeight="1">
      <c r="B148" s="128"/>
      <c r="C148" s="129" t="s">
        <v>303</v>
      </c>
      <c r="D148" s="129" t="s">
        <v>170</v>
      </c>
      <c r="E148" s="130" t="s">
        <v>692</v>
      </c>
      <c r="F148" s="131" t="s">
        <v>693</v>
      </c>
      <c r="G148" s="132" t="s">
        <v>207</v>
      </c>
      <c r="H148" s="133">
        <v>113.6</v>
      </c>
      <c r="I148" s="134">
        <v>0</v>
      </c>
      <c r="J148" s="134">
        <f t="shared" si="0"/>
        <v>0</v>
      </c>
      <c r="K148" s="131" t="s">
        <v>2419</v>
      </c>
      <c r="L148" s="25"/>
      <c r="M148" s="135" t="s">
        <v>1</v>
      </c>
      <c r="N148" s="136" t="s">
        <v>37</v>
      </c>
      <c r="O148" s="137">
        <v>0.45100000000000001</v>
      </c>
      <c r="P148" s="137">
        <f t="shared" si="1"/>
        <v>51.233599999999996</v>
      </c>
      <c r="Q148" s="137">
        <v>3.0000000000000001E-5</v>
      </c>
      <c r="R148" s="137">
        <f t="shared" si="2"/>
        <v>3.408E-3</v>
      </c>
      <c r="S148" s="137">
        <v>0</v>
      </c>
      <c r="T148" s="138">
        <f t="shared" si="3"/>
        <v>0</v>
      </c>
      <c r="AR148" s="139" t="s">
        <v>174</v>
      </c>
      <c r="AT148" s="139" t="s">
        <v>170</v>
      </c>
      <c r="AU148" s="139" t="s">
        <v>81</v>
      </c>
      <c r="AY148" s="13" t="s">
        <v>168</v>
      </c>
      <c r="BE148" s="140">
        <f t="shared" si="4"/>
        <v>0</v>
      </c>
      <c r="BF148" s="140">
        <f t="shared" si="5"/>
        <v>0</v>
      </c>
      <c r="BG148" s="140">
        <f t="shared" si="6"/>
        <v>0</v>
      </c>
      <c r="BH148" s="140">
        <f t="shared" si="7"/>
        <v>0</v>
      </c>
      <c r="BI148" s="140">
        <f t="shared" si="8"/>
        <v>0</v>
      </c>
      <c r="BJ148" s="13" t="s">
        <v>79</v>
      </c>
      <c r="BK148" s="140">
        <f t="shared" si="9"/>
        <v>0</v>
      </c>
      <c r="BL148" s="13" t="s">
        <v>174</v>
      </c>
      <c r="BM148" s="139" t="s">
        <v>1491</v>
      </c>
    </row>
    <row r="149" spans="2:65" s="1" customFormat="1" ht="33" customHeight="1">
      <c r="B149" s="128"/>
      <c r="C149" s="129" t="s">
        <v>208</v>
      </c>
      <c r="D149" s="129" t="s">
        <v>170</v>
      </c>
      <c r="E149" s="130" t="s">
        <v>1100</v>
      </c>
      <c r="F149" s="131" t="s">
        <v>1101</v>
      </c>
      <c r="G149" s="132" t="s">
        <v>218</v>
      </c>
      <c r="H149" s="133">
        <v>0.33</v>
      </c>
      <c r="I149" s="134">
        <v>0</v>
      </c>
      <c r="J149" s="134">
        <f t="shared" si="0"/>
        <v>0</v>
      </c>
      <c r="K149" s="131" t="s">
        <v>2419</v>
      </c>
      <c r="L149" s="25"/>
      <c r="M149" s="135" t="s">
        <v>1</v>
      </c>
      <c r="N149" s="136" t="s">
        <v>37</v>
      </c>
      <c r="O149" s="137">
        <v>0.97799999999999998</v>
      </c>
      <c r="P149" s="137">
        <f t="shared" si="1"/>
        <v>0.32274000000000003</v>
      </c>
      <c r="Q149" s="137">
        <v>0</v>
      </c>
      <c r="R149" s="137">
        <f t="shared" si="2"/>
        <v>0</v>
      </c>
      <c r="S149" s="137">
        <v>0.625</v>
      </c>
      <c r="T149" s="138">
        <f t="shared" si="3"/>
        <v>0.20625000000000002</v>
      </c>
      <c r="AR149" s="139" t="s">
        <v>174</v>
      </c>
      <c r="AT149" s="139" t="s">
        <v>170</v>
      </c>
      <c r="AU149" s="139" t="s">
        <v>81</v>
      </c>
      <c r="AY149" s="13" t="s">
        <v>168</v>
      </c>
      <c r="BE149" s="140">
        <f t="shared" si="4"/>
        <v>0</v>
      </c>
      <c r="BF149" s="140">
        <f t="shared" si="5"/>
        <v>0</v>
      </c>
      <c r="BG149" s="140">
        <f t="shared" si="6"/>
        <v>0</v>
      </c>
      <c r="BH149" s="140">
        <f t="shared" si="7"/>
        <v>0</v>
      </c>
      <c r="BI149" s="140">
        <f t="shared" si="8"/>
        <v>0</v>
      </c>
      <c r="BJ149" s="13" t="s">
        <v>79</v>
      </c>
      <c r="BK149" s="140">
        <f t="shared" si="9"/>
        <v>0</v>
      </c>
      <c r="BL149" s="13" t="s">
        <v>174</v>
      </c>
      <c r="BM149" s="139" t="s">
        <v>1492</v>
      </c>
    </row>
    <row r="150" spans="2:65" s="1" customFormat="1" ht="24.2" customHeight="1">
      <c r="B150" s="128"/>
      <c r="C150" s="129" t="s">
        <v>310</v>
      </c>
      <c r="D150" s="129" t="s">
        <v>170</v>
      </c>
      <c r="E150" s="130" t="s">
        <v>1103</v>
      </c>
      <c r="F150" s="131" t="s">
        <v>1104</v>
      </c>
      <c r="G150" s="132" t="s">
        <v>207</v>
      </c>
      <c r="H150" s="133">
        <v>0.6</v>
      </c>
      <c r="I150" s="134">
        <v>0</v>
      </c>
      <c r="J150" s="134">
        <f t="shared" si="0"/>
        <v>0</v>
      </c>
      <c r="K150" s="131" t="s">
        <v>2419</v>
      </c>
      <c r="L150" s="25"/>
      <c r="M150" s="135" t="s">
        <v>1</v>
      </c>
      <c r="N150" s="136" t="s">
        <v>37</v>
      </c>
      <c r="O150" s="137">
        <v>0.65900000000000003</v>
      </c>
      <c r="P150" s="137">
        <f t="shared" si="1"/>
        <v>0.39540000000000003</v>
      </c>
      <c r="Q150" s="137">
        <v>1.1E-4</v>
      </c>
      <c r="R150" s="137">
        <f t="shared" si="2"/>
        <v>6.6000000000000005E-5</v>
      </c>
      <c r="S150" s="137">
        <v>0</v>
      </c>
      <c r="T150" s="138">
        <f t="shared" si="3"/>
        <v>0</v>
      </c>
      <c r="AR150" s="139" t="s">
        <v>174</v>
      </c>
      <c r="AT150" s="139" t="s">
        <v>170</v>
      </c>
      <c r="AU150" s="139" t="s">
        <v>81</v>
      </c>
      <c r="AY150" s="13" t="s">
        <v>168</v>
      </c>
      <c r="BE150" s="140">
        <f t="shared" si="4"/>
        <v>0</v>
      </c>
      <c r="BF150" s="140">
        <f t="shared" si="5"/>
        <v>0</v>
      </c>
      <c r="BG150" s="140">
        <f t="shared" si="6"/>
        <v>0</v>
      </c>
      <c r="BH150" s="140">
        <f t="shared" si="7"/>
        <v>0</v>
      </c>
      <c r="BI150" s="140">
        <f t="shared" si="8"/>
        <v>0</v>
      </c>
      <c r="BJ150" s="13" t="s">
        <v>79</v>
      </c>
      <c r="BK150" s="140">
        <f t="shared" si="9"/>
        <v>0</v>
      </c>
      <c r="BL150" s="13" t="s">
        <v>174</v>
      </c>
      <c r="BM150" s="139" t="s">
        <v>1493</v>
      </c>
    </row>
    <row r="151" spans="2:65" s="1" customFormat="1" ht="24.2" customHeight="1">
      <c r="B151" s="128"/>
      <c r="C151" s="129" t="s">
        <v>314</v>
      </c>
      <c r="D151" s="129" t="s">
        <v>170</v>
      </c>
      <c r="E151" s="130" t="s">
        <v>1494</v>
      </c>
      <c r="F151" s="131" t="s">
        <v>1495</v>
      </c>
      <c r="G151" s="132" t="s">
        <v>218</v>
      </c>
      <c r="H151" s="133">
        <v>7.1829999999999998</v>
      </c>
      <c r="I151" s="134">
        <v>0</v>
      </c>
      <c r="J151" s="134">
        <f t="shared" si="0"/>
        <v>0</v>
      </c>
      <c r="K151" s="131" t="s">
        <v>2419</v>
      </c>
      <c r="L151" s="25"/>
      <c r="M151" s="135" t="s">
        <v>1</v>
      </c>
      <c r="N151" s="136" t="s">
        <v>37</v>
      </c>
      <c r="O151" s="137">
        <v>0.41299999999999998</v>
      </c>
      <c r="P151" s="137">
        <f t="shared" si="1"/>
        <v>2.9665789999999999</v>
      </c>
      <c r="Q151" s="137">
        <v>0</v>
      </c>
      <c r="R151" s="137">
        <f t="shared" si="2"/>
        <v>0</v>
      </c>
      <c r="S151" s="137">
        <v>0.24</v>
      </c>
      <c r="T151" s="138">
        <f t="shared" si="3"/>
        <v>1.7239199999999999</v>
      </c>
      <c r="AR151" s="139" t="s">
        <v>174</v>
      </c>
      <c r="AT151" s="139" t="s">
        <v>170</v>
      </c>
      <c r="AU151" s="139" t="s">
        <v>81</v>
      </c>
      <c r="AY151" s="13" t="s">
        <v>168</v>
      </c>
      <c r="BE151" s="140">
        <f t="shared" si="4"/>
        <v>0</v>
      </c>
      <c r="BF151" s="140">
        <f t="shared" si="5"/>
        <v>0</v>
      </c>
      <c r="BG151" s="140">
        <f t="shared" si="6"/>
        <v>0</v>
      </c>
      <c r="BH151" s="140">
        <f t="shared" si="7"/>
        <v>0</v>
      </c>
      <c r="BI151" s="140">
        <f t="shared" si="8"/>
        <v>0</v>
      </c>
      <c r="BJ151" s="13" t="s">
        <v>79</v>
      </c>
      <c r="BK151" s="140">
        <f t="shared" si="9"/>
        <v>0</v>
      </c>
      <c r="BL151" s="13" t="s">
        <v>174</v>
      </c>
      <c r="BM151" s="139" t="s">
        <v>1496</v>
      </c>
    </row>
    <row r="152" spans="2:65" s="1" customFormat="1" ht="24.2" customHeight="1">
      <c r="B152" s="128"/>
      <c r="C152" s="129" t="s">
        <v>318</v>
      </c>
      <c r="D152" s="129" t="s">
        <v>170</v>
      </c>
      <c r="E152" s="130" t="s">
        <v>1109</v>
      </c>
      <c r="F152" s="131" t="s">
        <v>1110</v>
      </c>
      <c r="G152" s="132" t="s">
        <v>207</v>
      </c>
      <c r="H152" s="133">
        <v>13.06</v>
      </c>
      <c r="I152" s="134">
        <v>0</v>
      </c>
      <c r="J152" s="134">
        <f t="shared" si="0"/>
        <v>0</v>
      </c>
      <c r="K152" s="131" t="s">
        <v>2419</v>
      </c>
      <c r="L152" s="25"/>
      <c r="M152" s="135" t="s">
        <v>1</v>
      </c>
      <c r="N152" s="136" t="s">
        <v>37</v>
      </c>
      <c r="O152" s="137">
        <v>0.30299999999999999</v>
      </c>
      <c r="P152" s="137">
        <f t="shared" si="1"/>
        <v>3.9571800000000001</v>
      </c>
      <c r="Q152" s="137">
        <v>2.0000000000000002E-5</v>
      </c>
      <c r="R152" s="137">
        <f t="shared" si="2"/>
        <v>2.6120000000000001E-4</v>
      </c>
      <c r="S152" s="137">
        <v>0</v>
      </c>
      <c r="T152" s="138">
        <f t="shared" si="3"/>
        <v>0</v>
      </c>
      <c r="AR152" s="139" t="s">
        <v>174</v>
      </c>
      <c r="AT152" s="139" t="s">
        <v>170</v>
      </c>
      <c r="AU152" s="139" t="s">
        <v>81</v>
      </c>
      <c r="AY152" s="13" t="s">
        <v>168</v>
      </c>
      <c r="BE152" s="140">
        <f t="shared" si="4"/>
        <v>0</v>
      </c>
      <c r="BF152" s="140">
        <f t="shared" si="5"/>
        <v>0</v>
      </c>
      <c r="BG152" s="140">
        <f t="shared" si="6"/>
        <v>0</v>
      </c>
      <c r="BH152" s="140">
        <f t="shared" si="7"/>
        <v>0</v>
      </c>
      <c r="BI152" s="140">
        <f t="shared" si="8"/>
        <v>0</v>
      </c>
      <c r="BJ152" s="13" t="s">
        <v>79</v>
      </c>
      <c r="BK152" s="140">
        <f t="shared" si="9"/>
        <v>0</v>
      </c>
      <c r="BL152" s="13" t="s">
        <v>174</v>
      </c>
      <c r="BM152" s="139" t="s">
        <v>1497</v>
      </c>
    </row>
    <row r="153" spans="2:65" s="1" customFormat="1" ht="33" customHeight="1">
      <c r="B153" s="128"/>
      <c r="C153" s="129" t="s">
        <v>322</v>
      </c>
      <c r="D153" s="129" t="s">
        <v>170</v>
      </c>
      <c r="E153" s="130" t="s">
        <v>1100</v>
      </c>
      <c r="F153" s="131" t="s">
        <v>1101</v>
      </c>
      <c r="G153" s="132" t="s">
        <v>218</v>
      </c>
      <c r="H153" s="133">
        <v>64.02</v>
      </c>
      <c r="I153" s="134">
        <v>0</v>
      </c>
      <c r="J153" s="134">
        <f t="shared" si="0"/>
        <v>0</v>
      </c>
      <c r="K153" s="131" t="s">
        <v>2419</v>
      </c>
      <c r="L153" s="25"/>
      <c r="M153" s="135" t="s">
        <v>1</v>
      </c>
      <c r="N153" s="136" t="s">
        <v>37</v>
      </c>
      <c r="O153" s="137">
        <v>0.97799999999999998</v>
      </c>
      <c r="P153" s="137">
        <f t="shared" si="1"/>
        <v>62.611559999999997</v>
      </c>
      <c r="Q153" s="137">
        <v>0</v>
      </c>
      <c r="R153" s="137">
        <f t="shared" si="2"/>
        <v>0</v>
      </c>
      <c r="S153" s="137">
        <v>0.625</v>
      </c>
      <c r="T153" s="138">
        <f t="shared" si="3"/>
        <v>40.012499999999996</v>
      </c>
      <c r="AR153" s="139" t="s">
        <v>174</v>
      </c>
      <c r="AT153" s="139" t="s">
        <v>170</v>
      </c>
      <c r="AU153" s="139" t="s">
        <v>81</v>
      </c>
      <c r="AY153" s="13" t="s">
        <v>168</v>
      </c>
      <c r="BE153" s="140">
        <f t="shared" si="4"/>
        <v>0</v>
      </c>
      <c r="BF153" s="140">
        <f t="shared" si="5"/>
        <v>0</v>
      </c>
      <c r="BG153" s="140">
        <f t="shared" si="6"/>
        <v>0</v>
      </c>
      <c r="BH153" s="140">
        <f t="shared" si="7"/>
        <v>0</v>
      </c>
      <c r="BI153" s="140">
        <f t="shared" si="8"/>
        <v>0</v>
      </c>
      <c r="BJ153" s="13" t="s">
        <v>79</v>
      </c>
      <c r="BK153" s="140">
        <f t="shared" si="9"/>
        <v>0</v>
      </c>
      <c r="BL153" s="13" t="s">
        <v>174</v>
      </c>
      <c r="BM153" s="139" t="s">
        <v>1498</v>
      </c>
    </row>
    <row r="154" spans="2:65" s="1" customFormat="1" ht="24.2" customHeight="1">
      <c r="B154" s="128"/>
      <c r="C154" s="129" t="s">
        <v>7</v>
      </c>
      <c r="D154" s="129" t="s">
        <v>170</v>
      </c>
      <c r="E154" s="130" t="s">
        <v>1103</v>
      </c>
      <c r="F154" s="131" t="s">
        <v>1104</v>
      </c>
      <c r="G154" s="132" t="s">
        <v>207</v>
      </c>
      <c r="H154" s="133">
        <v>116.4</v>
      </c>
      <c r="I154" s="134">
        <v>0</v>
      </c>
      <c r="J154" s="134">
        <f t="shared" si="0"/>
        <v>0</v>
      </c>
      <c r="K154" s="131" t="s">
        <v>2419</v>
      </c>
      <c r="L154" s="25"/>
      <c r="M154" s="135" t="s">
        <v>1</v>
      </c>
      <c r="N154" s="136" t="s">
        <v>37</v>
      </c>
      <c r="O154" s="137">
        <v>0.65900000000000003</v>
      </c>
      <c r="P154" s="137">
        <f t="shared" si="1"/>
        <v>76.707600000000014</v>
      </c>
      <c r="Q154" s="137">
        <v>1.1E-4</v>
      </c>
      <c r="R154" s="137">
        <f t="shared" si="2"/>
        <v>1.2804000000000001E-2</v>
      </c>
      <c r="S154" s="137">
        <v>0</v>
      </c>
      <c r="T154" s="138">
        <f t="shared" si="3"/>
        <v>0</v>
      </c>
      <c r="AR154" s="139" t="s">
        <v>174</v>
      </c>
      <c r="AT154" s="139" t="s">
        <v>170</v>
      </c>
      <c r="AU154" s="139" t="s">
        <v>81</v>
      </c>
      <c r="AY154" s="13" t="s">
        <v>168</v>
      </c>
      <c r="BE154" s="140">
        <f t="shared" si="4"/>
        <v>0</v>
      </c>
      <c r="BF154" s="140">
        <f t="shared" si="5"/>
        <v>0</v>
      </c>
      <c r="BG154" s="140">
        <f t="shared" si="6"/>
        <v>0</v>
      </c>
      <c r="BH154" s="140">
        <f t="shared" si="7"/>
        <v>0</v>
      </c>
      <c r="BI154" s="140">
        <f t="shared" si="8"/>
        <v>0</v>
      </c>
      <c r="BJ154" s="13" t="s">
        <v>79</v>
      </c>
      <c r="BK154" s="140">
        <f t="shared" si="9"/>
        <v>0</v>
      </c>
      <c r="BL154" s="13" t="s">
        <v>174</v>
      </c>
      <c r="BM154" s="139" t="s">
        <v>1499</v>
      </c>
    </row>
    <row r="155" spans="2:65" s="1" customFormat="1" ht="33" customHeight="1">
      <c r="B155" s="128"/>
      <c r="C155" s="129" t="s">
        <v>329</v>
      </c>
      <c r="D155" s="129" t="s">
        <v>170</v>
      </c>
      <c r="E155" s="130" t="s">
        <v>1500</v>
      </c>
      <c r="F155" s="131" t="s">
        <v>1501</v>
      </c>
      <c r="G155" s="132" t="s">
        <v>218</v>
      </c>
      <c r="H155" s="133">
        <v>10.351000000000001</v>
      </c>
      <c r="I155" s="134">
        <v>0</v>
      </c>
      <c r="J155" s="134">
        <f t="shared" si="0"/>
        <v>0</v>
      </c>
      <c r="K155" s="131" t="s">
        <v>2419</v>
      </c>
      <c r="L155" s="25"/>
      <c r="M155" s="135" t="s">
        <v>1</v>
      </c>
      <c r="N155" s="136" t="s">
        <v>37</v>
      </c>
      <c r="O155" s="137">
        <v>1.5209999999999999</v>
      </c>
      <c r="P155" s="137">
        <f t="shared" si="1"/>
        <v>15.743871</v>
      </c>
      <c r="Q155" s="137">
        <v>0</v>
      </c>
      <c r="R155" s="137">
        <f t="shared" si="2"/>
        <v>0</v>
      </c>
      <c r="S155" s="137">
        <v>1.1200000000000001</v>
      </c>
      <c r="T155" s="138">
        <f t="shared" si="3"/>
        <v>11.593120000000003</v>
      </c>
      <c r="AR155" s="139" t="s">
        <v>174</v>
      </c>
      <c r="AT155" s="139" t="s">
        <v>170</v>
      </c>
      <c r="AU155" s="139" t="s">
        <v>81</v>
      </c>
      <c r="AY155" s="13" t="s">
        <v>168</v>
      </c>
      <c r="BE155" s="140">
        <f t="shared" si="4"/>
        <v>0</v>
      </c>
      <c r="BF155" s="140">
        <f t="shared" si="5"/>
        <v>0</v>
      </c>
      <c r="BG155" s="140">
        <f t="shared" si="6"/>
        <v>0</v>
      </c>
      <c r="BH155" s="140">
        <f t="shared" si="7"/>
        <v>0</v>
      </c>
      <c r="BI155" s="140">
        <f t="shared" si="8"/>
        <v>0</v>
      </c>
      <c r="BJ155" s="13" t="s">
        <v>79</v>
      </c>
      <c r="BK155" s="140">
        <f t="shared" si="9"/>
        <v>0</v>
      </c>
      <c r="BL155" s="13" t="s">
        <v>174</v>
      </c>
      <c r="BM155" s="139" t="s">
        <v>1502</v>
      </c>
    </row>
    <row r="156" spans="2:65" s="1" customFormat="1" ht="24.2" customHeight="1">
      <c r="B156" s="128"/>
      <c r="C156" s="129" t="s">
        <v>333</v>
      </c>
      <c r="D156" s="129" t="s">
        <v>170</v>
      </c>
      <c r="E156" s="130" t="s">
        <v>1119</v>
      </c>
      <c r="F156" s="131" t="s">
        <v>1120</v>
      </c>
      <c r="G156" s="132" t="s">
        <v>207</v>
      </c>
      <c r="H156" s="133">
        <v>18.82</v>
      </c>
      <c r="I156" s="134">
        <v>0</v>
      </c>
      <c r="J156" s="134">
        <f t="shared" si="0"/>
        <v>0</v>
      </c>
      <c r="K156" s="131" t="s">
        <v>2419</v>
      </c>
      <c r="L156" s="25"/>
      <c r="M156" s="135" t="s">
        <v>1</v>
      </c>
      <c r="N156" s="136" t="s">
        <v>37</v>
      </c>
      <c r="O156" s="137">
        <v>0.85699999999999998</v>
      </c>
      <c r="P156" s="137">
        <f t="shared" si="1"/>
        <v>16.128740000000001</v>
      </c>
      <c r="Q156" s="137">
        <v>1.3999999999999999E-4</v>
      </c>
      <c r="R156" s="137">
        <f t="shared" si="2"/>
        <v>2.6347999999999996E-3</v>
      </c>
      <c r="S156" s="137">
        <v>0</v>
      </c>
      <c r="T156" s="138">
        <f t="shared" si="3"/>
        <v>0</v>
      </c>
      <c r="AR156" s="139" t="s">
        <v>174</v>
      </c>
      <c r="AT156" s="139" t="s">
        <v>170</v>
      </c>
      <c r="AU156" s="139" t="s">
        <v>81</v>
      </c>
      <c r="AY156" s="13" t="s">
        <v>168</v>
      </c>
      <c r="BE156" s="140">
        <f t="shared" si="4"/>
        <v>0</v>
      </c>
      <c r="BF156" s="140">
        <f t="shared" si="5"/>
        <v>0</v>
      </c>
      <c r="BG156" s="140">
        <f t="shared" si="6"/>
        <v>0</v>
      </c>
      <c r="BH156" s="140">
        <f t="shared" si="7"/>
        <v>0</v>
      </c>
      <c r="BI156" s="140">
        <f t="shared" si="8"/>
        <v>0</v>
      </c>
      <c r="BJ156" s="13" t="s">
        <v>79</v>
      </c>
      <c r="BK156" s="140">
        <f t="shared" si="9"/>
        <v>0</v>
      </c>
      <c r="BL156" s="13" t="s">
        <v>174</v>
      </c>
      <c r="BM156" s="139" t="s">
        <v>1503</v>
      </c>
    </row>
    <row r="157" spans="2:65" s="1" customFormat="1" ht="16.5" customHeight="1">
      <c r="B157" s="128"/>
      <c r="C157" s="129" t="s">
        <v>337</v>
      </c>
      <c r="D157" s="129" t="s">
        <v>170</v>
      </c>
      <c r="E157" s="130" t="s">
        <v>334</v>
      </c>
      <c r="F157" s="131" t="s">
        <v>335</v>
      </c>
      <c r="G157" s="132" t="s">
        <v>239</v>
      </c>
      <c r="H157" s="133">
        <v>85.394000000000005</v>
      </c>
      <c r="I157" s="134">
        <v>0</v>
      </c>
      <c r="J157" s="134">
        <f t="shared" si="0"/>
        <v>0</v>
      </c>
      <c r="K157" s="131" t="s">
        <v>2419</v>
      </c>
      <c r="L157" s="25"/>
      <c r="M157" s="135" t="s">
        <v>1</v>
      </c>
      <c r="N157" s="136" t="s">
        <v>37</v>
      </c>
      <c r="O157" s="137">
        <v>0.83499999999999996</v>
      </c>
      <c r="P157" s="137">
        <f t="shared" si="1"/>
        <v>71.303989999999999</v>
      </c>
      <c r="Q157" s="137">
        <v>0</v>
      </c>
      <c r="R157" s="137">
        <f t="shared" si="2"/>
        <v>0</v>
      </c>
      <c r="S157" s="137">
        <v>0</v>
      </c>
      <c r="T157" s="138">
        <f t="shared" si="3"/>
        <v>0</v>
      </c>
      <c r="AR157" s="139" t="s">
        <v>174</v>
      </c>
      <c r="AT157" s="139" t="s">
        <v>170</v>
      </c>
      <c r="AU157" s="139" t="s">
        <v>81</v>
      </c>
      <c r="AY157" s="13" t="s">
        <v>168</v>
      </c>
      <c r="BE157" s="140">
        <f t="shared" si="4"/>
        <v>0</v>
      </c>
      <c r="BF157" s="140">
        <f t="shared" si="5"/>
        <v>0</v>
      </c>
      <c r="BG157" s="140">
        <f t="shared" si="6"/>
        <v>0</v>
      </c>
      <c r="BH157" s="140">
        <f t="shared" si="7"/>
        <v>0</v>
      </c>
      <c r="BI157" s="140">
        <f t="shared" si="8"/>
        <v>0</v>
      </c>
      <c r="BJ157" s="13" t="s">
        <v>79</v>
      </c>
      <c r="BK157" s="140">
        <f t="shared" si="9"/>
        <v>0</v>
      </c>
      <c r="BL157" s="13" t="s">
        <v>174</v>
      </c>
      <c r="BM157" s="139" t="s">
        <v>1504</v>
      </c>
    </row>
    <row r="158" spans="2:65" s="1" customFormat="1" ht="24.2" customHeight="1">
      <c r="B158" s="128"/>
      <c r="C158" s="129" t="s">
        <v>341</v>
      </c>
      <c r="D158" s="129" t="s">
        <v>170</v>
      </c>
      <c r="E158" s="130" t="s">
        <v>338</v>
      </c>
      <c r="F158" s="131" t="s">
        <v>339</v>
      </c>
      <c r="G158" s="132" t="s">
        <v>239</v>
      </c>
      <c r="H158" s="133">
        <v>512.36400000000003</v>
      </c>
      <c r="I158" s="134">
        <v>0</v>
      </c>
      <c r="J158" s="134">
        <f t="shared" si="0"/>
        <v>0</v>
      </c>
      <c r="K158" s="131" t="s">
        <v>2419</v>
      </c>
      <c r="L158" s="25"/>
      <c r="M158" s="135" t="s">
        <v>1</v>
      </c>
      <c r="N158" s="136" t="s">
        <v>37</v>
      </c>
      <c r="O158" s="137">
        <v>4.0000000000000001E-3</v>
      </c>
      <c r="P158" s="137">
        <f t="shared" si="1"/>
        <v>2.0494560000000002</v>
      </c>
      <c r="Q158" s="137">
        <v>0</v>
      </c>
      <c r="R158" s="137">
        <f t="shared" si="2"/>
        <v>0</v>
      </c>
      <c r="S158" s="137">
        <v>0</v>
      </c>
      <c r="T158" s="138">
        <f t="shared" si="3"/>
        <v>0</v>
      </c>
      <c r="AR158" s="139" t="s">
        <v>174</v>
      </c>
      <c r="AT158" s="139" t="s">
        <v>170</v>
      </c>
      <c r="AU158" s="139" t="s">
        <v>81</v>
      </c>
      <c r="AY158" s="13" t="s">
        <v>168</v>
      </c>
      <c r="BE158" s="140">
        <f t="shared" si="4"/>
        <v>0</v>
      </c>
      <c r="BF158" s="140">
        <f t="shared" si="5"/>
        <v>0</v>
      </c>
      <c r="BG158" s="140">
        <f t="shared" si="6"/>
        <v>0</v>
      </c>
      <c r="BH158" s="140">
        <f t="shared" si="7"/>
        <v>0</v>
      </c>
      <c r="BI158" s="140">
        <f t="shared" si="8"/>
        <v>0</v>
      </c>
      <c r="BJ158" s="13" t="s">
        <v>79</v>
      </c>
      <c r="BK158" s="140">
        <f t="shared" si="9"/>
        <v>0</v>
      </c>
      <c r="BL158" s="13" t="s">
        <v>174</v>
      </c>
      <c r="BM158" s="139" t="s">
        <v>1505</v>
      </c>
    </row>
    <row r="159" spans="2:65" s="1" customFormat="1" ht="33" customHeight="1">
      <c r="B159" s="128"/>
      <c r="C159" s="129" t="s">
        <v>345</v>
      </c>
      <c r="D159" s="129" t="s">
        <v>170</v>
      </c>
      <c r="E159" s="130" t="s">
        <v>342</v>
      </c>
      <c r="F159" s="131" t="s">
        <v>343</v>
      </c>
      <c r="G159" s="132" t="s">
        <v>239</v>
      </c>
      <c r="H159" s="133">
        <v>85.394000000000005</v>
      </c>
      <c r="I159" s="134">
        <v>0</v>
      </c>
      <c r="J159" s="134">
        <f t="shared" si="0"/>
        <v>0</v>
      </c>
      <c r="K159" s="131" t="s">
        <v>192</v>
      </c>
      <c r="L159" s="25"/>
      <c r="M159" s="135" t="s">
        <v>1</v>
      </c>
      <c r="N159" s="136" t="s">
        <v>37</v>
      </c>
      <c r="O159" s="137">
        <v>0</v>
      </c>
      <c r="P159" s="137">
        <f t="shared" si="1"/>
        <v>0</v>
      </c>
      <c r="Q159" s="137">
        <v>0</v>
      </c>
      <c r="R159" s="137">
        <f t="shared" si="2"/>
        <v>0</v>
      </c>
      <c r="S159" s="137">
        <v>0</v>
      </c>
      <c r="T159" s="138">
        <f t="shared" si="3"/>
        <v>0</v>
      </c>
      <c r="AR159" s="139" t="s">
        <v>174</v>
      </c>
      <c r="AT159" s="139" t="s">
        <v>170</v>
      </c>
      <c r="AU159" s="139" t="s">
        <v>81</v>
      </c>
      <c r="AY159" s="13" t="s">
        <v>168</v>
      </c>
      <c r="BE159" s="140">
        <f t="shared" si="4"/>
        <v>0</v>
      </c>
      <c r="BF159" s="140">
        <f t="shared" si="5"/>
        <v>0</v>
      </c>
      <c r="BG159" s="140">
        <f t="shared" si="6"/>
        <v>0</v>
      </c>
      <c r="BH159" s="140">
        <f t="shared" si="7"/>
        <v>0</v>
      </c>
      <c r="BI159" s="140">
        <f t="shared" si="8"/>
        <v>0</v>
      </c>
      <c r="BJ159" s="13" t="s">
        <v>79</v>
      </c>
      <c r="BK159" s="140">
        <f t="shared" si="9"/>
        <v>0</v>
      </c>
      <c r="BL159" s="13" t="s">
        <v>174</v>
      </c>
      <c r="BM159" s="139" t="s">
        <v>1506</v>
      </c>
    </row>
    <row r="160" spans="2:65" s="1" customFormat="1" ht="24.2" customHeight="1">
      <c r="B160" s="128"/>
      <c r="C160" s="129" t="s">
        <v>349</v>
      </c>
      <c r="D160" s="129" t="s">
        <v>170</v>
      </c>
      <c r="E160" s="130" t="s">
        <v>1125</v>
      </c>
      <c r="F160" s="131" t="s">
        <v>1126</v>
      </c>
      <c r="G160" s="132" t="s">
        <v>218</v>
      </c>
      <c r="H160" s="133">
        <v>59.389000000000003</v>
      </c>
      <c r="I160" s="134">
        <v>0</v>
      </c>
      <c r="J160" s="134">
        <f t="shared" si="0"/>
        <v>0</v>
      </c>
      <c r="K160" s="131" t="s">
        <v>2419</v>
      </c>
      <c r="L160" s="25"/>
      <c r="M160" s="135" t="s">
        <v>1</v>
      </c>
      <c r="N160" s="136" t="s">
        <v>37</v>
      </c>
      <c r="O160" s="137">
        <v>0.158</v>
      </c>
      <c r="P160" s="137">
        <f t="shared" si="1"/>
        <v>9.3834619999999997</v>
      </c>
      <c r="Q160" s="137">
        <v>0</v>
      </c>
      <c r="R160" s="137">
        <f t="shared" si="2"/>
        <v>0</v>
      </c>
      <c r="S160" s="137">
        <v>9.8000000000000004E-2</v>
      </c>
      <c r="T160" s="138">
        <f t="shared" si="3"/>
        <v>5.8201220000000005</v>
      </c>
      <c r="AR160" s="139" t="s">
        <v>174</v>
      </c>
      <c r="AT160" s="139" t="s">
        <v>170</v>
      </c>
      <c r="AU160" s="139" t="s">
        <v>81</v>
      </c>
      <c r="AY160" s="13" t="s">
        <v>168</v>
      </c>
      <c r="BE160" s="140">
        <f t="shared" si="4"/>
        <v>0</v>
      </c>
      <c r="BF160" s="140">
        <f t="shared" si="5"/>
        <v>0</v>
      </c>
      <c r="BG160" s="140">
        <f t="shared" si="6"/>
        <v>0</v>
      </c>
      <c r="BH160" s="140">
        <f t="shared" si="7"/>
        <v>0</v>
      </c>
      <c r="BI160" s="140">
        <f t="shared" si="8"/>
        <v>0</v>
      </c>
      <c r="BJ160" s="13" t="s">
        <v>79</v>
      </c>
      <c r="BK160" s="140">
        <f t="shared" si="9"/>
        <v>0</v>
      </c>
      <c r="BL160" s="13" t="s">
        <v>174</v>
      </c>
      <c r="BM160" s="139" t="s">
        <v>1507</v>
      </c>
    </row>
    <row r="161" spans="2:65" s="1" customFormat="1" ht="16.5" customHeight="1">
      <c r="B161" s="128"/>
      <c r="C161" s="129" t="s">
        <v>353</v>
      </c>
      <c r="D161" s="129" t="s">
        <v>170</v>
      </c>
      <c r="E161" s="130" t="s">
        <v>565</v>
      </c>
      <c r="F161" s="131" t="s">
        <v>566</v>
      </c>
      <c r="G161" s="132" t="s">
        <v>207</v>
      </c>
      <c r="H161" s="133">
        <v>107.98</v>
      </c>
      <c r="I161" s="134">
        <v>0</v>
      </c>
      <c r="J161" s="134">
        <f t="shared" si="0"/>
        <v>0</v>
      </c>
      <c r="K161" s="131" t="s">
        <v>2419</v>
      </c>
      <c r="L161" s="25"/>
      <c r="M161" s="135" t="s">
        <v>1</v>
      </c>
      <c r="N161" s="136" t="s">
        <v>37</v>
      </c>
      <c r="O161" s="137">
        <v>0.155</v>
      </c>
      <c r="P161" s="137">
        <f t="shared" si="1"/>
        <v>16.736900000000002</v>
      </c>
      <c r="Q161" s="137">
        <v>0</v>
      </c>
      <c r="R161" s="137">
        <f t="shared" si="2"/>
        <v>0</v>
      </c>
      <c r="S161" s="137">
        <v>0</v>
      </c>
      <c r="T161" s="138">
        <f t="shared" si="3"/>
        <v>0</v>
      </c>
      <c r="AR161" s="139" t="s">
        <v>174</v>
      </c>
      <c r="AT161" s="139" t="s">
        <v>170</v>
      </c>
      <c r="AU161" s="139" t="s">
        <v>81</v>
      </c>
      <c r="AY161" s="13" t="s">
        <v>168</v>
      </c>
      <c r="BE161" s="140">
        <f t="shared" si="4"/>
        <v>0</v>
      </c>
      <c r="BF161" s="140">
        <f t="shared" si="5"/>
        <v>0</v>
      </c>
      <c r="BG161" s="140">
        <f t="shared" si="6"/>
        <v>0</v>
      </c>
      <c r="BH161" s="140">
        <f t="shared" si="7"/>
        <v>0</v>
      </c>
      <c r="BI161" s="140">
        <f t="shared" si="8"/>
        <v>0</v>
      </c>
      <c r="BJ161" s="13" t="s">
        <v>79</v>
      </c>
      <c r="BK161" s="140">
        <f t="shared" si="9"/>
        <v>0</v>
      </c>
      <c r="BL161" s="13" t="s">
        <v>174</v>
      </c>
      <c r="BM161" s="139" t="s">
        <v>1508</v>
      </c>
    </row>
    <row r="162" spans="2:65" s="1" customFormat="1" ht="24.2" customHeight="1">
      <c r="B162" s="128"/>
      <c r="C162" s="129" t="s">
        <v>357</v>
      </c>
      <c r="D162" s="129" t="s">
        <v>170</v>
      </c>
      <c r="E162" s="130" t="s">
        <v>1509</v>
      </c>
      <c r="F162" s="131" t="s">
        <v>1510</v>
      </c>
      <c r="G162" s="132" t="s">
        <v>218</v>
      </c>
      <c r="H162" s="133">
        <v>77.396000000000001</v>
      </c>
      <c r="I162" s="134">
        <v>0</v>
      </c>
      <c r="J162" s="134">
        <f t="shared" si="0"/>
        <v>0</v>
      </c>
      <c r="K162" s="131" t="s">
        <v>2419</v>
      </c>
      <c r="L162" s="25"/>
      <c r="M162" s="135" t="s">
        <v>1</v>
      </c>
      <c r="N162" s="136" t="s">
        <v>37</v>
      </c>
      <c r="O162" s="137">
        <v>0.79900000000000004</v>
      </c>
      <c r="P162" s="137">
        <f t="shared" si="1"/>
        <v>61.839404000000002</v>
      </c>
      <c r="Q162" s="137">
        <v>0</v>
      </c>
      <c r="R162" s="137">
        <f t="shared" si="2"/>
        <v>0</v>
      </c>
      <c r="S162" s="137">
        <v>0.70899999999999996</v>
      </c>
      <c r="T162" s="138">
        <f t="shared" si="3"/>
        <v>54.873763999999994</v>
      </c>
      <c r="AR162" s="139" t="s">
        <v>174</v>
      </c>
      <c r="AT162" s="139" t="s">
        <v>170</v>
      </c>
      <c r="AU162" s="139" t="s">
        <v>81</v>
      </c>
      <c r="AY162" s="13" t="s">
        <v>168</v>
      </c>
      <c r="BE162" s="140">
        <f t="shared" si="4"/>
        <v>0</v>
      </c>
      <c r="BF162" s="140">
        <f t="shared" si="5"/>
        <v>0</v>
      </c>
      <c r="BG162" s="140">
        <f t="shared" si="6"/>
        <v>0</v>
      </c>
      <c r="BH162" s="140">
        <f t="shared" si="7"/>
        <v>0</v>
      </c>
      <c r="BI162" s="140">
        <f t="shared" si="8"/>
        <v>0</v>
      </c>
      <c r="BJ162" s="13" t="s">
        <v>79</v>
      </c>
      <c r="BK162" s="140">
        <f t="shared" si="9"/>
        <v>0</v>
      </c>
      <c r="BL162" s="13" t="s">
        <v>174</v>
      </c>
      <c r="BM162" s="139" t="s">
        <v>1511</v>
      </c>
    </row>
    <row r="163" spans="2:65" s="1" customFormat="1" ht="24.2" customHeight="1">
      <c r="B163" s="128"/>
      <c r="C163" s="129" t="s">
        <v>361</v>
      </c>
      <c r="D163" s="129" t="s">
        <v>170</v>
      </c>
      <c r="E163" s="130" t="s">
        <v>354</v>
      </c>
      <c r="F163" s="131" t="s">
        <v>355</v>
      </c>
      <c r="G163" s="132" t="s">
        <v>207</v>
      </c>
      <c r="H163" s="133">
        <v>140.72</v>
      </c>
      <c r="I163" s="134">
        <v>0</v>
      </c>
      <c r="J163" s="134">
        <f t="shared" si="0"/>
        <v>0</v>
      </c>
      <c r="K163" s="131" t="s">
        <v>2419</v>
      </c>
      <c r="L163" s="25"/>
      <c r="M163" s="135" t="s">
        <v>1</v>
      </c>
      <c r="N163" s="136" t="s">
        <v>37</v>
      </c>
      <c r="O163" s="137">
        <v>0.58299999999999996</v>
      </c>
      <c r="P163" s="137">
        <f t="shared" si="1"/>
        <v>82.039760000000001</v>
      </c>
      <c r="Q163" s="137">
        <v>2.0000000000000002E-5</v>
      </c>
      <c r="R163" s="137">
        <f t="shared" si="2"/>
        <v>2.8144000000000003E-3</v>
      </c>
      <c r="S163" s="137">
        <v>0</v>
      </c>
      <c r="T163" s="138">
        <f t="shared" si="3"/>
        <v>0</v>
      </c>
      <c r="AR163" s="139" t="s">
        <v>174</v>
      </c>
      <c r="AT163" s="139" t="s">
        <v>170</v>
      </c>
      <c r="AU163" s="139" t="s">
        <v>81</v>
      </c>
      <c r="AY163" s="13" t="s">
        <v>168</v>
      </c>
      <c r="BE163" s="140">
        <f t="shared" si="4"/>
        <v>0</v>
      </c>
      <c r="BF163" s="140">
        <f t="shared" si="5"/>
        <v>0</v>
      </c>
      <c r="BG163" s="140">
        <f t="shared" si="6"/>
        <v>0</v>
      </c>
      <c r="BH163" s="140">
        <f t="shared" si="7"/>
        <v>0</v>
      </c>
      <c r="BI163" s="140">
        <f t="shared" si="8"/>
        <v>0</v>
      </c>
      <c r="BJ163" s="13" t="s">
        <v>79</v>
      </c>
      <c r="BK163" s="140">
        <f t="shared" si="9"/>
        <v>0</v>
      </c>
      <c r="BL163" s="13" t="s">
        <v>174</v>
      </c>
      <c r="BM163" s="139" t="s">
        <v>1512</v>
      </c>
    </row>
    <row r="164" spans="2:65" s="1" customFormat="1" ht="21.75" customHeight="1">
      <c r="B164" s="128"/>
      <c r="C164" s="129" t="s">
        <v>363</v>
      </c>
      <c r="D164" s="129" t="s">
        <v>170</v>
      </c>
      <c r="E164" s="130" t="s">
        <v>294</v>
      </c>
      <c r="F164" s="131" t="s">
        <v>295</v>
      </c>
      <c r="G164" s="132" t="s">
        <v>239</v>
      </c>
      <c r="H164" s="133">
        <v>60.694000000000003</v>
      </c>
      <c r="I164" s="134">
        <v>0</v>
      </c>
      <c r="J164" s="134">
        <f t="shared" si="0"/>
        <v>0</v>
      </c>
      <c r="K164" s="131" t="s">
        <v>2419</v>
      </c>
      <c r="L164" s="25"/>
      <c r="M164" s="135" t="s">
        <v>1</v>
      </c>
      <c r="N164" s="136" t="s">
        <v>37</v>
      </c>
      <c r="O164" s="137">
        <v>0.03</v>
      </c>
      <c r="P164" s="137">
        <f t="shared" si="1"/>
        <v>1.8208200000000001</v>
      </c>
      <c r="Q164" s="137">
        <v>0</v>
      </c>
      <c r="R164" s="137">
        <f t="shared" si="2"/>
        <v>0</v>
      </c>
      <c r="S164" s="137">
        <v>0</v>
      </c>
      <c r="T164" s="138">
        <f t="shared" si="3"/>
        <v>0</v>
      </c>
      <c r="AR164" s="139" t="s">
        <v>174</v>
      </c>
      <c r="AT164" s="139" t="s">
        <v>170</v>
      </c>
      <c r="AU164" s="139" t="s">
        <v>81</v>
      </c>
      <c r="AY164" s="13" t="s">
        <v>168</v>
      </c>
      <c r="BE164" s="140">
        <f t="shared" si="4"/>
        <v>0</v>
      </c>
      <c r="BF164" s="140">
        <f t="shared" si="5"/>
        <v>0</v>
      </c>
      <c r="BG164" s="140">
        <f t="shared" si="6"/>
        <v>0</v>
      </c>
      <c r="BH164" s="140">
        <f t="shared" si="7"/>
        <v>0</v>
      </c>
      <c r="BI164" s="140">
        <f t="shared" si="8"/>
        <v>0</v>
      </c>
      <c r="BJ164" s="13" t="s">
        <v>79</v>
      </c>
      <c r="BK164" s="140">
        <f t="shared" si="9"/>
        <v>0</v>
      </c>
      <c r="BL164" s="13" t="s">
        <v>174</v>
      </c>
      <c r="BM164" s="139" t="s">
        <v>1513</v>
      </c>
    </row>
    <row r="165" spans="2:65" s="1" customFormat="1" ht="24.2" customHeight="1">
      <c r="B165" s="128"/>
      <c r="C165" s="129" t="s">
        <v>214</v>
      </c>
      <c r="D165" s="129" t="s">
        <v>170</v>
      </c>
      <c r="E165" s="130" t="s">
        <v>298</v>
      </c>
      <c r="F165" s="131" t="s">
        <v>299</v>
      </c>
      <c r="G165" s="132" t="s">
        <v>239</v>
      </c>
      <c r="H165" s="133">
        <v>364.16399999999999</v>
      </c>
      <c r="I165" s="134">
        <v>0</v>
      </c>
      <c r="J165" s="134">
        <f t="shared" si="0"/>
        <v>0</v>
      </c>
      <c r="K165" s="131" t="s">
        <v>2419</v>
      </c>
      <c r="L165" s="25"/>
      <c r="M165" s="135" t="s">
        <v>1</v>
      </c>
      <c r="N165" s="136" t="s">
        <v>37</v>
      </c>
      <c r="O165" s="137">
        <v>2E-3</v>
      </c>
      <c r="P165" s="137">
        <f t="shared" si="1"/>
        <v>0.72832799999999998</v>
      </c>
      <c r="Q165" s="137">
        <v>0</v>
      </c>
      <c r="R165" s="137">
        <f t="shared" si="2"/>
        <v>0</v>
      </c>
      <c r="S165" s="137">
        <v>0</v>
      </c>
      <c r="T165" s="138">
        <f t="shared" si="3"/>
        <v>0</v>
      </c>
      <c r="AR165" s="139" t="s">
        <v>174</v>
      </c>
      <c r="AT165" s="139" t="s">
        <v>170</v>
      </c>
      <c r="AU165" s="139" t="s">
        <v>81</v>
      </c>
      <c r="AY165" s="13" t="s">
        <v>168</v>
      </c>
      <c r="BE165" s="140">
        <f t="shared" si="4"/>
        <v>0</v>
      </c>
      <c r="BF165" s="140">
        <f t="shared" si="5"/>
        <v>0</v>
      </c>
      <c r="BG165" s="140">
        <f t="shared" si="6"/>
        <v>0</v>
      </c>
      <c r="BH165" s="140">
        <f t="shared" si="7"/>
        <v>0</v>
      </c>
      <c r="BI165" s="140">
        <f t="shared" si="8"/>
        <v>0</v>
      </c>
      <c r="BJ165" s="13" t="s">
        <v>79</v>
      </c>
      <c r="BK165" s="140">
        <f t="shared" si="9"/>
        <v>0</v>
      </c>
      <c r="BL165" s="13" t="s">
        <v>174</v>
      </c>
      <c r="BM165" s="139" t="s">
        <v>1514</v>
      </c>
    </row>
    <row r="166" spans="2:65" s="1" customFormat="1" ht="33" customHeight="1">
      <c r="B166" s="128"/>
      <c r="C166" s="129" t="s">
        <v>368</v>
      </c>
      <c r="D166" s="129" t="s">
        <v>170</v>
      </c>
      <c r="E166" s="130" t="s">
        <v>365</v>
      </c>
      <c r="F166" s="131" t="s">
        <v>366</v>
      </c>
      <c r="G166" s="132" t="s">
        <v>239</v>
      </c>
      <c r="H166" s="133">
        <v>60.694000000000003</v>
      </c>
      <c r="I166" s="134">
        <v>0</v>
      </c>
      <c r="J166" s="134">
        <f t="shared" ref="J166:J192" si="10">ROUND(I166*H166,2)</f>
        <v>0</v>
      </c>
      <c r="K166" s="131" t="s">
        <v>2419</v>
      </c>
      <c r="L166" s="25"/>
      <c r="M166" s="135" t="s">
        <v>1</v>
      </c>
      <c r="N166" s="136" t="s">
        <v>37</v>
      </c>
      <c r="O166" s="137">
        <v>0</v>
      </c>
      <c r="P166" s="137">
        <f t="shared" ref="P166:P192" si="11">O166*H166</f>
        <v>0</v>
      </c>
      <c r="Q166" s="137">
        <v>0</v>
      </c>
      <c r="R166" s="137">
        <f t="shared" ref="R166:R192" si="12">Q166*H166</f>
        <v>0</v>
      </c>
      <c r="S166" s="137">
        <v>0</v>
      </c>
      <c r="T166" s="138">
        <f t="shared" ref="T166:T192" si="13">S166*H166</f>
        <v>0</v>
      </c>
      <c r="AR166" s="139" t="s">
        <v>174</v>
      </c>
      <c r="AT166" s="139" t="s">
        <v>170</v>
      </c>
      <c r="AU166" s="139" t="s">
        <v>81</v>
      </c>
      <c r="AY166" s="13" t="s">
        <v>168</v>
      </c>
      <c r="BE166" s="140">
        <f t="shared" ref="BE166:BE192" si="14">IF(N166="základní",J166,0)</f>
        <v>0</v>
      </c>
      <c r="BF166" s="140">
        <f t="shared" ref="BF166:BF192" si="15">IF(N166="snížená",J166,0)</f>
        <v>0</v>
      </c>
      <c r="BG166" s="140">
        <f t="shared" ref="BG166:BG192" si="16">IF(N166="zákl. přenesená",J166,0)</f>
        <v>0</v>
      </c>
      <c r="BH166" s="140">
        <f t="shared" ref="BH166:BH192" si="17">IF(N166="sníž. přenesená",J166,0)</f>
        <v>0</v>
      </c>
      <c r="BI166" s="140">
        <f t="shared" ref="BI166:BI192" si="18">IF(N166="nulová",J166,0)</f>
        <v>0</v>
      </c>
      <c r="BJ166" s="13" t="s">
        <v>79</v>
      </c>
      <c r="BK166" s="140">
        <f t="shared" ref="BK166:BK192" si="19">ROUND(I166*H166,2)</f>
        <v>0</v>
      </c>
      <c r="BL166" s="13" t="s">
        <v>174</v>
      </c>
      <c r="BM166" s="139" t="s">
        <v>1515</v>
      </c>
    </row>
    <row r="167" spans="2:65" s="1" customFormat="1" ht="24.2" customHeight="1">
      <c r="B167" s="128"/>
      <c r="C167" s="129" t="s">
        <v>372</v>
      </c>
      <c r="D167" s="129" t="s">
        <v>170</v>
      </c>
      <c r="E167" s="130" t="s">
        <v>633</v>
      </c>
      <c r="F167" s="131" t="s">
        <v>634</v>
      </c>
      <c r="G167" s="132" t="s">
        <v>218</v>
      </c>
      <c r="H167" s="133">
        <v>18.446999999999999</v>
      </c>
      <c r="I167" s="134">
        <v>0</v>
      </c>
      <c r="J167" s="134">
        <f t="shared" si="10"/>
        <v>0</v>
      </c>
      <c r="K167" s="131" t="s">
        <v>192</v>
      </c>
      <c r="L167" s="25"/>
      <c r="M167" s="135" t="s">
        <v>1</v>
      </c>
      <c r="N167" s="136" t="s">
        <v>37</v>
      </c>
      <c r="O167" s="137">
        <v>0.20899999999999999</v>
      </c>
      <c r="P167" s="137">
        <f t="shared" si="11"/>
        <v>3.8554229999999996</v>
      </c>
      <c r="Q167" s="137">
        <v>0</v>
      </c>
      <c r="R167" s="137">
        <f t="shared" si="12"/>
        <v>0</v>
      </c>
      <c r="S167" s="137">
        <v>0</v>
      </c>
      <c r="T167" s="138">
        <f t="shared" si="13"/>
        <v>0</v>
      </c>
      <c r="AR167" s="139" t="s">
        <v>174</v>
      </c>
      <c r="AT167" s="139" t="s">
        <v>170</v>
      </c>
      <c r="AU167" s="139" t="s">
        <v>81</v>
      </c>
      <c r="AY167" s="13" t="s">
        <v>168</v>
      </c>
      <c r="BE167" s="140">
        <f t="shared" si="14"/>
        <v>0</v>
      </c>
      <c r="BF167" s="140">
        <f t="shared" si="15"/>
        <v>0</v>
      </c>
      <c r="BG167" s="140">
        <f t="shared" si="16"/>
        <v>0</v>
      </c>
      <c r="BH167" s="140">
        <f t="shared" si="17"/>
        <v>0</v>
      </c>
      <c r="BI167" s="140">
        <f t="shared" si="18"/>
        <v>0</v>
      </c>
      <c r="BJ167" s="13" t="s">
        <v>79</v>
      </c>
      <c r="BK167" s="140">
        <f t="shared" si="19"/>
        <v>0</v>
      </c>
      <c r="BL167" s="13" t="s">
        <v>174</v>
      </c>
      <c r="BM167" s="139" t="s">
        <v>1516</v>
      </c>
    </row>
    <row r="168" spans="2:65" s="1" customFormat="1" ht="24.2" customHeight="1">
      <c r="B168" s="128"/>
      <c r="C168" s="129" t="s">
        <v>377</v>
      </c>
      <c r="D168" s="129" t="s">
        <v>170</v>
      </c>
      <c r="E168" s="130" t="s">
        <v>636</v>
      </c>
      <c r="F168" s="131" t="s">
        <v>637</v>
      </c>
      <c r="G168" s="132" t="s">
        <v>218</v>
      </c>
      <c r="H168" s="133">
        <v>18.446999999999999</v>
      </c>
      <c r="I168" s="134">
        <v>0</v>
      </c>
      <c r="J168" s="134">
        <f t="shared" si="10"/>
        <v>0</v>
      </c>
      <c r="K168" s="131" t="s">
        <v>2419</v>
      </c>
      <c r="L168" s="25"/>
      <c r="M168" s="135" t="s">
        <v>1</v>
      </c>
      <c r="N168" s="136" t="s">
        <v>37</v>
      </c>
      <c r="O168" s="137">
        <v>7.5999999999999998E-2</v>
      </c>
      <c r="P168" s="137">
        <f t="shared" si="11"/>
        <v>1.401972</v>
      </c>
      <c r="Q168" s="137">
        <v>0</v>
      </c>
      <c r="R168" s="137">
        <f t="shared" si="12"/>
        <v>0</v>
      </c>
      <c r="S168" s="137">
        <v>0</v>
      </c>
      <c r="T168" s="138">
        <f t="shared" si="13"/>
        <v>0</v>
      </c>
      <c r="AR168" s="139" t="s">
        <v>174</v>
      </c>
      <c r="AT168" s="139" t="s">
        <v>170</v>
      </c>
      <c r="AU168" s="139" t="s">
        <v>81</v>
      </c>
      <c r="AY168" s="13" t="s">
        <v>168</v>
      </c>
      <c r="BE168" s="140">
        <f t="shared" si="14"/>
        <v>0</v>
      </c>
      <c r="BF168" s="140">
        <f t="shared" si="15"/>
        <v>0</v>
      </c>
      <c r="BG168" s="140">
        <f t="shared" si="16"/>
        <v>0</v>
      </c>
      <c r="BH168" s="140">
        <f t="shared" si="17"/>
        <v>0</v>
      </c>
      <c r="BI168" s="140">
        <f t="shared" si="18"/>
        <v>0</v>
      </c>
      <c r="BJ168" s="13" t="s">
        <v>79</v>
      </c>
      <c r="BK168" s="140">
        <f t="shared" si="19"/>
        <v>0</v>
      </c>
      <c r="BL168" s="13" t="s">
        <v>174</v>
      </c>
      <c r="BM168" s="139" t="s">
        <v>1517</v>
      </c>
    </row>
    <row r="169" spans="2:65" s="1" customFormat="1" ht="37.9" customHeight="1">
      <c r="B169" s="128"/>
      <c r="C169" s="129" t="s">
        <v>381</v>
      </c>
      <c r="D169" s="129" t="s">
        <v>170</v>
      </c>
      <c r="E169" s="130" t="s">
        <v>1518</v>
      </c>
      <c r="F169" s="131" t="s">
        <v>1519</v>
      </c>
      <c r="G169" s="132" t="s">
        <v>213</v>
      </c>
      <c r="H169" s="133">
        <v>3.6890000000000001</v>
      </c>
      <c r="I169" s="134">
        <v>0</v>
      </c>
      <c r="J169" s="134">
        <f t="shared" si="10"/>
        <v>0</v>
      </c>
      <c r="K169" s="131" t="s">
        <v>192</v>
      </c>
      <c r="L169" s="25"/>
      <c r="M169" s="135" t="s">
        <v>1</v>
      </c>
      <c r="N169" s="136" t="s">
        <v>37</v>
      </c>
      <c r="O169" s="137">
        <v>8.9999999999999993E-3</v>
      </c>
      <c r="P169" s="137">
        <f t="shared" si="11"/>
        <v>3.3201000000000001E-2</v>
      </c>
      <c r="Q169" s="137">
        <v>0</v>
      </c>
      <c r="R169" s="137">
        <f t="shared" si="12"/>
        <v>0</v>
      </c>
      <c r="S169" s="137">
        <v>0</v>
      </c>
      <c r="T169" s="138">
        <f t="shared" si="13"/>
        <v>0</v>
      </c>
      <c r="AR169" s="139" t="s">
        <v>174</v>
      </c>
      <c r="AT169" s="139" t="s">
        <v>170</v>
      </c>
      <c r="AU169" s="139" t="s">
        <v>81</v>
      </c>
      <c r="AY169" s="13" t="s">
        <v>168</v>
      </c>
      <c r="BE169" s="140">
        <f t="shared" si="14"/>
        <v>0</v>
      </c>
      <c r="BF169" s="140">
        <f t="shared" si="15"/>
        <v>0</v>
      </c>
      <c r="BG169" s="140">
        <f t="shared" si="16"/>
        <v>0</v>
      </c>
      <c r="BH169" s="140">
        <f t="shared" si="17"/>
        <v>0</v>
      </c>
      <c r="BI169" s="140">
        <f t="shared" si="18"/>
        <v>0</v>
      </c>
      <c r="BJ169" s="13" t="s">
        <v>79</v>
      </c>
      <c r="BK169" s="140">
        <f t="shared" si="19"/>
        <v>0</v>
      </c>
      <c r="BL169" s="13" t="s">
        <v>174</v>
      </c>
      <c r="BM169" s="139" t="s">
        <v>1520</v>
      </c>
    </row>
    <row r="170" spans="2:65" s="1" customFormat="1" ht="24.2" customHeight="1">
      <c r="B170" s="128"/>
      <c r="C170" s="129" t="s">
        <v>385</v>
      </c>
      <c r="D170" s="129" t="s">
        <v>170</v>
      </c>
      <c r="E170" s="130" t="s">
        <v>911</v>
      </c>
      <c r="F170" s="131" t="s">
        <v>912</v>
      </c>
      <c r="G170" s="132" t="s">
        <v>207</v>
      </c>
      <c r="H170" s="133">
        <v>62.7</v>
      </c>
      <c r="I170" s="134">
        <v>0</v>
      </c>
      <c r="J170" s="134">
        <f t="shared" si="10"/>
        <v>0</v>
      </c>
      <c r="K170" s="131" t="s">
        <v>2419</v>
      </c>
      <c r="L170" s="25"/>
      <c r="M170" s="135" t="s">
        <v>1</v>
      </c>
      <c r="N170" s="136" t="s">
        <v>37</v>
      </c>
      <c r="O170" s="137">
        <v>0.70299999999999996</v>
      </c>
      <c r="P170" s="137">
        <f t="shared" si="11"/>
        <v>44.078099999999999</v>
      </c>
      <c r="Q170" s="137">
        <v>8.6800000000000002E-3</v>
      </c>
      <c r="R170" s="137">
        <f t="shared" si="12"/>
        <v>0.54423600000000005</v>
      </c>
      <c r="S170" s="137">
        <v>0</v>
      </c>
      <c r="T170" s="138">
        <f t="shared" si="13"/>
        <v>0</v>
      </c>
      <c r="AR170" s="139" t="s">
        <v>174</v>
      </c>
      <c r="AT170" s="139" t="s">
        <v>170</v>
      </c>
      <c r="AU170" s="139" t="s">
        <v>81</v>
      </c>
      <c r="AY170" s="13" t="s">
        <v>168</v>
      </c>
      <c r="BE170" s="140">
        <f t="shared" si="14"/>
        <v>0</v>
      </c>
      <c r="BF170" s="140">
        <f t="shared" si="15"/>
        <v>0</v>
      </c>
      <c r="BG170" s="140">
        <f t="shared" si="16"/>
        <v>0</v>
      </c>
      <c r="BH170" s="140">
        <f t="shared" si="17"/>
        <v>0</v>
      </c>
      <c r="BI170" s="140">
        <f t="shared" si="18"/>
        <v>0</v>
      </c>
      <c r="BJ170" s="13" t="s">
        <v>79</v>
      </c>
      <c r="BK170" s="140">
        <f t="shared" si="19"/>
        <v>0</v>
      </c>
      <c r="BL170" s="13" t="s">
        <v>174</v>
      </c>
      <c r="BM170" s="139" t="s">
        <v>1521</v>
      </c>
    </row>
    <row r="171" spans="2:65" s="1" customFormat="1" ht="24.2" customHeight="1">
      <c r="B171" s="128"/>
      <c r="C171" s="129" t="s">
        <v>389</v>
      </c>
      <c r="D171" s="129" t="s">
        <v>170</v>
      </c>
      <c r="E171" s="130" t="s">
        <v>1157</v>
      </c>
      <c r="F171" s="131" t="s">
        <v>1158</v>
      </c>
      <c r="G171" s="132" t="s">
        <v>207</v>
      </c>
      <c r="H171" s="133">
        <v>148.5</v>
      </c>
      <c r="I171" s="134">
        <v>0</v>
      </c>
      <c r="J171" s="134">
        <f t="shared" si="10"/>
        <v>0</v>
      </c>
      <c r="K171" s="131" t="s">
        <v>2419</v>
      </c>
      <c r="L171" s="25"/>
      <c r="M171" s="135" t="s">
        <v>1</v>
      </c>
      <c r="N171" s="136" t="s">
        <v>37</v>
      </c>
      <c r="O171" s="137">
        <v>0.54700000000000004</v>
      </c>
      <c r="P171" s="137">
        <f t="shared" si="11"/>
        <v>81.229500000000002</v>
      </c>
      <c r="Q171" s="137">
        <v>3.6900000000000002E-2</v>
      </c>
      <c r="R171" s="137">
        <f t="shared" si="12"/>
        <v>5.4796500000000004</v>
      </c>
      <c r="S171" s="137">
        <v>0</v>
      </c>
      <c r="T171" s="138">
        <f t="shared" si="13"/>
        <v>0</v>
      </c>
      <c r="AR171" s="139" t="s">
        <v>174</v>
      </c>
      <c r="AT171" s="139" t="s">
        <v>170</v>
      </c>
      <c r="AU171" s="139" t="s">
        <v>81</v>
      </c>
      <c r="AY171" s="13" t="s">
        <v>168</v>
      </c>
      <c r="BE171" s="140">
        <f t="shared" si="14"/>
        <v>0</v>
      </c>
      <c r="BF171" s="140">
        <f t="shared" si="15"/>
        <v>0</v>
      </c>
      <c r="BG171" s="140">
        <f t="shared" si="16"/>
        <v>0</v>
      </c>
      <c r="BH171" s="140">
        <f t="shared" si="17"/>
        <v>0</v>
      </c>
      <c r="BI171" s="140">
        <f t="shared" si="18"/>
        <v>0</v>
      </c>
      <c r="BJ171" s="13" t="s">
        <v>79</v>
      </c>
      <c r="BK171" s="140">
        <f t="shared" si="19"/>
        <v>0</v>
      </c>
      <c r="BL171" s="13" t="s">
        <v>174</v>
      </c>
      <c r="BM171" s="139" t="s">
        <v>1522</v>
      </c>
    </row>
    <row r="172" spans="2:65" s="1" customFormat="1" ht="24.2" customHeight="1">
      <c r="B172" s="128"/>
      <c r="C172" s="129" t="s">
        <v>393</v>
      </c>
      <c r="D172" s="129" t="s">
        <v>170</v>
      </c>
      <c r="E172" s="130" t="s">
        <v>914</v>
      </c>
      <c r="F172" s="131" t="s">
        <v>915</v>
      </c>
      <c r="G172" s="132" t="s">
        <v>213</v>
      </c>
      <c r="H172" s="133">
        <v>193.22300000000001</v>
      </c>
      <c r="I172" s="134">
        <v>0</v>
      </c>
      <c r="J172" s="134">
        <f t="shared" si="10"/>
        <v>0</v>
      </c>
      <c r="K172" s="131" t="s">
        <v>2419</v>
      </c>
      <c r="L172" s="25"/>
      <c r="M172" s="135" t="s">
        <v>1</v>
      </c>
      <c r="N172" s="136" t="s">
        <v>37</v>
      </c>
      <c r="O172" s="137">
        <v>1.7629999999999999</v>
      </c>
      <c r="P172" s="137">
        <f t="shared" si="11"/>
        <v>340.65214900000001</v>
      </c>
      <c r="Q172" s="137">
        <v>0</v>
      </c>
      <c r="R172" s="137">
        <f t="shared" si="12"/>
        <v>0</v>
      </c>
      <c r="S172" s="137">
        <v>0</v>
      </c>
      <c r="T172" s="138">
        <f t="shared" si="13"/>
        <v>0</v>
      </c>
      <c r="AR172" s="139" t="s">
        <v>174</v>
      </c>
      <c r="AT172" s="139" t="s">
        <v>170</v>
      </c>
      <c r="AU172" s="139" t="s">
        <v>81</v>
      </c>
      <c r="AY172" s="13" t="s">
        <v>168</v>
      </c>
      <c r="BE172" s="140">
        <f t="shared" si="14"/>
        <v>0</v>
      </c>
      <c r="BF172" s="140">
        <f t="shared" si="15"/>
        <v>0</v>
      </c>
      <c r="BG172" s="140">
        <f t="shared" si="16"/>
        <v>0</v>
      </c>
      <c r="BH172" s="140">
        <f t="shared" si="17"/>
        <v>0</v>
      </c>
      <c r="BI172" s="140">
        <f t="shared" si="18"/>
        <v>0</v>
      </c>
      <c r="BJ172" s="13" t="s">
        <v>79</v>
      </c>
      <c r="BK172" s="140">
        <f t="shared" si="19"/>
        <v>0</v>
      </c>
      <c r="BL172" s="13" t="s">
        <v>174</v>
      </c>
      <c r="BM172" s="139" t="s">
        <v>1523</v>
      </c>
    </row>
    <row r="173" spans="2:65" s="1" customFormat="1" ht="66.75" customHeight="1">
      <c r="B173" s="128"/>
      <c r="C173" s="129" t="s">
        <v>397</v>
      </c>
      <c r="D173" s="129" t="s">
        <v>170</v>
      </c>
      <c r="E173" s="130" t="s">
        <v>1161</v>
      </c>
      <c r="F173" s="131" t="s">
        <v>1162</v>
      </c>
      <c r="G173" s="132" t="s">
        <v>213</v>
      </c>
      <c r="H173" s="133">
        <v>63.238999999999997</v>
      </c>
      <c r="I173" s="134">
        <v>0</v>
      </c>
      <c r="J173" s="134">
        <f t="shared" si="10"/>
        <v>0</v>
      </c>
      <c r="K173" s="131" t="s">
        <v>192</v>
      </c>
      <c r="L173" s="25"/>
      <c r="M173" s="135" t="s">
        <v>1</v>
      </c>
      <c r="N173" s="136" t="s">
        <v>37</v>
      </c>
      <c r="O173" s="137">
        <v>1.7629999999999999</v>
      </c>
      <c r="P173" s="137">
        <f t="shared" si="11"/>
        <v>111.49035699999999</v>
      </c>
      <c r="Q173" s="137">
        <v>0</v>
      </c>
      <c r="R173" s="137">
        <f t="shared" si="12"/>
        <v>0</v>
      </c>
      <c r="S173" s="137">
        <v>0</v>
      </c>
      <c r="T173" s="138">
        <f t="shared" si="13"/>
        <v>0</v>
      </c>
      <c r="AR173" s="139" t="s">
        <v>174</v>
      </c>
      <c r="AT173" s="139" t="s">
        <v>170</v>
      </c>
      <c r="AU173" s="139" t="s">
        <v>81</v>
      </c>
      <c r="AY173" s="13" t="s">
        <v>168</v>
      </c>
      <c r="BE173" s="140">
        <f t="shared" si="14"/>
        <v>0</v>
      </c>
      <c r="BF173" s="140">
        <f t="shared" si="15"/>
        <v>0</v>
      </c>
      <c r="BG173" s="140">
        <f t="shared" si="16"/>
        <v>0</v>
      </c>
      <c r="BH173" s="140">
        <f t="shared" si="17"/>
        <v>0</v>
      </c>
      <c r="BI173" s="140">
        <f t="shared" si="18"/>
        <v>0</v>
      </c>
      <c r="BJ173" s="13" t="s">
        <v>79</v>
      </c>
      <c r="BK173" s="140">
        <f t="shared" si="19"/>
        <v>0</v>
      </c>
      <c r="BL173" s="13" t="s">
        <v>174</v>
      </c>
      <c r="BM173" s="139" t="s">
        <v>1524</v>
      </c>
    </row>
    <row r="174" spans="2:65" s="1" customFormat="1" ht="37.9" customHeight="1">
      <c r="B174" s="128"/>
      <c r="C174" s="129" t="s">
        <v>401</v>
      </c>
      <c r="D174" s="129" t="s">
        <v>170</v>
      </c>
      <c r="E174" s="130" t="s">
        <v>917</v>
      </c>
      <c r="F174" s="131" t="s">
        <v>918</v>
      </c>
      <c r="G174" s="132" t="s">
        <v>213</v>
      </c>
      <c r="H174" s="133">
        <v>223.12200000000001</v>
      </c>
      <c r="I174" s="134">
        <v>0</v>
      </c>
      <c r="J174" s="134">
        <f t="shared" si="10"/>
        <v>0</v>
      </c>
      <c r="K174" s="131" t="s">
        <v>2419</v>
      </c>
      <c r="L174" s="25"/>
      <c r="M174" s="135" t="s">
        <v>1</v>
      </c>
      <c r="N174" s="136" t="s">
        <v>37</v>
      </c>
      <c r="O174" s="137">
        <v>5.0579999999999998</v>
      </c>
      <c r="P174" s="137">
        <f t="shared" si="11"/>
        <v>1128.551076</v>
      </c>
      <c r="Q174" s="137">
        <v>0</v>
      </c>
      <c r="R174" s="137">
        <f t="shared" si="12"/>
        <v>0</v>
      </c>
      <c r="S174" s="137">
        <v>0</v>
      </c>
      <c r="T174" s="138">
        <f t="shared" si="13"/>
        <v>0</v>
      </c>
      <c r="AR174" s="139" t="s">
        <v>174</v>
      </c>
      <c r="AT174" s="139" t="s">
        <v>170</v>
      </c>
      <c r="AU174" s="139" t="s">
        <v>81</v>
      </c>
      <c r="AY174" s="13" t="s">
        <v>168</v>
      </c>
      <c r="BE174" s="140">
        <f t="shared" si="14"/>
        <v>0</v>
      </c>
      <c r="BF174" s="140">
        <f t="shared" si="15"/>
        <v>0</v>
      </c>
      <c r="BG174" s="140">
        <f t="shared" si="16"/>
        <v>0</v>
      </c>
      <c r="BH174" s="140">
        <f t="shared" si="17"/>
        <v>0</v>
      </c>
      <c r="BI174" s="140">
        <f t="shared" si="18"/>
        <v>0</v>
      </c>
      <c r="BJ174" s="13" t="s">
        <v>79</v>
      </c>
      <c r="BK174" s="140">
        <f t="shared" si="19"/>
        <v>0</v>
      </c>
      <c r="BL174" s="13" t="s">
        <v>174</v>
      </c>
      <c r="BM174" s="139" t="s">
        <v>1525</v>
      </c>
    </row>
    <row r="175" spans="2:65" s="1" customFormat="1" ht="37.9" customHeight="1">
      <c r="B175" s="128"/>
      <c r="C175" s="129" t="s">
        <v>405</v>
      </c>
      <c r="D175" s="129" t="s">
        <v>170</v>
      </c>
      <c r="E175" s="130" t="s">
        <v>920</v>
      </c>
      <c r="F175" s="131" t="s">
        <v>921</v>
      </c>
      <c r="G175" s="132" t="s">
        <v>213</v>
      </c>
      <c r="H175" s="133">
        <v>33.340000000000003</v>
      </c>
      <c r="I175" s="134">
        <v>0</v>
      </c>
      <c r="J175" s="134">
        <f t="shared" si="10"/>
        <v>0</v>
      </c>
      <c r="K175" s="131" t="s">
        <v>2419</v>
      </c>
      <c r="L175" s="25"/>
      <c r="M175" s="135" t="s">
        <v>1</v>
      </c>
      <c r="N175" s="136" t="s">
        <v>37</v>
      </c>
      <c r="O175" s="137">
        <v>7.4850000000000003</v>
      </c>
      <c r="P175" s="137">
        <f t="shared" si="11"/>
        <v>249.54990000000004</v>
      </c>
      <c r="Q175" s="137">
        <v>0</v>
      </c>
      <c r="R175" s="137">
        <f t="shared" si="12"/>
        <v>0</v>
      </c>
      <c r="S175" s="137">
        <v>0</v>
      </c>
      <c r="T175" s="138">
        <f t="shared" si="13"/>
        <v>0</v>
      </c>
      <c r="AR175" s="139" t="s">
        <v>174</v>
      </c>
      <c r="AT175" s="139" t="s">
        <v>170</v>
      </c>
      <c r="AU175" s="139" t="s">
        <v>81</v>
      </c>
      <c r="AY175" s="13" t="s">
        <v>168</v>
      </c>
      <c r="BE175" s="140">
        <f t="shared" si="14"/>
        <v>0</v>
      </c>
      <c r="BF175" s="140">
        <f t="shared" si="15"/>
        <v>0</v>
      </c>
      <c r="BG175" s="140">
        <f t="shared" si="16"/>
        <v>0</v>
      </c>
      <c r="BH175" s="140">
        <f t="shared" si="17"/>
        <v>0</v>
      </c>
      <c r="BI175" s="140">
        <f t="shared" si="18"/>
        <v>0</v>
      </c>
      <c r="BJ175" s="13" t="s">
        <v>79</v>
      </c>
      <c r="BK175" s="140">
        <f t="shared" si="19"/>
        <v>0</v>
      </c>
      <c r="BL175" s="13" t="s">
        <v>174</v>
      </c>
      <c r="BM175" s="139" t="s">
        <v>1526</v>
      </c>
    </row>
    <row r="176" spans="2:65" s="1" customFormat="1" ht="33" customHeight="1">
      <c r="B176" s="128"/>
      <c r="C176" s="129" t="s">
        <v>407</v>
      </c>
      <c r="D176" s="129" t="s">
        <v>170</v>
      </c>
      <c r="E176" s="130" t="s">
        <v>923</v>
      </c>
      <c r="F176" s="131" t="s">
        <v>924</v>
      </c>
      <c r="G176" s="132" t="s">
        <v>213</v>
      </c>
      <c r="H176" s="133">
        <v>154.14500000000001</v>
      </c>
      <c r="I176" s="134">
        <v>0</v>
      </c>
      <c r="J176" s="134">
        <f t="shared" si="10"/>
        <v>0</v>
      </c>
      <c r="K176" s="131" t="s">
        <v>2419</v>
      </c>
      <c r="L176" s="25"/>
      <c r="M176" s="135" t="s">
        <v>1</v>
      </c>
      <c r="N176" s="136" t="s">
        <v>37</v>
      </c>
      <c r="O176" s="137">
        <v>0.72</v>
      </c>
      <c r="P176" s="137">
        <f t="shared" si="11"/>
        <v>110.98440000000001</v>
      </c>
      <c r="Q176" s="137">
        <v>0</v>
      </c>
      <c r="R176" s="137">
        <f t="shared" si="12"/>
        <v>0</v>
      </c>
      <c r="S176" s="137">
        <v>0</v>
      </c>
      <c r="T176" s="138">
        <f t="shared" si="13"/>
        <v>0</v>
      </c>
      <c r="AR176" s="139" t="s">
        <v>174</v>
      </c>
      <c r="AT176" s="139" t="s">
        <v>170</v>
      </c>
      <c r="AU176" s="139" t="s">
        <v>81</v>
      </c>
      <c r="AY176" s="13" t="s">
        <v>168</v>
      </c>
      <c r="BE176" s="140">
        <f t="shared" si="14"/>
        <v>0</v>
      </c>
      <c r="BF176" s="140">
        <f t="shared" si="15"/>
        <v>0</v>
      </c>
      <c r="BG176" s="140">
        <f t="shared" si="16"/>
        <v>0</v>
      </c>
      <c r="BH176" s="140">
        <f t="shared" si="17"/>
        <v>0</v>
      </c>
      <c r="BI176" s="140">
        <f t="shared" si="18"/>
        <v>0</v>
      </c>
      <c r="BJ176" s="13" t="s">
        <v>79</v>
      </c>
      <c r="BK176" s="140">
        <f t="shared" si="19"/>
        <v>0</v>
      </c>
      <c r="BL176" s="13" t="s">
        <v>174</v>
      </c>
      <c r="BM176" s="139" t="s">
        <v>1527</v>
      </c>
    </row>
    <row r="177" spans="2:65" s="1" customFormat="1" ht="33" customHeight="1">
      <c r="B177" s="128"/>
      <c r="C177" s="129" t="s">
        <v>409</v>
      </c>
      <c r="D177" s="129" t="s">
        <v>170</v>
      </c>
      <c r="E177" s="130" t="s">
        <v>926</v>
      </c>
      <c r="F177" s="131" t="s">
        <v>927</v>
      </c>
      <c r="G177" s="132" t="s">
        <v>213</v>
      </c>
      <c r="H177" s="133">
        <v>23.033000000000001</v>
      </c>
      <c r="I177" s="134">
        <v>0</v>
      </c>
      <c r="J177" s="134">
        <f t="shared" si="10"/>
        <v>0</v>
      </c>
      <c r="K177" s="131" t="s">
        <v>2419</v>
      </c>
      <c r="L177" s="25"/>
      <c r="M177" s="135" t="s">
        <v>1</v>
      </c>
      <c r="N177" s="136" t="s">
        <v>37</v>
      </c>
      <c r="O177" s="137">
        <v>0.97399999999999998</v>
      </c>
      <c r="P177" s="137">
        <f t="shared" si="11"/>
        <v>22.434142000000001</v>
      </c>
      <c r="Q177" s="137">
        <v>0</v>
      </c>
      <c r="R177" s="137">
        <f t="shared" si="12"/>
        <v>0</v>
      </c>
      <c r="S177" s="137">
        <v>0</v>
      </c>
      <c r="T177" s="138">
        <f t="shared" si="13"/>
        <v>0</v>
      </c>
      <c r="AR177" s="139" t="s">
        <v>174</v>
      </c>
      <c r="AT177" s="139" t="s">
        <v>170</v>
      </c>
      <c r="AU177" s="139" t="s">
        <v>81</v>
      </c>
      <c r="AY177" s="13" t="s">
        <v>168</v>
      </c>
      <c r="BE177" s="140">
        <f t="shared" si="14"/>
        <v>0</v>
      </c>
      <c r="BF177" s="140">
        <f t="shared" si="15"/>
        <v>0</v>
      </c>
      <c r="BG177" s="140">
        <f t="shared" si="16"/>
        <v>0</v>
      </c>
      <c r="BH177" s="140">
        <f t="shared" si="17"/>
        <v>0</v>
      </c>
      <c r="BI177" s="140">
        <f t="shared" si="18"/>
        <v>0</v>
      </c>
      <c r="BJ177" s="13" t="s">
        <v>79</v>
      </c>
      <c r="BK177" s="140">
        <f t="shared" si="19"/>
        <v>0</v>
      </c>
      <c r="BL177" s="13" t="s">
        <v>174</v>
      </c>
      <c r="BM177" s="139" t="s">
        <v>1528</v>
      </c>
    </row>
    <row r="178" spans="2:65" s="1" customFormat="1" ht="24.2" customHeight="1">
      <c r="B178" s="128"/>
      <c r="C178" s="129" t="s">
        <v>411</v>
      </c>
      <c r="D178" s="129" t="s">
        <v>170</v>
      </c>
      <c r="E178" s="130" t="s">
        <v>929</v>
      </c>
      <c r="F178" s="131" t="s">
        <v>930</v>
      </c>
      <c r="G178" s="132" t="s">
        <v>218</v>
      </c>
      <c r="H178" s="133">
        <v>395.20299999999997</v>
      </c>
      <c r="I178" s="134">
        <v>0</v>
      </c>
      <c r="J178" s="134">
        <f t="shared" si="10"/>
        <v>0</v>
      </c>
      <c r="K178" s="131" t="s">
        <v>2419</v>
      </c>
      <c r="L178" s="25"/>
      <c r="M178" s="135" t="s">
        <v>1</v>
      </c>
      <c r="N178" s="136" t="s">
        <v>37</v>
      </c>
      <c r="O178" s="137">
        <v>0.47899999999999998</v>
      </c>
      <c r="P178" s="137">
        <f t="shared" si="11"/>
        <v>189.30223699999999</v>
      </c>
      <c r="Q178" s="137">
        <v>8.4999999999999995E-4</v>
      </c>
      <c r="R178" s="137">
        <f t="shared" si="12"/>
        <v>0.33592254999999999</v>
      </c>
      <c r="S178" s="137">
        <v>0</v>
      </c>
      <c r="T178" s="138">
        <f t="shared" si="13"/>
        <v>0</v>
      </c>
      <c r="AR178" s="139" t="s">
        <v>174</v>
      </c>
      <c r="AT178" s="139" t="s">
        <v>170</v>
      </c>
      <c r="AU178" s="139" t="s">
        <v>81</v>
      </c>
      <c r="AY178" s="13" t="s">
        <v>168</v>
      </c>
      <c r="BE178" s="140">
        <f t="shared" si="14"/>
        <v>0</v>
      </c>
      <c r="BF178" s="140">
        <f t="shared" si="15"/>
        <v>0</v>
      </c>
      <c r="BG178" s="140">
        <f t="shared" si="16"/>
        <v>0</v>
      </c>
      <c r="BH178" s="140">
        <f t="shared" si="17"/>
        <v>0</v>
      </c>
      <c r="BI178" s="140">
        <f t="shared" si="18"/>
        <v>0</v>
      </c>
      <c r="BJ178" s="13" t="s">
        <v>79</v>
      </c>
      <c r="BK178" s="140">
        <f t="shared" si="19"/>
        <v>0</v>
      </c>
      <c r="BL178" s="13" t="s">
        <v>174</v>
      </c>
      <c r="BM178" s="139" t="s">
        <v>1529</v>
      </c>
    </row>
    <row r="179" spans="2:65" s="1" customFormat="1" ht="24.2" customHeight="1">
      <c r="B179" s="128"/>
      <c r="C179" s="129" t="s">
        <v>413</v>
      </c>
      <c r="D179" s="129" t="s">
        <v>170</v>
      </c>
      <c r="E179" s="130" t="s">
        <v>932</v>
      </c>
      <c r="F179" s="131" t="s">
        <v>933</v>
      </c>
      <c r="G179" s="132" t="s">
        <v>218</v>
      </c>
      <c r="H179" s="133">
        <v>395.20299999999997</v>
      </c>
      <c r="I179" s="134">
        <v>0</v>
      </c>
      <c r="J179" s="134">
        <f t="shared" si="10"/>
        <v>0</v>
      </c>
      <c r="K179" s="131" t="s">
        <v>2419</v>
      </c>
      <c r="L179" s="25"/>
      <c r="M179" s="135" t="s">
        <v>1</v>
      </c>
      <c r="N179" s="136" t="s">
        <v>37</v>
      </c>
      <c r="O179" s="137">
        <v>0.32700000000000001</v>
      </c>
      <c r="P179" s="137">
        <f t="shared" si="11"/>
        <v>129.231381</v>
      </c>
      <c r="Q179" s="137">
        <v>0</v>
      </c>
      <c r="R179" s="137">
        <f t="shared" si="12"/>
        <v>0</v>
      </c>
      <c r="S179" s="137">
        <v>0</v>
      </c>
      <c r="T179" s="138">
        <f t="shared" si="13"/>
        <v>0</v>
      </c>
      <c r="AR179" s="139" t="s">
        <v>174</v>
      </c>
      <c r="AT179" s="139" t="s">
        <v>170</v>
      </c>
      <c r="AU179" s="139" t="s">
        <v>81</v>
      </c>
      <c r="AY179" s="13" t="s">
        <v>168</v>
      </c>
      <c r="BE179" s="140">
        <f t="shared" si="14"/>
        <v>0</v>
      </c>
      <c r="BF179" s="140">
        <f t="shared" si="15"/>
        <v>0</v>
      </c>
      <c r="BG179" s="140">
        <f t="shared" si="16"/>
        <v>0</v>
      </c>
      <c r="BH179" s="140">
        <f t="shared" si="17"/>
        <v>0</v>
      </c>
      <c r="BI179" s="140">
        <f t="shared" si="18"/>
        <v>0</v>
      </c>
      <c r="BJ179" s="13" t="s">
        <v>79</v>
      </c>
      <c r="BK179" s="140">
        <f t="shared" si="19"/>
        <v>0</v>
      </c>
      <c r="BL179" s="13" t="s">
        <v>174</v>
      </c>
      <c r="BM179" s="139" t="s">
        <v>1530</v>
      </c>
    </row>
    <row r="180" spans="2:65" s="1" customFormat="1" ht="24.2" customHeight="1">
      <c r="B180" s="128"/>
      <c r="C180" s="129" t="s">
        <v>417</v>
      </c>
      <c r="D180" s="129" t="s">
        <v>170</v>
      </c>
      <c r="E180" s="130" t="s">
        <v>1531</v>
      </c>
      <c r="F180" s="131" t="s">
        <v>1532</v>
      </c>
      <c r="G180" s="132" t="s">
        <v>218</v>
      </c>
      <c r="H180" s="133">
        <v>685.58399999999995</v>
      </c>
      <c r="I180" s="134">
        <v>0</v>
      </c>
      <c r="J180" s="134">
        <f t="shared" si="10"/>
        <v>0</v>
      </c>
      <c r="K180" s="131" t="s">
        <v>2419</v>
      </c>
      <c r="L180" s="25"/>
      <c r="M180" s="135" t="s">
        <v>1</v>
      </c>
      <c r="N180" s="136" t="s">
        <v>37</v>
      </c>
      <c r="O180" s="137">
        <v>0.63700000000000001</v>
      </c>
      <c r="P180" s="137">
        <f t="shared" si="11"/>
        <v>436.71700799999996</v>
      </c>
      <c r="Q180" s="137">
        <v>1.1900000000000001E-3</v>
      </c>
      <c r="R180" s="137">
        <f t="shared" si="12"/>
        <v>0.81584495999999995</v>
      </c>
      <c r="S180" s="137">
        <v>0</v>
      </c>
      <c r="T180" s="138">
        <f t="shared" si="13"/>
        <v>0</v>
      </c>
      <c r="AR180" s="139" t="s">
        <v>174</v>
      </c>
      <c r="AT180" s="139" t="s">
        <v>170</v>
      </c>
      <c r="AU180" s="139" t="s">
        <v>81</v>
      </c>
      <c r="AY180" s="13" t="s">
        <v>168</v>
      </c>
      <c r="BE180" s="140">
        <f t="shared" si="14"/>
        <v>0</v>
      </c>
      <c r="BF180" s="140">
        <f t="shared" si="15"/>
        <v>0</v>
      </c>
      <c r="BG180" s="140">
        <f t="shared" si="16"/>
        <v>0</v>
      </c>
      <c r="BH180" s="140">
        <f t="shared" si="17"/>
        <v>0</v>
      </c>
      <c r="BI180" s="140">
        <f t="shared" si="18"/>
        <v>0</v>
      </c>
      <c r="BJ180" s="13" t="s">
        <v>79</v>
      </c>
      <c r="BK180" s="140">
        <f t="shared" si="19"/>
        <v>0</v>
      </c>
      <c r="BL180" s="13" t="s">
        <v>174</v>
      </c>
      <c r="BM180" s="139" t="s">
        <v>1533</v>
      </c>
    </row>
    <row r="181" spans="2:65" s="1" customFormat="1" ht="24.2" customHeight="1">
      <c r="B181" s="128"/>
      <c r="C181" s="129" t="s">
        <v>421</v>
      </c>
      <c r="D181" s="129" t="s">
        <v>170</v>
      </c>
      <c r="E181" s="130" t="s">
        <v>1534</v>
      </c>
      <c r="F181" s="131" t="s">
        <v>1535</v>
      </c>
      <c r="G181" s="132" t="s">
        <v>218</v>
      </c>
      <c r="H181" s="133">
        <v>685.58399999999995</v>
      </c>
      <c r="I181" s="134">
        <v>0</v>
      </c>
      <c r="J181" s="134">
        <f t="shared" si="10"/>
        <v>0</v>
      </c>
      <c r="K181" s="131" t="s">
        <v>2419</v>
      </c>
      <c r="L181" s="25"/>
      <c r="M181" s="135" t="s">
        <v>1</v>
      </c>
      <c r="N181" s="136" t="s">
        <v>37</v>
      </c>
      <c r="O181" s="137">
        <v>0.41</v>
      </c>
      <c r="P181" s="137">
        <f t="shared" si="11"/>
        <v>281.08943999999997</v>
      </c>
      <c r="Q181" s="137">
        <v>0</v>
      </c>
      <c r="R181" s="137">
        <f t="shared" si="12"/>
        <v>0</v>
      </c>
      <c r="S181" s="137">
        <v>0</v>
      </c>
      <c r="T181" s="138">
        <f t="shared" si="13"/>
        <v>0</v>
      </c>
      <c r="AR181" s="139" t="s">
        <v>174</v>
      </c>
      <c r="AT181" s="139" t="s">
        <v>170</v>
      </c>
      <c r="AU181" s="139" t="s">
        <v>81</v>
      </c>
      <c r="AY181" s="13" t="s">
        <v>168</v>
      </c>
      <c r="BE181" s="140">
        <f t="shared" si="14"/>
        <v>0</v>
      </c>
      <c r="BF181" s="140">
        <f t="shared" si="15"/>
        <v>0</v>
      </c>
      <c r="BG181" s="140">
        <f t="shared" si="16"/>
        <v>0</v>
      </c>
      <c r="BH181" s="140">
        <f t="shared" si="17"/>
        <v>0</v>
      </c>
      <c r="BI181" s="140">
        <f t="shared" si="18"/>
        <v>0</v>
      </c>
      <c r="BJ181" s="13" t="s">
        <v>79</v>
      </c>
      <c r="BK181" s="140">
        <f t="shared" si="19"/>
        <v>0</v>
      </c>
      <c r="BL181" s="13" t="s">
        <v>174</v>
      </c>
      <c r="BM181" s="139" t="s">
        <v>1536</v>
      </c>
    </row>
    <row r="182" spans="2:65" s="1" customFormat="1" ht="37.9" customHeight="1">
      <c r="B182" s="128"/>
      <c r="C182" s="129" t="s">
        <v>425</v>
      </c>
      <c r="D182" s="129" t="s">
        <v>170</v>
      </c>
      <c r="E182" s="130" t="s">
        <v>266</v>
      </c>
      <c r="F182" s="131" t="s">
        <v>267</v>
      </c>
      <c r="G182" s="132" t="s">
        <v>213</v>
      </c>
      <c r="H182" s="133">
        <v>377.267</v>
      </c>
      <c r="I182" s="134">
        <v>0</v>
      </c>
      <c r="J182" s="134">
        <f t="shared" si="10"/>
        <v>0</v>
      </c>
      <c r="K182" s="131" t="s">
        <v>2419</v>
      </c>
      <c r="L182" s="25"/>
      <c r="M182" s="135" t="s">
        <v>1</v>
      </c>
      <c r="N182" s="136" t="s">
        <v>37</v>
      </c>
      <c r="O182" s="137">
        <v>7.2999999999999995E-2</v>
      </c>
      <c r="P182" s="137">
        <f t="shared" si="11"/>
        <v>27.540490999999999</v>
      </c>
      <c r="Q182" s="137">
        <v>0</v>
      </c>
      <c r="R182" s="137">
        <f t="shared" si="12"/>
        <v>0</v>
      </c>
      <c r="S182" s="137">
        <v>0</v>
      </c>
      <c r="T182" s="138">
        <f t="shared" si="13"/>
        <v>0</v>
      </c>
      <c r="AR182" s="139" t="s">
        <v>174</v>
      </c>
      <c r="AT182" s="139" t="s">
        <v>170</v>
      </c>
      <c r="AU182" s="139" t="s">
        <v>81</v>
      </c>
      <c r="AY182" s="13" t="s">
        <v>168</v>
      </c>
      <c r="BE182" s="140">
        <f t="shared" si="14"/>
        <v>0</v>
      </c>
      <c r="BF182" s="140">
        <f t="shared" si="15"/>
        <v>0</v>
      </c>
      <c r="BG182" s="140">
        <f t="shared" si="16"/>
        <v>0</v>
      </c>
      <c r="BH182" s="140">
        <f t="shared" si="17"/>
        <v>0</v>
      </c>
      <c r="BI182" s="140">
        <f t="shared" si="18"/>
        <v>0</v>
      </c>
      <c r="BJ182" s="13" t="s">
        <v>79</v>
      </c>
      <c r="BK182" s="140">
        <f t="shared" si="19"/>
        <v>0</v>
      </c>
      <c r="BL182" s="13" t="s">
        <v>174</v>
      </c>
      <c r="BM182" s="139" t="s">
        <v>1537</v>
      </c>
    </row>
    <row r="183" spans="2:65" s="1" customFormat="1" ht="37.9" customHeight="1">
      <c r="B183" s="128"/>
      <c r="C183" s="129" t="s">
        <v>431</v>
      </c>
      <c r="D183" s="129" t="s">
        <v>170</v>
      </c>
      <c r="E183" s="130" t="s">
        <v>269</v>
      </c>
      <c r="F183" s="131" t="s">
        <v>270</v>
      </c>
      <c r="G183" s="132" t="s">
        <v>213</v>
      </c>
      <c r="H183" s="133">
        <v>56.372999999999998</v>
      </c>
      <c r="I183" s="134">
        <v>0</v>
      </c>
      <c r="J183" s="134">
        <f t="shared" si="10"/>
        <v>0</v>
      </c>
      <c r="K183" s="131" t="s">
        <v>2419</v>
      </c>
      <c r="L183" s="25"/>
      <c r="M183" s="135" t="s">
        <v>1</v>
      </c>
      <c r="N183" s="136" t="s">
        <v>37</v>
      </c>
      <c r="O183" s="137">
        <v>8.3000000000000004E-2</v>
      </c>
      <c r="P183" s="137">
        <f t="shared" si="11"/>
        <v>4.6789589999999999</v>
      </c>
      <c r="Q183" s="137">
        <v>0</v>
      </c>
      <c r="R183" s="137">
        <f t="shared" si="12"/>
        <v>0</v>
      </c>
      <c r="S183" s="137">
        <v>0</v>
      </c>
      <c r="T183" s="138">
        <f t="shared" si="13"/>
        <v>0</v>
      </c>
      <c r="AR183" s="139" t="s">
        <v>174</v>
      </c>
      <c r="AT183" s="139" t="s">
        <v>170</v>
      </c>
      <c r="AU183" s="139" t="s">
        <v>81</v>
      </c>
      <c r="AY183" s="13" t="s">
        <v>168</v>
      </c>
      <c r="BE183" s="140">
        <f t="shared" si="14"/>
        <v>0</v>
      </c>
      <c r="BF183" s="140">
        <f t="shared" si="15"/>
        <v>0</v>
      </c>
      <c r="BG183" s="140">
        <f t="shared" si="16"/>
        <v>0</v>
      </c>
      <c r="BH183" s="140">
        <f t="shared" si="17"/>
        <v>0</v>
      </c>
      <c r="BI183" s="140">
        <f t="shared" si="18"/>
        <v>0</v>
      </c>
      <c r="BJ183" s="13" t="s">
        <v>79</v>
      </c>
      <c r="BK183" s="140">
        <f t="shared" si="19"/>
        <v>0</v>
      </c>
      <c r="BL183" s="13" t="s">
        <v>174</v>
      </c>
      <c r="BM183" s="139" t="s">
        <v>1538</v>
      </c>
    </row>
    <row r="184" spans="2:65" s="1" customFormat="1" ht="24.2" customHeight="1">
      <c r="B184" s="128"/>
      <c r="C184" s="129" t="s">
        <v>435</v>
      </c>
      <c r="D184" s="129" t="s">
        <v>170</v>
      </c>
      <c r="E184" s="130" t="s">
        <v>272</v>
      </c>
      <c r="F184" s="131" t="s">
        <v>273</v>
      </c>
      <c r="G184" s="132" t="s">
        <v>239</v>
      </c>
      <c r="H184" s="133">
        <v>702.49699999999996</v>
      </c>
      <c r="I184" s="134">
        <v>0</v>
      </c>
      <c r="J184" s="134">
        <f t="shared" si="10"/>
        <v>0</v>
      </c>
      <c r="K184" s="131" t="s">
        <v>2419</v>
      </c>
      <c r="L184" s="25"/>
      <c r="M184" s="135" t="s">
        <v>1</v>
      </c>
      <c r="N184" s="136" t="s">
        <v>37</v>
      </c>
      <c r="O184" s="137">
        <v>0</v>
      </c>
      <c r="P184" s="137">
        <f t="shared" si="11"/>
        <v>0</v>
      </c>
      <c r="Q184" s="137">
        <v>0</v>
      </c>
      <c r="R184" s="137">
        <f t="shared" si="12"/>
        <v>0</v>
      </c>
      <c r="S184" s="137">
        <v>0</v>
      </c>
      <c r="T184" s="138">
        <f t="shared" si="13"/>
        <v>0</v>
      </c>
      <c r="AR184" s="139" t="s">
        <v>174</v>
      </c>
      <c r="AT184" s="139" t="s">
        <v>170</v>
      </c>
      <c r="AU184" s="139" t="s">
        <v>81</v>
      </c>
      <c r="AY184" s="13" t="s">
        <v>168</v>
      </c>
      <c r="BE184" s="140">
        <f t="shared" si="14"/>
        <v>0</v>
      </c>
      <c r="BF184" s="140">
        <f t="shared" si="15"/>
        <v>0</v>
      </c>
      <c r="BG184" s="140">
        <f t="shared" si="16"/>
        <v>0</v>
      </c>
      <c r="BH184" s="140">
        <f t="shared" si="17"/>
        <v>0</v>
      </c>
      <c r="BI184" s="140">
        <f t="shared" si="18"/>
        <v>0</v>
      </c>
      <c r="BJ184" s="13" t="s">
        <v>79</v>
      </c>
      <c r="BK184" s="140">
        <f t="shared" si="19"/>
        <v>0</v>
      </c>
      <c r="BL184" s="13" t="s">
        <v>174</v>
      </c>
      <c r="BM184" s="139" t="s">
        <v>1539</v>
      </c>
    </row>
    <row r="185" spans="2:65" s="1" customFormat="1" ht="37.9" customHeight="1">
      <c r="B185" s="128"/>
      <c r="C185" s="129" t="s">
        <v>439</v>
      </c>
      <c r="D185" s="129" t="s">
        <v>170</v>
      </c>
      <c r="E185" s="130" t="s">
        <v>275</v>
      </c>
      <c r="F185" s="131" t="s">
        <v>276</v>
      </c>
      <c r="G185" s="132" t="s">
        <v>239</v>
      </c>
      <c r="H185" s="133">
        <v>86.727999999999994</v>
      </c>
      <c r="I185" s="134">
        <v>0</v>
      </c>
      <c r="J185" s="134">
        <f t="shared" si="10"/>
        <v>0</v>
      </c>
      <c r="K185" s="131" t="s">
        <v>192</v>
      </c>
      <c r="L185" s="25"/>
      <c r="M185" s="135" t="s">
        <v>1</v>
      </c>
      <c r="N185" s="136" t="s">
        <v>37</v>
      </c>
      <c r="O185" s="137">
        <v>0</v>
      </c>
      <c r="P185" s="137">
        <f t="shared" si="11"/>
        <v>0</v>
      </c>
      <c r="Q185" s="137">
        <v>0</v>
      </c>
      <c r="R185" s="137">
        <f t="shared" si="12"/>
        <v>0</v>
      </c>
      <c r="S185" s="137">
        <v>0</v>
      </c>
      <c r="T185" s="138">
        <f t="shared" si="13"/>
        <v>0</v>
      </c>
      <c r="AR185" s="139" t="s">
        <v>174</v>
      </c>
      <c r="AT185" s="139" t="s">
        <v>170</v>
      </c>
      <c r="AU185" s="139" t="s">
        <v>81</v>
      </c>
      <c r="AY185" s="13" t="s">
        <v>168</v>
      </c>
      <c r="BE185" s="140">
        <f t="shared" si="14"/>
        <v>0</v>
      </c>
      <c r="BF185" s="140">
        <f t="shared" si="15"/>
        <v>0</v>
      </c>
      <c r="BG185" s="140">
        <f t="shared" si="16"/>
        <v>0</v>
      </c>
      <c r="BH185" s="140">
        <f t="shared" si="17"/>
        <v>0</v>
      </c>
      <c r="BI185" s="140">
        <f t="shared" si="18"/>
        <v>0</v>
      </c>
      <c r="BJ185" s="13" t="s">
        <v>79</v>
      </c>
      <c r="BK185" s="140">
        <f t="shared" si="19"/>
        <v>0</v>
      </c>
      <c r="BL185" s="13" t="s">
        <v>174</v>
      </c>
      <c r="BM185" s="139" t="s">
        <v>1540</v>
      </c>
    </row>
    <row r="186" spans="2:65" s="1" customFormat="1" ht="24.2" customHeight="1">
      <c r="B186" s="128"/>
      <c r="C186" s="129" t="s">
        <v>443</v>
      </c>
      <c r="D186" s="129" t="s">
        <v>170</v>
      </c>
      <c r="E186" s="130" t="s">
        <v>278</v>
      </c>
      <c r="F186" s="131" t="s">
        <v>279</v>
      </c>
      <c r="G186" s="132" t="s">
        <v>213</v>
      </c>
      <c r="H186" s="133">
        <v>483.86799999999999</v>
      </c>
      <c r="I186" s="134">
        <v>0</v>
      </c>
      <c r="J186" s="134">
        <f t="shared" si="10"/>
        <v>0</v>
      </c>
      <c r="K186" s="131" t="s">
        <v>2419</v>
      </c>
      <c r="L186" s="25"/>
      <c r="M186" s="135" t="s">
        <v>1</v>
      </c>
      <c r="N186" s="136" t="s">
        <v>37</v>
      </c>
      <c r="O186" s="137">
        <v>0.32800000000000001</v>
      </c>
      <c r="P186" s="137">
        <f t="shared" si="11"/>
        <v>158.70870400000001</v>
      </c>
      <c r="Q186" s="137">
        <v>0</v>
      </c>
      <c r="R186" s="137">
        <f t="shared" si="12"/>
        <v>0</v>
      </c>
      <c r="S186" s="137">
        <v>0</v>
      </c>
      <c r="T186" s="138">
        <f t="shared" si="13"/>
        <v>0</v>
      </c>
      <c r="AR186" s="139" t="s">
        <v>174</v>
      </c>
      <c r="AT186" s="139" t="s">
        <v>170</v>
      </c>
      <c r="AU186" s="139" t="s">
        <v>81</v>
      </c>
      <c r="AY186" s="13" t="s">
        <v>168</v>
      </c>
      <c r="BE186" s="140">
        <f t="shared" si="14"/>
        <v>0</v>
      </c>
      <c r="BF186" s="140">
        <f t="shared" si="15"/>
        <v>0</v>
      </c>
      <c r="BG186" s="140">
        <f t="shared" si="16"/>
        <v>0</v>
      </c>
      <c r="BH186" s="140">
        <f t="shared" si="17"/>
        <v>0</v>
      </c>
      <c r="BI186" s="140">
        <f t="shared" si="18"/>
        <v>0</v>
      </c>
      <c r="BJ186" s="13" t="s">
        <v>79</v>
      </c>
      <c r="BK186" s="140">
        <f t="shared" si="19"/>
        <v>0</v>
      </c>
      <c r="BL186" s="13" t="s">
        <v>174</v>
      </c>
      <c r="BM186" s="139" t="s">
        <v>1541</v>
      </c>
    </row>
    <row r="187" spans="2:65" s="1" customFormat="1" ht="24.2" customHeight="1">
      <c r="B187" s="128"/>
      <c r="C187" s="145" t="s">
        <v>448</v>
      </c>
      <c r="D187" s="145" t="s">
        <v>210</v>
      </c>
      <c r="E187" s="146" t="s">
        <v>940</v>
      </c>
      <c r="F187" s="147" t="s">
        <v>941</v>
      </c>
      <c r="G187" s="148" t="s">
        <v>239</v>
      </c>
      <c r="H187" s="149">
        <v>967.73599999999999</v>
      </c>
      <c r="I187" s="134">
        <v>0</v>
      </c>
      <c r="J187" s="150">
        <f t="shared" si="10"/>
        <v>0</v>
      </c>
      <c r="K187" s="147" t="s">
        <v>192</v>
      </c>
      <c r="L187" s="151"/>
      <c r="M187" s="152" t="s">
        <v>1</v>
      </c>
      <c r="N187" s="153" t="s">
        <v>37</v>
      </c>
      <c r="O187" s="137">
        <v>0</v>
      </c>
      <c r="P187" s="137">
        <f t="shared" si="11"/>
        <v>0</v>
      </c>
      <c r="Q187" s="137">
        <v>0</v>
      </c>
      <c r="R187" s="137">
        <f t="shared" si="12"/>
        <v>0</v>
      </c>
      <c r="S187" s="137">
        <v>0</v>
      </c>
      <c r="T187" s="138">
        <f t="shared" si="13"/>
        <v>0</v>
      </c>
      <c r="AR187" s="139" t="s">
        <v>232</v>
      </c>
      <c r="AT187" s="139" t="s">
        <v>210</v>
      </c>
      <c r="AU187" s="139" t="s">
        <v>81</v>
      </c>
      <c r="AY187" s="13" t="s">
        <v>168</v>
      </c>
      <c r="BE187" s="140">
        <f t="shared" si="14"/>
        <v>0</v>
      </c>
      <c r="BF187" s="140">
        <f t="shared" si="15"/>
        <v>0</v>
      </c>
      <c r="BG187" s="140">
        <f t="shared" si="16"/>
        <v>0</v>
      </c>
      <c r="BH187" s="140">
        <f t="shared" si="17"/>
        <v>0</v>
      </c>
      <c r="BI187" s="140">
        <f t="shared" si="18"/>
        <v>0</v>
      </c>
      <c r="BJ187" s="13" t="s">
        <v>79</v>
      </c>
      <c r="BK187" s="140">
        <f t="shared" si="19"/>
        <v>0</v>
      </c>
      <c r="BL187" s="13" t="s">
        <v>174</v>
      </c>
      <c r="BM187" s="139" t="s">
        <v>1542</v>
      </c>
    </row>
    <row r="188" spans="2:65" s="1" customFormat="1" ht="24.2" customHeight="1">
      <c r="B188" s="128"/>
      <c r="C188" s="129" t="s">
        <v>452</v>
      </c>
      <c r="D188" s="129" t="s">
        <v>170</v>
      </c>
      <c r="E188" s="130" t="s">
        <v>943</v>
      </c>
      <c r="F188" s="131" t="s">
        <v>944</v>
      </c>
      <c r="G188" s="132" t="s">
        <v>213</v>
      </c>
      <c r="H188" s="133">
        <v>483.86799999999999</v>
      </c>
      <c r="I188" s="134">
        <v>0</v>
      </c>
      <c r="J188" s="134">
        <f t="shared" si="10"/>
        <v>0</v>
      </c>
      <c r="K188" s="131" t="s">
        <v>2419</v>
      </c>
      <c r="L188" s="25"/>
      <c r="M188" s="135" t="s">
        <v>1</v>
      </c>
      <c r="N188" s="136" t="s">
        <v>37</v>
      </c>
      <c r="O188" s="137">
        <v>7.1999999999999995E-2</v>
      </c>
      <c r="P188" s="137">
        <f t="shared" si="11"/>
        <v>34.838495999999999</v>
      </c>
      <c r="Q188" s="137">
        <v>0</v>
      </c>
      <c r="R188" s="137">
        <f t="shared" si="12"/>
        <v>0</v>
      </c>
      <c r="S188" s="137">
        <v>0</v>
      </c>
      <c r="T188" s="138">
        <f t="shared" si="13"/>
        <v>0</v>
      </c>
      <c r="AR188" s="139" t="s">
        <v>174</v>
      </c>
      <c r="AT188" s="139" t="s">
        <v>170</v>
      </c>
      <c r="AU188" s="139" t="s">
        <v>81</v>
      </c>
      <c r="AY188" s="13" t="s">
        <v>168</v>
      </c>
      <c r="BE188" s="140">
        <f t="shared" si="14"/>
        <v>0</v>
      </c>
      <c r="BF188" s="140">
        <f t="shared" si="15"/>
        <v>0</v>
      </c>
      <c r="BG188" s="140">
        <f t="shared" si="16"/>
        <v>0</v>
      </c>
      <c r="BH188" s="140">
        <f t="shared" si="17"/>
        <v>0</v>
      </c>
      <c r="BI188" s="140">
        <f t="shared" si="18"/>
        <v>0</v>
      </c>
      <c r="BJ188" s="13" t="s">
        <v>79</v>
      </c>
      <c r="BK188" s="140">
        <f t="shared" si="19"/>
        <v>0</v>
      </c>
      <c r="BL188" s="13" t="s">
        <v>174</v>
      </c>
      <c r="BM188" s="139" t="s">
        <v>1543</v>
      </c>
    </row>
    <row r="189" spans="2:65" s="1" customFormat="1" ht="37.9" customHeight="1">
      <c r="B189" s="128"/>
      <c r="C189" s="129" t="s">
        <v>456</v>
      </c>
      <c r="D189" s="129" t="s">
        <v>170</v>
      </c>
      <c r="E189" s="130" t="s">
        <v>768</v>
      </c>
      <c r="F189" s="131" t="s">
        <v>769</v>
      </c>
      <c r="G189" s="132" t="s">
        <v>213</v>
      </c>
      <c r="H189" s="133">
        <v>483.86799999999999</v>
      </c>
      <c r="I189" s="134">
        <v>0</v>
      </c>
      <c r="J189" s="134">
        <f t="shared" si="10"/>
        <v>0</v>
      </c>
      <c r="K189" s="131" t="s">
        <v>2419</v>
      </c>
      <c r="L189" s="25"/>
      <c r="M189" s="135" t="s">
        <v>1</v>
      </c>
      <c r="N189" s="136" t="s">
        <v>37</v>
      </c>
      <c r="O189" s="137">
        <v>7.0000000000000007E-2</v>
      </c>
      <c r="P189" s="137">
        <f t="shared" si="11"/>
        <v>33.870760000000004</v>
      </c>
      <c r="Q189" s="137">
        <v>0</v>
      </c>
      <c r="R189" s="137">
        <f t="shared" si="12"/>
        <v>0</v>
      </c>
      <c r="S189" s="137">
        <v>0</v>
      </c>
      <c r="T189" s="138">
        <f t="shared" si="13"/>
        <v>0</v>
      </c>
      <c r="AR189" s="139" t="s">
        <v>174</v>
      </c>
      <c r="AT189" s="139" t="s">
        <v>170</v>
      </c>
      <c r="AU189" s="139" t="s">
        <v>81</v>
      </c>
      <c r="AY189" s="13" t="s">
        <v>168</v>
      </c>
      <c r="BE189" s="140">
        <f t="shared" si="14"/>
        <v>0</v>
      </c>
      <c r="BF189" s="140">
        <f t="shared" si="15"/>
        <v>0</v>
      </c>
      <c r="BG189" s="140">
        <f t="shared" si="16"/>
        <v>0</v>
      </c>
      <c r="BH189" s="140">
        <f t="shared" si="17"/>
        <v>0</v>
      </c>
      <c r="BI189" s="140">
        <f t="shared" si="18"/>
        <v>0</v>
      </c>
      <c r="BJ189" s="13" t="s">
        <v>79</v>
      </c>
      <c r="BK189" s="140">
        <f t="shared" si="19"/>
        <v>0</v>
      </c>
      <c r="BL189" s="13" t="s">
        <v>174</v>
      </c>
      <c r="BM189" s="139" t="s">
        <v>1544</v>
      </c>
    </row>
    <row r="190" spans="2:65" s="1" customFormat="1" ht="24.2" customHeight="1">
      <c r="B190" s="128"/>
      <c r="C190" s="129" t="s">
        <v>460</v>
      </c>
      <c r="D190" s="129" t="s">
        <v>170</v>
      </c>
      <c r="E190" s="130" t="s">
        <v>879</v>
      </c>
      <c r="F190" s="131" t="s">
        <v>880</v>
      </c>
      <c r="G190" s="132" t="s">
        <v>218</v>
      </c>
      <c r="H190" s="133">
        <v>18.446999999999999</v>
      </c>
      <c r="I190" s="134">
        <v>0</v>
      </c>
      <c r="J190" s="134">
        <f t="shared" si="10"/>
        <v>0</v>
      </c>
      <c r="K190" s="131" t="s">
        <v>2419</v>
      </c>
      <c r="L190" s="25"/>
      <c r="M190" s="135" t="s">
        <v>1</v>
      </c>
      <c r="N190" s="136" t="s">
        <v>37</v>
      </c>
      <c r="O190" s="137">
        <v>0.114</v>
      </c>
      <c r="P190" s="137">
        <f t="shared" si="11"/>
        <v>2.1029580000000001</v>
      </c>
      <c r="Q190" s="137">
        <v>0</v>
      </c>
      <c r="R190" s="137">
        <f t="shared" si="12"/>
        <v>0</v>
      </c>
      <c r="S190" s="137">
        <v>0</v>
      </c>
      <c r="T190" s="138">
        <f t="shared" si="13"/>
        <v>0</v>
      </c>
      <c r="AR190" s="139" t="s">
        <v>174</v>
      </c>
      <c r="AT190" s="139" t="s">
        <v>170</v>
      </c>
      <c r="AU190" s="139" t="s">
        <v>81</v>
      </c>
      <c r="AY190" s="13" t="s">
        <v>168</v>
      </c>
      <c r="BE190" s="140">
        <f t="shared" si="14"/>
        <v>0</v>
      </c>
      <c r="BF190" s="140">
        <f t="shared" si="15"/>
        <v>0</v>
      </c>
      <c r="BG190" s="140">
        <f t="shared" si="16"/>
        <v>0</v>
      </c>
      <c r="BH190" s="140">
        <f t="shared" si="17"/>
        <v>0</v>
      </c>
      <c r="BI190" s="140">
        <f t="shared" si="18"/>
        <v>0</v>
      </c>
      <c r="BJ190" s="13" t="s">
        <v>79</v>
      </c>
      <c r="BK190" s="140">
        <f t="shared" si="19"/>
        <v>0</v>
      </c>
      <c r="BL190" s="13" t="s">
        <v>174</v>
      </c>
      <c r="BM190" s="139" t="s">
        <v>1545</v>
      </c>
    </row>
    <row r="191" spans="2:65" s="1" customFormat="1" ht="37.9" customHeight="1">
      <c r="B191" s="128"/>
      <c r="C191" s="129" t="s">
        <v>464</v>
      </c>
      <c r="D191" s="129" t="s">
        <v>170</v>
      </c>
      <c r="E191" s="130" t="s">
        <v>720</v>
      </c>
      <c r="F191" s="131" t="s">
        <v>721</v>
      </c>
      <c r="G191" s="132" t="s">
        <v>218</v>
      </c>
      <c r="H191" s="133">
        <v>36.893999999999998</v>
      </c>
      <c r="I191" s="134">
        <v>0</v>
      </c>
      <c r="J191" s="134">
        <f t="shared" si="10"/>
        <v>0</v>
      </c>
      <c r="K191" s="131" t="s">
        <v>2419</v>
      </c>
      <c r="L191" s="25"/>
      <c r="M191" s="135" t="s">
        <v>1</v>
      </c>
      <c r="N191" s="136" t="s">
        <v>37</v>
      </c>
      <c r="O191" s="137">
        <v>0.09</v>
      </c>
      <c r="P191" s="137">
        <f t="shared" si="11"/>
        <v>3.3204599999999997</v>
      </c>
      <c r="Q191" s="137">
        <v>0</v>
      </c>
      <c r="R191" s="137">
        <f t="shared" si="12"/>
        <v>0</v>
      </c>
      <c r="S191" s="137">
        <v>0</v>
      </c>
      <c r="T191" s="138">
        <f t="shared" si="13"/>
        <v>0</v>
      </c>
      <c r="AR191" s="139" t="s">
        <v>174</v>
      </c>
      <c r="AT191" s="139" t="s">
        <v>170</v>
      </c>
      <c r="AU191" s="139" t="s">
        <v>81</v>
      </c>
      <c r="AY191" s="13" t="s">
        <v>168</v>
      </c>
      <c r="BE191" s="140">
        <f t="shared" si="14"/>
        <v>0</v>
      </c>
      <c r="BF191" s="140">
        <f t="shared" si="15"/>
        <v>0</v>
      </c>
      <c r="BG191" s="140">
        <f t="shared" si="16"/>
        <v>0</v>
      </c>
      <c r="BH191" s="140">
        <f t="shared" si="17"/>
        <v>0</v>
      </c>
      <c r="BI191" s="140">
        <f t="shared" si="18"/>
        <v>0</v>
      </c>
      <c r="BJ191" s="13" t="s">
        <v>79</v>
      </c>
      <c r="BK191" s="140">
        <f t="shared" si="19"/>
        <v>0</v>
      </c>
      <c r="BL191" s="13" t="s">
        <v>174</v>
      </c>
      <c r="BM191" s="139" t="s">
        <v>1546</v>
      </c>
    </row>
    <row r="192" spans="2:65" s="1" customFormat="1" ht="37.9" customHeight="1">
      <c r="B192" s="128"/>
      <c r="C192" s="129" t="s">
        <v>468</v>
      </c>
      <c r="D192" s="129" t="s">
        <v>170</v>
      </c>
      <c r="E192" s="130" t="s">
        <v>1547</v>
      </c>
      <c r="F192" s="131" t="s">
        <v>1548</v>
      </c>
      <c r="G192" s="132" t="s">
        <v>218</v>
      </c>
      <c r="H192" s="133">
        <v>36.893999999999998</v>
      </c>
      <c r="I192" s="134">
        <v>0</v>
      </c>
      <c r="J192" s="134">
        <f t="shared" si="10"/>
        <v>0</v>
      </c>
      <c r="K192" s="131" t="s">
        <v>192</v>
      </c>
      <c r="L192" s="25"/>
      <c r="M192" s="135" t="s">
        <v>1</v>
      </c>
      <c r="N192" s="136" t="s">
        <v>37</v>
      </c>
      <c r="O192" s="137">
        <v>5.8000000000000003E-2</v>
      </c>
      <c r="P192" s="137">
        <f t="shared" si="11"/>
        <v>2.1398519999999999</v>
      </c>
      <c r="Q192" s="137">
        <v>0</v>
      </c>
      <c r="R192" s="137">
        <f t="shared" si="12"/>
        <v>0</v>
      </c>
      <c r="S192" s="137">
        <v>0</v>
      </c>
      <c r="T192" s="138">
        <f t="shared" si="13"/>
        <v>0</v>
      </c>
      <c r="AR192" s="139" t="s">
        <v>174</v>
      </c>
      <c r="AT192" s="139" t="s">
        <v>170</v>
      </c>
      <c r="AU192" s="139" t="s">
        <v>81</v>
      </c>
      <c r="AY192" s="13" t="s">
        <v>168</v>
      </c>
      <c r="BE192" s="140">
        <f t="shared" si="14"/>
        <v>0</v>
      </c>
      <c r="BF192" s="140">
        <f t="shared" si="15"/>
        <v>0</v>
      </c>
      <c r="BG192" s="140">
        <f t="shared" si="16"/>
        <v>0</v>
      </c>
      <c r="BH192" s="140">
        <f t="shared" si="17"/>
        <v>0</v>
      </c>
      <c r="BI192" s="140">
        <f t="shared" si="18"/>
        <v>0</v>
      </c>
      <c r="BJ192" s="13" t="s">
        <v>79</v>
      </c>
      <c r="BK192" s="140">
        <f t="shared" si="19"/>
        <v>0</v>
      </c>
      <c r="BL192" s="13" t="s">
        <v>174</v>
      </c>
      <c r="BM192" s="139" t="s">
        <v>1549</v>
      </c>
    </row>
    <row r="193" spans="2:65" s="11" customFormat="1" ht="22.9" customHeight="1">
      <c r="B193" s="117"/>
      <c r="D193" s="118" t="s">
        <v>71</v>
      </c>
      <c r="E193" s="126" t="s">
        <v>174</v>
      </c>
      <c r="F193" s="126" t="s">
        <v>947</v>
      </c>
      <c r="J193" s="127">
        <f>BK193</f>
        <v>0</v>
      </c>
      <c r="L193" s="117"/>
      <c r="M193" s="121"/>
      <c r="P193" s="122">
        <f>SUM(P194:P199)</f>
        <v>56.858744999999999</v>
      </c>
      <c r="R193" s="122">
        <f>SUM(R194:R199)</f>
        <v>35.627871299999995</v>
      </c>
      <c r="T193" s="123">
        <f>SUM(T194:T199)</f>
        <v>0</v>
      </c>
      <c r="AR193" s="118" t="s">
        <v>79</v>
      </c>
      <c r="AT193" s="124" t="s">
        <v>71</v>
      </c>
      <c r="AU193" s="124" t="s">
        <v>79</v>
      </c>
      <c r="AY193" s="118" t="s">
        <v>168</v>
      </c>
      <c r="BK193" s="125">
        <f>SUM(BK194:BK199)</f>
        <v>0</v>
      </c>
    </row>
    <row r="194" spans="2:65" s="1" customFormat="1" ht="16.5" customHeight="1">
      <c r="B194" s="128"/>
      <c r="C194" s="129" t="s">
        <v>472</v>
      </c>
      <c r="D194" s="129" t="s">
        <v>170</v>
      </c>
      <c r="E194" s="130" t="s">
        <v>948</v>
      </c>
      <c r="F194" s="131" t="s">
        <v>949</v>
      </c>
      <c r="G194" s="132" t="s">
        <v>213</v>
      </c>
      <c r="H194" s="133">
        <v>13.815</v>
      </c>
      <c r="I194" s="134">
        <v>0</v>
      </c>
      <c r="J194" s="134">
        <f t="shared" ref="J194:J199" si="20">ROUND(I194*H194,2)</f>
        <v>0</v>
      </c>
      <c r="K194" s="131" t="s">
        <v>2419</v>
      </c>
      <c r="L194" s="25"/>
      <c r="M194" s="135" t="s">
        <v>1</v>
      </c>
      <c r="N194" s="136" t="s">
        <v>37</v>
      </c>
      <c r="O194" s="137">
        <v>1.3169999999999999</v>
      </c>
      <c r="P194" s="137">
        <f t="shared" ref="P194:P199" si="21">O194*H194</f>
        <v>18.194354999999998</v>
      </c>
      <c r="Q194" s="137">
        <v>0</v>
      </c>
      <c r="R194" s="137">
        <f t="shared" ref="R194:R199" si="22">Q194*H194</f>
        <v>0</v>
      </c>
      <c r="S194" s="137">
        <v>0</v>
      </c>
      <c r="T194" s="138">
        <f t="shared" ref="T194:T199" si="23">S194*H194</f>
        <v>0</v>
      </c>
      <c r="AR194" s="139" t="s">
        <v>174</v>
      </c>
      <c r="AT194" s="139" t="s">
        <v>170</v>
      </c>
      <c r="AU194" s="139" t="s">
        <v>81</v>
      </c>
      <c r="AY194" s="13" t="s">
        <v>168</v>
      </c>
      <c r="BE194" s="140">
        <f t="shared" ref="BE194:BE199" si="24">IF(N194="základní",J194,0)</f>
        <v>0</v>
      </c>
      <c r="BF194" s="140">
        <f t="shared" ref="BF194:BF199" si="25">IF(N194="snížená",J194,0)</f>
        <v>0</v>
      </c>
      <c r="BG194" s="140">
        <f t="shared" ref="BG194:BG199" si="26">IF(N194="zákl. přenesená",J194,0)</f>
        <v>0</v>
      </c>
      <c r="BH194" s="140">
        <f t="shared" ref="BH194:BH199" si="27">IF(N194="sníž. přenesená",J194,0)</f>
        <v>0</v>
      </c>
      <c r="BI194" s="140">
        <f t="shared" ref="BI194:BI199" si="28">IF(N194="nulová",J194,0)</f>
        <v>0</v>
      </c>
      <c r="BJ194" s="13" t="s">
        <v>79</v>
      </c>
      <c r="BK194" s="140">
        <f t="shared" ref="BK194:BK199" si="29">ROUND(I194*H194,2)</f>
        <v>0</v>
      </c>
      <c r="BL194" s="13" t="s">
        <v>174</v>
      </c>
      <c r="BM194" s="139" t="s">
        <v>1550</v>
      </c>
    </row>
    <row r="195" spans="2:65" s="1" customFormat="1" ht="24.2" customHeight="1">
      <c r="B195" s="128"/>
      <c r="C195" s="129" t="s">
        <v>476</v>
      </c>
      <c r="D195" s="129" t="s">
        <v>170</v>
      </c>
      <c r="E195" s="130" t="s">
        <v>398</v>
      </c>
      <c r="F195" s="131" t="s">
        <v>399</v>
      </c>
      <c r="G195" s="132" t="s">
        <v>213</v>
      </c>
      <c r="H195" s="133">
        <v>13.815</v>
      </c>
      <c r="I195" s="134">
        <v>0</v>
      </c>
      <c r="J195" s="134">
        <f t="shared" si="20"/>
        <v>0</v>
      </c>
      <c r="K195" s="131" t="s">
        <v>2419</v>
      </c>
      <c r="L195" s="25"/>
      <c r="M195" s="135" t="s">
        <v>1</v>
      </c>
      <c r="N195" s="136" t="s">
        <v>37</v>
      </c>
      <c r="O195" s="137">
        <v>0.19700000000000001</v>
      </c>
      <c r="P195" s="137">
        <f t="shared" si="21"/>
        <v>2.7215549999999999</v>
      </c>
      <c r="Q195" s="137">
        <v>0</v>
      </c>
      <c r="R195" s="137">
        <f t="shared" si="22"/>
        <v>0</v>
      </c>
      <c r="S195" s="137">
        <v>0</v>
      </c>
      <c r="T195" s="138">
        <f t="shared" si="23"/>
        <v>0</v>
      </c>
      <c r="AR195" s="139" t="s">
        <v>174</v>
      </c>
      <c r="AT195" s="139" t="s">
        <v>170</v>
      </c>
      <c r="AU195" s="139" t="s">
        <v>81</v>
      </c>
      <c r="AY195" s="13" t="s">
        <v>168</v>
      </c>
      <c r="BE195" s="140">
        <f t="shared" si="24"/>
        <v>0</v>
      </c>
      <c r="BF195" s="140">
        <f t="shared" si="25"/>
        <v>0</v>
      </c>
      <c r="BG195" s="140">
        <f t="shared" si="26"/>
        <v>0</v>
      </c>
      <c r="BH195" s="140">
        <f t="shared" si="27"/>
        <v>0</v>
      </c>
      <c r="BI195" s="140">
        <f t="shared" si="28"/>
        <v>0</v>
      </c>
      <c r="BJ195" s="13" t="s">
        <v>79</v>
      </c>
      <c r="BK195" s="140">
        <f t="shared" si="29"/>
        <v>0</v>
      </c>
      <c r="BL195" s="13" t="s">
        <v>174</v>
      </c>
      <c r="BM195" s="139" t="s">
        <v>1551</v>
      </c>
    </row>
    <row r="196" spans="2:65" s="1" customFormat="1" ht="37.9" customHeight="1">
      <c r="B196" s="128"/>
      <c r="C196" s="129" t="s">
        <v>480</v>
      </c>
      <c r="D196" s="129" t="s">
        <v>170</v>
      </c>
      <c r="E196" s="130" t="s">
        <v>952</v>
      </c>
      <c r="F196" s="131" t="s">
        <v>953</v>
      </c>
      <c r="G196" s="132" t="s">
        <v>213</v>
      </c>
      <c r="H196" s="133">
        <v>13.815</v>
      </c>
      <c r="I196" s="134">
        <v>0</v>
      </c>
      <c r="J196" s="134">
        <f t="shared" si="20"/>
        <v>0</v>
      </c>
      <c r="K196" s="131" t="s">
        <v>2419</v>
      </c>
      <c r="L196" s="25"/>
      <c r="M196" s="135" t="s">
        <v>1</v>
      </c>
      <c r="N196" s="136" t="s">
        <v>37</v>
      </c>
      <c r="O196" s="137">
        <v>4.3999999999999997E-2</v>
      </c>
      <c r="P196" s="137">
        <f t="shared" si="21"/>
        <v>0.60785999999999996</v>
      </c>
      <c r="Q196" s="137">
        <v>0</v>
      </c>
      <c r="R196" s="137">
        <f t="shared" si="22"/>
        <v>0</v>
      </c>
      <c r="S196" s="137">
        <v>0</v>
      </c>
      <c r="T196" s="138">
        <f t="shared" si="23"/>
        <v>0</v>
      </c>
      <c r="AR196" s="139" t="s">
        <v>174</v>
      </c>
      <c r="AT196" s="139" t="s">
        <v>170</v>
      </c>
      <c r="AU196" s="139" t="s">
        <v>81</v>
      </c>
      <c r="AY196" s="13" t="s">
        <v>168</v>
      </c>
      <c r="BE196" s="140">
        <f t="shared" si="24"/>
        <v>0</v>
      </c>
      <c r="BF196" s="140">
        <f t="shared" si="25"/>
        <v>0</v>
      </c>
      <c r="BG196" s="140">
        <f t="shared" si="26"/>
        <v>0</v>
      </c>
      <c r="BH196" s="140">
        <f t="shared" si="27"/>
        <v>0</v>
      </c>
      <c r="BI196" s="140">
        <f t="shared" si="28"/>
        <v>0</v>
      </c>
      <c r="BJ196" s="13" t="s">
        <v>79</v>
      </c>
      <c r="BK196" s="140">
        <f t="shared" si="29"/>
        <v>0</v>
      </c>
      <c r="BL196" s="13" t="s">
        <v>174</v>
      </c>
      <c r="BM196" s="139" t="s">
        <v>1552</v>
      </c>
    </row>
    <row r="197" spans="2:65" s="1" customFormat="1" ht="24.2" customHeight="1">
      <c r="B197" s="128"/>
      <c r="C197" s="129" t="s">
        <v>484</v>
      </c>
      <c r="D197" s="129" t="s">
        <v>170</v>
      </c>
      <c r="E197" s="130" t="s">
        <v>955</v>
      </c>
      <c r="F197" s="131" t="s">
        <v>956</v>
      </c>
      <c r="G197" s="132" t="s">
        <v>173</v>
      </c>
      <c r="H197" s="133">
        <v>204</v>
      </c>
      <c r="I197" s="134">
        <v>0</v>
      </c>
      <c r="J197" s="134">
        <f t="shared" si="20"/>
        <v>0</v>
      </c>
      <c r="K197" s="131" t="s">
        <v>2419</v>
      </c>
      <c r="L197" s="25"/>
      <c r="M197" s="135" t="s">
        <v>1</v>
      </c>
      <c r="N197" s="136" t="s">
        <v>37</v>
      </c>
      <c r="O197" s="137">
        <v>7.3999999999999996E-2</v>
      </c>
      <c r="P197" s="137">
        <f t="shared" si="21"/>
        <v>15.096</v>
      </c>
      <c r="Q197" s="137">
        <v>1.65E-3</v>
      </c>
      <c r="R197" s="137">
        <f t="shared" si="22"/>
        <v>0.33660000000000001</v>
      </c>
      <c r="S197" s="137">
        <v>0</v>
      </c>
      <c r="T197" s="138">
        <f t="shared" si="23"/>
        <v>0</v>
      </c>
      <c r="AR197" s="139" t="s">
        <v>174</v>
      </c>
      <c r="AT197" s="139" t="s">
        <v>170</v>
      </c>
      <c r="AU197" s="139" t="s">
        <v>81</v>
      </c>
      <c r="AY197" s="13" t="s">
        <v>168</v>
      </c>
      <c r="BE197" s="140">
        <f t="shared" si="24"/>
        <v>0</v>
      </c>
      <c r="BF197" s="140">
        <f t="shared" si="25"/>
        <v>0</v>
      </c>
      <c r="BG197" s="140">
        <f t="shared" si="26"/>
        <v>0</v>
      </c>
      <c r="BH197" s="140">
        <f t="shared" si="27"/>
        <v>0</v>
      </c>
      <c r="BI197" s="140">
        <f t="shared" si="28"/>
        <v>0</v>
      </c>
      <c r="BJ197" s="13" t="s">
        <v>79</v>
      </c>
      <c r="BK197" s="140">
        <f t="shared" si="29"/>
        <v>0</v>
      </c>
      <c r="BL197" s="13" t="s">
        <v>174</v>
      </c>
      <c r="BM197" s="139" t="s">
        <v>1553</v>
      </c>
    </row>
    <row r="198" spans="2:65" s="1" customFormat="1" ht="16.5" customHeight="1">
      <c r="B198" s="128"/>
      <c r="C198" s="145" t="s">
        <v>488</v>
      </c>
      <c r="D198" s="145" t="s">
        <v>210</v>
      </c>
      <c r="E198" s="146" t="s">
        <v>958</v>
      </c>
      <c r="F198" s="147" t="s">
        <v>959</v>
      </c>
      <c r="G198" s="148" t="s">
        <v>173</v>
      </c>
      <c r="H198" s="149">
        <v>206.04</v>
      </c>
      <c r="I198" s="134">
        <v>0</v>
      </c>
      <c r="J198" s="150">
        <f t="shared" si="20"/>
        <v>0</v>
      </c>
      <c r="K198" s="147" t="s">
        <v>192</v>
      </c>
      <c r="L198" s="151"/>
      <c r="M198" s="152" t="s">
        <v>1</v>
      </c>
      <c r="N198" s="153" t="s">
        <v>37</v>
      </c>
      <c r="O198" s="137">
        <v>0</v>
      </c>
      <c r="P198" s="137">
        <f t="shared" si="21"/>
        <v>0</v>
      </c>
      <c r="Q198" s="137">
        <v>1.7000000000000001E-2</v>
      </c>
      <c r="R198" s="137">
        <f t="shared" si="22"/>
        <v>3.5026800000000002</v>
      </c>
      <c r="S198" s="137">
        <v>0</v>
      </c>
      <c r="T198" s="138">
        <f t="shared" si="23"/>
        <v>0</v>
      </c>
      <c r="AR198" s="139" t="s">
        <v>232</v>
      </c>
      <c r="AT198" s="139" t="s">
        <v>210</v>
      </c>
      <c r="AU198" s="139" t="s">
        <v>81</v>
      </c>
      <c r="AY198" s="13" t="s">
        <v>168</v>
      </c>
      <c r="BE198" s="140">
        <f t="shared" si="24"/>
        <v>0</v>
      </c>
      <c r="BF198" s="140">
        <f t="shared" si="25"/>
        <v>0</v>
      </c>
      <c r="BG198" s="140">
        <f t="shared" si="26"/>
        <v>0</v>
      </c>
      <c r="BH198" s="140">
        <f t="shared" si="27"/>
        <v>0</v>
      </c>
      <c r="BI198" s="140">
        <f t="shared" si="28"/>
        <v>0</v>
      </c>
      <c r="BJ198" s="13" t="s">
        <v>79</v>
      </c>
      <c r="BK198" s="140">
        <f t="shared" si="29"/>
        <v>0</v>
      </c>
      <c r="BL198" s="13" t="s">
        <v>174</v>
      </c>
      <c r="BM198" s="139" t="s">
        <v>1554</v>
      </c>
    </row>
    <row r="199" spans="2:65" s="1" customFormat="1" ht="24.2" customHeight="1">
      <c r="B199" s="128"/>
      <c r="C199" s="129" t="s">
        <v>492</v>
      </c>
      <c r="D199" s="129" t="s">
        <v>170</v>
      </c>
      <c r="E199" s="130" t="s">
        <v>961</v>
      </c>
      <c r="F199" s="131" t="s">
        <v>962</v>
      </c>
      <c r="G199" s="132" t="s">
        <v>213</v>
      </c>
      <c r="H199" s="133">
        <v>13.815</v>
      </c>
      <c r="I199" s="134">
        <v>0</v>
      </c>
      <c r="J199" s="134">
        <f t="shared" si="20"/>
        <v>0</v>
      </c>
      <c r="K199" s="131" t="s">
        <v>2419</v>
      </c>
      <c r="L199" s="25"/>
      <c r="M199" s="135" t="s">
        <v>1</v>
      </c>
      <c r="N199" s="136" t="s">
        <v>37</v>
      </c>
      <c r="O199" s="137">
        <v>1.4650000000000001</v>
      </c>
      <c r="P199" s="137">
        <f t="shared" si="21"/>
        <v>20.238975</v>
      </c>
      <c r="Q199" s="137">
        <v>2.3010199999999998</v>
      </c>
      <c r="R199" s="137">
        <f t="shared" si="22"/>
        <v>31.788591299999997</v>
      </c>
      <c r="S199" s="137">
        <v>0</v>
      </c>
      <c r="T199" s="138">
        <f t="shared" si="23"/>
        <v>0</v>
      </c>
      <c r="AR199" s="139" t="s">
        <v>174</v>
      </c>
      <c r="AT199" s="139" t="s">
        <v>170</v>
      </c>
      <c r="AU199" s="139" t="s">
        <v>81</v>
      </c>
      <c r="AY199" s="13" t="s">
        <v>168</v>
      </c>
      <c r="BE199" s="140">
        <f t="shared" si="24"/>
        <v>0</v>
      </c>
      <c r="BF199" s="140">
        <f t="shared" si="25"/>
        <v>0</v>
      </c>
      <c r="BG199" s="140">
        <f t="shared" si="26"/>
        <v>0</v>
      </c>
      <c r="BH199" s="140">
        <f t="shared" si="27"/>
        <v>0</v>
      </c>
      <c r="BI199" s="140">
        <f t="shared" si="28"/>
        <v>0</v>
      </c>
      <c r="BJ199" s="13" t="s">
        <v>79</v>
      </c>
      <c r="BK199" s="140">
        <f t="shared" si="29"/>
        <v>0</v>
      </c>
      <c r="BL199" s="13" t="s">
        <v>174</v>
      </c>
      <c r="BM199" s="139" t="s">
        <v>1555</v>
      </c>
    </row>
    <row r="200" spans="2:65" s="11" customFormat="1" ht="22.9" customHeight="1">
      <c r="B200" s="117"/>
      <c r="D200" s="118" t="s">
        <v>71</v>
      </c>
      <c r="E200" s="126" t="s">
        <v>185</v>
      </c>
      <c r="F200" s="126" t="s">
        <v>774</v>
      </c>
      <c r="J200" s="127">
        <f>BK200</f>
        <v>0</v>
      </c>
      <c r="L200" s="117"/>
      <c r="M200" s="121"/>
      <c r="P200" s="122">
        <f>SUM(P201:P203)</f>
        <v>20.769750999999999</v>
      </c>
      <c r="R200" s="122">
        <f>SUM(R201:R203)</f>
        <v>0</v>
      </c>
      <c r="T200" s="123">
        <f>SUM(T201:T203)</f>
        <v>0</v>
      </c>
      <c r="AR200" s="118" t="s">
        <v>79</v>
      </c>
      <c r="AT200" s="124" t="s">
        <v>71</v>
      </c>
      <c r="AU200" s="124" t="s">
        <v>79</v>
      </c>
      <c r="AY200" s="118" t="s">
        <v>168</v>
      </c>
      <c r="BK200" s="125">
        <f>SUM(BK201:BK203)</f>
        <v>0</v>
      </c>
    </row>
    <row r="201" spans="2:65" s="1" customFormat="1" ht="16.5" customHeight="1">
      <c r="B201" s="128"/>
      <c r="C201" s="129" t="s">
        <v>496</v>
      </c>
      <c r="D201" s="129" t="s">
        <v>170</v>
      </c>
      <c r="E201" s="130" t="s">
        <v>1224</v>
      </c>
      <c r="F201" s="131" t="s">
        <v>1225</v>
      </c>
      <c r="G201" s="132" t="s">
        <v>218</v>
      </c>
      <c r="H201" s="133">
        <v>144.03399999999999</v>
      </c>
      <c r="I201" s="134">
        <v>0</v>
      </c>
      <c r="J201" s="134">
        <f>ROUND(I201*H201,2)</f>
        <v>0</v>
      </c>
      <c r="K201" s="131" t="s">
        <v>192</v>
      </c>
      <c r="L201" s="25"/>
      <c r="M201" s="135" t="s">
        <v>1</v>
      </c>
      <c r="N201" s="136" t="s">
        <v>37</v>
      </c>
      <c r="O201" s="137">
        <v>9.6000000000000002E-2</v>
      </c>
      <c r="P201" s="137">
        <f>O201*H201</f>
        <v>13.827264</v>
      </c>
      <c r="Q201" s="137">
        <v>0</v>
      </c>
      <c r="R201" s="137">
        <f>Q201*H201</f>
        <v>0</v>
      </c>
      <c r="S201" s="137">
        <v>0</v>
      </c>
      <c r="T201" s="138">
        <f>S201*H201</f>
        <v>0</v>
      </c>
      <c r="AR201" s="139" t="s">
        <v>174</v>
      </c>
      <c r="AT201" s="139" t="s">
        <v>170</v>
      </c>
      <c r="AU201" s="139" t="s">
        <v>81</v>
      </c>
      <c r="AY201" s="13" t="s">
        <v>168</v>
      </c>
      <c r="BE201" s="140">
        <f>IF(N201="základní",J201,0)</f>
        <v>0</v>
      </c>
      <c r="BF201" s="140">
        <f>IF(N201="snížená",J201,0)</f>
        <v>0</v>
      </c>
      <c r="BG201" s="140">
        <f>IF(N201="zákl. přenesená",J201,0)</f>
        <v>0</v>
      </c>
      <c r="BH201" s="140">
        <f>IF(N201="sníž. přenesená",J201,0)</f>
        <v>0</v>
      </c>
      <c r="BI201" s="140">
        <f>IF(N201="nulová",J201,0)</f>
        <v>0</v>
      </c>
      <c r="BJ201" s="13" t="s">
        <v>79</v>
      </c>
      <c r="BK201" s="140">
        <f>ROUND(I201*H201,2)</f>
        <v>0</v>
      </c>
      <c r="BL201" s="13" t="s">
        <v>174</v>
      </c>
      <c r="BM201" s="139" t="s">
        <v>1556</v>
      </c>
    </row>
    <row r="202" spans="2:65" s="1" customFormat="1" ht="24.2" customHeight="1">
      <c r="B202" s="128"/>
      <c r="C202" s="129" t="s">
        <v>498</v>
      </c>
      <c r="D202" s="129" t="s">
        <v>170</v>
      </c>
      <c r="E202" s="130" t="s">
        <v>398</v>
      </c>
      <c r="F202" s="131" t="s">
        <v>399</v>
      </c>
      <c r="G202" s="132" t="s">
        <v>213</v>
      </c>
      <c r="H202" s="133">
        <v>28.806999999999999</v>
      </c>
      <c r="I202" s="134">
        <v>0</v>
      </c>
      <c r="J202" s="134">
        <f>ROUND(I202*H202,2)</f>
        <v>0</v>
      </c>
      <c r="K202" s="131" t="s">
        <v>2419</v>
      </c>
      <c r="L202" s="25"/>
      <c r="M202" s="135" t="s">
        <v>1</v>
      </c>
      <c r="N202" s="136" t="s">
        <v>37</v>
      </c>
      <c r="O202" s="137">
        <v>0.19700000000000001</v>
      </c>
      <c r="P202" s="137">
        <f>O202*H202</f>
        <v>5.6749789999999996</v>
      </c>
      <c r="Q202" s="137">
        <v>0</v>
      </c>
      <c r="R202" s="137">
        <f>Q202*H202</f>
        <v>0</v>
      </c>
      <c r="S202" s="137">
        <v>0</v>
      </c>
      <c r="T202" s="138">
        <f>S202*H202</f>
        <v>0</v>
      </c>
      <c r="AR202" s="139" t="s">
        <v>174</v>
      </c>
      <c r="AT202" s="139" t="s">
        <v>170</v>
      </c>
      <c r="AU202" s="139" t="s">
        <v>81</v>
      </c>
      <c r="AY202" s="13" t="s">
        <v>168</v>
      </c>
      <c r="BE202" s="140">
        <f>IF(N202="základní",J202,0)</f>
        <v>0</v>
      </c>
      <c r="BF202" s="140">
        <f>IF(N202="snížená",J202,0)</f>
        <v>0</v>
      </c>
      <c r="BG202" s="140">
        <f>IF(N202="zákl. přenesená",J202,0)</f>
        <v>0</v>
      </c>
      <c r="BH202" s="140">
        <f>IF(N202="sníž. přenesená",J202,0)</f>
        <v>0</v>
      </c>
      <c r="BI202" s="140">
        <f>IF(N202="nulová",J202,0)</f>
        <v>0</v>
      </c>
      <c r="BJ202" s="13" t="s">
        <v>79</v>
      </c>
      <c r="BK202" s="140">
        <f>ROUND(I202*H202,2)</f>
        <v>0</v>
      </c>
      <c r="BL202" s="13" t="s">
        <v>174</v>
      </c>
      <c r="BM202" s="139" t="s">
        <v>1557</v>
      </c>
    </row>
    <row r="203" spans="2:65" s="1" customFormat="1" ht="37.9" customHeight="1">
      <c r="B203" s="128"/>
      <c r="C203" s="129" t="s">
        <v>502</v>
      </c>
      <c r="D203" s="129" t="s">
        <v>170</v>
      </c>
      <c r="E203" s="130" t="s">
        <v>952</v>
      </c>
      <c r="F203" s="131" t="s">
        <v>953</v>
      </c>
      <c r="G203" s="132" t="s">
        <v>213</v>
      </c>
      <c r="H203" s="133">
        <v>28.806999999999999</v>
      </c>
      <c r="I203" s="134">
        <v>0</v>
      </c>
      <c r="J203" s="134">
        <f>ROUND(I203*H203,2)</f>
        <v>0</v>
      </c>
      <c r="K203" s="131" t="s">
        <v>2419</v>
      </c>
      <c r="L203" s="25"/>
      <c r="M203" s="135" t="s">
        <v>1</v>
      </c>
      <c r="N203" s="136" t="s">
        <v>37</v>
      </c>
      <c r="O203" s="137">
        <v>4.3999999999999997E-2</v>
      </c>
      <c r="P203" s="137">
        <f>O203*H203</f>
        <v>1.2675079999999999</v>
      </c>
      <c r="Q203" s="137">
        <v>0</v>
      </c>
      <c r="R203" s="137">
        <f>Q203*H203</f>
        <v>0</v>
      </c>
      <c r="S203" s="137">
        <v>0</v>
      </c>
      <c r="T203" s="138">
        <f>S203*H203</f>
        <v>0</v>
      </c>
      <c r="AR203" s="139" t="s">
        <v>174</v>
      </c>
      <c r="AT203" s="139" t="s">
        <v>170</v>
      </c>
      <c r="AU203" s="139" t="s">
        <v>81</v>
      </c>
      <c r="AY203" s="13" t="s">
        <v>168</v>
      </c>
      <c r="BE203" s="140">
        <f>IF(N203="základní",J203,0)</f>
        <v>0</v>
      </c>
      <c r="BF203" s="140">
        <f>IF(N203="snížená",J203,0)</f>
        <v>0</v>
      </c>
      <c r="BG203" s="140">
        <f>IF(N203="zákl. přenesená",J203,0)</f>
        <v>0</v>
      </c>
      <c r="BH203" s="140">
        <f>IF(N203="sníž. přenesená",J203,0)</f>
        <v>0</v>
      </c>
      <c r="BI203" s="140">
        <f>IF(N203="nulová",J203,0)</f>
        <v>0</v>
      </c>
      <c r="BJ203" s="13" t="s">
        <v>79</v>
      </c>
      <c r="BK203" s="140">
        <f>ROUND(I203*H203,2)</f>
        <v>0</v>
      </c>
      <c r="BL203" s="13" t="s">
        <v>174</v>
      </c>
      <c r="BM203" s="139" t="s">
        <v>1558</v>
      </c>
    </row>
    <row r="204" spans="2:65" s="11" customFormat="1" ht="22.9" customHeight="1">
      <c r="B204" s="117"/>
      <c r="D204" s="118" t="s">
        <v>71</v>
      </c>
      <c r="E204" s="126" t="s">
        <v>232</v>
      </c>
      <c r="F204" s="126" t="s">
        <v>514</v>
      </c>
      <c r="J204" s="127">
        <f>BK204</f>
        <v>0</v>
      </c>
      <c r="L204" s="117"/>
      <c r="M204" s="121"/>
      <c r="P204" s="122">
        <f>SUM(P205:P234)</f>
        <v>231.74340100000001</v>
      </c>
      <c r="R204" s="122">
        <f>SUM(R205:R234)</f>
        <v>185.74150578000001</v>
      </c>
      <c r="T204" s="123">
        <f>SUM(T205:T234)</f>
        <v>14.259935</v>
      </c>
      <c r="AR204" s="118" t="s">
        <v>79</v>
      </c>
      <c r="AT204" s="124" t="s">
        <v>71</v>
      </c>
      <c r="AU204" s="124" t="s">
        <v>79</v>
      </c>
      <c r="AY204" s="118" t="s">
        <v>168</v>
      </c>
      <c r="BK204" s="125">
        <f>SUM(BK205:BK234)</f>
        <v>0</v>
      </c>
    </row>
    <row r="205" spans="2:65" s="1" customFormat="1" ht="33" customHeight="1">
      <c r="B205" s="128"/>
      <c r="C205" s="129" t="s">
        <v>506</v>
      </c>
      <c r="D205" s="129" t="s">
        <v>170</v>
      </c>
      <c r="E205" s="130" t="s">
        <v>1559</v>
      </c>
      <c r="F205" s="131" t="s">
        <v>1560</v>
      </c>
      <c r="G205" s="132" t="s">
        <v>207</v>
      </c>
      <c r="H205" s="133">
        <v>9.0299999999999994</v>
      </c>
      <c r="I205" s="134">
        <v>0</v>
      </c>
      <c r="J205" s="134">
        <f t="shared" ref="J205:J234" si="30">ROUND(I205*H205,2)</f>
        <v>0</v>
      </c>
      <c r="K205" s="131" t="s">
        <v>2419</v>
      </c>
      <c r="L205" s="25"/>
      <c r="M205" s="135" t="s">
        <v>1</v>
      </c>
      <c r="N205" s="136" t="s">
        <v>37</v>
      </c>
      <c r="O205" s="137">
        <v>0.22</v>
      </c>
      <c r="P205" s="137">
        <f t="shared" ref="P205:P234" si="31">O205*H205</f>
        <v>1.9865999999999999</v>
      </c>
      <c r="Q205" s="137">
        <v>2.0000000000000002E-5</v>
      </c>
      <c r="R205" s="137">
        <f t="shared" ref="R205:R234" si="32">Q205*H205</f>
        <v>1.806E-4</v>
      </c>
      <c r="S205" s="137">
        <v>0</v>
      </c>
      <c r="T205" s="138">
        <f t="shared" ref="T205:T234" si="33">S205*H205</f>
        <v>0</v>
      </c>
      <c r="AR205" s="139" t="s">
        <v>174</v>
      </c>
      <c r="AT205" s="139" t="s">
        <v>170</v>
      </c>
      <c r="AU205" s="139" t="s">
        <v>81</v>
      </c>
      <c r="AY205" s="13" t="s">
        <v>168</v>
      </c>
      <c r="BE205" s="140">
        <f t="shared" ref="BE205:BE234" si="34">IF(N205="základní",J205,0)</f>
        <v>0</v>
      </c>
      <c r="BF205" s="140">
        <f t="shared" ref="BF205:BF234" si="35">IF(N205="snížená",J205,0)</f>
        <v>0</v>
      </c>
      <c r="BG205" s="140">
        <f t="shared" ref="BG205:BG234" si="36">IF(N205="zákl. přenesená",J205,0)</f>
        <v>0</v>
      </c>
      <c r="BH205" s="140">
        <f t="shared" ref="BH205:BH234" si="37">IF(N205="sníž. přenesená",J205,0)</f>
        <v>0</v>
      </c>
      <c r="BI205" s="140">
        <f t="shared" ref="BI205:BI234" si="38">IF(N205="nulová",J205,0)</f>
        <v>0</v>
      </c>
      <c r="BJ205" s="13" t="s">
        <v>79</v>
      </c>
      <c r="BK205" s="140">
        <f t="shared" ref="BK205:BK234" si="39">ROUND(I205*H205,2)</f>
        <v>0</v>
      </c>
      <c r="BL205" s="13" t="s">
        <v>174</v>
      </c>
      <c r="BM205" s="139" t="s">
        <v>1561</v>
      </c>
    </row>
    <row r="206" spans="2:65" s="1" customFormat="1" ht="24.2" customHeight="1">
      <c r="B206" s="128"/>
      <c r="C206" s="145" t="s">
        <v>510</v>
      </c>
      <c r="D206" s="145" t="s">
        <v>210</v>
      </c>
      <c r="E206" s="146" t="s">
        <v>1562</v>
      </c>
      <c r="F206" s="147" t="s">
        <v>1563</v>
      </c>
      <c r="G206" s="148" t="s">
        <v>207</v>
      </c>
      <c r="H206" s="149">
        <v>9.1649999999999991</v>
      </c>
      <c r="I206" s="134">
        <v>0</v>
      </c>
      <c r="J206" s="150">
        <f t="shared" si="30"/>
        <v>0</v>
      </c>
      <c r="K206" s="147" t="s">
        <v>2419</v>
      </c>
      <c r="L206" s="151"/>
      <c r="M206" s="152" t="s">
        <v>1</v>
      </c>
      <c r="N206" s="153" t="s">
        <v>37</v>
      </c>
      <c r="O206" s="137">
        <v>0</v>
      </c>
      <c r="P206" s="137">
        <f t="shared" si="31"/>
        <v>0</v>
      </c>
      <c r="Q206" s="137">
        <v>1.4999999999999999E-2</v>
      </c>
      <c r="R206" s="137">
        <f t="shared" si="32"/>
        <v>0.13747499999999999</v>
      </c>
      <c r="S206" s="137">
        <v>0</v>
      </c>
      <c r="T206" s="138">
        <f t="shared" si="33"/>
        <v>0</v>
      </c>
      <c r="AR206" s="139" t="s">
        <v>232</v>
      </c>
      <c r="AT206" s="139" t="s">
        <v>210</v>
      </c>
      <c r="AU206" s="139" t="s">
        <v>81</v>
      </c>
      <c r="AY206" s="13" t="s">
        <v>168</v>
      </c>
      <c r="BE206" s="140">
        <f t="shared" si="34"/>
        <v>0</v>
      </c>
      <c r="BF206" s="140">
        <f t="shared" si="35"/>
        <v>0</v>
      </c>
      <c r="BG206" s="140">
        <f t="shared" si="36"/>
        <v>0</v>
      </c>
      <c r="BH206" s="140">
        <f t="shared" si="37"/>
        <v>0</v>
      </c>
      <c r="BI206" s="140">
        <f t="shared" si="38"/>
        <v>0</v>
      </c>
      <c r="BJ206" s="13" t="s">
        <v>79</v>
      </c>
      <c r="BK206" s="140">
        <f t="shared" si="39"/>
        <v>0</v>
      </c>
      <c r="BL206" s="13" t="s">
        <v>174</v>
      </c>
      <c r="BM206" s="139" t="s">
        <v>1564</v>
      </c>
    </row>
    <row r="207" spans="2:65" s="1" customFormat="1" ht="33" customHeight="1">
      <c r="B207" s="128"/>
      <c r="C207" s="129" t="s">
        <v>515</v>
      </c>
      <c r="D207" s="129" t="s">
        <v>170</v>
      </c>
      <c r="E207" s="130" t="s">
        <v>979</v>
      </c>
      <c r="F207" s="131" t="s">
        <v>980</v>
      </c>
      <c r="G207" s="132" t="s">
        <v>207</v>
      </c>
      <c r="H207" s="133">
        <v>19.22</v>
      </c>
      <c r="I207" s="134">
        <v>0</v>
      </c>
      <c r="J207" s="134">
        <f t="shared" si="30"/>
        <v>0</v>
      </c>
      <c r="K207" s="131" t="s">
        <v>2419</v>
      </c>
      <c r="L207" s="25"/>
      <c r="M207" s="135" t="s">
        <v>1</v>
      </c>
      <c r="N207" s="136" t="s">
        <v>37</v>
      </c>
      <c r="O207" s="137">
        <v>0.28299999999999997</v>
      </c>
      <c r="P207" s="137">
        <f t="shared" si="31"/>
        <v>5.4392599999999991</v>
      </c>
      <c r="Q207" s="137">
        <v>3.0000000000000001E-5</v>
      </c>
      <c r="R207" s="137">
        <f t="shared" si="32"/>
        <v>5.7660000000000003E-4</v>
      </c>
      <c r="S207" s="137">
        <v>0</v>
      </c>
      <c r="T207" s="138">
        <f t="shared" si="33"/>
        <v>0</v>
      </c>
      <c r="AR207" s="139" t="s">
        <v>174</v>
      </c>
      <c r="AT207" s="139" t="s">
        <v>170</v>
      </c>
      <c r="AU207" s="139" t="s">
        <v>81</v>
      </c>
      <c r="AY207" s="13" t="s">
        <v>168</v>
      </c>
      <c r="BE207" s="140">
        <f t="shared" si="34"/>
        <v>0</v>
      </c>
      <c r="BF207" s="140">
        <f t="shared" si="35"/>
        <v>0</v>
      </c>
      <c r="BG207" s="140">
        <f t="shared" si="36"/>
        <v>0</v>
      </c>
      <c r="BH207" s="140">
        <f t="shared" si="37"/>
        <v>0</v>
      </c>
      <c r="BI207" s="140">
        <f t="shared" si="38"/>
        <v>0</v>
      </c>
      <c r="BJ207" s="13" t="s">
        <v>79</v>
      </c>
      <c r="BK207" s="140">
        <f t="shared" si="39"/>
        <v>0</v>
      </c>
      <c r="BL207" s="13" t="s">
        <v>174</v>
      </c>
      <c r="BM207" s="139" t="s">
        <v>1565</v>
      </c>
    </row>
    <row r="208" spans="2:65" s="1" customFormat="1" ht="24.2" customHeight="1">
      <c r="B208" s="128"/>
      <c r="C208" s="145" t="s">
        <v>520</v>
      </c>
      <c r="D208" s="145" t="s">
        <v>210</v>
      </c>
      <c r="E208" s="146" t="s">
        <v>982</v>
      </c>
      <c r="F208" s="147" t="s">
        <v>983</v>
      </c>
      <c r="G208" s="148" t="s">
        <v>207</v>
      </c>
      <c r="H208" s="149">
        <v>19.507999999999999</v>
      </c>
      <c r="I208" s="134">
        <v>0</v>
      </c>
      <c r="J208" s="150">
        <f t="shared" si="30"/>
        <v>0</v>
      </c>
      <c r="K208" s="147" t="s">
        <v>2419</v>
      </c>
      <c r="L208" s="151"/>
      <c r="M208" s="152" t="s">
        <v>1</v>
      </c>
      <c r="N208" s="153" t="s">
        <v>37</v>
      </c>
      <c r="O208" s="137">
        <v>0</v>
      </c>
      <c r="P208" s="137">
        <f t="shared" si="31"/>
        <v>0</v>
      </c>
      <c r="Q208" s="137">
        <v>2.4E-2</v>
      </c>
      <c r="R208" s="137">
        <f t="shared" si="32"/>
        <v>0.468192</v>
      </c>
      <c r="S208" s="137">
        <v>0</v>
      </c>
      <c r="T208" s="138">
        <f t="shared" si="33"/>
        <v>0</v>
      </c>
      <c r="AR208" s="139" t="s">
        <v>232</v>
      </c>
      <c r="AT208" s="139" t="s">
        <v>210</v>
      </c>
      <c r="AU208" s="139" t="s">
        <v>81</v>
      </c>
      <c r="AY208" s="13" t="s">
        <v>168</v>
      </c>
      <c r="BE208" s="140">
        <f t="shared" si="34"/>
        <v>0</v>
      </c>
      <c r="BF208" s="140">
        <f t="shared" si="35"/>
        <v>0</v>
      </c>
      <c r="BG208" s="140">
        <f t="shared" si="36"/>
        <v>0</v>
      </c>
      <c r="BH208" s="140">
        <f t="shared" si="37"/>
        <v>0</v>
      </c>
      <c r="BI208" s="140">
        <f t="shared" si="38"/>
        <v>0</v>
      </c>
      <c r="BJ208" s="13" t="s">
        <v>79</v>
      </c>
      <c r="BK208" s="140">
        <f t="shared" si="39"/>
        <v>0</v>
      </c>
      <c r="BL208" s="13" t="s">
        <v>174</v>
      </c>
      <c r="BM208" s="139" t="s">
        <v>1566</v>
      </c>
    </row>
    <row r="209" spans="2:65" s="1" customFormat="1" ht="37.9" customHeight="1">
      <c r="B209" s="128"/>
      <c r="C209" s="129" t="s">
        <v>524</v>
      </c>
      <c r="D209" s="129" t="s">
        <v>170</v>
      </c>
      <c r="E209" s="130" t="s">
        <v>1567</v>
      </c>
      <c r="F209" s="131" t="s">
        <v>1568</v>
      </c>
      <c r="G209" s="132" t="s">
        <v>173</v>
      </c>
      <c r="H209" s="133">
        <v>1</v>
      </c>
      <c r="I209" s="134">
        <v>0</v>
      </c>
      <c r="J209" s="134">
        <f t="shared" si="30"/>
        <v>0</v>
      </c>
      <c r="K209" s="131" t="s">
        <v>192</v>
      </c>
      <c r="L209" s="25"/>
      <c r="M209" s="135" t="s">
        <v>1</v>
      </c>
      <c r="N209" s="136" t="s">
        <v>37</v>
      </c>
      <c r="O209" s="137">
        <v>3.6999999999999998E-2</v>
      </c>
      <c r="P209" s="137">
        <f t="shared" si="31"/>
        <v>3.6999999999999998E-2</v>
      </c>
      <c r="Q209" s="137">
        <v>8.4999999999999995E-4</v>
      </c>
      <c r="R209" s="137">
        <f t="shared" si="32"/>
        <v>8.4999999999999995E-4</v>
      </c>
      <c r="S209" s="137">
        <v>0</v>
      </c>
      <c r="T209" s="138">
        <f t="shared" si="33"/>
        <v>0</v>
      </c>
      <c r="AR209" s="139" t="s">
        <v>174</v>
      </c>
      <c r="AT209" s="139" t="s">
        <v>170</v>
      </c>
      <c r="AU209" s="139" t="s">
        <v>81</v>
      </c>
      <c r="AY209" s="13" t="s">
        <v>168</v>
      </c>
      <c r="BE209" s="140">
        <f t="shared" si="34"/>
        <v>0</v>
      </c>
      <c r="BF209" s="140">
        <f t="shared" si="35"/>
        <v>0</v>
      </c>
      <c r="BG209" s="140">
        <f t="shared" si="36"/>
        <v>0</v>
      </c>
      <c r="BH209" s="140">
        <f t="shared" si="37"/>
        <v>0</v>
      </c>
      <c r="BI209" s="140">
        <f t="shared" si="38"/>
        <v>0</v>
      </c>
      <c r="BJ209" s="13" t="s">
        <v>79</v>
      </c>
      <c r="BK209" s="140">
        <f t="shared" si="39"/>
        <v>0</v>
      </c>
      <c r="BL209" s="13" t="s">
        <v>174</v>
      </c>
      <c r="BM209" s="139" t="s">
        <v>1569</v>
      </c>
    </row>
    <row r="210" spans="2:65" s="1" customFormat="1" ht="33" customHeight="1">
      <c r="B210" s="128"/>
      <c r="C210" s="129" t="s">
        <v>528</v>
      </c>
      <c r="D210" s="129" t="s">
        <v>170</v>
      </c>
      <c r="E210" s="130" t="s">
        <v>1570</v>
      </c>
      <c r="F210" s="131" t="s">
        <v>1571</v>
      </c>
      <c r="G210" s="132" t="s">
        <v>207</v>
      </c>
      <c r="H210" s="133">
        <v>132.97</v>
      </c>
      <c r="I210" s="134">
        <v>0</v>
      </c>
      <c r="J210" s="134">
        <f t="shared" si="30"/>
        <v>0</v>
      </c>
      <c r="K210" s="131" t="s">
        <v>2419</v>
      </c>
      <c r="L210" s="25"/>
      <c r="M210" s="135" t="s">
        <v>1</v>
      </c>
      <c r="N210" s="136" t="s">
        <v>37</v>
      </c>
      <c r="O210" s="137">
        <v>0.35</v>
      </c>
      <c r="P210" s="137">
        <f t="shared" si="31"/>
        <v>46.539499999999997</v>
      </c>
      <c r="Q210" s="137">
        <v>4.0000000000000003E-5</v>
      </c>
      <c r="R210" s="137">
        <f t="shared" si="32"/>
        <v>5.3188000000000003E-3</v>
      </c>
      <c r="S210" s="137">
        <v>0</v>
      </c>
      <c r="T210" s="138">
        <f t="shared" si="33"/>
        <v>0</v>
      </c>
      <c r="AR210" s="139" t="s">
        <v>174</v>
      </c>
      <c r="AT210" s="139" t="s">
        <v>170</v>
      </c>
      <c r="AU210" s="139" t="s">
        <v>81</v>
      </c>
      <c r="AY210" s="13" t="s">
        <v>168</v>
      </c>
      <c r="BE210" s="140">
        <f t="shared" si="34"/>
        <v>0</v>
      </c>
      <c r="BF210" s="140">
        <f t="shared" si="35"/>
        <v>0</v>
      </c>
      <c r="BG210" s="140">
        <f t="shared" si="36"/>
        <v>0</v>
      </c>
      <c r="BH210" s="140">
        <f t="shared" si="37"/>
        <v>0</v>
      </c>
      <c r="BI210" s="140">
        <f t="shared" si="38"/>
        <v>0</v>
      </c>
      <c r="BJ210" s="13" t="s">
        <v>79</v>
      </c>
      <c r="BK210" s="140">
        <f t="shared" si="39"/>
        <v>0</v>
      </c>
      <c r="BL210" s="13" t="s">
        <v>174</v>
      </c>
      <c r="BM210" s="139" t="s">
        <v>1572</v>
      </c>
    </row>
    <row r="211" spans="2:65" s="1" customFormat="1" ht="24.2" customHeight="1">
      <c r="B211" s="128"/>
      <c r="C211" s="145" t="s">
        <v>532</v>
      </c>
      <c r="D211" s="145" t="s">
        <v>210</v>
      </c>
      <c r="E211" s="146" t="s">
        <v>1573</v>
      </c>
      <c r="F211" s="147" t="s">
        <v>1574</v>
      </c>
      <c r="G211" s="148" t="s">
        <v>207</v>
      </c>
      <c r="H211" s="149">
        <v>134.965</v>
      </c>
      <c r="I211" s="134">
        <v>0</v>
      </c>
      <c r="J211" s="150">
        <f t="shared" si="30"/>
        <v>0</v>
      </c>
      <c r="K211" s="147" t="s">
        <v>2419</v>
      </c>
      <c r="L211" s="151"/>
      <c r="M211" s="152" t="s">
        <v>1</v>
      </c>
      <c r="N211" s="153" t="s">
        <v>37</v>
      </c>
      <c r="O211" s="137">
        <v>0</v>
      </c>
      <c r="P211" s="137">
        <f t="shared" si="31"/>
        <v>0</v>
      </c>
      <c r="Q211" s="137">
        <v>3.6999999999999998E-2</v>
      </c>
      <c r="R211" s="137">
        <f t="shared" si="32"/>
        <v>4.9937050000000003</v>
      </c>
      <c r="S211" s="137">
        <v>0</v>
      </c>
      <c r="T211" s="138">
        <f t="shared" si="33"/>
        <v>0</v>
      </c>
      <c r="AR211" s="139" t="s">
        <v>232</v>
      </c>
      <c r="AT211" s="139" t="s">
        <v>210</v>
      </c>
      <c r="AU211" s="139" t="s">
        <v>81</v>
      </c>
      <c r="AY211" s="13" t="s">
        <v>168</v>
      </c>
      <c r="BE211" s="140">
        <f t="shared" si="34"/>
        <v>0</v>
      </c>
      <c r="BF211" s="140">
        <f t="shared" si="35"/>
        <v>0</v>
      </c>
      <c r="BG211" s="140">
        <f t="shared" si="36"/>
        <v>0</v>
      </c>
      <c r="BH211" s="140">
        <f t="shared" si="37"/>
        <v>0</v>
      </c>
      <c r="BI211" s="140">
        <f t="shared" si="38"/>
        <v>0</v>
      </c>
      <c r="BJ211" s="13" t="s">
        <v>79</v>
      </c>
      <c r="BK211" s="140">
        <f t="shared" si="39"/>
        <v>0</v>
      </c>
      <c r="BL211" s="13" t="s">
        <v>174</v>
      </c>
      <c r="BM211" s="139" t="s">
        <v>1575</v>
      </c>
    </row>
    <row r="212" spans="2:65" s="1" customFormat="1" ht="37.9" customHeight="1">
      <c r="B212" s="128"/>
      <c r="C212" s="129" t="s">
        <v>536</v>
      </c>
      <c r="D212" s="129" t="s">
        <v>170</v>
      </c>
      <c r="E212" s="130" t="s">
        <v>1576</v>
      </c>
      <c r="F212" s="131" t="s">
        <v>1577</v>
      </c>
      <c r="G212" s="132" t="s">
        <v>173</v>
      </c>
      <c r="H212" s="133">
        <v>20</v>
      </c>
      <c r="I212" s="134">
        <v>0</v>
      </c>
      <c r="J212" s="134">
        <f t="shared" si="30"/>
        <v>0</v>
      </c>
      <c r="K212" s="131" t="s">
        <v>192</v>
      </c>
      <c r="L212" s="25"/>
      <c r="M212" s="135" t="s">
        <v>1</v>
      </c>
      <c r="N212" s="136" t="s">
        <v>37</v>
      </c>
      <c r="O212" s="137">
        <v>4.1000000000000002E-2</v>
      </c>
      <c r="P212" s="137">
        <f t="shared" si="31"/>
        <v>0.82000000000000006</v>
      </c>
      <c r="Q212" s="137">
        <v>1E-3</v>
      </c>
      <c r="R212" s="137">
        <f t="shared" si="32"/>
        <v>0.02</v>
      </c>
      <c r="S212" s="137">
        <v>0</v>
      </c>
      <c r="T212" s="138">
        <f t="shared" si="33"/>
        <v>0</v>
      </c>
      <c r="AR212" s="139" t="s">
        <v>174</v>
      </c>
      <c r="AT212" s="139" t="s">
        <v>170</v>
      </c>
      <c r="AU212" s="139" t="s">
        <v>81</v>
      </c>
      <c r="AY212" s="13" t="s">
        <v>168</v>
      </c>
      <c r="BE212" s="140">
        <f t="shared" si="34"/>
        <v>0</v>
      </c>
      <c r="BF212" s="140">
        <f t="shared" si="35"/>
        <v>0</v>
      </c>
      <c r="BG212" s="140">
        <f t="shared" si="36"/>
        <v>0</v>
      </c>
      <c r="BH212" s="140">
        <f t="shared" si="37"/>
        <v>0</v>
      </c>
      <c r="BI212" s="140">
        <f t="shared" si="38"/>
        <v>0</v>
      </c>
      <c r="BJ212" s="13" t="s">
        <v>79</v>
      </c>
      <c r="BK212" s="140">
        <f t="shared" si="39"/>
        <v>0</v>
      </c>
      <c r="BL212" s="13" t="s">
        <v>174</v>
      </c>
      <c r="BM212" s="139" t="s">
        <v>1578</v>
      </c>
    </row>
    <row r="213" spans="2:65" s="1" customFormat="1" ht="33" customHeight="1">
      <c r="B213" s="128"/>
      <c r="C213" s="129" t="s">
        <v>540</v>
      </c>
      <c r="D213" s="129" t="s">
        <v>170</v>
      </c>
      <c r="E213" s="130" t="s">
        <v>1579</v>
      </c>
      <c r="F213" s="131" t="s">
        <v>1580</v>
      </c>
      <c r="G213" s="132" t="s">
        <v>207</v>
      </c>
      <c r="H213" s="133">
        <v>46.36</v>
      </c>
      <c r="I213" s="134">
        <v>0</v>
      </c>
      <c r="J213" s="134">
        <f t="shared" si="30"/>
        <v>0</v>
      </c>
      <c r="K213" s="131" t="s">
        <v>2419</v>
      </c>
      <c r="L213" s="25"/>
      <c r="M213" s="135" t="s">
        <v>1</v>
      </c>
      <c r="N213" s="136" t="s">
        <v>37</v>
      </c>
      <c r="O213" s="137">
        <v>8.9999999999999993E-3</v>
      </c>
      <c r="P213" s="137">
        <f t="shared" si="31"/>
        <v>0.41723999999999994</v>
      </c>
      <c r="Q213" s="137">
        <v>0</v>
      </c>
      <c r="R213" s="137">
        <f t="shared" si="32"/>
        <v>0</v>
      </c>
      <c r="S213" s="137">
        <v>0</v>
      </c>
      <c r="T213" s="138">
        <f t="shared" si="33"/>
        <v>0</v>
      </c>
      <c r="AR213" s="139" t="s">
        <v>174</v>
      </c>
      <c r="AT213" s="139" t="s">
        <v>170</v>
      </c>
      <c r="AU213" s="139" t="s">
        <v>81</v>
      </c>
      <c r="AY213" s="13" t="s">
        <v>168</v>
      </c>
      <c r="BE213" s="140">
        <f t="shared" si="34"/>
        <v>0</v>
      </c>
      <c r="BF213" s="140">
        <f t="shared" si="35"/>
        <v>0</v>
      </c>
      <c r="BG213" s="140">
        <f t="shared" si="36"/>
        <v>0</v>
      </c>
      <c r="BH213" s="140">
        <f t="shared" si="37"/>
        <v>0</v>
      </c>
      <c r="BI213" s="140">
        <f t="shared" si="38"/>
        <v>0</v>
      </c>
      <c r="BJ213" s="13" t="s">
        <v>79</v>
      </c>
      <c r="BK213" s="140">
        <f t="shared" si="39"/>
        <v>0</v>
      </c>
      <c r="BL213" s="13" t="s">
        <v>174</v>
      </c>
      <c r="BM213" s="139" t="s">
        <v>1581</v>
      </c>
    </row>
    <row r="214" spans="2:65" s="1" customFormat="1" ht="24.2" customHeight="1">
      <c r="B214" s="128"/>
      <c r="C214" s="129" t="s">
        <v>544</v>
      </c>
      <c r="D214" s="129" t="s">
        <v>170</v>
      </c>
      <c r="E214" s="130" t="s">
        <v>1582</v>
      </c>
      <c r="F214" s="131" t="s">
        <v>1583</v>
      </c>
      <c r="G214" s="132" t="s">
        <v>173</v>
      </c>
      <c r="H214" s="133">
        <v>18</v>
      </c>
      <c r="I214" s="134">
        <v>0</v>
      </c>
      <c r="J214" s="134">
        <f t="shared" si="30"/>
        <v>0</v>
      </c>
      <c r="K214" s="131" t="s">
        <v>2419</v>
      </c>
      <c r="L214" s="25"/>
      <c r="M214" s="135" t="s">
        <v>1</v>
      </c>
      <c r="N214" s="136" t="s">
        <v>37</v>
      </c>
      <c r="O214" s="137">
        <v>0.40300000000000002</v>
      </c>
      <c r="P214" s="137">
        <f t="shared" si="31"/>
        <v>7.2540000000000004</v>
      </c>
      <c r="Q214" s="137">
        <v>6.0000000000000002E-5</v>
      </c>
      <c r="R214" s="137">
        <f t="shared" si="32"/>
        <v>1.08E-3</v>
      </c>
      <c r="S214" s="137">
        <v>0</v>
      </c>
      <c r="T214" s="138">
        <f t="shared" si="33"/>
        <v>0</v>
      </c>
      <c r="AR214" s="139" t="s">
        <v>174</v>
      </c>
      <c r="AT214" s="139" t="s">
        <v>170</v>
      </c>
      <c r="AU214" s="139" t="s">
        <v>81</v>
      </c>
      <c r="AY214" s="13" t="s">
        <v>168</v>
      </c>
      <c r="BE214" s="140">
        <f t="shared" si="34"/>
        <v>0</v>
      </c>
      <c r="BF214" s="140">
        <f t="shared" si="35"/>
        <v>0</v>
      </c>
      <c r="BG214" s="140">
        <f t="shared" si="36"/>
        <v>0</v>
      </c>
      <c r="BH214" s="140">
        <f t="shared" si="37"/>
        <v>0</v>
      </c>
      <c r="BI214" s="140">
        <f t="shared" si="38"/>
        <v>0</v>
      </c>
      <c r="BJ214" s="13" t="s">
        <v>79</v>
      </c>
      <c r="BK214" s="140">
        <f t="shared" si="39"/>
        <v>0</v>
      </c>
      <c r="BL214" s="13" t="s">
        <v>174</v>
      </c>
      <c r="BM214" s="139" t="s">
        <v>1584</v>
      </c>
    </row>
    <row r="215" spans="2:65" s="1" customFormat="1" ht="24.2" customHeight="1">
      <c r="B215" s="128"/>
      <c r="C215" s="145" t="s">
        <v>548</v>
      </c>
      <c r="D215" s="145" t="s">
        <v>210</v>
      </c>
      <c r="E215" s="146" t="s">
        <v>1585</v>
      </c>
      <c r="F215" s="147" t="s">
        <v>1586</v>
      </c>
      <c r="G215" s="148" t="s">
        <v>173</v>
      </c>
      <c r="H215" s="149">
        <v>12</v>
      </c>
      <c r="I215" s="134">
        <v>0</v>
      </c>
      <c r="J215" s="150">
        <f t="shared" si="30"/>
        <v>0</v>
      </c>
      <c r="K215" s="147" t="s">
        <v>2419</v>
      </c>
      <c r="L215" s="151"/>
      <c r="M215" s="152" t="s">
        <v>1</v>
      </c>
      <c r="N215" s="153" t="s">
        <v>37</v>
      </c>
      <c r="O215" s="137">
        <v>0</v>
      </c>
      <c r="P215" s="137">
        <f t="shared" si="31"/>
        <v>0</v>
      </c>
      <c r="Q215" s="137">
        <v>6.0000000000000001E-3</v>
      </c>
      <c r="R215" s="137">
        <f t="shared" si="32"/>
        <v>7.2000000000000008E-2</v>
      </c>
      <c r="S215" s="137">
        <v>0</v>
      </c>
      <c r="T215" s="138">
        <f t="shared" si="33"/>
        <v>0</v>
      </c>
      <c r="AR215" s="139" t="s">
        <v>232</v>
      </c>
      <c r="AT215" s="139" t="s">
        <v>210</v>
      </c>
      <c r="AU215" s="139" t="s">
        <v>81</v>
      </c>
      <c r="AY215" s="13" t="s">
        <v>168</v>
      </c>
      <c r="BE215" s="140">
        <f t="shared" si="34"/>
        <v>0</v>
      </c>
      <c r="BF215" s="140">
        <f t="shared" si="35"/>
        <v>0</v>
      </c>
      <c r="BG215" s="140">
        <f t="shared" si="36"/>
        <v>0</v>
      </c>
      <c r="BH215" s="140">
        <f t="shared" si="37"/>
        <v>0</v>
      </c>
      <c r="BI215" s="140">
        <f t="shared" si="38"/>
        <v>0</v>
      </c>
      <c r="BJ215" s="13" t="s">
        <v>79</v>
      </c>
      <c r="BK215" s="140">
        <f t="shared" si="39"/>
        <v>0</v>
      </c>
      <c r="BL215" s="13" t="s">
        <v>174</v>
      </c>
      <c r="BM215" s="139" t="s">
        <v>1587</v>
      </c>
    </row>
    <row r="216" spans="2:65" s="1" customFormat="1" ht="16.5" customHeight="1">
      <c r="B216" s="128"/>
      <c r="C216" s="145" t="s">
        <v>552</v>
      </c>
      <c r="D216" s="145" t="s">
        <v>210</v>
      </c>
      <c r="E216" s="146" t="s">
        <v>1588</v>
      </c>
      <c r="F216" s="147" t="s">
        <v>1589</v>
      </c>
      <c r="G216" s="148" t="s">
        <v>173</v>
      </c>
      <c r="H216" s="149">
        <v>6</v>
      </c>
      <c r="I216" s="134">
        <v>0</v>
      </c>
      <c r="J216" s="150">
        <f t="shared" si="30"/>
        <v>0</v>
      </c>
      <c r="K216" s="147" t="s">
        <v>192</v>
      </c>
      <c r="L216" s="151"/>
      <c r="M216" s="152" t="s">
        <v>1</v>
      </c>
      <c r="N216" s="153" t="s">
        <v>37</v>
      </c>
      <c r="O216" s="137">
        <v>0</v>
      </c>
      <c r="P216" s="137">
        <f t="shared" si="31"/>
        <v>0</v>
      </c>
      <c r="Q216" s="137">
        <v>5.0000000000000001E-4</v>
      </c>
      <c r="R216" s="137">
        <f t="shared" si="32"/>
        <v>3.0000000000000001E-3</v>
      </c>
      <c r="S216" s="137">
        <v>0</v>
      </c>
      <c r="T216" s="138">
        <f t="shared" si="33"/>
        <v>0</v>
      </c>
      <c r="AR216" s="139" t="s">
        <v>232</v>
      </c>
      <c r="AT216" s="139" t="s">
        <v>210</v>
      </c>
      <c r="AU216" s="139" t="s">
        <v>81</v>
      </c>
      <c r="AY216" s="13" t="s">
        <v>168</v>
      </c>
      <c r="BE216" s="140">
        <f t="shared" si="34"/>
        <v>0</v>
      </c>
      <c r="BF216" s="140">
        <f t="shared" si="35"/>
        <v>0</v>
      </c>
      <c r="BG216" s="140">
        <f t="shared" si="36"/>
        <v>0</v>
      </c>
      <c r="BH216" s="140">
        <f t="shared" si="37"/>
        <v>0</v>
      </c>
      <c r="BI216" s="140">
        <f t="shared" si="38"/>
        <v>0</v>
      </c>
      <c r="BJ216" s="13" t="s">
        <v>79</v>
      </c>
      <c r="BK216" s="140">
        <f t="shared" si="39"/>
        <v>0</v>
      </c>
      <c r="BL216" s="13" t="s">
        <v>174</v>
      </c>
      <c r="BM216" s="139" t="s">
        <v>1590</v>
      </c>
    </row>
    <row r="217" spans="2:65" s="1" customFormat="1" ht="24.2" customHeight="1">
      <c r="B217" s="128"/>
      <c r="C217" s="129" t="s">
        <v>556</v>
      </c>
      <c r="D217" s="129" t="s">
        <v>170</v>
      </c>
      <c r="E217" s="130" t="s">
        <v>991</v>
      </c>
      <c r="F217" s="131" t="s">
        <v>992</v>
      </c>
      <c r="G217" s="132" t="s">
        <v>173</v>
      </c>
      <c r="H217" s="133">
        <v>12</v>
      </c>
      <c r="I217" s="134">
        <v>0</v>
      </c>
      <c r="J217" s="134">
        <f t="shared" si="30"/>
        <v>0</v>
      </c>
      <c r="K217" s="131" t="s">
        <v>2419</v>
      </c>
      <c r="L217" s="25"/>
      <c r="M217" s="135" t="s">
        <v>1</v>
      </c>
      <c r="N217" s="136" t="s">
        <v>37</v>
      </c>
      <c r="O217" s="137">
        <v>0.53900000000000003</v>
      </c>
      <c r="P217" s="137">
        <f t="shared" si="31"/>
        <v>6.468</v>
      </c>
      <c r="Q217" s="137">
        <v>6.9999999999999994E-5</v>
      </c>
      <c r="R217" s="137">
        <f t="shared" si="32"/>
        <v>8.3999999999999993E-4</v>
      </c>
      <c r="S217" s="137">
        <v>0</v>
      </c>
      <c r="T217" s="138">
        <f t="shared" si="33"/>
        <v>0</v>
      </c>
      <c r="AR217" s="139" t="s">
        <v>174</v>
      </c>
      <c r="AT217" s="139" t="s">
        <v>170</v>
      </c>
      <c r="AU217" s="139" t="s">
        <v>81</v>
      </c>
      <c r="AY217" s="13" t="s">
        <v>168</v>
      </c>
      <c r="BE217" s="140">
        <f t="shared" si="34"/>
        <v>0</v>
      </c>
      <c r="BF217" s="140">
        <f t="shared" si="35"/>
        <v>0</v>
      </c>
      <c r="BG217" s="140">
        <f t="shared" si="36"/>
        <v>0</v>
      </c>
      <c r="BH217" s="140">
        <f t="shared" si="37"/>
        <v>0</v>
      </c>
      <c r="BI217" s="140">
        <f t="shared" si="38"/>
        <v>0</v>
      </c>
      <c r="BJ217" s="13" t="s">
        <v>79</v>
      </c>
      <c r="BK217" s="140">
        <f t="shared" si="39"/>
        <v>0</v>
      </c>
      <c r="BL217" s="13" t="s">
        <v>174</v>
      </c>
      <c r="BM217" s="139" t="s">
        <v>1591</v>
      </c>
    </row>
    <row r="218" spans="2:65" s="1" customFormat="1" ht="24.2" customHeight="1">
      <c r="B218" s="128"/>
      <c r="C218" s="145" t="s">
        <v>560</v>
      </c>
      <c r="D218" s="145" t="s">
        <v>210</v>
      </c>
      <c r="E218" s="146" t="s">
        <v>1592</v>
      </c>
      <c r="F218" s="147" t="s">
        <v>1593</v>
      </c>
      <c r="G218" s="148" t="s">
        <v>173</v>
      </c>
      <c r="H218" s="149">
        <v>6</v>
      </c>
      <c r="I218" s="134">
        <v>0</v>
      </c>
      <c r="J218" s="150">
        <f t="shared" si="30"/>
        <v>0</v>
      </c>
      <c r="K218" s="147" t="s">
        <v>2419</v>
      </c>
      <c r="L218" s="151"/>
      <c r="M218" s="152" t="s">
        <v>1</v>
      </c>
      <c r="N218" s="153" t="s">
        <v>37</v>
      </c>
      <c r="O218" s="137">
        <v>0</v>
      </c>
      <c r="P218" s="137">
        <f t="shared" si="31"/>
        <v>0</v>
      </c>
      <c r="Q218" s="137">
        <v>0.01</v>
      </c>
      <c r="R218" s="137">
        <f t="shared" si="32"/>
        <v>0.06</v>
      </c>
      <c r="S218" s="137">
        <v>0</v>
      </c>
      <c r="T218" s="138">
        <f t="shared" si="33"/>
        <v>0</v>
      </c>
      <c r="AR218" s="139" t="s">
        <v>232</v>
      </c>
      <c r="AT218" s="139" t="s">
        <v>210</v>
      </c>
      <c r="AU218" s="139" t="s">
        <v>81</v>
      </c>
      <c r="AY218" s="13" t="s">
        <v>168</v>
      </c>
      <c r="BE218" s="140">
        <f t="shared" si="34"/>
        <v>0</v>
      </c>
      <c r="BF218" s="140">
        <f t="shared" si="35"/>
        <v>0</v>
      </c>
      <c r="BG218" s="140">
        <f t="shared" si="36"/>
        <v>0</v>
      </c>
      <c r="BH218" s="140">
        <f t="shared" si="37"/>
        <v>0</v>
      </c>
      <c r="BI218" s="140">
        <f t="shared" si="38"/>
        <v>0</v>
      </c>
      <c r="BJ218" s="13" t="s">
        <v>79</v>
      </c>
      <c r="BK218" s="140">
        <f t="shared" si="39"/>
        <v>0</v>
      </c>
      <c r="BL218" s="13" t="s">
        <v>174</v>
      </c>
      <c r="BM218" s="139" t="s">
        <v>1594</v>
      </c>
    </row>
    <row r="219" spans="2:65" s="1" customFormat="1" ht="24.2" customHeight="1">
      <c r="B219" s="128"/>
      <c r="C219" s="145" t="s">
        <v>564</v>
      </c>
      <c r="D219" s="145" t="s">
        <v>210</v>
      </c>
      <c r="E219" s="146" t="s">
        <v>1595</v>
      </c>
      <c r="F219" s="147" t="s">
        <v>1596</v>
      </c>
      <c r="G219" s="148" t="s">
        <v>173</v>
      </c>
      <c r="H219" s="149">
        <v>6</v>
      </c>
      <c r="I219" s="134">
        <v>0</v>
      </c>
      <c r="J219" s="150">
        <f t="shared" si="30"/>
        <v>0</v>
      </c>
      <c r="K219" s="147" t="s">
        <v>2419</v>
      </c>
      <c r="L219" s="151"/>
      <c r="M219" s="152" t="s">
        <v>1</v>
      </c>
      <c r="N219" s="153" t="s">
        <v>37</v>
      </c>
      <c r="O219" s="137">
        <v>0</v>
      </c>
      <c r="P219" s="137">
        <f t="shared" si="31"/>
        <v>0</v>
      </c>
      <c r="Q219" s="137">
        <v>7.0000000000000001E-3</v>
      </c>
      <c r="R219" s="137">
        <f t="shared" si="32"/>
        <v>4.2000000000000003E-2</v>
      </c>
      <c r="S219" s="137">
        <v>0</v>
      </c>
      <c r="T219" s="138">
        <f t="shared" si="33"/>
        <v>0</v>
      </c>
      <c r="AR219" s="139" t="s">
        <v>232</v>
      </c>
      <c r="AT219" s="139" t="s">
        <v>210</v>
      </c>
      <c r="AU219" s="139" t="s">
        <v>81</v>
      </c>
      <c r="AY219" s="13" t="s">
        <v>168</v>
      </c>
      <c r="BE219" s="140">
        <f t="shared" si="34"/>
        <v>0</v>
      </c>
      <c r="BF219" s="140">
        <f t="shared" si="35"/>
        <v>0</v>
      </c>
      <c r="BG219" s="140">
        <f t="shared" si="36"/>
        <v>0</v>
      </c>
      <c r="BH219" s="140">
        <f t="shared" si="37"/>
        <v>0</v>
      </c>
      <c r="BI219" s="140">
        <f t="shared" si="38"/>
        <v>0</v>
      </c>
      <c r="BJ219" s="13" t="s">
        <v>79</v>
      </c>
      <c r="BK219" s="140">
        <f t="shared" si="39"/>
        <v>0</v>
      </c>
      <c r="BL219" s="13" t="s">
        <v>174</v>
      </c>
      <c r="BM219" s="139" t="s">
        <v>1597</v>
      </c>
    </row>
    <row r="220" spans="2:65" s="1" customFormat="1" ht="24.2" customHeight="1">
      <c r="B220" s="128"/>
      <c r="C220" s="129" t="s">
        <v>568</v>
      </c>
      <c r="D220" s="129" t="s">
        <v>170</v>
      </c>
      <c r="E220" s="130" t="s">
        <v>1598</v>
      </c>
      <c r="F220" s="131" t="s">
        <v>1599</v>
      </c>
      <c r="G220" s="132" t="s">
        <v>173</v>
      </c>
      <c r="H220" s="133">
        <v>3</v>
      </c>
      <c r="I220" s="134">
        <v>0</v>
      </c>
      <c r="J220" s="134">
        <f t="shared" si="30"/>
        <v>0</v>
      </c>
      <c r="K220" s="131" t="s">
        <v>2419</v>
      </c>
      <c r="L220" s="25"/>
      <c r="M220" s="135" t="s">
        <v>1</v>
      </c>
      <c r="N220" s="136" t="s">
        <v>37</v>
      </c>
      <c r="O220" s="137">
        <v>0.67400000000000004</v>
      </c>
      <c r="P220" s="137">
        <f t="shared" si="31"/>
        <v>2.0220000000000002</v>
      </c>
      <c r="Q220" s="137">
        <v>6.9999999999999994E-5</v>
      </c>
      <c r="R220" s="137">
        <f t="shared" si="32"/>
        <v>2.0999999999999998E-4</v>
      </c>
      <c r="S220" s="137">
        <v>0</v>
      </c>
      <c r="T220" s="138">
        <f t="shared" si="33"/>
        <v>0</v>
      </c>
      <c r="AR220" s="139" t="s">
        <v>174</v>
      </c>
      <c r="AT220" s="139" t="s">
        <v>170</v>
      </c>
      <c r="AU220" s="139" t="s">
        <v>81</v>
      </c>
      <c r="AY220" s="13" t="s">
        <v>168</v>
      </c>
      <c r="BE220" s="140">
        <f t="shared" si="34"/>
        <v>0</v>
      </c>
      <c r="BF220" s="140">
        <f t="shared" si="35"/>
        <v>0</v>
      </c>
      <c r="BG220" s="140">
        <f t="shared" si="36"/>
        <v>0</v>
      </c>
      <c r="BH220" s="140">
        <f t="shared" si="37"/>
        <v>0</v>
      </c>
      <c r="BI220" s="140">
        <f t="shared" si="38"/>
        <v>0</v>
      </c>
      <c r="BJ220" s="13" t="s">
        <v>79</v>
      </c>
      <c r="BK220" s="140">
        <f t="shared" si="39"/>
        <v>0</v>
      </c>
      <c r="BL220" s="13" t="s">
        <v>174</v>
      </c>
      <c r="BM220" s="139" t="s">
        <v>1600</v>
      </c>
    </row>
    <row r="221" spans="2:65" s="1" customFormat="1" ht="24.2" customHeight="1">
      <c r="B221" s="128"/>
      <c r="C221" s="145" t="s">
        <v>572</v>
      </c>
      <c r="D221" s="145" t="s">
        <v>210</v>
      </c>
      <c r="E221" s="146" t="s">
        <v>1601</v>
      </c>
      <c r="F221" s="147" t="s">
        <v>1602</v>
      </c>
      <c r="G221" s="148" t="s">
        <v>173</v>
      </c>
      <c r="H221" s="149">
        <v>2</v>
      </c>
      <c r="I221" s="134">
        <v>0</v>
      </c>
      <c r="J221" s="150">
        <f t="shared" si="30"/>
        <v>0</v>
      </c>
      <c r="K221" s="147" t="s">
        <v>192</v>
      </c>
      <c r="L221" s="151"/>
      <c r="M221" s="152" t="s">
        <v>1</v>
      </c>
      <c r="N221" s="153" t="s">
        <v>37</v>
      </c>
      <c r="O221" s="137">
        <v>0</v>
      </c>
      <c r="P221" s="137">
        <f t="shared" si="31"/>
        <v>0</v>
      </c>
      <c r="Q221" s="137">
        <v>1.4999999999999999E-2</v>
      </c>
      <c r="R221" s="137">
        <f t="shared" si="32"/>
        <v>0.03</v>
      </c>
      <c r="S221" s="137">
        <v>0</v>
      </c>
      <c r="T221" s="138">
        <f t="shared" si="33"/>
        <v>0</v>
      </c>
      <c r="AR221" s="139" t="s">
        <v>232</v>
      </c>
      <c r="AT221" s="139" t="s">
        <v>210</v>
      </c>
      <c r="AU221" s="139" t="s">
        <v>81</v>
      </c>
      <c r="AY221" s="13" t="s">
        <v>168</v>
      </c>
      <c r="BE221" s="140">
        <f t="shared" si="34"/>
        <v>0</v>
      </c>
      <c r="BF221" s="140">
        <f t="shared" si="35"/>
        <v>0</v>
      </c>
      <c r="BG221" s="140">
        <f t="shared" si="36"/>
        <v>0</v>
      </c>
      <c r="BH221" s="140">
        <f t="shared" si="37"/>
        <v>0</v>
      </c>
      <c r="BI221" s="140">
        <f t="shared" si="38"/>
        <v>0</v>
      </c>
      <c r="BJ221" s="13" t="s">
        <v>79</v>
      </c>
      <c r="BK221" s="140">
        <f t="shared" si="39"/>
        <v>0</v>
      </c>
      <c r="BL221" s="13" t="s">
        <v>174</v>
      </c>
      <c r="BM221" s="139" t="s">
        <v>1603</v>
      </c>
    </row>
    <row r="222" spans="2:65" s="1" customFormat="1" ht="24.2" customHeight="1">
      <c r="B222" s="128"/>
      <c r="C222" s="145" t="s">
        <v>576</v>
      </c>
      <c r="D222" s="145" t="s">
        <v>210</v>
      </c>
      <c r="E222" s="146" t="s">
        <v>1604</v>
      </c>
      <c r="F222" s="147" t="s">
        <v>1605</v>
      </c>
      <c r="G222" s="148" t="s">
        <v>173</v>
      </c>
      <c r="H222" s="149">
        <v>1</v>
      </c>
      <c r="I222" s="134">
        <v>0</v>
      </c>
      <c r="J222" s="150">
        <f t="shared" si="30"/>
        <v>0</v>
      </c>
      <c r="K222" s="147" t="s">
        <v>2419</v>
      </c>
      <c r="L222" s="151"/>
      <c r="M222" s="152" t="s">
        <v>1</v>
      </c>
      <c r="N222" s="153" t="s">
        <v>37</v>
      </c>
      <c r="O222" s="137">
        <v>0</v>
      </c>
      <c r="P222" s="137">
        <f t="shared" si="31"/>
        <v>0</v>
      </c>
      <c r="Q222" s="137">
        <v>2.1999999999999999E-2</v>
      </c>
      <c r="R222" s="137">
        <f t="shared" si="32"/>
        <v>2.1999999999999999E-2</v>
      </c>
      <c r="S222" s="137">
        <v>0</v>
      </c>
      <c r="T222" s="138">
        <f t="shared" si="33"/>
        <v>0</v>
      </c>
      <c r="AR222" s="139" t="s">
        <v>232</v>
      </c>
      <c r="AT222" s="139" t="s">
        <v>210</v>
      </c>
      <c r="AU222" s="139" t="s">
        <v>81</v>
      </c>
      <c r="AY222" s="13" t="s">
        <v>168</v>
      </c>
      <c r="BE222" s="140">
        <f t="shared" si="34"/>
        <v>0</v>
      </c>
      <c r="BF222" s="140">
        <f t="shared" si="35"/>
        <v>0</v>
      </c>
      <c r="BG222" s="140">
        <f t="shared" si="36"/>
        <v>0</v>
      </c>
      <c r="BH222" s="140">
        <f t="shared" si="37"/>
        <v>0</v>
      </c>
      <c r="BI222" s="140">
        <f t="shared" si="38"/>
        <v>0</v>
      </c>
      <c r="BJ222" s="13" t="s">
        <v>79</v>
      </c>
      <c r="BK222" s="140">
        <f t="shared" si="39"/>
        <v>0</v>
      </c>
      <c r="BL222" s="13" t="s">
        <v>174</v>
      </c>
      <c r="BM222" s="139" t="s">
        <v>1606</v>
      </c>
    </row>
    <row r="223" spans="2:65" s="1" customFormat="1" ht="24.2" customHeight="1">
      <c r="B223" s="128"/>
      <c r="C223" s="129" t="s">
        <v>582</v>
      </c>
      <c r="D223" s="129" t="s">
        <v>170</v>
      </c>
      <c r="E223" s="130" t="s">
        <v>1607</v>
      </c>
      <c r="F223" s="131" t="s">
        <v>1608</v>
      </c>
      <c r="G223" s="132" t="s">
        <v>173</v>
      </c>
      <c r="H223" s="133">
        <v>6</v>
      </c>
      <c r="I223" s="134">
        <v>0</v>
      </c>
      <c r="J223" s="134">
        <f t="shared" si="30"/>
        <v>0</v>
      </c>
      <c r="K223" s="131" t="s">
        <v>2419</v>
      </c>
      <c r="L223" s="25"/>
      <c r="M223" s="135" t="s">
        <v>1</v>
      </c>
      <c r="N223" s="136" t="s">
        <v>37</v>
      </c>
      <c r="O223" s="137">
        <v>0.70099999999999996</v>
      </c>
      <c r="P223" s="137">
        <f t="shared" si="31"/>
        <v>4.2059999999999995</v>
      </c>
      <c r="Q223" s="137">
        <v>1.3999999999999999E-4</v>
      </c>
      <c r="R223" s="137">
        <f t="shared" si="32"/>
        <v>8.3999999999999993E-4</v>
      </c>
      <c r="S223" s="137">
        <v>0</v>
      </c>
      <c r="T223" s="138">
        <f t="shared" si="33"/>
        <v>0</v>
      </c>
      <c r="AR223" s="139" t="s">
        <v>174</v>
      </c>
      <c r="AT223" s="139" t="s">
        <v>170</v>
      </c>
      <c r="AU223" s="139" t="s">
        <v>81</v>
      </c>
      <c r="AY223" s="13" t="s">
        <v>168</v>
      </c>
      <c r="BE223" s="140">
        <f t="shared" si="34"/>
        <v>0</v>
      </c>
      <c r="BF223" s="140">
        <f t="shared" si="35"/>
        <v>0</v>
      </c>
      <c r="BG223" s="140">
        <f t="shared" si="36"/>
        <v>0</v>
      </c>
      <c r="BH223" s="140">
        <f t="shared" si="37"/>
        <v>0</v>
      </c>
      <c r="BI223" s="140">
        <f t="shared" si="38"/>
        <v>0</v>
      </c>
      <c r="BJ223" s="13" t="s">
        <v>79</v>
      </c>
      <c r="BK223" s="140">
        <f t="shared" si="39"/>
        <v>0</v>
      </c>
      <c r="BL223" s="13" t="s">
        <v>174</v>
      </c>
      <c r="BM223" s="139" t="s">
        <v>1609</v>
      </c>
    </row>
    <row r="224" spans="2:65" s="1" customFormat="1" ht="37.9" customHeight="1">
      <c r="B224" s="128"/>
      <c r="C224" s="145" t="s">
        <v>589</v>
      </c>
      <c r="D224" s="145" t="s">
        <v>210</v>
      </c>
      <c r="E224" s="146" t="s">
        <v>1610</v>
      </c>
      <c r="F224" s="147" t="s">
        <v>1611</v>
      </c>
      <c r="G224" s="148" t="s">
        <v>173</v>
      </c>
      <c r="H224" s="149">
        <v>6</v>
      </c>
      <c r="I224" s="134">
        <v>0</v>
      </c>
      <c r="J224" s="150">
        <f t="shared" si="30"/>
        <v>0</v>
      </c>
      <c r="K224" s="147" t="s">
        <v>2419</v>
      </c>
      <c r="L224" s="151"/>
      <c r="M224" s="152" t="s">
        <v>1</v>
      </c>
      <c r="N224" s="153" t="s">
        <v>37</v>
      </c>
      <c r="O224" s="137">
        <v>0</v>
      </c>
      <c r="P224" s="137">
        <f t="shared" si="31"/>
        <v>0</v>
      </c>
      <c r="Q224" s="137">
        <v>3.2000000000000001E-2</v>
      </c>
      <c r="R224" s="137">
        <f t="shared" si="32"/>
        <v>0.192</v>
      </c>
      <c r="S224" s="137">
        <v>0</v>
      </c>
      <c r="T224" s="138">
        <f t="shared" si="33"/>
        <v>0</v>
      </c>
      <c r="AR224" s="139" t="s">
        <v>232</v>
      </c>
      <c r="AT224" s="139" t="s">
        <v>210</v>
      </c>
      <c r="AU224" s="139" t="s">
        <v>81</v>
      </c>
      <c r="AY224" s="13" t="s">
        <v>168</v>
      </c>
      <c r="BE224" s="140">
        <f t="shared" si="34"/>
        <v>0</v>
      </c>
      <c r="BF224" s="140">
        <f t="shared" si="35"/>
        <v>0</v>
      </c>
      <c r="BG224" s="140">
        <f t="shared" si="36"/>
        <v>0</v>
      </c>
      <c r="BH224" s="140">
        <f t="shared" si="37"/>
        <v>0</v>
      </c>
      <c r="BI224" s="140">
        <f t="shared" si="38"/>
        <v>0</v>
      </c>
      <c r="BJ224" s="13" t="s">
        <v>79</v>
      </c>
      <c r="BK224" s="140">
        <f t="shared" si="39"/>
        <v>0</v>
      </c>
      <c r="BL224" s="13" t="s">
        <v>174</v>
      </c>
      <c r="BM224" s="139" t="s">
        <v>1612</v>
      </c>
    </row>
    <row r="225" spans="2:65" s="1" customFormat="1" ht="24.2" customHeight="1">
      <c r="B225" s="128"/>
      <c r="C225" s="129" t="s">
        <v>594</v>
      </c>
      <c r="D225" s="129" t="s">
        <v>170</v>
      </c>
      <c r="E225" s="130" t="s">
        <v>1598</v>
      </c>
      <c r="F225" s="131" t="s">
        <v>1599</v>
      </c>
      <c r="G225" s="132" t="s">
        <v>173</v>
      </c>
      <c r="H225" s="133">
        <v>20</v>
      </c>
      <c r="I225" s="134">
        <v>0</v>
      </c>
      <c r="J225" s="134">
        <f t="shared" si="30"/>
        <v>0</v>
      </c>
      <c r="K225" s="131" t="s">
        <v>2419</v>
      </c>
      <c r="L225" s="25"/>
      <c r="M225" s="135" t="s">
        <v>1</v>
      </c>
      <c r="N225" s="136" t="s">
        <v>37</v>
      </c>
      <c r="O225" s="137">
        <v>0.67400000000000004</v>
      </c>
      <c r="P225" s="137">
        <f t="shared" si="31"/>
        <v>13.48</v>
      </c>
      <c r="Q225" s="137">
        <v>6.9999999999999994E-5</v>
      </c>
      <c r="R225" s="137">
        <f t="shared" si="32"/>
        <v>1.3999999999999998E-3</v>
      </c>
      <c r="S225" s="137">
        <v>0</v>
      </c>
      <c r="T225" s="138">
        <f t="shared" si="33"/>
        <v>0</v>
      </c>
      <c r="AR225" s="139" t="s">
        <v>174</v>
      </c>
      <c r="AT225" s="139" t="s">
        <v>170</v>
      </c>
      <c r="AU225" s="139" t="s">
        <v>81</v>
      </c>
      <c r="AY225" s="13" t="s">
        <v>168</v>
      </c>
      <c r="BE225" s="140">
        <f t="shared" si="34"/>
        <v>0</v>
      </c>
      <c r="BF225" s="140">
        <f t="shared" si="35"/>
        <v>0</v>
      </c>
      <c r="BG225" s="140">
        <f t="shared" si="36"/>
        <v>0</v>
      </c>
      <c r="BH225" s="140">
        <f t="shared" si="37"/>
        <v>0</v>
      </c>
      <c r="BI225" s="140">
        <f t="shared" si="38"/>
        <v>0</v>
      </c>
      <c r="BJ225" s="13" t="s">
        <v>79</v>
      </c>
      <c r="BK225" s="140">
        <f t="shared" si="39"/>
        <v>0</v>
      </c>
      <c r="BL225" s="13" t="s">
        <v>174</v>
      </c>
      <c r="BM225" s="139" t="s">
        <v>1613</v>
      </c>
    </row>
    <row r="226" spans="2:65" s="1" customFormat="1" ht="24.2" customHeight="1">
      <c r="B226" s="128"/>
      <c r="C226" s="145" t="s">
        <v>137</v>
      </c>
      <c r="D226" s="145" t="s">
        <v>210</v>
      </c>
      <c r="E226" s="146" t="s">
        <v>1614</v>
      </c>
      <c r="F226" s="147" t="s">
        <v>1615</v>
      </c>
      <c r="G226" s="148" t="s">
        <v>173</v>
      </c>
      <c r="H226" s="149">
        <v>20</v>
      </c>
      <c r="I226" s="134">
        <v>0</v>
      </c>
      <c r="J226" s="150">
        <f t="shared" si="30"/>
        <v>0</v>
      </c>
      <c r="K226" s="147" t="s">
        <v>192</v>
      </c>
      <c r="L226" s="151"/>
      <c r="M226" s="152" t="s">
        <v>1</v>
      </c>
      <c r="N226" s="153" t="s">
        <v>37</v>
      </c>
      <c r="O226" s="137">
        <v>0</v>
      </c>
      <c r="P226" s="137">
        <f t="shared" si="31"/>
        <v>0</v>
      </c>
      <c r="Q226" s="137">
        <v>2.5000000000000001E-2</v>
      </c>
      <c r="R226" s="137">
        <f t="shared" si="32"/>
        <v>0.5</v>
      </c>
      <c r="S226" s="137">
        <v>0</v>
      </c>
      <c r="T226" s="138">
        <f t="shared" si="33"/>
        <v>0</v>
      </c>
      <c r="AR226" s="139" t="s">
        <v>232</v>
      </c>
      <c r="AT226" s="139" t="s">
        <v>210</v>
      </c>
      <c r="AU226" s="139" t="s">
        <v>81</v>
      </c>
      <c r="AY226" s="13" t="s">
        <v>168</v>
      </c>
      <c r="BE226" s="140">
        <f t="shared" si="34"/>
        <v>0</v>
      </c>
      <c r="BF226" s="140">
        <f t="shared" si="35"/>
        <v>0</v>
      </c>
      <c r="BG226" s="140">
        <f t="shared" si="36"/>
        <v>0</v>
      </c>
      <c r="BH226" s="140">
        <f t="shared" si="37"/>
        <v>0</v>
      </c>
      <c r="BI226" s="140">
        <f t="shared" si="38"/>
        <v>0</v>
      </c>
      <c r="BJ226" s="13" t="s">
        <v>79</v>
      </c>
      <c r="BK226" s="140">
        <f t="shared" si="39"/>
        <v>0</v>
      </c>
      <c r="BL226" s="13" t="s">
        <v>174</v>
      </c>
      <c r="BM226" s="139" t="s">
        <v>1616</v>
      </c>
    </row>
    <row r="227" spans="2:65" s="1" customFormat="1" ht="24.2" customHeight="1">
      <c r="B227" s="128"/>
      <c r="C227" s="129" t="s">
        <v>601</v>
      </c>
      <c r="D227" s="129" t="s">
        <v>170</v>
      </c>
      <c r="E227" s="130" t="s">
        <v>1051</v>
      </c>
      <c r="F227" s="131" t="s">
        <v>1052</v>
      </c>
      <c r="G227" s="132" t="s">
        <v>213</v>
      </c>
      <c r="H227" s="133">
        <v>77.838999999999999</v>
      </c>
      <c r="I227" s="134">
        <v>0</v>
      </c>
      <c r="J227" s="134">
        <f t="shared" si="30"/>
        <v>0</v>
      </c>
      <c r="K227" s="131" t="s">
        <v>2419</v>
      </c>
      <c r="L227" s="25"/>
      <c r="M227" s="135" t="s">
        <v>1</v>
      </c>
      <c r="N227" s="136" t="s">
        <v>37</v>
      </c>
      <c r="O227" s="137">
        <v>1.319</v>
      </c>
      <c r="P227" s="137">
        <f t="shared" si="31"/>
        <v>102.669641</v>
      </c>
      <c r="Q227" s="137">
        <v>2.3010199999999998</v>
      </c>
      <c r="R227" s="137">
        <f t="shared" si="32"/>
        <v>179.10909577999999</v>
      </c>
      <c r="S227" s="137">
        <v>0</v>
      </c>
      <c r="T227" s="138">
        <f t="shared" si="33"/>
        <v>0</v>
      </c>
      <c r="AR227" s="139" t="s">
        <v>174</v>
      </c>
      <c r="AT227" s="139" t="s">
        <v>170</v>
      </c>
      <c r="AU227" s="139" t="s">
        <v>81</v>
      </c>
      <c r="AY227" s="13" t="s">
        <v>168</v>
      </c>
      <c r="BE227" s="140">
        <f t="shared" si="34"/>
        <v>0</v>
      </c>
      <c r="BF227" s="140">
        <f t="shared" si="35"/>
        <v>0</v>
      </c>
      <c r="BG227" s="140">
        <f t="shared" si="36"/>
        <v>0</v>
      </c>
      <c r="BH227" s="140">
        <f t="shared" si="37"/>
        <v>0</v>
      </c>
      <c r="BI227" s="140">
        <f t="shared" si="38"/>
        <v>0</v>
      </c>
      <c r="BJ227" s="13" t="s">
        <v>79</v>
      </c>
      <c r="BK227" s="140">
        <f t="shared" si="39"/>
        <v>0</v>
      </c>
      <c r="BL227" s="13" t="s">
        <v>174</v>
      </c>
      <c r="BM227" s="139" t="s">
        <v>1617</v>
      </c>
    </row>
    <row r="228" spans="2:65" s="1" customFormat="1" ht="16.5" customHeight="1">
      <c r="B228" s="128"/>
      <c r="C228" s="129" t="s">
        <v>605</v>
      </c>
      <c r="D228" s="129" t="s">
        <v>170</v>
      </c>
      <c r="E228" s="130" t="s">
        <v>1618</v>
      </c>
      <c r="F228" s="131" t="s">
        <v>1619</v>
      </c>
      <c r="G228" s="132" t="s">
        <v>218</v>
      </c>
      <c r="H228" s="133">
        <v>19.850000000000001</v>
      </c>
      <c r="I228" s="134">
        <v>0</v>
      </c>
      <c r="J228" s="134">
        <f t="shared" si="30"/>
        <v>0</v>
      </c>
      <c r="K228" s="131" t="s">
        <v>2419</v>
      </c>
      <c r="L228" s="25"/>
      <c r="M228" s="135" t="s">
        <v>1</v>
      </c>
      <c r="N228" s="136" t="s">
        <v>37</v>
      </c>
      <c r="O228" s="137">
        <v>0.96299999999999997</v>
      </c>
      <c r="P228" s="137">
        <f t="shared" si="31"/>
        <v>19.115550000000002</v>
      </c>
      <c r="Q228" s="137">
        <v>4.0200000000000001E-3</v>
      </c>
      <c r="R228" s="137">
        <f t="shared" si="32"/>
        <v>7.9797000000000007E-2</v>
      </c>
      <c r="S228" s="137">
        <v>0</v>
      </c>
      <c r="T228" s="138">
        <f t="shared" si="33"/>
        <v>0</v>
      </c>
      <c r="AR228" s="139" t="s">
        <v>174</v>
      </c>
      <c r="AT228" s="139" t="s">
        <v>170</v>
      </c>
      <c r="AU228" s="139" t="s">
        <v>81</v>
      </c>
      <c r="AY228" s="13" t="s">
        <v>168</v>
      </c>
      <c r="BE228" s="140">
        <f t="shared" si="34"/>
        <v>0</v>
      </c>
      <c r="BF228" s="140">
        <f t="shared" si="35"/>
        <v>0</v>
      </c>
      <c r="BG228" s="140">
        <f t="shared" si="36"/>
        <v>0</v>
      </c>
      <c r="BH228" s="140">
        <f t="shared" si="37"/>
        <v>0</v>
      </c>
      <c r="BI228" s="140">
        <f t="shared" si="38"/>
        <v>0</v>
      </c>
      <c r="BJ228" s="13" t="s">
        <v>79</v>
      </c>
      <c r="BK228" s="140">
        <f t="shared" si="39"/>
        <v>0</v>
      </c>
      <c r="BL228" s="13" t="s">
        <v>174</v>
      </c>
      <c r="BM228" s="139" t="s">
        <v>1620</v>
      </c>
    </row>
    <row r="229" spans="2:65" s="1" customFormat="1" ht="24.2" customHeight="1">
      <c r="B229" s="128"/>
      <c r="C229" s="129" t="s">
        <v>609</v>
      </c>
      <c r="D229" s="129" t="s">
        <v>170</v>
      </c>
      <c r="E229" s="130" t="s">
        <v>1621</v>
      </c>
      <c r="F229" s="131" t="s">
        <v>1622</v>
      </c>
      <c r="G229" s="132" t="s">
        <v>218</v>
      </c>
      <c r="H229" s="133">
        <v>6.3</v>
      </c>
      <c r="I229" s="134">
        <v>0</v>
      </c>
      <c r="J229" s="134">
        <f t="shared" si="30"/>
        <v>0</v>
      </c>
      <c r="K229" s="131" t="s">
        <v>2419</v>
      </c>
      <c r="L229" s="25"/>
      <c r="M229" s="135" t="s">
        <v>1</v>
      </c>
      <c r="N229" s="136" t="s">
        <v>37</v>
      </c>
      <c r="O229" s="137">
        <v>0.2</v>
      </c>
      <c r="P229" s="137">
        <f t="shared" si="31"/>
        <v>1.26</v>
      </c>
      <c r="Q229" s="137">
        <v>1.4999999999999999E-4</v>
      </c>
      <c r="R229" s="137">
        <f t="shared" si="32"/>
        <v>9.4499999999999988E-4</v>
      </c>
      <c r="S229" s="137">
        <v>0</v>
      </c>
      <c r="T229" s="138">
        <f t="shared" si="33"/>
        <v>0</v>
      </c>
      <c r="AR229" s="139" t="s">
        <v>174</v>
      </c>
      <c r="AT229" s="139" t="s">
        <v>170</v>
      </c>
      <c r="AU229" s="139" t="s">
        <v>81</v>
      </c>
      <c r="AY229" s="13" t="s">
        <v>168</v>
      </c>
      <c r="BE229" s="140">
        <f t="shared" si="34"/>
        <v>0</v>
      </c>
      <c r="BF229" s="140">
        <f t="shared" si="35"/>
        <v>0</v>
      </c>
      <c r="BG229" s="140">
        <f t="shared" si="36"/>
        <v>0</v>
      </c>
      <c r="BH229" s="140">
        <f t="shared" si="37"/>
        <v>0</v>
      </c>
      <c r="BI229" s="140">
        <f t="shared" si="38"/>
        <v>0</v>
      </c>
      <c r="BJ229" s="13" t="s">
        <v>79</v>
      </c>
      <c r="BK229" s="140">
        <f t="shared" si="39"/>
        <v>0</v>
      </c>
      <c r="BL229" s="13" t="s">
        <v>174</v>
      </c>
      <c r="BM229" s="139" t="s">
        <v>1623</v>
      </c>
    </row>
    <row r="230" spans="2:65" s="1" customFormat="1" ht="33" customHeight="1">
      <c r="B230" s="128"/>
      <c r="C230" s="129" t="s">
        <v>614</v>
      </c>
      <c r="D230" s="129" t="s">
        <v>170</v>
      </c>
      <c r="E230" s="130" t="s">
        <v>1624</v>
      </c>
      <c r="F230" s="131" t="s">
        <v>1625</v>
      </c>
      <c r="G230" s="132" t="s">
        <v>207</v>
      </c>
      <c r="H230" s="133">
        <v>28.25</v>
      </c>
      <c r="I230" s="134">
        <v>0</v>
      </c>
      <c r="J230" s="134">
        <f t="shared" si="30"/>
        <v>0</v>
      </c>
      <c r="K230" s="131" t="s">
        <v>192</v>
      </c>
      <c r="L230" s="25"/>
      <c r="M230" s="135" t="s">
        <v>1</v>
      </c>
      <c r="N230" s="136" t="s">
        <v>37</v>
      </c>
      <c r="O230" s="137">
        <v>0.09</v>
      </c>
      <c r="P230" s="137">
        <f t="shared" si="31"/>
        <v>2.5425</v>
      </c>
      <c r="Q230" s="137">
        <v>0</v>
      </c>
      <c r="R230" s="137">
        <f t="shared" si="32"/>
        <v>0</v>
      </c>
      <c r="S230" s="137">
        <v>4.3499999999999997E-2</v>
      </c>
      <c r="T230" s="138">
        <f t="shared" si="33"/>
        <v>1.2288749999999999</v>
      </c>
      <c r="AR230" s="139" t="s">
        <v>174</v>
      </c>
      <c r="AT230" s="139" t="s">
        <v>170</v>
      </c>
      <c r="AU230" s="139" t="s">
        <v>81</v>
      </c>
      <c r="AY230" s="13" t="s">
        <v>168</v>
      </c>
      <c r="BE230" s="140">
        <f t="shared" si="34"/>
        <v>0</v>
      </c>
      <c r="BF230" s="140">
        <f t="shared" si="35"/>
        <v>0</v>
      </c>
      <c r="BG230" s="140">
        <f t="shared" si="36"/>
        <v>0</v>
      </c>
      <c r="BH230" s="140">
        <f t="shared" si="37"/>
        <v>0</v>
      </c>
      <c r="BI230" s="140">
        <f t="shared" si="38"/>
        <v>0</v>
      </c>
      <c r="BJ230" s="13" t="s">
        <v>79</v>
      </c>
      <c r="BK230" s="140">
        <f t="shared" si="39"/>
        <v>0</v>
      </c>
      <c r="BL230" s="13" t="s">
        <v>174</v>
      </c>
      <c r="BM230" s="139" t="s">
        <v>1626</v>
      </c>
    </row>
    <row r="231" spans="2:65" s="1" customFormat="1" ht="37.9" customHeight="1">
      <c r="B231" s="128"/>
      <c r="C231" s="129" t="s">
        <v>618</v>
      </c>
      <c r="D231" s="129" t="s">
        <v>170</v>
      </c>
      <c r="E231" s="130" t="s">
        <v>1627</v>
      </c>
      <c r="F231" s="131" t="s">
        <v>1628</v>
      </c>
      <c r="G231" s="132" t="s">
        <v>207</v>
      </c>
      <c r="H231" s="133">
        <v>132.97</v>
      </c>
      <c r="I231" s="134">
        <v>0</v>
      </c>
      <c r="J231" s="134">
        <f t="shared" si="30"/>
        <v>0</v>
      </c>
      <c r="K231" s="131" t="s">
        <v>192</v>
      </c>
      <c r="L231" s="25"/>
      <c r="M231" s="135" t="s">
        <v>1</v>
      </c>
      <c r="N231" s="136" t="s">
        <v>37</v>
      </c>
      <c r="O231" s="137">
        <v>0.127</v>
      </c>
      <c r="P231" s="137">
        <f t="shared" si="31"/>
        <v>16.88719</v>
      </c>
      <c r="Q231" s="137">
        <v>0</v>
      </c>
      <c r="R231" s="137">
        <f t="shared" si="32"/>
        <v>0</v>
      </c>
      <c r="S231" s="137">
        <v>9.8000000000000004E-2</v>
      </c>
      <c r="T231" s="138">
        <f t="shared" si="33"/>
        <v>13.03106</v>
      </c>
      <c r="AR231" s="139" t="s">
        <v>174</v>
      </c>
      <c r="AT231" s="139" t="s">
        <v>170</v>
      </c>
      <c r="AU231" s="139" t="s">
        <v>81</v>
      </c>
      <c r="AY231" s="13" t="s">
        <v>168</v>
      </c>
      <c r="BE231" s="140">
        <f t="shared" si="34"/>
        <v>0</v>
      </c>
      <c r="BF231" s="140">
        <f t="shared" si="35"/>
        <v>0</v>
      </c>
      <c r="BG231" s="140">
        <f t="shared" si="36"/>
        <v>0</v>
      </c>
      <c r="BH231" s="140">
        <f t="shared" si="37"/>
        <v>0</v>
      </c>
      <c r="BI231" s="140">
        <f t="shared" si="38"/>
        <v>0</v>
      </c>
      <c r="BJ231" s="13" t="s">
        <v>79</v>
      </c>
      <c r="BK231" s="140">
        <f t="shared" si="39"/>
        <v>0</v>
      </c>
      <c r="BL231" s="13" t="s">
        <v>174</v>
      </c>
      <c r="BM231" s="139" t="s">
        <v>1629</v>
      </c>
    </row>
    <row r="232" spans="2:65" s="1" customFormat="1" ht="21.75" customHeight="1">
      <c r="B232" s="128"/>
      <c r="C232" s="129" t="s">
        <v>622</v>
      </c>
      <c r="D232" s="129" t="s">
        <v>170</v>
      </c>
      <c r="E232" s="130" t="s">
        <v>294</v>
      </c>
      <c r="F232" s="131" t="s">
        <v>295</v>
      </c>
      <c r="G232" s="132" t="s">
        <v>239</v>
      </c>
      <c r="H232" s="133">
        <v>14.26</v>
      </c>
      <c r="I232" s="134">
        <v>0</v>
      </c>
      <c r="J232" s="134">
        <f t="shared" si="30"/>
        <v>0</v>
      </c>
      <c r="K232" s="131" t="s">
        <v>2419</v>
      </c>
      <c r="L232" s="25"/>
      <c r="M232" s="135" t="s">
        <v>1</v>
      </c>
      <c r="N232" s="136" t="s">
        <v>37</v>
      </c>
      <c r="O232" s="137">
        <v>0.03</v>
      </c>
      <c r="P232" s="137">
        <f t="shared" si="31"/>
        <v>0.42779999999999996</v>
      </c>
      <c r="Q232" s="137">
        <v>0</v>
      </c>
      <c r="R232" s="137">
        <f t="shared" si="32"/>
        <v>0</v>
      </c>
      <c r="S232" s="137">
        <v>0</v>
      </c>
      <c r="T232" s="138">
        <f t="shared" si="33"/>
        <v>0</v>
      </c>
      <c r="AR232" s="139" t="s">
        <v>174</v>
      </c>
      <c r="AT232" s="139" t="s">
        <v>170</v>
      </c>
      <c r="AU232" s="139" t="s">
        <v>81</v>
      </c>
      <c r="AY232" s="13" t="s">
        <v>168</v>
      </c>
      <c r="BE232" s="140">
        <f t="shared" si="34"/>
        <v>0</v>
      </c>
      <c r="BF232" s="140">
        <f t="shared" si="35"/>
        <v>0</v>
      </c>
      <c r="BG232" s="140">
        <f t="shared" si="36"/>
        <v>0</v>
      </c>
      <c r="BH232" s="140">
        <f t="shared" si="37"/>
        <v>0</v>
      </c>
      <c r="BI232" s="140">
        <f t="shared" si="38"/>
        <v>0</v>
      </c>
      <c r="BJ232" s="13" t="s">
        <v>79</v>
      </c>
      <c r="BK232" s="140">
        <f t="shared" si="39"/>
        <v>0</v>
      </c>
      <c r="BL232" s="13" t="s">
        <v>174</v>
      </c>
      <c r="BM232" s="139" t="s">
        <v>1630</v>
      </c>
    </row>
    <row r="233" spans="2:65" s="1" customFormat="1" ht="24.2" customHeight="1">
      <c r="B233" s="128"/>
      <c r="C233" s="129" t="s">
        <v>863</v>
      </c>
      <c r="D233" s="129" t="s">
        <v>170</v>
      </c>
      <c r="E233" s="130" t="s">
        <v>298</v>
      </c>
      <c r="F233" s="131" t="s">
        <v>299</v>
      </c>
      <c r="G233" s="132" t="s">
        <v>239</v>
      </c>
      <c r="H233" s="133">
        <v>85.56</v>
      </c>
      <c r="I233" s="134">
        <v>0</v>
      </c>
      <c r="J233" s="134">
        <f t="shared" si="30"/>
        <v>0</v>
      </c>
      <c r="K233" s="131" t="s">
        <v>2419</v>
      </c>
      <c r="L233" s="25"/>
      <c r="M233" s="135" t="s">
        <v>1</v>
      </c>
      <c r="N233" s="136" t="s">
        <v>37</v>
      </c>
      <c r="O233" s="137">
        <v>2E-3</v>
      </c>
      <c r="P233" s="137">
        <f t="shared" si="31"/>
        <v>0.17111999999999999</v>
      </c>
      <c r="Q233" s="137">
        <v>0</v>
      </c>
      <c r="R233" s="137">
        <f t="shared" si="32"/>
        <v>0</v>
      </c>
      <c r="S233" s="137">
        <v>0</v>
      </c>
      <c r="T233" s="138">
        <f t="shared" si="33"/>
        <v>0</v>
      </c>
      <c r="AR233" s="139" t="s">
        <v>174</v>
      </c>
      <c r="AT233" s="139" t="s">
        <v>170</v>
      </c>
      <c r="AU233" s="139" t="s">
        <v>81</v>
      </c>
      <c r="AY233" s="13" t="s">
        <v>168</v>
      </c>
      <c r="BE233" s="140">
        <f t="shared" si="34"/>
        <v>0</v>
      </c>
      <c r="BF233" s="140">
        <f t="shared" si="35"/>
        <v>0</v>
      </c>
      <c r="BG233" s="140">
        <f t="shared" si="36"/>
        <v>0</v>
      </c>
      <c r="BH233" s="140">
        <f t="shared" si="37"/>
        <v>0</v>
      </c>
      <c r="BI233" s="140">
        <f t="shared" si="38"/>
        <v>0</v>
      </c>
      <c r="BJ233" s="13" t="s">
        <v>79</v>
      </c>
      <c r="BK233" s="140">
        <f t="shared" si="39"/>
        <v>0</v>
      </c>
      <c r="BL233" s="13" t="s">
        <v>174</v>
      </c>
      <c r="BM233" s="139" t="s">
        <v>1631</v>
      </c>
    </row>
    <row r="234" spans="2:65" s="1" customFormat="1" ht="33" customHeight="1">
      <c r="B234" s="128"/>
      <c r="C234" s="129" t="s">
        <v>865</v>
      </c>
      <c r="D234" s="129" t="s">
        <v>170</v>
      </c>
      <c r="E234" s="130" t="s">
        <v>342</v>
      </c>
      <c r="F234" s="131" t="s">
        <v>343</v>
      </c>
      <c r="G234" s="132" t="s">
        <v>239</v>
      </c>
      <c r="H234" s="133">
        <v>14.26</v>
      </c>
      <c r="I234" s="134">
        <v>0</v>
      </c>
      <c r="J234" s="134">
        <f t="shared" si="30"/>
        <v>0</v>
      </c>
      <c r="K234" s="131" t="s">
        <v>192</v>
      </c>
      <c r="L234" s="25"/>
      <c r="M234" s="135" t="s">
        <v>1</v>
      </c>
      <c r="N234" s="136" t="s">
        <v>37</v>
      </c>
      <c r="O234" s="137">
        <v>0</v>
      </c>
      <c r="P234" s="137">
        <f t="shared" si="31"/>
        <v>0</v>
      </c>
      <c r="Q234" s="137">
        <v>0</v>
      </c>
      <c r="R234" s="137">
        <f t="shared" si="32"/>
        <v>0</v>
      </c>
      <c r="S234" s="137">
        <v>0</v>
      </c>
      <c r="T234" s="138">
        <f t="shared" si="33"/>
        <v>0</v>
      </c>
      <c r="AR234" s="139" t="s">
        <v>174</v>
      </c>
      <c r="AT234" s="139" t="s">
        <v>170</v>
      </c>
      <c r="AU234" s="139" t="s">
        <v>81</v>
      </c>
      <c r="AY234" s="13" t="s">
        <v>168</v>
      </c>
      <c r="BE234" s="140">
        <f t="shared" si="34"/>
        <v>0</v>
      </c>
      <c r="BF234" s="140">
        <f t="shared" si="35"/>
        <v>0</v>
      </c>
      <c r="BG234" s="140">
        <f t="shared" si="36"/>
        <v>0</v>
      </c>
      <c r="BH234" s="140">
        <f t="shared" si="37"/>
        <v>0</v>
      </c>
      <c r="BI234" s="140">
        <f t="shared" si="38"/>
        <v>0</v>
      </c>
      <c r="BJ234" s="13" t="s">
        <v>79</v>
      </c>
      <c r="BK234" s="140">
        <f t="shared" si="39"/>
        <v>0</v>
      </c>
      <c r="BL234" s="13" t="s">
        <v>174</v>
      </c>
      <c r="BM234" s="139" t="s">
        <v>1632</v>
      </c>
    </row>
    <row r="235" spans="2:65" s="11" customFormat="1" ht="22.9" customHeight="1">
      <c r="B235" s="117"/>
      <c r="D235" s="118" t="s">
        <v>71</v>
      </c>
      <c r="E235" s="126" t="s">
        <v>580</v>
      </c>
      <c r="F235" s="126" t="s">
        <v>581</v>
      </c>
      <c r="J235" s="127">
        <f>BK235</f>
        <v>0</v>
      </c>
      <c r="L235" s="117"/>
      <c r="M235" s="121"/>
      <c r="P235" s="122">
        <f>P236</f>
        <v>173.93948700000001</v>
      </c>
      <c r="R235" s="122">
        <f>R236</f>
        <v>0</v>
      </c>
      <c r="T235" s="123">
        <f>T236</f>
        <v>0</v>
      </c>
      <c r="AR235" s="118" t="s">
        <v>79</v>
      </c>
      <c r="AT235" s="124" t="s">
        <v>71</v>
      </c>
      <c r="AU235" s="124" t="s">
        <v>79</v>
      </c>
      <c r="AY235" s="118" t="s">
        <v>168</v>
      </c>
      <c r="BK235" s="125">
        <f>BK236</f>
        <v>0</v>
      </c>
    </row>
    <row r="236" spans="2:65" s="1" customFormat="1" ht="24.2" customHeight="1">
      <c r="B236" s="128"/>
      <c r="C236" s="129" t="s">
        <v>1296</v>
      </c>
      <c r="D236" s="129" t="s">
        <v>170</v>
      </c>
      <c r="E236" s="130" t="s">
        <v>1068</v>
      </c>
      <c r="F236" s="131" t="s">
        <v>1069</v>
      </c>
      <c r="G236" s="132" t="s">
        <v>239</v>
      </c>
      <c r="H236" s="133">
        <v>228.56700000000001</v>
      </c>
      <c r="I236" s="134">
        <v>0</v>
      </c>
      <c r="J236" s="134">
        <f>ROUND(I236*H236,2)</f>
        <v>0</v>
      </c>
      <c r="K236" s="131" t="s">
        <v>2419</v>
      </c>
      <c r="L236" s="25"/>
      <c r="M236" s="135" t="s">
        <v>1</v>
      </c>
      <c r="N236" s="136" t="s">
        <v>37</v>
      </c>
      <c r="O236" s="137">
        <v>0.76100000000000001</v>
      </c>
      <c r="P236" s="137">
        <f>O236*H236</f>
        <v>173.93948700000001</v>
      </c>
      <c r="Q236" s="137">
        <v>0</v>
      </c>
      <c r="R236" s="137">
        <f>Q236*H236</f>
        <v>0</v>
      </c>
      <c r="S236" s="137">
        <v>0</v>
      </c>
      <c r="T236" s="138">
        <f>S236*H236</f>
        <v>0</v>
      </c>
      <c r="AR236" s="139" t="s">
        <v>174</v>
      </c>
      <c r="AT236" s="139" t="s">
        <v>170</v>
      </c>
      <c r="AU236" s="139" t="s">
        <v>81</v>
      </c>
      <c r="AY236" s="13" t="s">
        <v>168</v>
      </c>
      <c r="BE236" s="140">
        <f>IF(N236="základní",J236,0)</f>
        <v>0</v>
      </c>
      <c r="BF236" s="140">
        <f>IF(N236="snížená",J236,0)</f>
        <v>0</v>
      </c>
      <c r="BG236" s="140">
        <f>IF(N236="zákl. přenesená",J236,0)</f>
        <v>0</v>
      </c>
      <c r="BH236" s="140">
        <f>IF(N236="sníž. přenesená",J236,0)</f>
        <v>0</v>
      </c>
      <c r="BI236" s="140">
        <f>IF(N236="nulová",J236,0)</f>
        <v>0</v>
      </c>
      <c r="BJ236" s="13" t="s">
        <v>79</v>
      </c>
      <c r="BK236" s="140">
        <f>ROUND(I236*H236,2)</f>
        <v>0</v>
      </c>
      <c r="BL236" s="13" t="s">
        <v>174</v>
      </c>
      <c r="BM236" s="139" t="s">
        <v>1633</v>
      </c>
    </row>
    <row r="237" spans="2:65" s="11" customFormat="1" ht="25.9" customHeight="1">
      <c r="B237" s="117"/>
      <c r="D237" s="118" t="s">
        <v>71</v>
      </c>
      <c r="E237" s="119" t="s">
        <v>201</v>
      </c>
      <c r="F237" s="119" t="s">
        <v>202</v>
      </c>
      <c r="J237" s="120">
        <f>BK237</f>
        <v>0</v>
      </c>
      <c r="L237" s="117"/>
      <c r="M237" s="121"/>
      <c r="P237" s="122">
        <f>P238+P241</f>
        <v>9.114827</v>
      </c>
      <c r="R237" s="122">
        <f>R238+R241</f>
        <v>0.17609999999999998</v>
      </c>
      <c r="T237" s="123">
        <f>T238+T241</f>
        <v>2.3640000000000001E-2</v>
      </c>
      <c r="AR237" s="118" t="s">
        <v>81</v>
      </c>
      <c r="AT237" s="124" t="s">
        <v>71</v>
      </c>
      <c r="AU237" s="124" t="s">
        <v>72</v>
      </c>
      <c r="AY237" s="118" t="s">
        <v>168</v>
      </c>
      <c r="BK237" s="125">
        <f>BK238+BK241</f>
        <v>0</v>
      </c>
    </row>
    <row r="238" spans="2:65" s="11" customFormat="1" ht="22.9" customHeight="1">
      <c r="B238" s="117"/>
      <c r="D238" s="118" t="s">
        <v>71</v>
      </c>
      <c r="E238" s="126" t="s">
        <v>1634</v>
      </c>
      <c r="F238" s="126" t="s">
        <v>1635</v>
      </c>
      <c r="J238" s="127">
        <f>BK238</f>
        <v>0</v>
      </c>
      <c r="L238" s="117"/>
      <c r="M238" s="121"/>
      <c r="P238" s="122">
        <f>SUM(P239:P240)</f>
        <v>4.1536860000000004</v>
      </c>
      <c r="R238" s="122">
        <f>SUM(R239:R240)</f>
        <v>0.15911999999999998</v>
      </c>
      <c r="T238" s="123">
        <f>SUM(T239:T240)</f>
        <v>0</v>
      </c>
      <c r="AR238" s="118" t="s">
        <v>81</v>
      </c>
      <c r="AT238" s="124" t="s">
        <v>71</v>
      </c>
      <c r="AU238" s="124" t="s">
        <v>79</v>
      </c>
      <c r="AY238" s="118" t="s">
        <v>168</v>
      </c>
      <c r="BK238" s="125">
        <f>SUM(BK239:BK240)</f>
        <v>0</v>
      </c>
    </row>
    <row r="239" spans="2:65" s="1" customFormat="1" ht="16.5" customHeight="1">
      <c r="B239" s="128"/>
      <c r="C239" s="129" t="s">
        <v>1300</v>
      </c>
      <c r="D239" s="129" t="s">
        <v>170</v>
      </c>
      <c r="E239" s="130" t="s">
        <v>1636</v>
      </c>
      <c r="F239" s="131" t="s">
        <v>1637</v>
      </c>
      <c r="G239" s="132" t="s">
        <v>173</v>
      </c>
      <c r="H239" s="133">
        <v>6</v>
      </c>
      <c r="I239" s="134">
        <v>0</v>
      </c>
      <c r="J239" s="134">
        <f>ROUND(I239*H239,2)</f>
        <v>0</v>
      </c>
      <c r="K239" s="131" t="s">
        <v>192</v>
      </c>
      <c r="L239" s="25"/>
      <c r="M239" s="135" t="s">
        <v>1</v>
      </c>
      <c r="N239" s="136" t="s">
        <v>37</v>
      </c>
      <c r="O239" s="137">
        <v>0.66700000000000004</v>
      </c>
      <c r="P239" s="137">
        <f>O239*H239</f>
        <v>4.0020000000000007</v>
      </c>
      <c r="Q239" s="137">
        <v>2.6519999999999998E-2</v>
      </c>
      <c r="R239" s="137">
        <f>Q239*H239</f>
        <v>0.15911999999999998</v>
      </c>
      <c r="S239" s="137">
        <v>0</v>
      </c>
      <c r="T239" s="138">
        <f>S239*H239</f>
        <v>0</v>
      </c>
      <c r="AR239" s="139" t="s">
        <v>208</v>
      </c>
      <c r="AT239" s="139" t="s">
        <v>170</v>
      </c>
      <c r="AU239" s="139" t="s">
        <v>81</v>
      </c>
      <c r="AY239" s="13" t="s">
        <v>168</v>
      </c>
      <c r="BE239" s="140">
        <f>IF(N239="základní",J239,0)</f>
        <v>0</v>
      </c>
      <c r="BF239" s="140">
        <f>IF(N239="snížená",J239,0)</f>
        <v>0</v>
      </c>
      <c r="BG239" s="140">
        <f>IF(N239="zákl. přenesená",J239,0)</f>
        <v>0</v>
      </c>
      <c r="BH239" s="140">
        <f>IF(N239="sníž. přenesená",J239,0)</f>
        <v>0</v>
      </c>
      <c r="BI239" s="140">
        <f>IF(N239="nulová",J239,0)</f>
        <v>0</v>
      </c>
      <c r="BJ239" s="13" t="s">
        <v>79</v>
      </c>
      <c r="BK239" s="140">
        <f>ROUND(I239*H239,2)</f>
        <v>0</v>
      </c>
      <c r="BL239" s="13" t="s">
        <v>208</v>
      </c>
      <c r="BM239" s="139" t="s">
        <v>1638</v>
      </c>
    </row>
    <row r="240" spans="2:65" s="1" customFormat="1" ht="24.2" customHeight="1">
      <c r="B240" s="128"/>
      <c r="C240" s="129" t="s">
        <v>1304</v>
      </c>
      <c r="D240" s="129" t="s">
        <v>170</v>
      </c>
      <c r="E240" s="130" t="s">
        <v>1639</v>
      </c>
      <c r="F240" s="131" t="s">
        <v>1640</v>
      </c>
      <c r="G240" s="132" t="s">
        <v>239</v>
      </c>
      <c r="H240" s="133">
        <v>0.159</v>
      </c>
      <c r="I240" s="134">
        <v>0</v>
      </c>
      <c r="J240" s="134">
        <f>ROUND(I240*H240,2)</f>
        <v>0</v>
      </c>
      <c r="K240" s="131" t="s">
        <v>2419</v>
      </c>
      <c r="L240" s="25"/>
      <c r="M240" s="135" t="s">
        <v>1</v>
      </c>
      <c r="N240" s="136" t="s">
        <v>37</v>
      </c>
      <c r="O240" s="137">
        <v>0.95399999999999996</v>
      </c>
      <c r="P240" s="137">
        <f>O240*H240</f>
        <v>0.15168599999999999</v>
      </c>
      <c r="Q240" s="137">
        <v>0</v>
      </c>
      <c r="R240" s="137">
        <f>Q240*H240</f>
        <v>0</v>
      </c>
      <c r="S240" s="137">
        <v>0</v>
      </c>
      <c r="T240" s="138">
        <f>S240*H240</f>
        <v>0</v>
      </c>
      <c r="AR240" s="139" t="s">
        <v>208</v>
      </c>
      <c r="AT240" s="139" t="s">
        <v>170</v>
      </c>
      <c r="AU240" s="139" t="s">
        <v>81</v>
      </c>
      <c r="AY240" s="13" t="s">
        <v>168</v>
      </c>
      <c r="BE240" s="140">
        <f>IF(N240="základní",J240,0)</f>
        <v>0</v>
      </c>
      <c r="BF240" s="140">
        <f>IF(N240="snížená",J240,0)</f>
        <v>0</v>
      </c>
      <c r="BG240" s="140">
        <f>IF(N240="zákl. přenesená",J240,0)</f>
        <v>0</v>
      </c>
      <c r="BH240" s="140">
        <f>IF(N240="sníž. přenesená",J240,0)</f>
        <v>0</v>
      </c>
      <c r="BI240" s="140">
        <f>IF(N240="nulová",J240,0)</f>
        <v>0</v>
      </c>
      <c r="BJ240" s="13" t="s">
        <v>79</v>
      </c>
      <c r="BK240" s="140">
        <f>ROUND(I240*H240,2)</f>
        <v>0</v>
      </c>
      <c r="BL240" s="13" t="s">
        <v>208</v>
      </c>
      <c r="BM240" s="139" t="s">
        <v>1641</v>
      </c>
    </row>
    <row r="241" spans="2:65" s="11" customFormat="1" ht="22.9" customHeight="1">
      <c r="B241" s="117"/>
      <c r="D241" s="118" t="s">
        <v>71</v>
      </c>
      <c r="E241" s="126" t="s">
        <v>1642</v>
      </c>
      <c r="F241" s="126" t="s">
        <v>1643</v>
      </c>
      <c r="J241" s="127">
        <f>BK241</f>
        <v>0</v>
      </c>
      <c r="L241" s="117"/>
      <c r="M241" s="121"/>
      <c r="P241" s="122">
        <f>SUM(P242:P245)</f>
        <v>4.9611409999999996</v>
      </c>
      <c r="R241" s="122">
        <f>SUM(R242:R245)</f>
        <v>1.6980000000000002E-2</v>
      </c>
      <c r="T241" s="123">
        <f>SUM(T242:T245)</f>
        <v>2.3640000000000001E-2</v>
      </c>
      <c r="AR241" s="118" t="s">
        <v>81</v>
      </c>
      <c r="AT241" s="124" t="s">
        <v>71</v>
      </c>
      <c r="AU241" s="124" t="s">
        <v>79</v>
      </c>
      <c r="AY241" s="118" t="s">
        <v>168</v>
      </c>
      <c r="BK241" s="125">
        <f>SUM(BK242:BK245)</f>
        <v>0</v>
      </c>
    </row>
    <row r="242" spans="2:65" s="1" customFormat="1" ht="24.2" customHeight="1">
      <c r="B242" s="128"/>
      <c r="C242" s="129" t="s">
        <v>1308</v>
      </c>
      <c r="D242" s="129" t="s">
        <v>170</v>
      </c>
      <c r="E242" s="130" t="s">
        <v>1644</v>
      </c>
      <c r="F242" s="131" t="s">
        <v>1645</v>
      </c>
      <c r="G242" s="132" t="s">
        <v>173</v>
      </c>
      <c r="H242" s="133">
        <v>6</v>
      </c>
      <c r="I242" s="134">
        <v>0</v>
      </c>
      <c r="J242" s="134">
        <f>ROUND(I242*H242,2)</f>
        <v>0</v>
      </c>
      <c r="K242" s="131" t="s">
        <v>2419</v>
      </c>
      <c r="L242" s="25"/>
      <c r="M242" s="135" t="s">
        <v>1</v>
      </c>
      <c r="N242" s="136" t="s">
        <v>37</v>
      </c>
      <c r="O242" s="137">
        <v>0.33800000000000002</v>
      </c>
      <c r="P242" s="137">
        <f>O242*H242</f>
        <v>2.028</v>
      </c>
      <c r="Q242" s="137">
        <v>0</v>
      </c>
      <c r="R242" s="137">
        <f>Q242*H242</f>
        <v>0</v>
      </c>
      <c r="S242" s="137">
        <v>0</v>
      </c>
      <c r="T242" s="138">
        <f>S242*H242</f>
        <v>0</v>
      </c>
      <c r="AR242" s="139" t="s">
        <v>208</v>
      </c>
      <c r="AT242" s="139" t="s">
        <v>170</v>
      </c>
      <c r="AU242" s="139" t="s">
        <v>81</v>
      </c>
      <c r="AY242" s="13" t="s">
        <v>168</v>
      </c>
      <c r="BE242" s="140">
        <f>IF(N242="základní",J242,0)</f>
        <v>0</v>
      </c>
      <c r="BF242" s="140">
        <f>IF(N242="snížená",J242,0)</f>
        <v>0</v>
      </c>
      <c r="BG242" s="140">
        <f>IF(N242="zákl. přenesená",J242,0)</f>
        <v>0</v>
      </c>
      <c r="BH242" s="140">
        <f>IF(N242="sníž. přenesená",J242,0)</f>
        <v>0</v>
      </c>
      <c r="BI242" s="140">
        <f>IF(N242="nulová",J242,0)</f>
        <v>0</v>
      </c>
      <c r="BJ242" s="13" t="s">
        <v>79</v>
      </c>
      <c r="BK242" s="140">
        <f>ROUND(I242*H242,2)</f>
        <v>0</v>
      </c>
      <c r="BL242" s="13" t="s">
        <v>208</v>
      </c>
      <c r="BM242" s="139" t="s">
        <v>1646</v>
      </c>
    </row>
    <row r="243" spans="2:65" s="1" customFormat="1" ht="16.5" customHeight="1">
      <c r="B243" s="128"/>
      <c r="C243" s="129" t="s">
        <v>1312</v>
      </c>
      <c r="D243" s="129" t="s">
        <v>170</v>
      </c>
      <c r="E243" s="130" t="s">
        <v>1647</v>
      </c>
      <c r="F243" s="131" t="s">
        <v>1648</v>
      </c>
      <c r="G243" s="132" t="s">
        <v>207</v>
      </c>
      <c r="H243" s="133">
        <v>6</v>
      </c>
      <c r="I243" s="134">
        <v>0</v>
      </c>
      <c r="J243" s="134">
        <f>ROUND(I243*H243,2)</f>
        <v>0</v>
      </c>
      <c r="K243" s="131" t="s">
        <v>192</v>
      </c>
      <c r="L243" s="25"/>
      <c r="M243" s="135" t="s">
        <v>1</v>
      </c>
      <c r="N243" s="136" t="s">
        <v>37</v>
      </c>
      <c r="O243" s="137">
        <v>0.14699999999999999</v>
      </c>
      <c r="P243" s="137">
        <f>O243*H243</f>
        <v>0.8819999999999999</v>
      </c>
      <c r="Q243" s="137">
        <v>0</v>
      </c>
      <c r="R243" s="137">
        <f>Q243*H243</f>
        <v>0</v>
      </c>
      <c r="S243" s="137">
        <v>3.9399999999999999E-3</v>
      </c>
      <c r="T243" s="138">
        <f>S243*H243</f>
        <v>2.3640000000000001E-2</v>
      </c>
      <c r="AR243" s="139" t="s">
        <v>208</v>
      </c>
      <c r="AT243" s="139" t="s">
        <v>170</v>
      </c>
      <c r="AU243" s="139" t="s">
        <v>81</v>
      </c>
      <c r="AY243" s="13" t="s">
        <v>168</v>
      </c>
      <c r="BE243" s="140">
        <f>IF(N243="základní",J243,0)</f>
        <v>0</v>
      </c>
      <c r="BF243" s="140">
        <f>IF(N243="snížená",J243,0)</f>
        <v>0</v>
      </c>
      <c r="BG243" s="140">
        <f>IF(N243="zákl. přenesená",J243,0)</f>
        <v>0</v>
      </c>
      <c r="BH243" s="140">
        <f>IF(N243="sníž. přenesená",J243,0)</f>
        <v>0</v>
      </c>
      <c r="BI243" s="140">
        <f>IF(N243="nulová",J243,0)</f>
        <v>0</v>
      </c>
      <c r="BJ243" s="13" t="s">
        <v>79</v>
      </c>
      <c r="BK243" s="140">
        <f>ROUND(I243*H243,2)</f>
        <v>0</v>
      </c>
      <c r="BL243" s="13" t="s">
        <v>208</v>
      </c>
      <c r="BM243" s="139" t="s">
        <v>1649</v>
      </c>
    </row>
    <row r="244" spans="2:65" s="1" customFormat="1" ht="24.2" customHeight="1">
      <c r="B244" s="128"/>
      <c r="C244" s="129" t="s">
        <v>1316</v>
      </c>
      <c r="D244" s="129" t="s">
        <v>170</v>
      </c>
      <c r="E244" s="130" t="s">
        <v>1650</v>
      </c>
      <c r="F244" s="131" t="s">
        <v>1651</v>
      </c>
      <c r="G244" s="132" t="s">
        <v>207</v>
      </c>
      <c r="H244" s="133">
        <v>6</v>
      </c>
      <c r="I244" s="134">
        <v>0</v>
      </c>
      <c r="J244" s="134">
        <f>ROUND(I244*H244,2)</f>
        <v>0</v>
      </c>
      <c r="K244" s="131" t="s">
        <v>2419</v>
      </c>
      <c r="L244" s="25"/>
      <c r="M244" s="135" t="s">
        <v>1</v>
      </c>
      <c r="N244" s="136" t="s">
        <v>37</v>
      </c>
      <c r="O244" s="137">
        <v>0.33400000000000002</v>
      </c>
      <c r="P244" s="137">
        <f>O244*H244</f>
        <v>2.004</v>
      </c>
      <c r="Q244" s="137">
        <v>2.8300000000000001E-3</v>
      </c>
      <c r="R244" s="137">
        <f>Q244*H244</f>
        <v>1.6980000000000002E-2</v>
      </c>
      <c r="S244" s="137">
        <v>0</v>
      </c>
      <c r="T244" s="138">
        <f>S244*H244</f>
        <v>0</v>
      </c>
      <c r="AR244" s="139" t="s">
        <v>208</v>
      </c>
      <c r="AT244" s="139" t="s">
        <v>170</v>
      </c>
      <c r="AU244" s="139" t="s">
        <v>81</v>
      </c>
      <c r="AY244" s="13" t="s">
        <v>168</v>
      </c>
      <c r="BE244" s="140">
        <f>IF(N244="základní",J244,0)</f>
        <v>0</v>
      </c>
      <c r="BF244" s="140">
        <f>IF(N244="snížená",J244,0)</f>
        <v>0</v>
      </c>
      <c r="BG244" s="140">
        <f>IF(N244="zákl. přenesená",J244,0)</f>
        <v>0</v>
      </c>
      <c r="BH244" s="140">
        <f>IF(N244="sníž. přenesená",J244,0)</f>
        <v>0</v>
      </c>
      <c r="BI244" s="140">
        <f>IF(N244="nulová",J244,0)</f>
        <v>0</v>
      </c>
      <c r="BJ244" s="13" t="s">
        <v>79</v>
      </c>
      <c r="BK244" s="140">
        <f>ROUND(I244*H244,2)</f>
        <v>0</v>
      </c>
      <c r="BL244" s="13" t="s">
        <v>208</v>
      </c>
      <c r="BM244" s="139" t="s">
        <v>1652</v>
      </c>
    </row>
    <row r="245" spans="2:65" s="1" customFormat="1" ht="24.2" customHeight="1">
      <c r="B245" s="128"/>
      <c r="C245" s="129" t="s">
        <v>1320</v>
      </c>
      <c r="D245" s="129" t="s">
        <v>170</v>
      </c>
      <c r="E245" s="130" t="s">
        <v>1653</v>
      </c>
      <c r="F245" s="131" t="s">
        <v>1654</v>
      </c>
      <c r="G245" s="132" t="s">
        <v>239</v>
      </c>
      <c r="H245" s="133">
        <v>1.7000000000000001E-2</v>
      </c>
      <c r="I245" s="134">
        <v>0</v>
      </c>
      <c r="J245" s="134">
        <f>ROUND(I245*H245,2)</f>
        <v>0</v>
      </c>
      <c r="K245" s="131" t="s">
        <v>2419</v>
      </c>
      <c r="L245" s="25"/>
      <c r="M245" s="135" t="s">
        <v>1</v>
      </c>
      <c r="N245" s="136" t="s">
        <v>37</v>
      </c>
      <c r="O245" s="137">
        <v>2.7730000000000001</v>
      </c>
      <c r="P245" s="137">
        <f>O245*H245</f>
        <v>4.7141000000000002E-2</v>
      </c>
      <c r="Q245" s="137">
        <v>0</v>
      </c>
      <c r="R245" s="137">
        <f>Q245*H245</f>
        <v>0</v>
      </c>
      <c r="S245" s="137">
        <v>0</v>
      </c>
      <c r="T245" s="138">
        <f>S245*H245</f>
        <v>0</v>
      </c>
      <c r="AR245" s="139" t="s">
        <v>208</v>
      </c>
      <c r="AT245" s="139" t="s">
        <v>170</v>
      </c>
      <c r="AU245" s="139" t="s">
        <v>81</v>
      </c>
      <c r="AY245" s="13" t="s">
        <v>168</v>
      </c>
      <c r="BE245" s="140">
        <f>IF(N245="základní",J245,0)</f>
        <v>0</v>
      </c>
      <c r="BF245" s="140">
        <f>IF(N245="snížená",J245,0)</f>
        <v>0</v>
      </c>
      <c r="BG245" s="140">
        <f>IF(N245="zákl. přenesená",J245,0)</f>
        <v>0</v>
      </c>
      <c r="BH245" s="140">
        <f>IF(N245="sníž. přenesená",J245,0)</f>
        <v>0</v>
      </c>
      <c r="BI245" s="140">
        <f>IF(N245="nulová",J245,0)</f>
        <v>0</v>
      </c>
      <c r="BJ245" s="13" t="s">
        <v>79</v>
      </c>
      <c r="BK245" s="140">
        <f>ROUND(I245*H245,2)</f>
        <v>0</v>
      </c>
      <c r="BL245" s="13" t="s">
        <v>208</v>
      </c>
      <c r="BM245" s="139" t="s">
        <v>1655</v>
      </c>
    </row>
    <row r="246" spans="2:65" s="11" customFormat="1" ht="25.9" customHeight="1">
      <c r="B246" s="117"/>
      <c r="D246" s="118" t="s">
        <v>71</v>
      </c>
      <c r="E246" s="119" t="s">
        <v>210</v>
      </c>
      <c r="F246" s="119" t="s">
        <v>586</v>
      </c>
      <c r="J246" s="120">
        <f>BK246</f>
        <v>0</v>
      </c>
      <c r="L246" s="117"/>
      <c r="M246" s="121"/>
      <c r="P246" s="122">
        <f>P247</f>
        <v>78.045000000000002</v>
      </c>
      <c r="R246" s="122">
        <f>R247</f>
        <v>26.209008000000001</v>
      </c>
      <c r="T246" s="123">
        <f>T247</f>
        <v>0</v>
      </c>
      <c r="AR246" s="118" t="s">
        <v>104</v>
      </c>
      <c r="AT246" s="124" t="s">
        <v>71</v>
      </c>
      <c r="AU246" s="124" t="s">
        <v>72</v>
      </c>
      <c r="AY246" s="118" t="s">
        <v>168</v>
      </c>
      <c r="BK246" s="125">
        <f>BK247</f>
        <v>0</v>
      </c>
    </row>
    <row r="247" spans="2:65" s="11" customFormat="1" ht="22.9" customHeight="1">
      <c r="B247" s="117"/>
      <c r="D247" s="118" t="s">
        <v>71</v>
      </c>
      <c r="E247" s="126" t="s">
        <v>587</v>
      </c>
      <c r="F247" s="126" t="s">
        <v>588</v>
      </c>
      <c r="J247" s="127">
        <f>BK247</f>
        <v>0</v>
      </c>
      <c r="L247" s="117"/>
      <c r="M247" s="121"/>
      <c r="P247" s="122">
        <f>SUM(P248:P249)</f>
        <v>78.045000000000002</v>
      </c>
      <c r="R247" s="122">
        <f>SUM(R248:R249)</f>
        <v>26.209008000000001</v>
      </c>
      <c r="T247" s="123">
        <f>SUM(T248:T249)</f>
        <v>0</v>
      </c>
      <c r="AR247" s="118" t="s">
        <v>104</v>
      </c>
      <c r="AT247" s="124" t="s">
        <v>71</v>
      </c>
      <c r="AU247" s="124" t="s">
        <v>79</v>
      </c>
      <c r="AY247" s="118" t="s">
        <v>168</v>
      </c>
      <c r="BK247" s="125">
        <f>SUM(BK248:BK249)</f>
        <v>0</v>
      </c>
    </row>
    <row r="248" spans="2:65" s="1" customFormat="1" ht="21.75" customHeight="1">
      <c r="B248" s="128"/>
      <c r="C248" s="129" t="s">
        <v>1324</v>
      </c>
      <c r="D248" s="129" t="s">
        <v>170</v>
      </c>
      <c r="E248" s="130" t="s">
        <v>1071</v>
      </c>
      <c r="F248" s="131" t="s">
        <v>1072</v>
      </c>
      <c r="G248" s="132" t="s">
        <v>207</v>
      </c>
      <c r="H248" s="133">
        <v>211.2</v>
      </c>
      <c r="I248" s="134">
        <v>0</v>
      </c>
      <c r="J248" s="134">
        <f>ROUND(I248*H248,2)</f>
        <v>0</v>
      </c>
      <c r="K248" s="131" t="s">
        <v>2419</v>
      </c>
      <c r="L248" s="25"/>
      <c r="M248" s="135" t="s">
        <v>1</v>
      </c>
      <c r="N248" s="136" t="s">
        <v>37</v>
      </c>
      <c r="O248" s="137">
        <v>2.5000000000000001E-2</v>
      </c>
      <c r="P248" s="137">
        <f>O248*H248</f>
        <v>5.28</v>
      </c>
      <c r="Q248" s="137">
        <v>9.0000000000000006E-5</v>
      </c>
      <c r="R248" s="137">
        <f>Q248*H248</f>
        <v>1.9008000000000001E-2</v>
      </c>
      <c r="S248" s="137">
        <v>0</v>
      </c>
      <c r="T248" s="138">
        <f>S248*H248</f>
        <v>0</v>
      </c>
      <c r="AR248" s="139" t="s">
        <v>488</v>
      </c>
      <c r="AT248" s="139" t="s">
        <v>170</v>
      </c>
      <c r="AU248" s="139" t="s">
        <v>81</v>
      </c>
      <c r="AY248" s="13" t="s">
        <v>168</v>
      </c>
      <c r="BE248" s="140">
        <f>IF(N248="základní",J248,0)</f>
        <v>0</v>
      </c>
      <c r="BF248" s="140">
        <f>IF(N248="snížená",J248,0)</f>
        <v>0</v>
      </c>
      <c r="BG248" s="140">
        <f>IF(N248="zákl. přenesená",J248,0)</f>
        <v>0</v>
      </c>
      <c r="BH248" s="140">
        <f>IF(N248="sníž. přenesená",J248,0)</f>
        <v>0</v>
      </c>
      <c r="BI248" s="140">
        <f>IF(N248="nulová",J248,0)</f>
        <v>0</v>
      </c>
      <c r="BJ248" s="13" t="s">
        <v>79</v>
      </c>
      <c r="BK248" s="140">
        <f>ROUND(I248*H248,2)</f>
        <v>0</v>
      </c>
      <c r="BL248" s="13" t="s">
        <v>488</v>
      </c>
      <c r="BM248" s="139" t="s">
        <v>1656</v>
      </c>
    </row>
    <row r="249" spans="2:65" s="1" customFormat="1" ht="24.2" customHeight="1">
      <c r="B249" s="128"/>
      <c r="C249" s="129" t="s">
        <v>1328</v>
      </c>
      <c r="D249" s="129" t="s">
        <v>170</v>
      </c>
      <c r="E249" s="130" t="s">
        <v>1465</v>
      </c>
      <c r="F249" s="131" t="s">
        <v>1466</v>
      </c>
      <c r="G249" s="132" t="s">
        <v>173</v>
      </c>
      <c r="H249" s="133">
        <v>135</v>
      </c>
      <c r="I249" s="134">
        <v>0</v>
      </c>
      <c r="J249" s="134">
        <f>ROUND(I249*H249,2)</f>
        <v>0</v>
      </c>
      <c r="K249" s="131" t="s">
        <v>2419</v>
      </c>
      <c r="L249" s="25"/>
      <c r="M249" s="141" t="s">
        <v>1</v>
      </c>
      <c r="N249" s="142" t="s">
        <v>37</v>
      </c>
      <c r="O249" s="143">
        <v>0.53900000000000003</v>
      </c>
      <c r="P249" s="143">
        <f>O249*H249</f>
        <v>72.765000000000001</v>
      </c>
      <c r="Q249" s="143">
        <v>0.19400000000000001</v>
      </c>
      <c r="R249" s="143">
        <f>Q249*H249</f>
        <v>26.19</v>
      </c>
      <c r="S249" s="143">
        <v>0</v>
      </c>
      <c r="T249" s="144">
        <f>S249*H249</f>
        <v>0</v>
      </c>
      <c r="AR249" s="139" t="s">
        <v>488</v>
      </c>
      <c r="AT249" s="139" t="s">
        <v>170</v>
      </c>
      <c r="AU249" s="139" t="s">
        <v>81</v>
      </c>
      <c r="AY249" s="13" t="s">
        <v>168</v>
      </c>
      <c r="BE249" s="140">
        <f>IF(N249="základní",J249,0)</f>
        <v>0</v>
      </c>
      <c r="BF249" s="140">
        <f>IF(N249="snížená",J249,0)</f>
        <v>0</v>
      </c>
      <c r="BG249" s="140">
        <f>IF(N249="zákl. přenesená",J249,0)</f>
        <v>0</v>
      </c>
      <c r="BH249" s="140">
        <f>IF(N249="sníž. přenesená",J249,0)</f>
        <v>0</v>
      </c>
      <c r="BI249" s="140">
        <f>IF(N249="nulová",J249,0)</f>
        <v>0</v>
      </c>
      <c r="BJ249" s="13" t="s">
        <v>79</v>
      </c>
      <c r="BK249" s="140">
        <f>ROUND(I249*H249,2)</f>
        <v>0</v>
      </c>
      <c r="BL249" s="13" t="s">
        <v>488</v>
      </c>
      <c r="BM249" s="139" t="s">
        <v>1657</v>
      </c>
    </row>
    <row r="250" spans="2:65" s="1" customFormat="1" ht="6.95" customHeight="1">
      <c r="B250" s="37"/>
      <c r="C250" s="38"/>
      <c r="D250" s="38"/>
      <c r="E250" s="38"/>
      <c r="F250" s="38"/>
      <c r="G250" s="38"/>
      <c r="H250" s="38"/>
      <c r="I250" s="38"/>
      <c r="J250" s="38"/>
      <c r="K250" s="38"/>
      <c r="L250" s="25"/>
    </row>
  </sheetData>
  <autoFilter ref="C130:K249" xr:uid="{00000000-0009-0000-0000-000008000000}"/>
  <mergeCells count="11">
    <mergeCell ref="L2:V2"/>
    <mergeCell ref="E87:H87"/>
    <mergeCell ref="E89:H89"/>
    <mergeCell ref="E119:H119"/>
    <mergeCell ref="E121:H121"/>
    <mergeCell ref="E123:H123"/>
    <mergeCell ref="E7:H7"/>
    <mergeCell ref="E9:H9"/>
    <mergeCell ref="E11:H11"/>
    <mergeCell ref="E29:H29"/>
    <mergeCell ref="E85:H85"/>
  </mergeCells>
  <pageMargins left="0.39374999999999999" right="0.39374999999999999" top="0.39374999999999999" bottom="0.39374999999999999" header="0" footer="0"/>
  <pageSetup paperSize="9" scale="76" fitToHeight="100" orientation="portrait" blackAndWhite="1" r:id="rId1"/>
  <headerFooter>
    <oddFooter>&amp;CStrana &amp;P z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13</vt:i4>
      </vt:variant>
      <vt:variant>
        <vt:lpstr>Pojmenované oblasti</vt:lpstr>
      </vt:variant>
      <vt:variant>
        <vt:i4>26</vt:i4>
      </vt:variant>
    </vt:vector>
  </HeadingPairs>
  <TitlesOfParts>
    <vt:vector size="39" baseType="lpstr">
      <vt:lpstr>Rekapitulace stavby</vt:lpstr>
      <vt:lpstr>SO 001 - odstranění dřevin</vt:lpstr>
      <vt:lpstr>SO 002 - ochrana stávajíc...</vt:lpstr>
      <vt:lpstr>SO 101 - vozovka</vt:lpstr>
      <vt:lpstr>SO 102.1 - chodníky ve sp...</vt:lpstr>
      <vt:lpstr>SO 102.2 - chodníky mimo ...</vt:lpstr>
      <vt:lpstr>SO 103 - odvodnění</vt:lpstr>
      <vt:lpstr>SO 310 - kanalizace</vt:lpstr>
      <vt:lpstr>SO 320 - kanalizační příp...</vt:lpstr>
      <vt:lpstr>SO 330 - vodovod</vt:lpstr>
      <vt:lpstr>SO 340 - vodovodní přípojky</vt:lpstr>
      <vt:lpstr>SO 801 - náhradní výsadba...</vt:lpstr>
      <vt:lpstr>90 - OSTATNÍ NÁKLADY</vt:lpstr>
      <vt:lpstr>'90 - OSTATNÍ NÁKLADY'!Názvy_tisku</vt:lpstr>
      <vt:lpstr>'Rekapitulace stavby'!Názvy_tisku</vt:lpstr>
      <vt:lpstr>'SO 001 - odstranění dřevin'!Názvy_tisku</vt:lpstr>
      <vt:lpstr>'SO 002 - ochrana stávajíc...'!Názvy_tisku</vt:lpstr>
      <vt:lpstr>'SO 101 - vozovka'!Názvy_tisku</vt:lpstr>
      <vt:lpstr>'SO 102.1 - chodníky ve sp...'!Názvy_tisku</vt:lpstr>
      <vt:lpstr>'SO 102.2 - chodníky mimo ...'!Názvy_tisku</vt:lpstr>
      <vt:lpstr>'SO 103 - odvodnění'!Názvy_tisku</vt:lpstr>
      <vt:lpstr>'SO 310 - kanalizace'!Názvy_tisku</vt:lpstr>
      <vt:lpstr>'SO 320 - kanalizační příp...'!Názvy_tisku</vt:lpstr>
      <vt:lpstr>'SO 330 - vodovod'!Názvy_tisku</vt:lpstr>
      <vt:lpstr>'SO 340 - vodovodní přípojky'!Názvy_tisku</vt:lpstr>
      <vt:lpstr>'SO 801 - náhradní výsadba...'!Názvy_tisku</vt:lpstr>
      <vt:lpstr>'90 - OSTATNÍ NÁKLADY'!Oblast_tisku</vt:lpstr>
      <vt:lpstr>'Rekapitulace stavby'!Oblast_tisku</vt:lpstr>
      <vt:lpstr>'SO 001 - odstranění dřevin'!Oblast_tisku</vt:lpstr>
      <vt:lpstr>'SO 002 - ochrana stávajíc...'!Oblast_tisku</vt:lpstr>
      <vt:lpstr>'SO 101 - vozovka'!Oblast_tisku</vt:lpstr>
      <vt:lpstr>'SO 102.1 - chodníky ve sp...'!Oblast_tisku</vt:lpstr>
      <vt:lpstr>'SO 102.2 - chodníky mimo ...'!Oblast_tisku</vt:lpstr>
      <vt:lpstr>'SO 103 - odvodnění'!Oblast_tisku</vt:lpstr>
      <vt:lpstr>'SO 310 - kanalizace'!Oblast_tisku</vt:lpstr>
      <vt:lpstr>'SO 320 - kanalizační příp...'!Oblast_tisku</vt:lpstr>
      <vt:lpstr>'SO 330 - vodovod'!Oblast_tisku</vt:lpstr>
      <vt:lpstr>'SO 340 - vodovodní přípojky'!Oblast_tisku</vt:lpstr>
      <vt:lpstr>'SO 801 - náhradní výsadba...'!Oblast_tisku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2025-07-10T12:58:31Z</dcterms:created>
  <dcterms:modified xsi:type="dcterms:W3CDTF">2025-07-11T08:26:41Z</dcterms:modified>
</cp:coreProperties>
</file>