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1" documentId="13_ncr:1_{7A4C3467-418B-49BC-BF3F-0454E0BCA618}" xr6:coauthVersionLast="47" xr6:coauthVersionMax="47" xr10:uidLastSave="{072ABF21-C219-4008-ADAE-D6809501369B}"/>
  <bookViews>
    <workbookView xWindow="-28920" yWindow="-120" windowWidth="29040" windowHeight="1572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Pol'!$A$1:$V$85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2" l="1"/>
  <c r="G29" i="12"/>
  <c r="G28" i="12"/>
  <c r="G27" i="12"/>
  <c r="G25" i="12"/>
  <c r="G26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31" i="12" l="1"/>
  <c r="G38" i="12"/>
  <c r="G37" i="12"/>
  <c r="G36" i="12"/>
  <c r="G35" i="12"/>
  <c r="G34" i="12"/>
  <c r="G33" i="12"/>
  <c r="G32" i="12"/>
  <c r="G41" i="12" l="1"/>
  <c r="G42" i="12"/>
  <c r="G8" i="12" l="1"/>
  <c r="G7" i="12" s="1"/>
  <c r="G49" i="12"/>
  <c r="G43" i="12"/>
  <c r="G44" i="12"/>
  <c r="G45" i="12"/>
  <c r="G46" i="12"/>
  <c r="G47" i="12"/>
  <c r="G48" i="12"/>
  <c r="G40" i="12"/>
  <c r="G39" i="12" s="1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77" i="12"/>
  <c r="G78" i="12"/>
  <c r="G79" i="12"/>
  <c r="G80" i="12"/>
  <c r="G81" i="12"/>
  <c r="G82" i="12"/>
  <c r="G83" i="12"/>
  <c r="G84" i="12"/>
  <c r="G76" i="12"/>
  <c r="G70" i="12"/>
  <c r="G71" i="12"/>
  <c r="G72" i="12"/>
  <c r="G73" i="12"/>
  <c r="G74" i="12"/>
  <c r="G69" i="12" s="1"/>
  <c r="G75" i="12" l="1"/>
  <c r="G53" i="12"/>
  <c r="I61" i="1"/>
  <c r="G52" i="12" l="1"/>
  <c r="G51" i="12"/>
  <c r="G50" i="12" s="1"/>
  <c r="I63" i="1" l="1"/>
  <c r="I62" i="1" l="1"/>
  <c r="M77" i="12" l="1"/>
  <c r="M76" i="12"/>
  <c r="M70" i="12"/>
  <c r="M40" i="12"/>
  <c r="I40" i="12"/>
  <c r="K40" i="12"/>
  <c r="O40" i="12"/>
  <c r="Q40" i="12"/>
  <c r="U40" i="12"/>
  <c r="I70" i="12"/>
  <c r="K70" i="12"/>
  <c r="O70" i="12"/>
  <c r="Q70" i="12"/>
  <c r="U70" i="12"/>
  <c r="I76" i="12"/>
  <c r="K76" i="12"/>
  <c r="O76" i="12"/>
  <c r="Q76" i="12"/>
  <c r="U76" i="12"/>
  <c r="I77" i="12"/>
  <c r="K77" i="12"/>
  <c r="O77" i="12"/>
  <c r="Q77" i="12"/>
  <c r="U77" i="12"/>
  <c r="AZ55" i="1"/>
  <c r="AZ53" i="1"/>
  <c r="AZ52" i="1"/>
  <c r="AZ50" i="1"/>
  <c r="AZ49" i="1"/>
  <c r="AZ48" i="1"/>
  <c r="AZ47" i="1"/>
  <c r="AZ46" i="1"/>
  <c r="AZ45" i="1"/>
  <c r="F42" i="1"/>
  <c r="G42" i="1"/>
  <c r="H42" i="1"/>
  <c r="I42" i="1"/>
  <c r="J41" i="1" s="1"/>
  <c r="J28" i="1"/>
  <c r="J26" i="1"/>
  <c r="G38" i="1"/>
  <c r="F38" i="1"/>
  <c r="H32" i="1"/>
  <c r="J23" i="1"/>
  <c r="J24" i="1"/>
  <c r="J25" i="1"/>
  <c r="J27" i="1"/>
  <c r="E24" i="1"/>
  <c r="E26" i="1"/>
  <c r="I66" i="1" l="1"/>
  <c r="M75" i="12"/>
  <c r="I65" i="1"/>
  <c r="U75" i="12"/>
  <c r="O69" i="12"/>
  <c r="U7" i="12"/>
  <c r="O7" i="12"/>
  <c r="M39" i="12"/>
  <c r="I64" i="1"/>
  <c r="O39" i="12"/>
  <c r="Q53" i="12"/>
  <c r="I53" i="12"/>
  <c r="K39" i="12"/>
  <c r="K7" i="12"/>
  <c r="Q7" i="12"/>
  <c r="K75" i="12"/>
  <c r="M53" i="12"/>
  <c r="Q75" i="12"/>
  <c r="I75" i="12"/>
  <c r="U39" i="12"/>
  <c r="U69" i="12"/>
  <c r="O53" i="12"/>
  <c r="Q69" i="12"/>
  <c r="K53" i="12"/>
  <c r="M7" i="12"/>
  <c r="M69" i="12"/>
  <c r="I7" i="12"/>
  <c r="K69" i="12"/>
  <c r="U53" i="12"/>
  <c r="Q39" i="12"/>
  <c r="I39" i="12"/>
  <c r="O75" i="12"/>
  <c r="I69" i="12"/>
  <c r="J39" i="1"/>
  <c r="J42" i="1" s="1"/>
  <c r="J40" i="1"/>
  <c r="I67" i="1" l="1"/>
  <c r="J64" i="1" l="1"/>
  <c r="J65" i="1"/>
  <c r="J66" i="1"/>
  <c r="J63" i="1"/>
  <c r="J61" i="1"/>
  <c r="J62" i="1"/>
  <c r="I18" i="1"/>
  <c r="I21" i="1" s="1"/>
  <c r="G25" i="1" s="1"/>
  <c r="G26" i="1" l="1"/>
  <c r="G29" i="1" s="1"/>
  <c r="J67" i="1"/>
</calcChain>
</file>

<file path=xl/sharedStrings.xml><?xml version="1.0" encoding="utf-8"?>
<sst xmlns="http://schemas.openxmlformats.org/spreadsheetml/2006/main" count="331" uniqueCount="198">
  <si>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</si>
  <si>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</si>
  <si>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</si>
  <si>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</si>
  <si>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</si>
  <si>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</si>
  <si>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</si>
  <si>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</si>
  <si>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</si>
  <si>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</si>
  <si>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</si>
  <si>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</si>
  <si>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</si>
  <si>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</si>
  <si>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</si>
  <si>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</si>
  <si>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</si>
  <si>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</si>
  <si>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</si>
  <si>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</si>
  <si>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</si>
  <si>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</si>
  <si>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</si>
  <si>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</si>
  <si>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</si>
  <si>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</si>
  <si>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</si>
  <si>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</si>
  <si>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</si>
  <si>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</si>
  <si>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</si>
  <si>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</si>
  <si>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</si>
  <si>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</si>
  <si>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</si>
  <si>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</si>
  <si>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</si>
  <si>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</si>
  <si>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</si>
  <si>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</si>
  <si>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</si>
  <si>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</si>
  <si>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</si>
  <si>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</si>
  <si>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Výstavba kamerového bodu Brno, Josefská 25</t>
  </si>
  <si>
    <t>Objekt:</t>
  </si>
  <si>
    <t>Rozpočet:</t>
  </si>
  <si>
    <t>0000</t>
  </si>
  <si>
    <t>Statutární město Brno</t>
  </si>
  <si>
    <t>Dominikánské náměstí 196/1</t>
  </si>
  <si>
    <t>Brno-město</t>
  </si>
  <si>
    <t>60200</t>
  </si>
  <si>
    <t>44992785</t>
  </si>
  <si>
    <t>CZ44992785</t>
  </si>
  <si>
    <t>Stavba</t>
  </si>
  <si>
    <t>Celkem za stavbu</t>
  </si>
  <si>
    <t>CZK</t>
  </si>
  <si>
    <t>Uvedené výrobky definují pouze standard. Uchazeč může použít výrobky jiných výrobců, pokud jsou svými technickými parametry rovnocenné nebo jsou jejich technické parametry lepší, Funkčnost celého zařízení však nesmí být zhoršena.</t>
  </si>
  <si>
    <t>Jednotkové ceny zahrnují i náklady na:</t>
  </si>
  <si>
    <t>- pomocný instalační materiál,</t>
  </si>
  <si>
    <t>- zdvihací zařízení - plošina,</t>
  </si>
  <si>
    <t>- výškové práce,</t>
  </si>
  <si>
    <t>- dopravné.</t>
  </si>
  <si>
    <t>Počty koncových prvků odečteny z digitální verze PD programem Autocad.</t>
  </si>
  <si>
    <t>Výměry odměřeny z digitální verze PD programem Autocad z příloh.</t>
  </si>
  <si>
    <t>Provedení dle PD.</t>
  </si>
  <si>
    <t>Rekapitulace dílů</t>
  </si>
  <si>
    <t>Typ dílu</t>
  </si>
  <si>
    <t>M01</t>
  </si>
  <si>
    <t>M02</t>
  </si>
  <si>
    <t>M03</t>
  </si>
  <si>
    <t>Kamerový systém</t>
  </si>
  <si>
    <t>M04</t>
  </si>
  <si>
    <t>M05</t>
  </si>
  <si>
    <t>M06</t>
  </si>
  <si>
    <t>Kabeláž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</si>
  <si>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</si>
  <si>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</si>
  <si>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</si>
  <si>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</si>
  <si>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</si>
  <si>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</si>
  <si>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</si>
  <si>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</si>
  <si>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</si>
  <si>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</si>
  <si>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</si>
  <si>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</si>
  <si>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</si>
  <si>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</si>
  <si>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</si>
  <si>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</si>
  <si>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</si>
  <si>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</si>
  <si>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</si>
  <si>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</si>
  <si>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</si>
  <si>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</si>
  <si>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</si>
  <si>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</si>
  <si>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</si>
  <si>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</si>
  <si>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</si>
  <si>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</si>
  <si>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Vlastní</t>
  </si>
  <si>
    <t>POL1_9</t>
  </si>
  <si>
    <t>m</t>
  </si>
  <si>
    <t>ks</t>
  </si>
  <si>
    <t>hod</t>
  </si>
  <si>
    <t>Ohebná elektroinstalační trubka pr. 25mm, vč.příchytek, UV odolnost</t>
  </si>
  <si>
    <t>Hzs-nezmeritelne stavebni prace</t>
  </si>
  <si>
    <t>h</t>
  </si>
  <si>
    <t>RTS 17/ I</t>
  </si>
  <si>
    <t>POP</t>
  </si>
  <si>
    <t>PPV</t>
  </si>
  <si>
    <t>kpl</t>
  </si>
  <si>
    <t>POL99_8</t>
  </si>
  <si>
    <t>Měření metalického vedení cat.6A vč. Protokolu</t>
  </si>
  <si>
    <t>Kamerové zkoušky</t>
  </si>
  <si>
    <t>Koordinátor BOZP investora</t>
  </si>
  <si>
    <t>Zkušební provoz</t>
  </si>
  <si>
    <t>Oživení a zprovoznění kamerového systému</t>
  </si>
  <si>
    <t>Kompletační činnost</t>
  </si>
  <si>
    <t>Geodetické zaměření stavby</t>
  </si>
  <si>
    <t>Inženýrská činnost</t>
  </si>
  <si>
    <t>Dokumentace skutečného provedení dle požadované formy objednatele a počtu</t>
  </si>
  <si>
    <t xml:space="preserve">Technologie </t>
  </si>
  <si>
    <t>Vytyčení trasy kabel.vedení v zastavěném prostoru</t>
  </si>
  <si>
    <t>km</t>
  </si>
  <si>
    <t>t</t>
  </si>
  <si>
    <t>Přizpůsobení konzole atyp na zakázku</t>
  </si>
  <si>
    <t>SD karta 64GB pro venkovní instalace</t>
  </si>
  <si>
    <t>IR přísvit 850nm s managementem po ethernetu PoE++/24V, dosvit min. 300m</t>
  </si>
  <si>
    <t>Průmyslový záložní zdroj na DIN lištu pro switch 280W, 55,2V, SNMP</t>
  </si>
  <si>
    <t>Rozvodný panel AC + DC pro záložní zdroj</t>
  </si>
  <si>
    <t>Podpůrný instalační materiál</t>
  </si>
  <si>
    <t xml:space="preserve">Konfigurace LAN, SAN </t>
  </si>
  <si>
    <t>Konfigurace LTE, IPSEC tunelu, routerů</t>
  </si>
  <si>
    <t>Konfigurace switchů</t>
  </si>
  <si>
    <t>Výložné rameno pro kameru dle požadavku kamerové zkoušky</t>
  </si>
  <si>
    <t>Přepěťová ochrana pro IP kameru</t>
  </si>
  <si>
    <t xml:space="preserve">Pomocné práce </t>
  </si>
  <si>
    <t>Elektroinstalační materiál</t>
  </si>
  <si>
    <t>Licence</t>
  </si>
  <si>
    <t>Baterie 18Ah, 12V, AGM,  nízky obsah výparů dle EN 50272-2</t>
  </si>
  <si>
    <t>Originální konzole určená pro kameru, montáž na stožár</t>
  </si>
  <si>
    <t>Zroj pro IR přísvit</t>
  </si>
  <si>
    <t xml:space="preserve">Licence pro kameru </t>
  </si>
  <si>
    <t>Licence připojení k serverové technologii</t>
  </si>
  <si>
    <t>Venkovní práce</t>
  </si>
  <si>
    <t>Zdvihací zařízení - plošina</t>
  </si>
  <si>
    <t>Výškové práce</t>
  </si>
  <si>
    <t>Instalace kamery a integrace software do systému SOBD</t>
  </si>
  <si>
    <t>Forma kabelová na kabelu CYKY do 5x6</t>
  </si>
  <si>
    <t>Ukončení kabelu 5*6 smršťovací záklopkou</t>
  </si>
  <si>
    <t>Revize elektrozařízení</t>
  </si>
  <si>
    <t>Patchcord FTP RJ 45/RJ45 cat.7 1m</t>
  </si>
  <si>
    <t>Krimpovací konektor RJ 45 pro kabel cat7</t>
  </si>
  <si>
    <t>Kabel CYKY-J 3x2,5</t>
  </si>
  <si>
    <t>Kamera  1/2”senzor, venkovní , NEMA 4X, IP66 and IK10, WDR a Lightfinder,IR přísvit,  min. 1080p , den/noc (video)</t>
  </si>
  <si>
    <t>Kamera  1/1.8”senzor, venkovní IP66, WDR a Lightfinder,IR přísvit,  4MP 25/30, den/noc, možnost dohrátí zákaznického software, CPU Artpec 8 (čtení RZ)</t>
  </si>
  <si>
    <t>Objektiv pro 1/1.8" kameru - 4 MP Lens DC-iris 10-80 mm F1.5</t>
  </si>
  <si>
    <t>Objektiv pro 1/2" kameru - 2 MP Lens DC-iris 10-80 mm F1.4</t>
  </si>
  <si>
    <t xml:space="preserve">Přepojení přívodu NN ze stávajícího rozvaděče do nového roz. </t>
  </si>
  <si>
    <t>Ocelový pásek BANDIMEX M545</t>
  </si>
  <si>
    <t>Jistič 16A/B včetně montáže do rozváděče</t>
  </si>
  <si>
    <t>Jednofázový elektroměr  digitální</t>
  </si>
  <si>
    <t xml:space="preserve">Výstavba kamerového bodu </t>
  </si>
  <si>
    <t>Popis rozpočtu: Výstavba kamerového bodu čtení RZ Brno, ul. Hradisko</t>
  </si>
  <si>
    <t>Vytýčení ostatních inž.sítí</t>
  </si>
  <si>
    <t>Zřízení varov.ohražení kolem výkopu</t>
  </si>
  <si>
    <t>Bourání živičných povrchů komunikací pro pěší tl. 5 cm</t>
  </si>
  <si>
    <r>
      <t>m</t>
    </r>
    <r>
      <rPr>
        <vertAlign val="superscript"/>
        <sz val="8"/>
        <rFont val="Arial CE"/>
        <family val="2"/>
        <charset val="238"/>
      </rPr>
      <t>2</t>
    </r>
  </si>
  <si>
    <t>Bourání betonových povrchů komunikací pro pěší</t>
  </si>
  <si>
    <t>Odvoz zeminy do vzdálenosti 20 km</t>
  </si>
  <si>
    <t>Hloubení kabelové rýhy 35cm šir.,80cm hlub.,zem.tř.3</t>
  </si>
  <si>
    <t>Zříz.kab.lože z kop.písku š.do 50cm</t>
  </si>
  <si>
    <t>Ruční zához rýhy 35cm šir.,80cm hlub.,zem.tř.3</t>
  </si>
  <si>
    <t>Hloubení kabelové rýhy 35cm šir.,55cm hlub.,zem.tř.3</t>
  </si>
  <si>
    <t>Ruční zához rýhy 35cm šir.,55cm hlub.,zem.tř.3</t>
  </si>
  <si>
    <t>Skládkovné-zemina</t>
  </si>
  <si>
    <r>
      <t>m</t>
    </r>
    <r>
      <rPr>
        <vertAlign val="superscript"/>
        <sz val="8"/>
        <rFont val="Arial CE"/>
        <family val="2"/>
        <charset val="238"/>
      </rPr>
      <t>3</t>
    </r>
  </si>
  <si>
    <t>Konečná úprava terénu</t>
  </si>
  <si>
    <t>Rozebrání zámkové dlažby</t>
  </si>
  <si>
    <t>Pokládka zámkové dlažby</t>
  </si>
  <si>
    <t>Ukotvení stožáru, instalace, základ obetonování, uzemnění</t>
  </si>
  <si>
    <t>Prostup ocelovým sloupem pr. 20mm</t>
  </si>
  <si>
    <t>Pozdro pro stožár do země</t>
  </si>
  <si>
    <t>Průmyslový Switch 2x1G,  2x ethernet  PoE++ 60W per port, 6x ethernet PoE+ 30W  per port -40 - +70 °C</t>
  </si>
  <si>
    <t>Pevná elektroinstalační trubka pr. 23mm</t>
  </si>
  <si>
    <t>210000042L</t>
  </si>
  <si>
    <t>210000043L</t>
  </si>
  <si>
    <t>Ethernet Cable cat6 FTP PVC outdoor závěsný</t>
  </si>
  <si>
    <t>Rozvaděč pilířový plastový IP 66, 6 DIN modulů</t>
  </si>
  <si>
    <t>Ocelový stožár 8m v barvě RAL dle sloupů DPMB</t>
  </si>
  <si>
    <t>Výstavba kamer. bodu čtení RZ ul. Hradisko, Brno - Maloměřice Obřany</t>
  </si>
  <si>
    <t xml:space="preserve">Rozvodná skříň pro technologii kamer včetně zdroje, dobíječe, modem LTE + SIM </t>
  </si>
  <si>
    <t>Výstavba kamerového bodu čtení RZ ul. Hradiska, Brno - Maloměřice Obřany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</si>
</sst>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General_)"/>
    <numFmt numFmtId="166" formatCode="0.00000"/>
    <numFmt numFmtId="167" formatCode="#,###.\-&quot; Kč&quot;"/>
  </numFmts>
  <fonts count="40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Helv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1" applyNumberFormat="0" applyFill="0" applyAlignment="0" applyProtection="0"/>
    <xf numFmtId="0" fontId="20" fillId="3" borderId="0" applyNumberFormat="0" applyBorder="0" applyAlignment="0" applyProtection="0"/>
    <xf numFmtId="0" fontId="21" fillId="16" borderId="2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7" borderId="0" applyNumberFormat="0" applyBorder="0" applyAlignment="0" applyProtection="0"/>
    <xf numFmtId="165" fontId="34" fillId="0" borderId="0" applyFill="0"/>
    <xf numFmtId="0" fontId="2" fillId="0" borderId="0"/>
    <xf numFmtId="0" fontId="35" fillId="0" borderId="0"/>
    <xf numFmtId="0" fontId="36" fillId="0" borderId="0">
      <alignment vertical="center"/>
    </xf>
    <xf numFmtId="0" fontId="2" fillId="0" borderId="0"/>
    <xf numFmtId="0" fontId="2" fillId="18" borderId="6" applyNumberFormat="0" applyAlignment="0" applyProtection="0"/>
    <xf numFmtId="0" fontId="27" fillId="0" borderId="7" applyNumberFormat="0" applyFill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7" borderId="8" applyNumberFormat="0" applyAlignment="0" applyProtection="0"/>
    <xf numFmtId="0" fontId="31" fillId="19" borderId="8" applyNumberFormat="0" applyAlignment="0" applyProtection="0"/>
    <xf numFmtId="0" fontId="32" fillId="19" borderId="9" applyNumberFormat="0" applyAlignment="0" applyProtection="0"/>
    <xf numFmtId="0" fontId="3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</cellStyleXfs>
  <cellXfs count="265">
    <xf numFmtId="0" fontId="0" fillId="0" borderId="0" xfId="0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right"/>
    </xf>
    <xf numFmtId="0" fontId="9" fillId="0" borderId="15" xfId="0" applyFont="1" applyBorder="1"/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1" xfId="0" applyFont="1" applyBorder="1" applyAlignment="1">
      <alignment horizontal="right"/>
    </xf>
    <xf numFmtId="0" fontId="9" fillId="0" borderId="15" xfId="0" applyFont="1" applyBorder="1" applyAlignment="1">
      <alignment vertical="top"/>
    </xf>
    <xf numFmtId="14" fontId="9" fillId="0" borderId="15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0" fillId="0" borderId="19" xfId="0" applyBorder="1"/>
    <xf numFmtId="0" fontId="0" fillId="0" borderId="16" xfId="0" applyBorder="1" applyAlignment="1">
      <alignment horizontal="left" indent="1"/>
    </xf>
    <xf numFmtId="0" fontId="0" fillId="0" borderId="15" xfId="0" applyBorder="1" applyAlignment="1">
      <alignment horizontal="right"/>
    </xf>
    <xf numFmtId="49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 indent="1"/>
    </xf>
    <xf numFmtId="0" fontId="0" fillId="0" borderId="18" xfId="0" applyBorder="1" applyAlignment="1">
      <alignment horizontal="left" vertical="center"/>
    </xf>
    <xf numFmtId="0" fontId="0" fillId="0" borderId="18" xfId="0" applyBorder="1"/>
    <xf numFmtId="1" fontId="9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1" fontId="9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left" indent="1"/>
    </xf>
    <xf numFmtId="0" fontId="0" fillId="0" borderId="23" xfId="0" applyBorder="1" applyAlignment="1">
      <alignment horizontal="left" vertical="top" indent="1"/>
    </xf>
    <xf numFmtId="0" fontId="0" fillId="0" borderId="24" xfId="0" applyBorder="1" applyAlignment="1">
      <alignment vertical="top"/>
    </xf>
    <xf numFmtId="0" fontId="9" fillId="0" borderId="24" xfId="0" applyFont="1" applyBorder="1" applyAlignment="1">
      <alignment horizontal="left" vertical="top"/>
    </xf>
    <xf numFmtId="0" fontId="9" fillId="0" borderId="24" xfId="0" applyFont="1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/>
    <xf numFmtId="0" fontId="0" fillId="0" borderId="15" xfId="0" applyBorder="1" applyAlignment="1">
      <alignment horizontal="left"/>
    </xf>
    <xf numFmtId="0" fontId="0" fillId="0" borderId="26" xfId="0" applyBorder="1"/>
    <xf numFmtId="0" fontId="9" fillId="0" borderId="20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/>
    <xf numFmtId="0" fontId="5" fillId="0" borderId="0" xfId="0" applyFont="1" applyAlignment="1">
      <alignment horizontal="left"/>
    </xf>
    <xf numFmtId="49" fontId="0" fillId="0" borderId="1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4" fontId="0" fillId="0" borderId="10" xfId="0" applyNumberFormat="1" applyBorder="1"/>
    <xf numFmtId="49" fontId="9" fillId="0" borderId="1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5" borderId="10" xfId="0" applyFont="1" applyFill="1" applyBorder="1" applyAlignment="1">
      <alignment horizontal="left" vertical="center" indent="1"/>
    </xf>
    <xf numFmtId="0" fontId="0" fillId="25" borderId="0" xfId="0" applyFill="1"/>
    <xf numFmtId="49" fontId="7" fillId="25" borderId="0" xfId="0" applyNumberFormat="1" applyFont="1" applyFill="1" applyAlignment="1">
      <alignment horizontal="left" vertical="center"/>
    </xf>
    <xf numFmtId="0" fontId="9" fillId="25" borderId="0" xfId="0" applyFont="1" applyFill="1"/>
    <xf numFmtId="0" fontId="9" fillId="25" borderId="11" xfId="0" applyFont="1" applyFill="1" applyBorder="1"/>
    <xf numFmtId="0" fontId="0" fillId="25" borderId="10" xfId="0" applyFill="1" applyBorder="1" applyAlignment="1">
      <alignment horizontal="left" vertical="center" indent="1"/>
    </xf>
    <xf numFmtId="49" fontId="9" fillId="25" borderId="0" xfId="0" applyNumberFormat="1" applyFont="1" applyFill="1" applyAlignment="1">
      <alignment horizontal="left" vertical="center"/>
    </xf>
    <xf numFmtId="0" fontId="9" fillId="25" borderId="0" xfId="0" applyFont="1" applyFill="1" applyAlignment="1">
      <alignment vertical="center"/>
    </xf>
    <xf numFmtId="0" fontId="0" fillId="25" borderId="0" xfId="0" applyFill="1" applyAlignment="1">
      <alignment horizontal="right" vertical="center"/>
    </xf>
    <xf numFmtId="0" fontId="9" fillId="25" borderId="11" xfId="0" applyFont="1" applyFill="1" applyBorder="1" applyAlignment="1">
      <alignment vertical="center"/>
    </xf>
    <xf numFmtId="0" fontId="0" fillId="25" borderId="16" xfId="0" applyFill="1" applyBorder="1" applyAlignment="1">
      <alignment horizontal="left" vertical="center" indent="1"/>
    </xf>
    <xf numFmtId="0" fontId="0" fillId="25" borderId="15" xfId="0" applyFill="1" applyBorder="1"/>
    <xf numFmtId="49" fontId="9" fillId="25" borderId="15" xfId="0" applyNumberFormat="1" applyFont="1" applyFill="1" applyBorder="1" applyAlignment="1">
      <alignment horizontal="left" vertical="center"/>
    </xf>
    <xf numFmtId="0" fontId="9" fillId="25" borderId="15" xfId="0" applyFont="1" applyFill="1" applyBorder="1"/>
    <xf numFmtId="0" fontId="9" fillId="25" borderId="19" xfId="0" applyFont="1" applyFill="1" applyBorder="1"/>
    <xf numFmtId="49" fontId="9" fillId="0" borderId="15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8" xfId="0" applyNumberForma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3" fontId="0" fillId="25" borderId="30" xfId="0" applyNumberFormat="1" applyFill="1" applyBorder="1"/>
    <xf numFmtId="3" fontId="8" fillId="26" borderId="31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 wrapText="1"/>
    </xf>
    <xf numFmtId="3" fontId="8" fillId="26" borderId="32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17" xfId="0" applyNumberFormat="1" applyBorder="1" applyAlignment="1">
      <alignment horizontal="left" indent="1"/>
    </xf>
    <xf numFmtId="3" fontId="0" fillId="0" borderId="30" xfId="0" applyNumberFormat="1" applyBorder="1"/>
    <xf numFmtId="0" fontId="3" fillId="0" borderId="0" xfId="0" applyFont="1" applyAlignment="1">
      <alignment horizontal="center" shrinkToFit="1"/>
    </xf>
    <xf numFmtId="3" fontId="11" fillId="26" borderId="32" xfId="0" applyNumberFormat="1" applyFont="1" applyFill="1" applyBorder="1" applyAlignment="1">
      <alignment horizontal="center" vertical="center" wrapText="1" shrinkToFit="1"/>
    </xf>
    <xf numFmtId="3" fontId="8" fillId="26" borderId="32" xfId="0" applyNumberFormat="1" applyFont="1" applyFill="1" applyBorder="1" applyAlignment="1">
      <alignment horizontal="center" vertical="center" wrapText="1" shrinkToFit="1"/>
    </xf>
    <xf numFmtId="3" fontId="4" fillId="0" borderId="32" xfId="0" applyNumberFormat="1" applyFont="1" applyBorder="1" applyAlignment="1">
      <alignment horizontal="right" wrapText="1" shrinkToFit="1"/>
    </xf>
    <xf numFmtId="3" fontId="4" fillId="0" borderId="32" xfId="0" applyNumberFormat="1" applyFont="1" applyBorder="1" applyAlignment="1">
      <alignment horizontal="right" shrinkToFit="1"/>
    </xf>
    <xf numFmtId="3" fontId="0" fillId="0" borderId="32" xfId="0" applyNumberFormat="1" applyBorder="1" applyAlignment="1">
      <alignment shrinkToFit="1"/>
    </xf>
    <xf numFmtId="3" fontId="9" fillId="0" borderId="29" xfId="0" applyNumberFormat="1" applyFont="1" applyBorder="1" applyAlignment="1">
      <alignment wrapText="1" shrinkToFit="1"/>
    </xf>
    <xf numFmtId="3" fontId="9" fillId="0" borderId="29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25" borderId="30" xfId="0" applyNumberFormat="1" applyFill="1" applyBorder="1" applyAlignment="1">
      <alignment wrapText="1" shrinkToFit="1"/>
    </xf>
    <xf numFmtId="3" fontId="0" fillId="25" borderId="30" xfId="0" applyNumberFormat="1" applyFill="1" applyBorder="1" applyAlignment="1">
      <alignment shrinkToFit="1"/>
    </xf>
    <xf numFmtId="0" fontId="5" fillId="25" borderId="33" xfId="0" applyFont="1" applyFill="1" applyBorder="1" applyAlignment="1">
      <alignment horizontal="left" vertical="center" indent="1"/>
    </xf>
    <xf numFmtId="0" fontId="6" fillId="25" borderId="34" xfId="0" applyFont="1" applyFill="1" applyBorder="1" applyAlignment="1">
      <alignment horizontal="left" vertical="center"/>
    </xf>
    <xf numFmtId="0" fontId="0" fillId="25" borderId="34" xfId="0" applyFill="1" applyBorder="1" applyAlignment="1">
      <alignment horizontal="left" vertical="center"/>
    </xf>
    <xf numFmtId="4" fontId="5" fillId="25" borderId="34" xfId="0" applyNumberFormat="1" applyFont="1" applyFill="1" applyBorder="1" applyAlignment="1">
      <alignment horizontal="left" vertical="center"/>
    </xf>
    <xf numFmtId="49" fontId="0" fillId="25" borderId="35" xfId="0" applyNumberFormat="1" applyFill="1" applyBorder="1" applyAlignment="1">
      <alignment horizontal="left" vertical="center"/>
    </xf>
    <xf numFmtId="0" fontId="0" fillId="25" borderId="34" xfId="0" applyFill="1" applyBorder="1"/>
    <xf numFmtId="49" fontId="9" fillId="25" borderId="3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7" fillId="0" borderId="0" xfId="0" applyFont="1"/>
    <xf numFmtId="0" fontId="16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28" xfId="0" applyFont="1" applyBorder="1"/>
    <xf numFmtId="49" fontId="8" fillId="0" borderId="28" xfId="0" applyNumberFormat="1" applyFont="1" applyBorder="1" applyAlignment="1">
      <alignment vertical="center"/>
    </xf>
    <xf numFmtId="0" fontId="16" fillId="26" borderId="31" xfId="0" applyFont="1" applyFill="1" applyBorder="1" applyAlignment="1">
      <alignment horizontal="center" vertical="center" wrapText="1"/>
    </xf>
    <xf numFmtId="0" fontId="16" fillId="26" borderId="24" xfId="0" applyFont="1" applyFill="1" applyBorder="1" applyAlignment="1">
      <alignment horizontal="center" vertical="center" wrapText="1"/>
    </xf>
    <xf numFmtId="0" fontId="8" fillId="25" borderId="17" xfId="0" applyFont="1" applyFill="1" applyBorder="1"/>
    <xf numFmtId="0" fontId="8" fillId="25" borderId="15" xfId="0" applyFont="1" applyFill="1" applyBorder="1"/>
    <xf numFmtId="0" fontId="16" fillId="26" borderId="32" xfId="0" applyFont="1" applyFill="1" applyBorder="1" applyAlignment="1">
      <alignment horizontal="center" vertical="center" wrapText="1"/>
    </xf>
    <xf numFmtId="4" fontId="8" fillId="0" borderId="29" xfId="0" applyNumberFormat="1" applyFont="1" applyBorder="1" applyAlignment="1">
      <alignment vertical="center"/>
    </xf>
    <xf numFmtId="4" fontId="8" fillId="25" borderId="30" xfId="0" applyNumberFormat="1" applyFont="1" applyFill="1" applyBorder="1"/>
    <xf numFmtId="4" fontId="8" fillId="0" borderId="32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25" borderId="30" xfId="0" applyNumberFormat="1" applyFont="1" applyFill="1" applyBorder="1"/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8" fillId="25" borderId="30" xfId="0" applyNumberFormat="1" applyFont="1" applyFill="1" applyBorder="1" applyAlignment="1">
      <alignment horizontal="center"/>
    </xf>
    <xf numFmtId="49" fontId="0" fillId="0" borderId="10" xfId="0" applyNumberFormat="1" applyBorder="1"/>
    <xf numFmtId="0" fontId="0" fillId="25" borderId="27" xfId="0" applyFill="1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17" fillId="0" borderId="0" xfId="0" applyFont="1"/>
    <xf numFmtId="0" fontId="17" fillId="0" borderId="28" xfId="0" applyFont="1" applyBorder="1" applyAlignment="1">
      <alignment vertical="top"/>
    </xf>
    <xf numFmtId="0" fontId="0" fillId="26" borderId="32" xfId="0" applyFill="1" applyBorder="1" applyAlignment="1">
      <alignment wrapText="1"/>
    </xf>
    <xf numFmtId="0" fontId="0" fillId="25" borderId="17" xfId="0" applyFill="1" applyBorder="1" applyAlignment="1">
      <alignment vertical="top"/>
    </xf>
    <xf numFmtId="0" fontId="17" fillId="0" borderId="29" xfId="0" applyFont="1" applyBorder="1" applyAlignment="1">
      <alignment horizontal="center" vertical="top" shrinkToFit="1"/>
    </xf>
    <xf numFmtId="0" fontId="0" fillId="25" borderId="30" xfId="0" applyFill="1" applyBorder="1" applyAlignment="1">
      <alignment horizontal="center" vertical="top" shrinkToFit="1"/>
    </xf>
    <xf numFmtId="164" fontId="17" fillId="0" borderId="29" xfId="0" applyNumberFormat="1" applyFont="1" applyBorder="1" applyAlignment="1">
      <alignment vertical="top" shrinkToFit="1"/>
    </xf>
    <xf numFmtId="164" fontId="0" fillId="25" borderId="30" xfId="0" applyNumberFormat="1" applyFill="1" applyBorder="1" applyAlignment="1">
      <alignment vertical="top" shrinkToFit="1"/>
    </xf>
    <xf numFmtId="4" fontId="17" fillId="0" borderId="29" xfId="0" applyNumberFormat="1" applyFont="1" applyBorder="1" applyAlignment="1">
      <alignment vertical="top" shrinkToFit="1"/>
    </xf>
    <xf numFmtId="4" fontId="17" fillId="0" borderId="28" xfId="0" applyNumberFormat="1" applyFont="1" applyBorder="1" applyAlignment="1">
      <alignment vertical="top" shrinkToFit="1"/>
    </xf>
    <xf numFmtId="4" fontId="0" fillId="25" borderId="30" xfId="0" applyNumberFormat="1" applyFill="1" applyBorder="1" applyAlignment="1">
      <alignment vertical="top" shrinkToFit="1"/>
    </xf>
    <xf numFmtId="4" fontId="0" fillId="25" borderId="17" xfId="0" applyNumberFormat="1" applyFill="1" applyBorder="1" applyAlignment="1">
      <alignment vertical="top" shrinkToFit="1"/>
    </xf>
    <xf numFmtId="4" fontId="17" fillId="0" borderId="30" xfId="0" applyNumberFormat="1" applyFont="1" applyBorder="1" applyAlignment="1">
      <alignment vertical="top" shrinkToFit="1"/>
    </xf>
    <xf numFmtId="0" fontId="17" fillId="0" borderId="29" xfId="0" applyFont="1" applyBorder="1" applyAlignment="1">
      <alignment horizontal="left" vertical="top" wrapText="1"/>
    </xf>
    <xf numFmtId="0" fontId="0" fillId="25" borderId="30" xfId="0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 wrapText="1"/>
    </xf>
    <xf numFmtId="164" fontId="17" fillId="0" borderId="36" xfId="0" applyNumberFormat="1" applyFont="1" applyBorder="1" applyAlignment="1">
      <alignment vertical="top" shrinkToFit="1"/>
    </xf>
    <xf numFmtId="164" fontId="17" fillId="0" borderId="0" xfId="0" applyNumberFormat="1" applyFont="1" applyAlignment="1">
      <alignment vertical="top" shrinkToFit="1"/>
    </xf>
    <xf numFmtId="0" fontId="17" fillId="0" borderId="1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center" vertical="top" shrinkToFit="1"/>
    </xf>
    <xf numFmtId="164" fontId="17" fillId="0" borderId="15" xfId="0" applyNumberFormat="1" applyFont="1" applyBorder="1" applyAlignment="1">
      <alignment vertical="top" shrinkToFit="1"/>
    </xf>
    <xf numFmtId="0" fontId="17" fillId="0" borderId="28" xfId="0" applyFont="1" applyBorder="1" applyAlignment="1">
      <alignment horizontal="left" wrapText="1"/>
    </xf>
    <xf numFmtId="0" fontId="17" fillId="0" borderId="29" xfId="0" applyFont="1" applyBorder="1" applyAlignment="1">
      <alignment horizontal="center"/>
    </xf>
    <xf numFmtId="0" fontId="37" fillId="0" borderId="32" xfId="29" applyFont="1" applyBorder="1" applyAlignment="1">
      <alignment wrapText="1"/>
    </xf>
    <xf numFmtId="0" fontId="37" fillId="0" borderId="32" xfId="29" applyFont="1" applyBorder="1" applyAlignment="1">
      <alignment horizontal="center" vertical="top" wrapText="1"/>
    </xf>
    <xf numFmtId="166" fontId="37" fillId="0" borderId="32" xfId="29" applyNumberFormat="1" applyFont="1" applyBorder="1" applyAlignment="1">
      <alignment horizontal="right" vertical="top" wrapText="1"/>
    </xf>
    <xf numFmtId="4" fontId="37" fillId="0" borderId="32" xfId="29" applyNumberFormat="1" applyFont="1" applyBorder="1" applyAlignment="1">
      <alignment vertical="top"/>
    </xf>
    <xf numFmtId="0" fontId="37" fillId="0" borderId="29" xfId="29" applyFont="1" applyBorder="1"/>
    <xf numFmtId="0" fontId="37" fillId="0" borderId="29" xfId="29" applyFont="1" applyBorder="1" applyAlignment="1">
      <alignment horizontal="center" vertical="top" wrapText="1"/>
    </xf>
    <xf numFmtId="166" fontId="37" fillId="0" borderId="36" xfId="29" applyNumberFormat="1" applyFont="1" applyBorder="1" applyAlignment="1">
      <alignment horizontal="right" vertical="top" wrapText="1"/>
    </xf>
    <xf numFmtId="4" fontId="37" fillId="0" borderId="29" xfId="29" applyNumberFormat="1" applyFont="1" applyBorder="1" applyAlignment="1">
      <alignment vertical="top"/>
    </xf>
    <xf numFmtId="0" fontId="37" fillId="0" borderId="29" xfId="29" applyFont="1" applyBorder="1" applyAlignment="1">
      <alignment horizontal="center" vertical="top"/>
    </xf>
    <xf numFmtId="166" fontId="37" fillId="0" borderId="36" xfId="29" applyNumberFormat="1" applyFont="1" applyBorder="1" applyAlignment="1">
      <alignment horizontal="right" vertical="top"/>
    </xf>
    <xf numFmtId="164" fontId="17" fillId="0" borderId="29" xfId="0" applyNumberFormat="1" applyFont="1" applyBorder="1" applyAlignment="1">
      <alignment horizontal="right" vertical="top" shrinkToFit="1"/>
    </xf>
    <xf numFmtId="167" fontId="37" fillId="0" borderId="29" xfId="29" applyNumberFormat="1" applyFont="1" applyBorder="1" applyAlignment="1">
      <alignment horizontal="center" wrapText="1"/>
    </xf>
    <xf numFmtId="166" fontId="37" fillId="0" borderId="36" xfId="29" applyNumberFormat="1" applyFont="1" applyBorder="1" applyAlignment="1">
      <alignment horizontal="right" wrapText="1"/>
    </xf>
    <xf numFmtId="4" fontId="37" fillId="0" borderId="29" xfId="29" applyNumberFormat="1" applyFont="1" applyBorder="1"/>
    <xf numFmtId="0" fontId="17" fillId="0" borderId="29" xfId="0" applyFont="1" applyBorder="1" applyAlignment="1">
      <alignment horizontal="left" vertical="top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" fontId="8" fillId="0" borderId="27" xfId="0" applyNumberFormat="1" applyFont="1" applyBorder="1" applyAlignment="1">
      <alignment vertical="center"/>
    </xf>
    <xf numFmtId="0" fontId="0" fillId="26" borderId="27" xfId="0" applyFill="1" applyBorder="1"/>
    <xf numFmtId="49" fontId="0" fillId="26" borderId="27" xfId="0" applyNumberFormat="1" applyFill="1" applyBorder="1"/>
    <xf numFmtId="0" fontId="0" fillId="26" borderId="27" xfId="0" applyFill="1" applyBorder="1" applyAlignment="1">
      <alignment horizontal="center"/>
    </xf>
    <xf numFmtId="0" fontId="0" fillId="26" borderId="21" xfId="0" applyFill="1" applyBorder="1"/>
    <xf numFmtId="0" fontId="37" fillId="0" borderId="28" xfId="29" applyFont="1" applyBorder="1"/>
    <xf numFmtId="167" fontId="37" fillId="0" borderId="28" xfId="29" applyNumberFormat="1" applyFont="1" applyBorder="1" applyAlignment="1">
      <alignment horizontal="center" wrapText="1"/>
    </xf>
    <xf numFmtId="164" fontId="37" fillId="0" borderId="28" xfId="29" applyNumberFormat="1" applyFont="1" applyBorder="1" applyAlignment="1">
      <alignment horizontal="right" wrapText="1"/>
    </xf>
    <xf numFmtId="4" fontId="37" fillId="0" borderId="28" xfId="29" applyNumberFormat="1" applyFont="1" applyBorder="1"/>
    <xf numFmtId="0" fontId="17" fillId="0" borderId="36" xfId="0" applyFont="1" applyBorder="1" applyAlignment="1">
      <alignment horizontal="center" vertical="top" shrinkToFit="1"/>
    </xf>
    <xf numFmtId="49" fontId="8" fillId="0" borderId="29" xfId="0" applyNumberFormat="1" applyFont="1" applyBorder="1" applyAlignment="1">
      <alignment vertical="center"/>
    </xf>
    <xf numFmtId="4" fontId="17" fillId="0" borderId="36" xfId="0" applyNumberFormat="1" applyFont="1" applyBorder="1" applyAlignment="1">
      <alignment vertical="top" shrinkToFit="1"/>
    </xf>
    <xf numFmtId="0" fontId="37" fillId="0" borderId="29" xfId="29" applyFont="1" applyBorder="1" applyAlignment="1">
      <alignment wrapText="1"/>
    </xf>
    <xf numFmtId="166" fontId="37" fillId="0" borderId="29" xfId="29" applyNumberFormat="1" applyFont="1" applyBorder="1" applyAlignment="1">
      <alignment horizontal="right" vertical="top" wrapText="1"/>
    </xf>
    <xf numFmtId="0" fontId="17" fillId="0" borderId="17" xfId="0" applyFont="1" applyBorder="1" applyAlignment="1">
      <alignment vertical="top"/>
    </xf>
    <xf numFmtId="0" fontId="17" fillId="0" borderId="30" xfId="0" applyFont="1" applyBorder="1" applyAlignment="1">
      <alignment horizontal="left" vertical="top"/>
    </xf>
    <xf numFmtId="49" fontId="12" fillId="25" borderId="0" xfId="0" applyNumberFormat="1" applyFont="1" applyFill="1" applyAlignment="1">
      <alignment horizontal="left" vertical="center"/>
    </xf>
    <xf numFmtId="0" fontId="38" fillId="0" borderId="29" xfId="0" applyFont="1" applyBorder="1" applyAlignment="1">
      <alignment horizontal="left" vertical="top" wrapText="1"/>
    </xf>
    <xf numFmtId="0" fontId="38" fillId="0" borderId="29" xfId="0" applyFont="1" applyBorder="1" applyAlignment="1">
      <alignment horizontal="center" vertical="top" shrinkToFit="1"/>
    </xf>
    <xf numFmtId="164" fontId="38" fillId="0" borderId="29" xfId="0" applyNumberFormat="1" applyFont="1" applyBorder="1" applyAlignment="1">
      <alignment vertical="top" shrinkToFit="1"/>
    </xf>
    <xf numFmtId="4" fontId="38" fillId="0" borderId="29" xfId="0" applyNumberFormat="1" applyFont="1" applyBorder="1" applyAlignment="1">
      <alignment vertical="top" shrinkToFit="1"/>
    </xf>
    <xf numFmtId="0" fontId="38" fillId="0" borderId="28" xfId="0" applyFont="1" applyBorder="1" applyAlignment="1">
      <alignment horizontal="left" wrapText="1"/>
    </xf>
    <xf numFmtId="0" fontId="38" fillId="0" borderId="29" xfId="0" applyFont="1" applyBorder="1" applyAlignment="1">
      <alignment horizontal="center"/>
    </xf>
    <xf numFmtId="164" fontId="38" fillId="0" borderId="36" xfId="0" applyNumberFormat="1" applyFont="1" applyBorder="1" applyAlignment="1">
      <alignment vertical="top" shrinkToFit="1"/>
    </xf>
    <xf numFmtId="0" fontId="38" fillId="0" borderId="28" xfId="0" applyFont="1" applyBorder="1" applyAlignment="1">
      <alignment wrapText="1"/>
    </xf>
    <xf numFmtId="0" fontId="4" fillId="24" borderId="0" xfId="0" applyFont="1" applyFill="1" applyAlignment="1">
      <alignment horizontal="left" wrapText="1"/>
    </xf>
    <xf numFmtId="4" fontId="14" fillId="0" borderId="21" xfId="0" applyNumberFormat="1" applyFont="1" applyBorder="1" applyAlignment="1">
      <alignment horizontal="right" vertical="center" indent="1"/>
    </xf>
    <xf numFmtId="4" fontId="14" fillId="0" borderId="37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3" fillId="25" borderId="34" xfId="0" applyNumberFormat="1" applyFont="1" applyFill="1" applyBorder="1" applyAlignment="1">
      <alignment horizontal="right" vertical="center"/>
    </xf>
    <xf numFmtId="4" fontId="12" fillId="0" borderId="2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 indent="1"/>
    </xf>
    <xf numFmtId="4" fontId="12" fillId="0" borderId="37" xfId="0" applyNumberFormat="1" applyFont="1" applyBorder="1" applyAlignment="1">
      <alignment horizontal="right" vertical="center" indent="1"/>
    </xf>
    <xf numFmtId="2" fontId="13" fillId="25" borderId="34" xfId="0" applyNumberFormat="1" applyFont="1" applyFill="1" applyBorder="1" applyAlignment="1">
      <alignment horizontal="right" vertical="center"/>
    </xf>
    <xf numFmtId="1" fontId="0" fillId="0" borderId="15" xfId="0" applyNumberFormat="1" applyBorder="1" applyAlignment="1">
      <alignment horizontal="right" indent="1"/>
    </xf>
    <xf numFmtId="0" fontId="9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right" indent="1"/>
    </xf>
    <xf numFmtId="0" fontId="0" fillId="0" borderId="19" xfId="0" applyBorder="1" applyAlignment="1">
      <alignment horizontal="right" inden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0" fillId="0" borderId="24" xfId="0" applyNumberFormat="1" applyBorder="1"/>
    <xf numFmtId="3" fontId="0" fillId="0" borderId="24" xfId="0" applyNumberFormat="1" applyBorder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wrapText="1"/>
    </xf>
    <xf numFmtId="3" fontId="0" fillId="0" borderId="15" xfId="0" applyNumberFormat="1" applyBorder="1"/>
    <xf numFmtId="3" fontId="0" fillId="0" borderId="15" xfId="0" applyNumberFormat="1" applyBorder="1" applyAlignment="1">
      <alignment wrapText="1"/>
    </xf>
    <xf numFmtId="3" fontId="0" fillId="25" borderId="21" xfId="0" applyNumberFormat="1" applyFill="1" applyBorder="1"/>
    <xf numFmtId="3" fontId="0" fillId="25" borderId="18" xfId="0" applyNumberFormat="1" applyFill="1" applyBorder="1"/>
    <xf numFmtId="3" fontId="0" fillId="25" borderId="37" xfId="0" applyNumberFormat="1" applyFill="1" applyBorder="1"/>
    <xf numFmtId="0" fontId="0" fillId="0" borderId="24" xfId="0" applyBorder="1" applyAlignment="1">
      <alignment horizontal="center"/>
    </xf>
    <xf numFmtId="4" fontId="12" fillId="0" borderId="21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8" xfId="0" applyNumberFormat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37" xfId="0" applyFill="1" applyBorder="1" applyAlignment="1">
      <alignment vertical="center"/>
    </xf>
  </cellXfs>
  <cellStyles count="4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 2" xfId="26" xr:uid="{00000000-0005-0000-0000-000019000000}"/>
    <cellStyle name="Neutrální 2" xfId="27" xr:uid="{00000000-0005-0000-0000-00001A000000}"/>
    <cellStyle name="Normal_A" xfId="28" xr:uid="{00000000-0005-0000-0000-00001B000000}"/>
    <cellStyle name="Normální" xfId="0" builtinId="0"/>
    <cellStyle name="normální 2" xfId="29" xr:uid="{00000000-0005-0000-0000-00001D000000}"/>
    <cellStyle name="Normální 2 2" xfId="30" xr:uid="{00000000-0005-0000-0000-00001E000000}"/>
    <cellStyle name="Normální 3" xfId="31" xr:uid="{00000000-0005-0000-0000-00001F000000}"/>
    <cellStyle name="Normální 4" xfId="32" xr:uid="{00000000-0005-0000-0000-000020000000}"/>
    <cellStyle name="Poznámka 2" xfId="33" xr:uid="{00000000-0005-0000-0000-000021000000}"/>
    <cellStyle name="Propojená buňka 2" xfId="34" xr:uid="{00000000-0005-0000-0000-000022000000}"/>
    <cellStyle name="Správně 2" xfId="35" xr:uid="{00000000-0005-0000-0000-000023000000}"/>
    <cellStyle name="Text upozornění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ětlující text 2" xfId="40" xr:uid="{00000000-0005-0000-0000-000028000000}"/>
    <cellStyle name="Zvýraznění 1 2" xfId="41" xr:uid="{00000000-0005-0000-0000-000029000000}"/>
    <cellStyle name="Zvýraznění 2 2" xfId="42" xr:uid="{00000000-0005-0000-0000-00002A000000}"/>
    <cellStyle name="Zvýraznění 3 2" xfId="43" xr:uid="{00000000-0005-0000-0000-00002B000000}"/>
    <cellStyle name="Zvýraznění 4 2" xfId="44" xr:uid="{00000000-0005-0000-0000-00002C000000}"/>
    <cellStyle name="Zvýraznění 5 2" xfId="45" xr:uid="{00000000-0005-0000-0000-00002D000000}"/>
    <cellStyle name="Zvýraznění 6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40</v>
      </c>
    </row>
    <row r="2" spans="1:7" ht="57.75" customHeight="1" x14ac:dyDescent="0.2">
      <c r="A2" s="214" t="s">
        <v>41</v>
      </c>
      <c r="B2" s="214"/>
      <c r="C2" s="214"/>
      <c r="D2" s="214"/>
      <c r="E2" s="214"/>
      <c r="F2" s="214"/>
      <c r="G2" s="21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0"/>
  <sheetViews>
    <sheetView showGridLines="0" topLeftCell="B2" zoomScale="70" zoomScaleNormal="70" zoomScaleSheetLayoutView="75" workbookViewId="0">
      <selection activeCell="M16" sqref="M1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9.855468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3" t="s">
        <v>38</v>
      </c>
      <c r="B1" s="218" t="s">
        <v>4</v>
      </c>
      <c r="C1" s="219"/>
      <c r="D1" s="219"/>
      <c r="E1" s="219"/>
      <c r="F1" s="219"/>
      <c r="G1" s="219"/>
      <c r="H1" s="219"/>
      <c r="I1" s="219"/>
      <c r="J1" s="220"/>
    </row>
    <row r="2" spans="1:15" ht="23.25" customHeight="1" x14ac:dyDescent="0.2">
      <c r="A2" s="3"/>
      <c r="B2" s="73" t="s">
        <v>24</v>
      </c>
      <c r="C2" s="74"/>
      <c r="D2" s="75" t="s">
        <v>47</v>
      </c>
      <c r="E2" s="205" t="s">
        <v>195</v>
      </c>
      <c r="F2" s="76"/>
      <c r="G2" s="76"/>
      <c r="H2" s="76"/>
      <c r="I2" s="76"/>
      <c r="J2" s="77"/>
      <c r="O2" s="1"/>
    </row>
    <row r="3" spans="1:15" ht="23.25" customHeight="1" x14ac:dyDescent="0.2">
      <c r="A3" s="3"/>
      <c r="B3" s="78" t="s">
        <v>45</v>
      </c>
      <c r="C3" s="74"/>
      <c r="D3" s="79" t="s">
        <v>43</v>
      </c>
      <c r="E3" s="79" t="s">
        <v>167</v>
      </c>
      <c r="F3" s="80"/>
      <c r="G3" s="80"/>
      <c r="H3" s="74"/>
      <c r="I3" s="81"/>
      <c r="J3" s="82"/>
    </row>
    <row r="4" spans="1:15" ht="23.25" customHeight="1" x14ac:dyDescent="0.2">
      <c r="A4" s="70">
        <v>7136</v>
      </c>
      <c r="B4" s="83" t="s">
        <v>46</v>
      </c>
      <c r="C4" s="84"/>
      <c r="D4" s="85" t="s">
        <v>43</v>
      </c>
      <c r="E4" s="85" t="s">
        <v>167</v>
      </c>
      <c r="F4" s="86"/>
      <c r="G4" s="86"/>
      <c r="H4" s="86"/>
      <c r="I4" s="86"/>
      <c r="J4" s="87"/>
    </row>
    <row r="5" spans="1:15" ht="24" customHeight="1" x14ac:dyDescent="0.2">
      <c r="A5" s="3"/>
      <c r="B5" s="40" t="s">
        <v>23</v>
      </c>
      <c r="D5" s="72" t="s">
        <v>48</v>
      </c>
      <c r="E5" s="23"/>
      <c r="F5" s="23"/>
      <c r="G5" s="23"/>
      <c r="H5" s="25" t="s">
        <v>42</v>
      </c>
      <c r="I5" s="72" t="s">
        <v>52</v>
      </c>
      <c r="J5" s="9"/>
    </row>
    <row r="6" spans="1:15" ht="15.75" customHeight="1" x14ac:dyDescent="0.2">
      <c r="A6" s="3"/>
      <c r="B6" s="35"/>
      <c r="C6" s="23"/>
      <c r="D6" s="72" t="s">
        <v>49</v>
      </c>
      <c r="E6" s="23"/>
      <c r="F6" s="23"/>
      <c r="G6" s="23"/>
      <c r="H6" s="25" t="s">
        <v>36</v>
      </c>
      <c r="I6" s="72" t="s">
        <v>53</v>
      </c>
      <c r="J6" s="9"/>
    </row>
    <row r="7" spans="1:15" ht="15.75" customHeight="1" x14ac:dyDescent="0.2">
      <c r="A7" s="3"/>
      <c r="B7" s="36"/>
      <c r="C7" s="88" t="s">
        <v>51</v>
      </c>
      <c r="D7" s="71" t="s">
        <v>50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21</v>
      </c>
      <c r="D8" s="29"/>
      <c r="H8" s="25" t="s">
        <v>42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36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20</v>
      </c>
      <c r="D11" s="231"/>
      <c r="E11" s="231"/>
      <c r="F11" s="231"/>
      <c r="G11" s="231"/>
      <c r="H11" s="25" t="s">
        <v>42</v>
      </c>
      <c r="I11" s="29"/>
      <c r="J11" s="9"/>
    </row>
    <row r="12" spans="1:15" ht="15.75" customHeight="1" x14ac:dyDescent="0.2">
      <c r="A12" s="3"/>
      <c r="B12" s="35"/>
      <c r="C12" s="23"/>
      <c r="D12" s="234"/>
      <c r="E12" s="234"/>
      <c r="F12" s="234"/>
      <c r="G12" s="234"/>
      <c r="H12" s="25" t="s">
        <v>36</v>
      </c>
      <c r="I12" s="29"/>
      <c r="J12" s="9"/>
    </row>
    <row r="13" spans="1:15" ht="15.75" customHeight="1" x14ac:dyDescent="0.2">
      <c r="A13" s="3"/>
      <c r="B13" s="36"/>
      <c r="C13" s="24"/>
      <c r="D13" s="235"/>
      <c r="E13" s="235"/>
      <c r="F13" s="235"/>
      <c r="G13" s="235"/>
      <c r="H13" s="26"/>
      <c r="I13" s="30"/>
      <c r="J13" s="43"/>
    </row>
    <row r="14" spans="1:15" ht="24" customHeight="1" x14ac:dyDescent="0.2">
      <c r="A14" s="3"/>
      <c r="B14" s="56" t="s">
        <v>22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34</v>
      </c>
      <c r="C15" s="62"/>
      <c r="D15" s="15"/>
      <c r="E15" s="230"/>
      <c r="F15" s="230"/>
      <c r="G15" s="232"/>
      <c r="H15" s="232"/>
      <c r="I15" s="232" t="s">
        <v>31</v>
      </c>
      <c r="J15" s="233"/>
    </row>
    <row r="16" spans="1:15" ht="23.25" customHeight="1" x14ac:dyDescent="0.2">
      <c r="A16" s="145" t="s">
        <v>26</v>
      </c>
      <c r="B16" s="47" t="s">
        <v>26</v>
      </c>
      <c r="C16" s="48"/>
      <c r="D16" s="49"/>
      <c r="E16" s="215"/>
      <c r="F16" s="216"/>
      <c r="G16" s="215"/>
      <c r="H16" s="216"/>
      <c r="I16" s="215">
        <v>0</v>
      </c>
      <c r="J16" s="217"/>
    </row>
    <row r="17" spans="1:10" ht="23.25" customHeight="1" x14ac:dyDescent="0.2">
      <c r="A17" s="145" t="s">
        <v>27</v>
      </c>
      <c r="B17" s="47" t="s">
        <v>27</v>
      </c>
      <c r="C17" s="48"/>
      <c r="D17" s="49"/>
      <c r="E17" s="215"/>
      <c r="F17" s="216"/>
      <c r="G17" s="215"/>
      <c r="H17" s="216"/>
      <c r="I17" s="215">
        <v>0</v>
      </c>
      <c r="J17" s="217"/>
    </row>
    <row r="18" spans="1:10" ht="23.25" customHeight="1" x14ac:dyDescent="0.2">
      <c r="A18" s="145" t="s">
        <v>28</v>
      </c>
      <c r="B18" s="47" t="s">
        <v>28</v>
      </c>
      <c r="C18" s="48"/>
      <c r="D18" s="49"/>
      <c r="E18" s="215"/>
      <c r="F18" s="216"/>
      <c r="G18" s="215"/>
      <c r="H18" s="216"/>
      <c r="I18" s="215">
        <f>I67</f>
        <v>0</v>
      </c>
      <c r="J18" s="217"/>
    </row>
    <row r="19" spans="1:10" ht="23.25" customHeight="1" x14ac:dyDescent="0.2">
      <c r="A19" s="145" t="s">
        <v>77</v>
      </c>
      <c r="B19" s="47" t="s">
        <v>29</v>
      </c>
      <c r="C19" s="48"/>
      <c r="D19" s="49"/>
      <c r="E19" s="215"/>
      <c r="F19" s="216"/>
      <c r="G19" s="215"/>
      <c r="H19" s="216"/>
      <c r="I19" s="215">
        <v>0</v>
      </c>
      <c r="J19" s="217"/>
    </row>
    <row r="20" spans="1:10" ht="23.25" customHeight="1" x14ac:dyDescent="0.2">
      <c r="A20" s="145" t="s">
        <v>78</v>
      </c>
      <c r="B20" s="47" t="s">
        <v>30</v>
      </c>
      <c r="C20" s="48"/>
      <c r="D20" s="49"/>
      <c r="E20" s="215"/>
      <c r="F20" s="216"/>
      <c r="G20" s="215"/>
      <c r="H20" s="216"/>
      <c r="I20" s="215">
        <v>0</v>
      </c>
      <c r="J20" s="217"/>
    </row>
    <row r="21" spans="1:10" ht="23.25" customHeight="1" x14ac:dyDescent="0.2">
      <c r="A21" s="3"/>
      <c r="B21" s="64" t="s">
        <v>31</v>
      </c>
      <c r="C21" s="65"/>
      <c r="D21" s="66"/>
      <c r="E21" s="227"/>
      <c r="F21" s="228"/>
      <c r="G21" s="227"/>
      <c r="H21" s="228"/>
      <c r="I21" s="227">
        <f>SUM(I16:J20)</f>
        <v>0</v>
      </c>
      <c r="J21" s="248"/>
    </row>
    <row r="22" spans="1:10" ht="33" customHeight="1" x14ac:dyDescent="0.2">
      <c r="A22" s="3"/>
      <c r="B22" s="55" t="s">
        <v>35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13</v>
      </c>
      <c r="C23" s="48"/>
      <c r="D23" s="49"/>
      <c r="E23" s="50">
        <v>15</v>
      </c>
      <c r="F23" s="51" t="s">
        <v>0</v>
      </c>
      <c r="G23" s="225">
        <v>0</v>
      </c>
      <c r="H23" s="226"/>
      <c r="I23" s="226"/>
      <c r="J23" s="52" t="str">
        <f t="shared" ref="J23:J28" si="0">Mena</f>
        <v>CZK</v>
      </c>
    </row>
    <row r="24" spans="1:10" ht="23.25" customHeight="1" x14ac:dyDescent="0.2">
      <c r="A24" s="3"/>
      <c r="B24" s="47" t="s">
        <v>14</v>
      </c>
      <c r="C24" s="48"/>
      <c r="D24" s="49"/>
      <c r="E24" s="50">
        <f>SazbaDPH1</f>
        <v>15</v>
      </c>
      <c r="F24" s="51" t="s">
        <v>0</v>
      </c>
      <c r="G24" s="246">
        <v>0</v>
      </c>
      <c r="H24" s="247"/>
      <c r="I24" s="247"/>
      <c r="J24" s="52" t="str">
        <f t="shared" si="0"/>
        <v>CZK</v>
      </c>
    </row>
    <row r="25" spans="1:10" ht="23.25" customHeight="1" x14ac:dyDescent="0.2">
      <c r="A25" s="3"/>
      <c r="B25" s="47" t="s">
        <v>15</v>
      </c>
      <c r="C25" s="48"/>
      <c r="D25" s="49"/>
      <c r="E25" s="50">
        <v>21</v>
      </c>
      <c r="F25" s="51" t="s">
        <v>0</v>
      </c>
      <c r="G25" s="225">
        <f>I21</f>
        <v>0</v>
      </c>
      <c r="H25" s="226"/>
      <c r="I25" s="226"/>
      <c r="J25" s="52" t="str">
        <f t="shared" si="0"/>
        <v>CZK</v>
      </c>
    </row>
    <row r="26" spans="1:10" ht="23.25" customHeight="1" x14ac:dyDescent="0.2">
      <c r="A26" s="3"/>
      <c r="B26" s="41" t="s">
        <v>16</v>
      </c>
      <c r="C26" s="19"/>
      <c r="D26" s="15"/>
      <c r="E26" s="37">
        <f>SazbaDPH2</f>
        <v>21</v>
      </c>
      <c r="F26" s="38" t="s">
        <v>0</v>
      </c>
      <c r="G26" s="221">
        <f>ZakladDPHZakl*0.21</f>
        <v>0</v>
      </c>
      <c r="H26" s="222"/>
      <c r="I26" s="222"/>
      <c r="J26" s="46" t="str">
        <f t="shared" si="0"/>
        <v>CZK</v>
      </c>
    </row>
    <row r="27" spans="1:10" ht="23.25" customHeight="1" thickBot="1" x14ac:dyDescent="0.25">
      <c r="A27" s="3"/>
      <c r="B27" s="40" t="s">
        <v>5</v>
      </c>
      <c r="C27" s="17"/>
      <c r="D27" s="20"/>
      <c r="E27" s="17"/>
      <c r="F27" s="18"/>
      <c r="G27" s="223">
        <v>0</v>
      </c>
      <c r="H27" s="223"/>
      <c r="I27" s="223"/>
      <c r="J27" s="53" t="str">
        <f t="shared" si="0"/>
        <v>CZK</v>
      </c>
    </row>
    <row r="28" spans="1:10" ht="27.75" hidden="1" customHeight="1" thickBot="1" x14ac:dyDescent="0.25">
      <c r="A28" s="3"/>
      <c r="B28" s="116" t="s">
        <v>25</v>
      </c>
      <c r="C28" s="117"/>
      <c r="D28" s="117"/>
      <c r="E28" s="118"/>
      <c r="F28" s="119"/>
      <c r="G28" s="224">
        <v>759189</v>
      </c>
      <c r="H28" s="229"/>
      <c r="I28" s="229"/>
      <c r="J28" s="120" t="str">
        <f t="shared" si="0"/>
        <v>CZK</v>
      </c>
    </row>
    <row r="29" spans="1:10" ht="27.75" customHeight="1" thickBot="1" x14ac:dyDescent="0.25">
      <c r="A29" s="3"/>
      <c r="B29" s="116" t="s">
        <v>37</v>
      </c>
      <c r="C29" s="121"/>
      <c r="D29" s="121"/>
      <c r="E29" s="121"/>
      <c r="F29" s="121"/>
      <c r="G29" s="224">
        <f>ZakladDPHZakl+DPHZakl</f>
        <v>0</v>
      </c>
      <c r="H29" s="224"/>
      <c r="I29" s="224"/>
      <c r="J29" s="122" t="s">
        <v>56</v>
      </c>
    </row>
    <row r="30" spans="1:10" ht="12.75" customHeight="1" x14ac:dyDescent="0.2">
      <c r="A30" s="3"/>
      <c r="B30" s="3"/>
      <c r="J30" s="10"/>
    </row>
    <row r="31" spans="1:10" ht="30.2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12</v>
      </c>
      <c r="D32" s="33"/>
      <c r="E32" s="33"/>
      <c r="F32" s="16" t="s">
        <v>11</v>
      </c>
      <c r="G32" s="33"/>
      <c r="H32" s="34">
        <f ca="1">TODAY()</f>
        <v>45895</v>
      </c>
      <c r="I32" s="33"/>
      <c r="J32" s="10"/>
    </row>
    <row r="33" spans="1:52" ht="47.25" customHeight="1" x14ac:dyDescent="0.2">
      <c r="A33" s="3"/>
      <c r="B33" s="3"/>
      <c r="J33" s="10"/>
    </row>
    <row r="34" spans="1:52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52" ht="12.75" customHeight="1" x14ac:dyDescent="0.2">
      <c r="A35" s="3"/>
      <c r="B35" s="3"/>
      <c r="D35" s="245" t="s">
        <v>2</v>
      </c>
      <c r="E35" s="245"/>
      <c r="H35" s="11" t="s">
        <v>3</v>
      </c>
      <c r="J35" s="10"/>
    </row>
    <row r="36" spans="1:52" ht="13.7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7" t="s">
        <v>17</v>
      </c>
      <c r="C37" s="2"/>
      <c r="D37" s="2"/>
      <c r="E37" s="2"/>
      <c r="F37" s="104"/>
      <c r="G37" s="104"/>
      <c r="H37" s="104"/>
      <c r="I37" s="104"/>
      <c r="J37" s="2"/>
    </row>
    <row r="38" spans="1:52" ht="25.5" hidden="1" customHeight="1" x14ac:dyDescent="0.2">
      <c r="A38" s="92" t="s">
        <v>39</v>
      </c>
      <c r="B38" s="96" t="s">
        <v>18</v>
      </c>
      <c r="C38" s="97" t="s">
        <v>6</v>
      </c>
      <c r="D38" s="98"/>
      <c r="E38" s="98"/>
      <c r="F38" s="105" t="str">
        <f>B23</f>
        <v>Základ pro sníženou DPH</v>
      </c>
      <c r="G38" s="105" t="str">
        <f>B25</f>
        <v>Základ pro základní DPH</v>
      </c>
      <c r="H38" s="106" t="s">
        <v>19</v>
      </c>
      <c r="I38" s="106" t="s">
        <v>1</v>
      </c>
      <c r="J38" s="99" t="s">
        <v>0</v>
      </c>
    </row>
    <row r="39" spans="1:52" ht="25.5" hidden="1" customHeight="1" x14ac:dyDescent="0.2">
      <c r="A39" s="92">
        <v>1</v>
      </c>
      <c r="B39" s="100" t="s">
        <v>54</v>
      </c>
      <c r="C39" s="236"/>
      <c r="D39" s="237"/>
      <c r="E39" s="237"/>
      <c r="F39" s="107">
        <v>0</v>
      </c>
      <c r="G39" s="108">
        <v>759189</v>
      </c>
      <c r="H39" s="109">
        <v>159429.69</v>
      </c>
      <c r="I39" s="109">
        <v>918618.69</v>
      </c>
      <c r="J39" s="101">
        <f>IF(CenaCelkemVypocet=0,"",I39/CenaCelkemVypocet*100)</f>
        <v>100</v>
      </c>
    </row>
    <row r="40" spans="1:52" ht="25.5" hidden="1" customHeight="1" x14ac:dyDescent="0.2">
      <c r="A40" s="92">
        <v>2</v>
      </c>
      <c r="B40" s="93" t="s">
        <v>43</v>
      </c>
      <c r="C40" s="238" t="s">
        <v>44</v>
      </c>
      <c r="D40" s="239"/>
      <c r="E40" s="239"/>
      <c r="F40" s="110">
        <v>0</v>
      </c>
      <c r="G40" s="111">
        <v>759189</v>
      </c>
      <c r="H40" s="111">
        <v>159429.69</v>
      </c>
      <c r="I40" s="111">
        <v>918618.69</v>
      </c>
      <c r="J40" s="94">
        <f>IF(CenaCelkemVypocet=0,"",I40/CenaCelkemVypocet*100)</f>
        <v>100</v>
      </c>
    </row>
    <row r="41" spans="1:52" ht="25.5" hidden="1" customHeight="1" x14ac:dyDescent="0.2">
      <c r="A41" s="92">
        <v>3</v>
      </c>
      <c r="B41" s="102" t="s">
        <v>43</v>
      </c>
      <c r="C41" s="240" t="s">
        <v>44</v>
      </c>
      <c r="D41" s="241"/>
      <c r="E41" s="241"/>
      <c r="F41" s="112">
        <v>0</v>
      </c>
      <c r="G41" s="113">
        <v>759189</v>
      </c>
      <c r="H41" s="113">
        <v>159429.69</v>
      </c>
      <c r="I41" s="113">
        <v>918618.69</v>
      </c>
      <c r="J41" s="103">
        <f>IF(CenaCelkemVypocet=0,"",I41/CenaCelkemVypocet*100)</f>
        <v>100</v>
      </c>
    </row>
    <row r="42" spans="1:52" ht="25.5" hidden="1" customHeight="1" x14ac:dyDescent="0.2">
      <c r="A42" s="92"/>
      <c r="B42" s="242" t="s">
        <v>55</v>
      </c>
      <c r="C42" s="243"/>
      <c r="D42" s="243"/>
      <c r="E42" s="244"/>
      <c r="F42" s="114">
        <f>SUMIF(A39:A41,"=1",F39:F41)</f>
        <v>0</v>
      </c>
      <c r="G42" s="115">
        <f>SUMIF(A39:A41,"=1",G39:G41)</f>
        <v>759189</v>
      </c>
      <c r="H42" s="115">
        <f>SUMIF(A39:A41,"=1",H39:H41)</f>
        <v>159429.69</v>
      </c>
      <c r="I42" s="115">
        <f>SUMIF(A39:A41,"=1",I39:I41)</f>
        <v>918618.69</v>
      </c>
      <c r="J42" s="95">
        <f>SUMIF(A39:A41,"=1",J39:J41)</f>
        <v>100</v>
      </c>
    </row>
    <row r="44" spans="1:52" x14ac:dyDescent="0.2">
      <c r="B44" t="s">
        <v>168</v>
      </c>
    </row>
    <row r="45" spans="1:52" ht="38.25" x14ac:dyDescent="0.2">
      <c r="B45" s="249" t="s">
        <v>57</v>
      </c>
      <c r="C45" s="249"/>
      <c r="D45" s="249"/>
      <c r="E45" s="249"/>
      <c r="F45" s="249"/>
      <c r="G45" s="249"/>
      <c r="H45" s="249"/>
      <c r="I45" s="249"/>
      <c r="J45" s="249"/>
      <c r="AZ45" s="123" t="str">
        <f t="shared" ref="AZ45:AZ50" si="1">B45</f>
        <v>Uvedené výrobky definují pouze standard. Uchazeč může použít výrobky jiných výrobců, pokud jsou svými technickými parametry rovnocenné nebo jsou jejich technické parametry lepší, Funkčnost celého zařízení však nesmí být zhoršena.</v>
      </c>
    </row>
    <row r="46" spans="1:52" x14ac:dyDescent="0.2">
      <c r="B46" s="249" t="s">
        <v>58</v>
      </c>
      <c r="C46" s="249"/>
      <c r="D46" s="249"/>
      <c r="E46" s="249"/>
      <c r="F46" s="249"/>
      <c r="G46" s="249"/>
      <c r="H46" s="249"/>
      <c r="I46" s="249"/>
      <c r="J46" s="249"/>
      <c r="AZ46" s="123" t="str">
        <f t="shared" si="1"/>
        <v>Jednotkové ceny zahrnují i náklady na:</v>
      </c>
    </row>
    <row r="47" spans="1:52" x14ac:dyDescent="0.2">
      <c r="B47" s="249" t="s">
        <v>59</v>
      </c>
      <c r="C47" s="249"/>
      <c r="D47" s="249"/>
      <c r="E47" s="249"/>
      <c r="F47" s="249"/>
      <c r="G47" s="249"/>
      <c r="H47" s="249"/>
      <c r="I47" s="249"/>
      <c r="J47" s="249"/>
      <c r="AZ47" s="123" t="str">
        <f t="shared" si="1"/>
        <v>- pomocný instalační materiál,</v>
      </c>
    </row>
    <row r="48" spans="1:52" x14ac:dyDescent="0.2">
      <c r="B48" s="249" t="s">
        <v>60</v>
      </c>
      <c r="C48" s="249"/>
      <c r="D48" s="249"/>
      <c r="E48" s="249"/>
      <c r="F48" s="249"/>
      <c r="G48" s="249"/>
      <c r="H48" s="249"/>
      <c r="I48" s="249"/>
      <c r="J48" s="249"/>
      <c r="AZ48" s="123" t="str">
        <f t="shared" si="1"/>
        <v>- zdvihací zařízení - plošina,</v>
      </c>
    </row>
    <row r="49" spans="1:52" x14ac:dyDescent="0.2">
      <c r="B49" s="249" t="s">
        <v>61</v>
      </c>
      <c r="C49" s="249"/>
      <c r="D49" s="249"/>
      <c r="E49" s="249"/>
      <c r="F49" s="249"/>
      <c r="G49" s="249"/>
      <c r="H49" s="249"/>
      <c r="I49" s="249"/>
      <c r="J49" s="249"/>
      <c r="AZ49" s="123" t="str">
        <f t="shared" si="1"/>
        <v>- výškové práce,</v>
      </c>
    </row>
    <row r="50" spans="1:52" x14ac:dyDescent="0.2">
      <c r="B50" s="249" t="s">
        <v>62</v>
      </c>
      <c r="C50" s="249"/>
      <c r="D50" s="249"/>
      <c r="E50" s="249"/>
      <c r="F50" s="249"/>
      <c r="G50" s="249"/>
      <c r="H50" s="249"/>
      <c r="I50" s="249"/>
      <c r="J50" s="249"/>
      <c r="AZ50" s="123" t="str">
        <f t="shared" si="1"/>
        <v>- dopravné.</v>
      </c>
    </row>
    <row r="52" spans="1:52" x14ac:dyDescent="0.2">
      <c r="B52" s="249" t="s">
        <v>63</v>
      </c>
      <c r="C52" s="249"/>
      <c r="D52" s="249"/>
      <c r="E52" s="249"/>
      <c r="F52" s="249"/>
      <c r="G52" s="249"/>
      <c r="H52" s="249"/>
      <c r="I52" s="249"/>
      <c r="J52" s="249"/>
      <c r="AZ52" s="123" t="str">
        <f>B52</f>
        <v>Počty koncových prvků odečteny z digitální verze PD programem Autocad.</v>
      </c>
    </row>
    <row r="53" spans="1:52" x14ac:dyDescent="0.2">
      <c r="B53" s="249" t="s">
        <v>64</v>
      </c>
      <c r="C53" s="249"/>
      <c r="D53" s="249"/>
      <c r="E53" s="249"/>
      <c r="F53" s="249"/>
      <c r="G53" s="249"/>
      <c r="H53" s="249"/>
      <c r="I53" s="249"/>
      <c r="J53" s="249"/>
      <c r="AZ53" s="123" t="str">
        <f>B53</f>
        <v>Výměry odměřeny z digitální verze PD programem Autocad z příloh.</v>
      </c>
    </row>
    <row r="55" spans="1:52" x14ac:dyDescent="0.2">
      <c r="B55" s="249" t="s">
        <v>65</v>
      </c>
      <c r="C55" s="249"/>
      <c r="D55" s="249"/>
      <c r="E55" s="249"/>
      <c r="F55" s="249"/>
      <c r="G55" s="249"/>
      <c r="H55" s="249"/>
      <c r="I55" s="249"/>
      <c r="J55" s="249"/>
      <c r="AZ55" s="123" t="str">
        <f>B55</f>
        <v>Provedení dle PD.</v>
      </c>
    </row>
    <row r="58" spans="1:52" ht="15.75" x14ac:dyDescent="0.25">
      <c r="B58" s="124" t="s">
        <v>66</v>
      </c>
    </row>
    <row r="60" spans="1:52" ht="25.5" customHeight="1" x14ac:dyDescent="0.2">
      <c r="A60" s="125"/>
      <c r="B60" s="129" t="s">
        <v>18</v>
      </c>
      <c r="C60" s="129" t="s">
        <v>6</v>
      </c>
      <c r="D60" s="130"/>
      <c r="E60" s="130"/>
      <c r="F60" s="133" t="s">
        <v>67</v>
      </c>
      <c r="G60" s="133"/>
      <c r="H60" s="133"/>
      <c r="I60" s="133" t="s">
        <v>31</v>
      </c>
      <c r="J60" s="133" t="s">
        <v>0</v>
      </c>
    </row>
    <row r="61" spans="1:52" ht="25.5" customHeight="1" x14ac:dyDescent="0.2">
      <c r="A61" s="126"/>
      <c r="B61" s="199" t="s">
        <v>68</v>
      </c>
      <c r="C61" s="251" t="s">
        <v>149</v>
      </c>
      <c r="D61" s="251"/>
      <c r="E61" s="251"/>
      <c r="F61" s="142" t="s">
        <v>28</v>
      </c>
      <c r="G61" s="134"/>
      <c r="H61" s="134"/>
      <c r="I61" s="136">
        <f>'01 01 Pol'!G7</f>
        <v>0</v>
      </c>
      <c r="J61" s="139" t="str">
        <f>IF(I67=0,"",I61/I67*100)</f>
        <v/>
      </c>
    </row>
    <row r="62" spans="1:52" ht="25.5" customHeight="1" x14ac:dyDescent="0.2">
      <c r="A62" s="126"/>
      <c r="B62" s="128" t="s">
        <v>69</v>
      </c>
      <c r="C62" s="250" t="s">
        <v>71</v>
      </c>
      <c r="D62" s="251"/>
      <c r="E62" s="251"/>
      <c r="F62" s="142" t="s">
        <v>28</v>
      </c>
      <c r="G62" s="134"/>
      <c r="H62" s="134"/>
      <c r="I62" s="136">
        <f>'01 01 Pol'!G39</f>
        <v>0</v>
      </c>
      <c r="J62" s="139" t="str">
        <f>IF(I67=0,"",I62/I67*100)</f>
        <v/>
      </c>
    </row>
    <row r="63" spans="1:52" ht="25.5" customHeight="1" x14ac:dyDescent="0.2">
      <c r="A63" s="126"/>
      <c r="B63" s="128" t="s">
        <v>70</v>
      </c>
      <c r="C63" s="187" t="s">
        <v>143</v>
      </c>
      <c r="D63" s="188"/>
      <c r="E63" s="188"/>
      <c r="F63" s="142" t="s">
        <v>28</v>
      </c>
      <c r="G63" s="134"/>
      <c r="H63" s="134"/>
      <c r="I63" s="136">
        <f>'01 01 Pol'!G50</f>
        <v>0</v>
      </c>
      <c r="J63" s="139" t="str">
        <f>IF(I67=0,"",I63/I67*100)</f>
        <v/>
      </c>
    </row>
    <row r="64" spans="1:52" ht="25.5" customHeight="1" x14ac:dyDescent="0.2">
      <c r="A64" s="126"/>
      <c r="B64" s="128" t="s">
        <v>72</v>
      </c>
      <c r="C64" s="250" t="s">
        <v>126</v>
      </c>
      <c r="D64" s="251"/>
      <c r="E64" s="251"/>
      <c r="F64" s="142" t="s">
        <v>28</v>
      </c>
      <c r="G64" s="134"/>
      <c r="H64" s="134"/>
      <c r="I64" s="136">
        <f>'01 01 Pol'!G53</f>
        <v>0</v>
      </c>
      <c r="J64" s="139" t="str">
        <f>IF(I67=0,"",I64/I67*100)</f>
        <v/>
      </c>
    </row>
    <row r="65" spans="1:10" ht="25.5" customHeight="1" x14ac:dyDescent="0.2">
      <c r="A65" s="126"/>
      <c r="B65" s="128" t="s">
        <v>73</v>
      </c>
      <c r="C65" s="250" t="s">
        <v>75</v>
      </c>
      <c r="D65" s="251"/>
      <c r="E65" s="251"/>
      <c r="F65" s="142" t="s">
        <v>28</v>
      </c>
      <c r="G65" s="134"/>
      <c r="H65" s="134"/>
      <c r="I65" s="136">
        <f>'01 01 Pol'!G69</f>
        <v>0</v>
      </c>
      <c r="J65" s="139" t="str">
        <f>IF(I67=0,"",I65/I67*100)</f>
        <v/>
      </c>
    </row>
    <row r="66" spans="1:10" ht="25.5" customHeight="1" x14ac:dyDescent="0.2">
      <c r="A66" s="126"/>
      <c r="B66" s="137" t="s">
        <v>74</v>
      </c>
      <c r="C66" s="252" t="s">
        <v>76</v>
      </c>
      <c r="D66" s="253"/>
      <c r="E66" s="253"/>
      <c r="F66" s="143" t="s">
        <v>28</v>
      </c>
      <c r="G66" s="138"/>
      <c r="H66" s="138"/>
      <c r="I66" s="189">
        <f>'01 01 Pol'!G75</f>
        <v>0</v>
      </c>
      <c r="J66" s="140" t="str">
        <f>IF(I67=0,"",I66/I67*100)</f>
        <v/>
      </c>
    </row>
    <row r="67" spans="1:10" ht="25.5" customHeight="1" x14ac:dyDescent="0.2">
      <c r="A67" s="127"/>
      <c r="B67" s="131" t="s">
        <v>1</v>
      </c>
      <c r="C67" s="131"/>
      <c r="D67" s="132"/>
      <c r="E67" s="132"/>
      <c r="F67" s="144"/>
      <c r="G67" s="135"/>
      <c r="H67" s="135"/>
      <c r="I67" s="135">
        <f>SUM(I61:I66)</f>
        <v>0</v>
      </c>
      <c r="J67" s="141">
        <f>SUM(J61:J66)</f>
        <v>0</v>
      </c>
    </row>
    <row r="68" spans="1:10" x14ac:dyDescent="0.2">
      <c r="F68" s="90"/>
      <c r="G68" s="90"/>
      <c r="H68" s="90"/>
      <c r="I68" s="90"/>
      <c r="J68" s="91"/>
    </row>
    <row r="69" spans="1:10" x14ac:dyDescent="0.2">
      <c r="F69" s="90"/>
      <c r="G69" s="90"/>
      <c r="H69" s="90"/>
      <c r="I69" s="90"/>
      <c r="J69" s="91"/>
    </row>
    <row r="70" spans="1:10" x14ac:dyDescent="0.2">
      <c r="F70" s="90"/>
      <c r="G70" s="90"/>
      <c r="H70" s="90"/>
      <c r="I70" s="90"/>
      <c r="J70" s="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50:J50"/>
    <mergeCell ref="B52:J52"/>
    <mergeCell ref="B53:J53"/>
    <mergeCell ref="C65:E65"/>
    <mergeCell ref="C66:E66"/>
    <mergeCell ref="B55:J55"/>
    <mergeCell ref="C61:E61"/>
    <mergeCell ref="C64:E64"/>
    <mergeCell ref="C62:E62"/>
    <mergeCell ref="B45:J45"/>
    <mergeCell ref="B46:J46"/>
    <mergeCell ref="B47:J47"/>
    <mergeCell ref="B48:J48"/>
    <mergeCell ref="B49:J49"/>
    <mergeCell ref="D13:G13"/>
    <mergeCell ref="C39:E39"/>
    <mergeCell ref="C40:E40"/>
    <mergeCell ref="C41:E41"/>
    <mergeCell ref="B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54" t="s">
        <v>7</v>
      </c>
      <c r="B1" s="254"/>
      <c r="C1" s="255"/>
      <c r="D1" s="254"/>
      <c r="E1" s="254"/>
      <c r="F1" s="254"/>
      <c r="G1" s="254"/>
    </row>
    <row r="2" spans="1:7" ht="24.95" customHeight="1" x14ac:dyDescent="0.2">
      <c r="A2" s="69" t="s">
        <v>8</v>
      </c>
      <c r="B2" s="68"/>
      <c r="C2" s="256"/>
      <c r="D2" s="256"/>
      <c r="E2" s="256"/>
      <c r="F2" s="256"/>
      <c r="G2" s="257"/>
    </row>
    <row r="3" spans="1:7" ht="24.95" customHeight="1" x14ac:dyDescent="0.2">
      <c r="A3" s="69" t="s">
        <v>9</v>
      </c>
      <c r="B3" s="68"/>
      <c r="C3" s="256"/>
      <c r="D3" s="256"/>
      <c r="E3" s="256"/>
      <c r="F3" s="256"/>
      <c r="G3" s="257"/>
    </row>
    <row r="4" spans="1:7" ht="24.95" customHeight="1" x14ac:dyDescent="0.2">
      <c r="A4" s="69" t="s">
        <v>10</v>
      </c>
      <c r="B4" s="68"/>
      <c r="C4" s="256"/>
      <c r="D4" s="256"/>
      <c r="E4" s="256"/>
      <c r="F4" s="256"/>
      <c r="G4" s="257"/>
    </row>
    <row r="5" spans="1:7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1"/>
  <sheetViews>
    <sheetView tabSelected="1" view="pageBreakPreview" zoomScale="175" zoomScaleNormal="85" zoomScaleSheetLayoutView="175" workbookViewId="0">
      <selection activeCell="C2" sqref="C2:G2"/>
    </sheetView>
  </sheetViews>
  <sheetFormatPr defaultRowHeight="12.75" outlineLevelRow="1" x14ac:dyDescent="0.2"/>
  <cols>
    <col min="1" max="1" width="4.28515625" customWidth="1"/>
    <col min="2" max="2" width="13.28515625" style="89" customWidth="1"/>
    <col min="3" max="3" width="60.140625" style="8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58" t="s">
        <v>7</v>
      </c>
      <c r="B1" s="258"/>
      <c r="C1" s="258"/>
      <c r="D1" s="258"/>
      <c r="E1" s="258"/>
      <c r="F1" s="258"/>
      <c r="G1" s="258"/>
      <c r="AG1" t="s">
        <v>79</v>
      </c>
    </row>
    <row r="2" spans="1:60" ht="24.95" customHeight="1" x14ac:dyDescent="0.2">
      <c r="A2" s="69" t="s">
        <v>8</v>
      </c>
      <c r="B2" s="68" t="s">
        <v>47</v>
      </c>
      <c r="C2" s="259" t="s">
        <v>197</v>
      </c>
      <c r="D2" s="260"/>
      <c r="E2" s="260"/>
      <c r="F2" s="260"/>
      <c r="G2" s="261"/>
      <c r="AG2" t="s">
        <v>80</v>
      </c>
    </row>
    <row r="3" spans="1:60" ht="24.95" customHeight="1" x14ac:dyDescent="0.2">
      <c r="A3" s="69" t="s">
        <v>9</v>
      </c>
      <c r="B3" s="68" t="s">
        <v>43</v>
      </c>
      <c r="C3" s="259" t="s">
        <v>167</v>
      </c>
      <c r="D3" s="260"/>
      <c r="E3" s="260"/>
      <c r="F3" s="260"/>
      <c r="G3" s="261"/>
      <c r="AC3" s="89" t="s">
        <v>80</v>
      </c>
      <c r="AG3" t="s">
        <v>81</v>
      </c>
    </row>
    <row r="4" spans="1:60" ht="24.95" customHeight="1" x14ac:dyDescent="0.2">
      <c r="A4" s="146" t="s">
        <v>10</v>
      </c>
      <c r="B4" s="147" t="s">
        <v>43</v>
      </c>
      <c r="C4" s="262" t="s">
        <v>167</v>
      </c>
      <c r="D4" s="263"/>
      <c r="E4" s="263"/>
      <c r="F4" s="263"/>
      <c r="G4" s="264"/>
      <c r="AG4" t="s">
        <v>82</v>
      </c>
    </row>
    <row r="5" spans="1:60" x14ac:dyDescent="0.2">
      <c r="D5" s="11"/>
    </row>
    <row r="6" spans="1:60" ht="38.25" x14ac:dyDescent="0.2">
      <c r="A6" s="190" t="s">
        <v>83</v>
      </c>
      <c r="B6" s="191" t="s">
        <v>84</v>
      </c>
      <c r="C6" s="191" t="s">
        <v>85</v>
      </c>
      <c r="D6" s="192" t="s">
        <v>86</v>
      </c>
      <c r="E6" s="190" t="s">
        <v>87</v>
      </c>
      <c r="F6" s="193" t="s">
        <v>88</v>
      </c>
      <c r="G6" s="190" t="s">
        <v>31</v>
      </c>
      <c r="H6" s="150" t="s">
        <v>32</v>
      </c>
      <c r="I6" s="150" t="s">
        <v>89</v>
      </c>
      <c r="J6" s="150" t="s">
        <v>33</v>
      </c>
      <c r="K6" s="150" t="s">
        <v>90</v>
      </c>
      <c r="L6" s="150" t="s">
        <v>91</v>
      </c>
      <c r="M6" s="150" t="s">
        <v>92</v>
      </c>
      <c r="N6" s="150" t="s">
        <v>93</v>
      </c>
      <c r="O6" s="150" t="s">
        <v>94</v>
      </c>
      <c r="P6" s="150" t="s">
        <v>95</v>
      </c>
      <c r="Q6" s="150" t="s">
        <v>96</v>
      </c>
      <c r="R6" s="150" t="s">
        <v>97</v>
      </c>
      <c r="S6" s="150" t="s">
        <v>98</v>
      </c>
      <c r="T6" s="150" t="s">
        <v>99</v>
      </c>
      <c r="U6" s="150" t="s">
        <v>100</v>
      </c>
      <c r="V6" s="150" t="s">
        <v>101</v>
      </c>
    </row>
    <row r="7" spans="1:60" x14ac:dyDescent="0.2">
      <c r="A7" s="151" t="s">
        <v>102</v>
      </c>
      <c r="B7" s="151" t="s">
        <v>68</v>
      </c>
      <c r="C7" s="162" t="s">
        <v>149</v>
      </c>
      <c r="D7" s="153"/>
      <c r="E7" s="155"/>
      <c r="F7" s="158"/>
      <c r="G7" s="158">
        <f>SUM(G8:G38)</f>
        <v>0</v>
      </c>
      <c r="H7" s="158"/>
      <c r="I7" s="158">
        <f>SUM(I8:I38)</f>
        <v>0</v>
      </c>
      <c r="J7" s="158"/>
      <c r="K7" s="158">
        <f>SUM(K8:K38)</f>
        <v>0</v>
      </c>
      <c r="L7" s="158"/>
      <c r="M7" s="158">
        <f>SUM(M8:M38)</f>
        <v>0</v>
      </c>
      <c r="N7" s="158"/>
      <c r="O7" s="158">
        <f>SUM(O8:O38)</f>
        <v>0</v>
      </c>
      <c r="P7" s="158"/>
      <c r="Q7" s="158">
        <f>SUM(Q8:Q38)</f>
        <v>0</v>
      </c>
      <c r="R7" s="158"/>
      <c r="S7" s="158"/>
      <c r="T7" s="158"/>
      <c r="U7" s="159">
        <f>SUM(U8:U38)</f>
        <v>0</v>
      </c>
      <c r="V7" s="158"/>
      <c r="AG7" t="s">
        <v>103</v>
      </c>
    </row>
    <row r="8" spans="1:60" outlineLevel="1" x14ac:dyDescent="0.2">
      <c r="A8" s="149">
        <v>1</v>
      </c>
      <c r="B8" s="163">
        <v>210000001</v>
      </c>
      <c r="C8" s="170" t="s">
        <v>127</v>
      </c>
      <c r="D8" s="171" t="s">
        <v>128</v>
      </c>
      <c r="E8" s="165">
        <v>7.0000000000000007E-2</v>
      </c>
      <c r="F8" s="156"/>
      <c r="G8" s="156">
        <f>SUM(E8*F8)</f>
        <v>0</v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7"/>
      <c r="V8" s="156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</row>
    <row r="9" spans="1:60" outlineLevel="1" x14ac:dyDescent="0.2">
      <c r="A9" s="149">
        <v>2</v>
      </c>
      <c r="B9" s="163">
        <v>210000002</v>
      </c>
      <c r="C9" s="210" t="s">
        <v>169</v>
      </c>
      <c r="D9" s="211" t="s">
        <v>115</v>
      </c>
      <c r="E9" s="212">
        <v>1</v>
      </c>
      <c r="F9" s="209"/>
      <c r="G9" s="209">
        <f t="shared" ref="G9:G26" si="0">SUM(E9*F9)</f>
        <v>0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7"/>
      <c r="V9" s="156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49">
        <v>3</v>
      </c>
      <c r="B10" s="163">
        <v>210000003</v>
      </c>
      <c r="C10" s="210" t="s">
        <v>170</v>
      </c>
      <c r="D10" s="211" t="s">
        <v>106</v>
      </c>
      <c r="E10" s="212">
        <v>16</v>
      </c>
      <c r="F10" s="209"/>
      <c r="G10" s="209">
        <f t="shared" si="0"/>
        <v>0</v>
      </c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7"/>
      <c r="V10" s="156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49">
        <v>4</v>
      </c>
      <c r="B11" s="163">
        <v>210000004</v>
      </c>
      <c r="C11" s="210" t="s">
        <v>171</v>
      </c>
      <c r="D11" s="211" t="s">
        <v>172</v>
      </c>
      <c r="E11" s="212">
        <v>4</v>
      </c>
      <c r="F11" s="209"/>
      <c r="G11" s="209">
        <f t="shared" si="0"/>
        <v>0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7"/>
      <c r="V11" s="156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49">
        <v>5</v>
      </c>
      <c r="B12" s="163">
        <v>210000005</v>
      </c>
      <c r="C12" s="210" t="s">
        <v>173</v>
      </c>
      <c r="D12" s="211" t="s">
        <v>172</v>
      </c>
      <c r="E12" s="212">
        <v>4</v>
      </c>
      <c r="F12" s="209"/>
      <c r="G12" s="209">
        <f t="shared" si="0"/>
        <v>0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7"/>
      <c r="V12" s="156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49">
        <v>6</v>
      </c>
      <c r="B13" s="163">
        <v>210000006</v>
      </c>
      <c r="C13" s="210" t="s">
        <v>174</v>
      </c>
      <c r="D13" s="211" t="s">
        <v>129</v>
      </c>
      <c r="E13" s="212">
        <v>0.12</v>
      </c>
      <c r="F13" s="209"/>
      <c r="G13" s="209">
        <f t="shared" si="0"/>
        <v>0</v>
      </c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7"/>
      <c r="V13" s="156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49">
        <v>7</v>
      </c>
      <c r="B14" s="163">
        <v>210000007</v>
      </c>
      <c r="C14" s="210" t="s">
        <v>175</v>
      </c>
      <c r="D14" s="211" t="s">
        <v>106</v>
      </c>
      <c r="E14" s="212">
        <v>5</v>
      </c>
      <c r="F14" s="209"/>
      <c r="G14" s="209">
        <f t="shared" si="0"/>
        <v>0</v>
      </c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7"/>
      <c r="V14" s="156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49">
        <v>8</v>
      </c>
      <c r="B15" s="163">
        <v>210000008</v>
      </c>
      <c r="C15" s="210" t="s">
        <v>176</v>
      </c>
      <c r="D15" s="211" t="s">
        <v>106</v>
      </c>
      <c r="E15" s="212">
        <v>5</v>
      </c>
      <c r="F15" s="209"/>
      <c r="G15" s="209">
        <f t="shared" si="0"/>
        <v>0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7"/>
      <c r="V15" s="156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49">
        <v>9</v>
      </c>
      <c r="B16" s="163">
        <v>210000009</v>
      </c>
      <c r="C16" s="213" t="s">
        <v>177</v>
      </c>
      <c r="D16" s="211" t="s">
        <v>106</v>
      </c>
      <c r="E16" s="212">
        <v>5</v>
      </c>
      <c r="F16" s="209"/>
      <c r="G16" s="209">
        <f t="shared" si="0"/>
        <v>0</v>
      </c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7"/>
      <c r="V16" s="156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49">
        <v>10</v>
      </c>
      <c r="B17" s="163">
        <v>210000010</v>
      </c>
      <c r="C17" s="210" t="s">
        <v>178</v>
      </c>
      <c r="D17" s="211" t="s">
        <v>106</v>
      </c>
      <c r="E17" s="212">
        <v>4</v>
      </c>
      <c r="F17" s="209"/>
      <c r="G17" s="209">
        <f t="shared" si="0"/>
        <v>0</v>
      </c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7"/>
      <c r="V17" s="156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49">
        <v>11</v>
      </c>
      <c r="B18" s="163">
        <v>210000011</v>
      </c>
      <c r="C18" s="213" t="s">
        <v>179</v>
      </c>
      <c r="D18" s="211" t="s">
        <v>106</v>
      </c>
      <c r="E18" s="212">
        <v>4</v>
      </c>
      <c r="F18" s="209"/>
      <c r="G18" s="209">
        <f t="shared" si="0"/>
        <v>0</v>
      </c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7"/>
      <c r="V18" s="156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49">
        <v>12</v>
      </c>
      <c r="B19" s="163">
        <v>210000012</v>
      </c>
      <c r="C19" s="213" t="s">
        <v>180</v>
      </c>
      <c r="D19" s="211" t="s">
        <v>181</v>
      </c>
      <c r="E19" s="212">
        <v>1.1000000000000001</v>
      </c>
      <c r="F19" s="209"/>
      <c r="G19" s="209">
        <f t="shared" si="0"/>
        <v>0</v>
      </c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7"/>
      <c r="V19" s="156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49">
        <v>13</v>
      </c>
      <c r="B20" s="163">
        <v>210000013</v>
      </c>
      <c r="C20" s="210" t="s">
        <v>182</v>
      </c>
      <c r="D20" s="211" t="s">
        <v>172</v>
      </c>
      <c r="E20" s="212">
        <v>4</v>
      </c>
      <c r="F20" s="209"/>
      <c r="G20" s="209">
        <f t="shared" si="0"/>
        <v>0</v>
      </c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7"/>
      <c r="V20" s="156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49">
        <v>14</v>
      </c>
      <c r="B21" s="163">
        <v>210000014</v>
      </c>
      <c r="C21" s="206" t="s">
        <v>183</v>
      </c>
      <c r="D21" s="211" t="s">
        <v>172</v>
      </c>
      <c r="E21" s="208">
        <v>2</v>
      </c>
      <c r="F21" s="209"/>
      <c r="G21" s="209">
        <f t="shared" si="0"/>
        <v>0</v>
      </c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7"/>
      <c r="V21" s="156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49">
        <v>15</v>
      </c>
      <c r="B22" s="163">
        <v>210000015</v>
      </c>
      <c r="C22" s="206" t="s">
        <v>184</v>
      </c>
      <c r="D22" s="211" t="s">
        <v>172</v>
      </c>
      <c r="E22" s="208">
        <v>2</v>
      </c>
      <c r="F22" s="209"/>
      <c r="G22" s="209">
        <f t="shared" si="0"/>
        <v>0</v>
      </c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7"/>
      <c r="V22" s="156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49">
        <v>16</v>
      </c>
      <c r="B23" s="163">
        <v>210000016</v>
      </c>
      <c r="C23" s="206" t="s">
        <v>194</v>
      </c>
      <c r="D23" s="207" t="s">
        <v>107</v>
      </c>
      <c r="E23" s="208">
        <v>1</v>
      </c>
      <c r="F23" s="209"/>
      <c r="G23" s="209">
        <f t="shared" si="0"/>
        <v>0</v>
      </c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7"/>
      <c r="V23" s="156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49">
        <v>17</v>
      </c>
      <c r="B24" s="163">
        <v>210000017</v>
      </c>
      <c r="C24" s="161" t="s">
        <v>185</v>
      </c>
      <c r="D24" s="207" t="s">
        <v>107</v>
      </c>
      <c r="E24" s="208">
        <v>1</v>
      </c>
      <c r="F24" s="209"/>
      <c r="G24" s="209">
        <f t="shared" si="0"/>
        <v>0</v>
      </c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7"/>
      <c r="V24" s="156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49">
        <v>18</v>
      </c>
      <c r="B25" s="163">
        <v>210000018</v>
      </c>
      <c r="C25" s="161" t="s">
        <v>187</v>
      </c>
      <c r="D25" s="207" t="s">
        <v>107</v>
      </c>
      <c r="E25" s="208">
        <v>1</v>
      </c>
      <c r="F25" s="209"/>
      <c r="G25" s="209">
        <f t="shared" si="0"/>
        <v>0</v>
      </c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7"/>
      <c r="V25" s="156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49">
        <v>19</v>
      </c>
      <c r="B26" s="163">
        <v>210000019</v>
      </c>
      <c r="C26" s="206" t="s">
        <v>186</v>
      </c>
      <c r="D26" s="207" t="s">
        <v>107</v>
      </c>
      <c r="E26" s="208">
        <v>2</v>
      </c>
      <c r="F26" s="209"/>
      <c r="G26" s="209">
        <f t="shared" si="0"/>
        <v>0</v>
      </c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7"/>
      <c r="V26" s="156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49">
        <v>20</v>
      </c>
      <c r="B27" s="163">
        <v>210000020</v>
      </c>
      <c r="C27" s="161" t="s">
        <v>164</v>
      </c>
      <c r="D27" s="152" t="s">
        <v>107</v>
      </c>
      <c r="E27" s="154">
        <v>2</v>
      </c>
      <c r="F27" s="156"/>
      <c r="G27" s="156">
        <f t="shared" ref="G27:G28" si="1">SUM(E27*F27)</f>
        <v>0</v>
      </c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7"/>
      <c r="V27" s="156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49">
        <v>21</v>
      </c>
      <c r="B28" s="163">
        <v>210000021</v>
      </c>
      <c r="C28" s="161" t="s">
        <v>141</v>
      </c>
      <c r="D28" s="152" t="s">
        <v>111</v>
      </c>
      <c r="E28" s="154">
        <v>8</v>
      </c>
      <c r="F28" s="156"/>
      <c r="G28" s="156">
        <f t="shared" si="1"/>
        <v>0</v>
      </c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7"/>
      <c r="V28" s="156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49">
        <v>22</v>
      </c>
      <c r="B29" s="163">
        <v>210000022</v>
      </c>
      <c r="C29" s="206" t="s">
        <v>109</v>
      </c>
      <c r="D29" s="207" t="s">
        <v>106</v>
      </c>
      <c r="E29" s="208">
        <v>12</v>
      </c>
      <c r="F29" s="209"/>
      <c r="G29" s="209">
        <f t="shared" ref="G29" si="2">SUM(E29*F29)</f>
        <v>0</v>
      </c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7"/>
      <c r="V29" s="156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49">
        <v>23</v>
      </c>
      <c r="B30" s="163">
        <v>210000023</v>
      </c>
      <c r="C30" s="206" t="s">
        <v>189</v>
      </c>
      <c r="D30" s="207" t="s">
        <v>106</v>
      </c>
      <c r="E30" s="208">
        <v>8</v>
      </c>
      <c r="F30" s="209"/>
      <c r="G30" s="209">
        <f t="shared" ref="G30" si="3">SUM(E30*F30)</f>
        <v>0</v>
      </c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7"/>
      <c r="V30" s="156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49">
        <v>24</v>
      </c>
      <c r="B31" s="163">
        <v>210000024</v>
      </c>
      <c r="C31" s="161" t="s">
        <v>163</v>
      </c>
      <c r="D31" s="152" t="s">
        <v>107</v>
      </c>
      <c r="E31" s="154">
        <v>2</v>
      </c>
      <c r="F31" s="156"/>
      <c r="G31" s="156">
        <f t="shared" ref="G31" si="4">SUM(E31*F31)</f>
        <v>0</v>
      </c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7"/>
      <c r="V31" s="156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49">
        <v>25</v>
      </c>
      <c r="B32" s="163">
        <v>210000025</v>
      </c>
      <c r="C32" s="161" t="s">
        <v>193</v>
      </c>
      <c r="D32" s="152" t="s">
        <v>107</v>
      </c>
      <c r="E32" s="154">
        <v>1</v>
      </c>
      <c r="F32" s="156"/>
      <c r="G32" s="156">
        <f t="shared" ref="G32:G38" si="5">SUM(E32*F32)</f>
        <v>0</v>
      </c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7"/>
      <c r="V32" s="156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49">
        <v>26</v>
      </c>
      <c r="B33" s="163">
        <v>210000026</v>
      </c>
      <c r="C33" s="161" t="s">
        <v>165</v>
      </c>
      <c r="D33" s="152" t="s">
        <v>107</v>
      </c>
      <c r="E33" s="154">
        <v>2</v>
      </c>
      <c r="F33" s="156"/>
      <c r="G33" s="156">
        <f t="shared" si="5"/>
        <v>0</v>
      </c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7"/>
      <c r="V33" s="156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49">
        <v>27</v>
      </c>
      <c r="B34" s="163">
        <v>210000027</v>
      </c>
      <c r="C34" s="161" t="s">
        <v>166</v>
      </c>
      <c r="D34" s="152" t="s">
        <v>107</v>
      </c>
      <c r="E34" s="154">
        <v>2</v>
      </c>
      <c r="F34" s="156"/>
      <c r="G34" s="156">
        <f t="shared" si="5"/>
        <v>0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7"/>
      <c r="V34" s="156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49">
        <v>28</v>
      </c>
      <c r="B35" s="163">
        <v>210000028</v>
      </c>
      <c r="C35" s="161" t="s">
        <v>155</v>
      </c>
      <c r="D35" s="152" t="s">
        <v>107</v>
      </c>
      <c r="E35" s="154">
        <v>2</v>
      </c>
      <c r="F35" s="156"/>
      <c r="G35" s="156">
        <f t="shared" si="5"/>
        <v>0</v>
      </c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7"/>
      <c r="V35" s="156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49">
        <v>29</v>
      </c>
      <c r="B36" s="163">
        <v>210000029</v>
      </c>
      <c r="C36" s="161" t="s">
        <v>150</v>
      </c>
      <c r="D36" s="152" t="s">
        <v>108</v>
      </c>
      <c r="E36" s="154">
        <v>32</v>
      </c>
      <c r="F36" s="156"/>
      <c r="G36" s="156">
        <f t="shared" si="5"/>
        <v>0</v>
      </c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7"/>
      <c r="V36" s="156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49">
        <v>30</v>
      </c>
      <c r="B37" s="163">
        <v>210000030</v>
      </c>
      <c r="C37" s="161" t="s">
        <v>151</v>
      </c>
      <c r="D37" s="152" t="s">
        <v>108</v>
      </c>
      <c r="E37" s="154">
        <v>32</v>
      </c>
      <c r="F37" s="156"/>
      <c r="G37" s="156">
        <f t="shared" si="5"/>
        <v>0</v>
      </c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7"/>
      <c r="V37" s="156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49">
        <v>31</v>
      </c>
      <c r="B38" s="163">
        <v>210000031</v>
      </c>
      <c r="C38" s="161" t="s">
        <v>110</v>
      </c>
      <c r="D38" s="152" t="s">
        <v>111</v>
      </c>
      <c r="E38" s="154">
        <v>12</v>
      </c>
      <c r="F38" s="156"/>
      <c r="G38" s="156">
        <f t="shared" si="5"/>
        <v>0</v>
      </c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7"/>
      <c r="V38" s="156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x14ac:dyDescent="0.2">
      <c r="A39" s="151" t="s">
        <v>102</v>
      </c>
      <c r="B39" s="151" t="s">
        <v>69</v>
      </c>
      <c r="C39" s="162" t="s">
        <v>71</v>
      </c>
      <c r="D39" s="153"/>
      <c r="E39" s="155"/>
      <c r="F39" s="158"/>
      <c r="G39" s="158">
        <f>SUMIF(AG40:AG49,"&lt;&gt;NOR",G40:G49)</f>
        <v>0</v>
      </c>
      <c r="H39" s="158"/>
      <c r="I39" s="158">
        <f>SUM(I40:I52)</f>
        <v>198000</v>
      </c>
      <c r="J39" s="158"/>
      <c r="K39" s="158">
        <f>SUM(K40:K52)</f>
        <v>9200</v>
      </c>
      <c r="L39" s="158"/>
      <c r="M39" s="158">
        <f>SUM(M40:M52)</f>
        <v>0</v>
      </c>
      <c r="N39" s="158"/>
      <c r="O39" s="158">
        <f>SUM(O40:O52)</f>
        <v>0</v>
      </c>
      <c r="P39" s="158"/>
      <c r="Q39" s="158">
        <f>SUM(Q40:Q52)</f>
        <v>0</v>
      </c>
      <c r="R39" s="158"/>
      <c r="S39" s="158"/>
      <c r="T39" s="158"/>
      <c r="U39" s="159">
        <f>SUM(U40:U52)</f>
        <v>0</v>
      </c>
      <c r="V39" s="158"/>
      <c r="AG39" t="s">
        <v>103</v>
      </c>
    </row>
    <row r="40" spans="1:60" ht="22.7" customHeight="1" outlineLevel="1" x14ac:dyDescent="0.2">
      <c r="A40" s="149">
        <v>32</v>
      </c>
      <c r="B40" s="163">
        <v>210000032</v>
      </c>
      <c r="C40" s="172" t="s">
        <v>159</v>
      </c>
      <c r="D40" s="173" t="s">
        <v>107</v>
      </c>
      <c r="E40" s="174">
        <v>2</v>
      </c>
      <c r="F40" s="175"/>
      <c r="G40" s="175">
        <f>E40*F40</f>
        <v>0</v>
      </c>
      <c r="H40" s="156">
        <v>99000</v>
      </c>
      <c r="I40" s="156">
        <f>ROUND(E40*H40,2)</f>
        <v>198000</v>
      </c>
      <c r="J40" s="156">
        <v>4600</v>
      </c>
      <c r="K40" s="156">
        <f>ROUND(E40*J40,2)</f>
        <v>9200</v>
      </c>
      <c r="L40" s="156">
        <v>21</v>
      </c>
      <c r="M40" s="156">
        <f>G40*(1+L40/100)</f>
        <v>0</v>
      </c>
      <c r="N40" s="156">
        <v>0</v>
      </c>
      <c r="O40" s="156">
        <f>ROUND(E40*N40,2)</f>
        <v>0</v>
      </c>
      <c r="P40" s="156">
        <v>0</v>
      </c>
      <c r="Q40" s="156">
        <f>ROUND(E40*P40,2)</f>
        <v>0</v>
      </c>
      <c r="R40" s="156"/>
      <c r="S40" s="156" t="s">
        <v>104</v>
      </c>
      <c r="T40" s="156">
        <v>0</v>
      </c>
      <c r="U40" s="157">
        <f>ROUND(E40*T40,2)</f>
        <v>0</v>
      </c>
      <c r="V40" s="156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 t="s">
        <v>105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12.2" customHeight="1" outlineLevel="1" x14ac:dyDescent="0.2">
      <c r="A41" s="149">
        <v>33</v>
      </c>
      <c r="B41" s="163">
        <v>210000033</v>
      </c>
      <c r="C41" s="176" t="s">
        <v>162</v>
      </c>
      <c r="D41" s="177" t="s">
        <v>107</v>
      </c>
      <c r="E41" s="202">
        <v>2</v>
      </c>
      <c r="F41" s="179"/>
      <c r="G41" s="179">
        <f>E41*F41</f>
        <v>0</v>
      </c>
      <c r="H41" s="200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7"/>
      <c r="V41" s="156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ht="23.25" customHeight="1" outlineLevel="1" x14ac:dyDescent="0.2">
      <c r="A42" s="149">
        <v>34</v>
      </c>
      <c r="B42" s="163">
        <v>210000034</v>
      </c>
      <c r="C42" s="201" t="s">
        <v>160</v>
      </c>
      <c r="D42" s="177" t="s">
        <v>107</v>
      </c>
      <c r="E42" s="202">
        <v>3</v>
      </c>
      <c r="F42" s="179"/>
      <c r="G42" s="179">
        <f>E42*F42</f>
        <v>0</v>
      </c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7"/>
      <c r="V42" s="156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</row>
    <row r="43" spans="1:60" outlineLevel="1" x14ac:dyDescent="0.2">
      <c r="A43" s="149">
        <v>35</v>
      </c>
      <c r="B43" s="163">
        <v>210000035</v>
      </c>
      <c r="C43" s="176" t="s">
        <v>161</v>
      </c>
      <c r="D43" s="177" t="s">
        <v>107</v>
      </c>
      <c r="E43" s="178">
        <v>3</v>
      </c>
      <c r="F43" s="179"/>
      <c r="G43" s="179">
        <f>E43*F43</f>
        <v>0</v>
      </c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7"/>
      <c r="V43" s="156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 t="s">
        <v>113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</row>
    <row r="44" spans="1:60" outlineLevel="1" x14ac:dyDescent="0.2">
      <c r="A44" s="149">
        <v>36</v>
      </c>
      <c r="B44" s="163">
        <v>210000036</v>
      </c>
      <c r="C44" s="176" t="s">
        <v>145</v>
      </c>
      <c r="D44" s="180" t="s">
        <v>107</v>
      </c>
      <c r="E44" s="181">
        <v>2</v>
      </c>
      <c r="F44" s="179"/>
      <c r="G44" s="179">
        <f t="shared" ref="G44:G48" si="6">E44*F44</f>
        <v>0</v>
      </c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7"/>
      <c r="V44" s="156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 t="s">
        <v>113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</row>
    <row r="45" spans="1:60" outlineLevel="1" x14ac:dyDescent="0.2">
      <c r="A45" s="149">
        <v>37</v>
      </c>
      <c r="B45" s="163">
        <v>210000037</v>
      </c>
      <c r="C45" s="176" t="s">
        <v>130</v>
      </c>
      <c r="D45" s="180" t="s">
        <v>107</v>
      </c>
      <c r="E45" s="181">
        <v>3</v>
      </c>
      <c r="F45" s="179"/>
      <c r="G45" s="179">
        <f t="shared" si="6"/>
        <v>0</v>
      </c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7"/>
      <c r="V45" s="156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 t="s">
        <v>113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</row>
    <row r="46" spans="1:60" outlineLevel="1" x14ac:dyDescent="0.2">
      <c r="A46" s="149">
        <v>38</v>
      </c>
      <c r="B46" s="163">
        <v>210000038</v>
      </c>
      <c r="C46" s="176" t="s">
        <v>139</v>
      </c>
      <c r="D46" s="180" t="s">
        <v>107</v>
      </c>
      <c r="E46" s="181">
        <v>3</v>
      </c>
      <c r="F46" s="179"/>
      <c r="G46" s="179">
        <f t="shared" si="6"/>
        <v>0</v>
      </c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7"/>
      <c r="V46" s="156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</row>
    <row r="47" spans="1:60" outlineLevel="1" x14ac:dyDescent="0.2">
      <c r="A47" s="149">
        <v>39</v>
      </c>
      <c r="B47" s="163">
        <v>210000039</v>
      </c>
      <c r="C47" s="176" t="s">
        <v>131</v>
      </c>
      <c r="D47" s="180" t="s">
        <v>107</v>
      </c>
      <c r="E47" s="181">
        <v>5</v>
      </c>
      <c r="F47" s="179"/>
      <c r="G47" s="179">
        <f t="shared" si="6"/>
        <v>0</v>
      </c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7"/>
      <c r="V47" s="156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 t="s">
        <v>113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</row>
    <row r="48" spans="1:60" outlineLevel="1" x14ac:dyDescent="0.2">
      <c r="A48" s="149">
        <v>40</v>
      </c>
      <c r="B48" s="163">
        <v>210000040</v>
      </c>
      <c r="C48" s="176" t="s">
        <v>132</v>
      </c>
      <c r="D48" s="180" t="s">
        <v>107</v>
      </c>
      <c r="E48" s="181">
        <v>5</v>
      </c>
      <c r="F48" s="179"/>
      <c r="G48" s="179">
        <f t="shared" si="6"/>
        <v>0</v>
      </c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7"/>
      <c r="V48" s="156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 t="s">
        <v>113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</row>
    <row r="49" spans="1:60" outlineLevel="1" x14ac:dyDescent="0.2">
      <c r="A49" s="149">
        <v>41</v>
      </c>
      <c r="B49" s="163">
        <v>210000041</v>
      </c>
      <c r="C49" s="176" t="s">
        <v>146</v>
      </c>
      <c r="D49" s="180" t="s">
        <v>107</v>
      </c>
      <c r="E49" s="181">
        <v>5</v>
      </c>
      <c r="F49" s="179"/>
      <c r="G49" s="179">
        <f>E49*F49</f>
        <v>0</v>
      </c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7"/>
      <c r="V49" s="156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 t="s">
        <v>113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</row>
    <row r="50" spans="1:60" outlineLevel="1" x14ac:dyDescent="0.2">
      <c r="A50" s="151" t="s">
        <v>102</v>
      </c>
      <c r="B50" s="151" t="s">
        <v>70</v>
      </c>
      <c r="C50" s="162" t="s">
        <v>143</v>
      </c>
      <c r="D50" s="153"/>
      <c r="E50" s="155"/>
      <c r="F50" s="158"/>
      <c r="G50" s="158">
        <f>SUMIF(AB51:AB52,"&lt;&gt;NOR",G51:G52)</f>
        <v>0</v>
      </c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7"/>
      <c r="V50" s="156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</row>
    <row r="51" spans="1:60" outlineLevel="1" x14ac:dyDescent="0.2">
      <c r="A51" s="149">
        <v>42</v>
      </c>
      <c r="B51" s="149" t="s">
        <v>190</v>
      </c>
      <c r="C51" s="161" t="s">
        <v>147</v>
      </c>
      <c r="D51" s="152" t="s">
        <v>107</v>
      </c>
      <c r="E51" s="154">
        <v>5</v>
      </c>
      <c r="F51" s="156"/>
      <c r="G51" s="179">
        <f t="shared" ref="G51:G52" si="7">E51*F51</f>
        <v>0</v>
      </c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7"/>
      <c r="V51" s="156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</row>
    <row r="52" spans="1:60" outlineLevel="1" x14ac:dyDescent="0.2">
      <c r="A52" s="149">
        <v>43</v>
      </c>
      <c r="B52" s="149" t="s">
        <v>191</v>
      </c>
      <c r="C52" s="161" t="s">
        <v>148</v>
      </c>
      <c r="D52" s="152" t="s">
        <v>107</v>
      </c>
      <c r="E52" s="154">
        <v>5</v>
      </c>
      <c r="F52" s="156"/>
      <c r="G52" s="156">
        <f t="shared" si="7"/>
        <v>0</v>
      </c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7"/>
      <c r="V52" s="156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</row>
    <row r="53" spans="1:60" x14ac:dyDescent="0.2">
      <c r="A53" s="151" t="s">
        <v>102</v>
      </c>
      <c r="B53" s="151" t="s">
        <v>72</v>
      </c>
      <c r="C53" s="162" t="s">
        <v>126</v>
      </c>
      <c r="D53" s="153"/>
      <c r="E53" s="155"/>
      <c r="F53" s="158"/>
      <c r="G53" s="158">
        <f>SUMIF(AG54:AG68,"&lt;&gt;NOR",G54:G68)</f>
        <v>0</v>
      </c>
      <c r="H53" s="158"/>
      <c r="I53" s="158">
        <f>SUM(I54:I68)</f>
        <v>0</v>
      </c>
      <c r="J53" s="158"/>
      <c r="K53" s="158">
        <f>SUM(K54:K68)</f>
        <v>0</v>
      </c>
      <c r="L53" s="158"/>
      <c r="M53" s="158">
        <f>SUM(M54:M68)</f>
        <v>0</v>
      </c>
      <c r="N53" s="158"/>
      <c r="O53" s="158">
        <f>SUM(O54:O68)</f>
        <v>0</v>
      </c>
      <c r="P53" s="158"/>
      <c r="Q53" s="158">
        <f>SUM(Q54:Q68)</f>
        <v>0</v>
      </c>
      <c r="R53" s="158"/>
      <c r="S53" s="158"/>
      <c r="T53" s="158"/>
      <c r="U53" s="159">
        <f>SUM(U54:U68)</f>
        <v>0</v>
      </c>
      <c r="V53" s="158"/>
      <c r="AG53" t="s">
        <v>103</v>
      </c>
    </row>
    <row r="54" spans="1:60" outlineLevel="1" x14ac:dyDescent="0.2">
      <c r="A54" s="149">
        <v>44</v>
      </c>
      <c r="B54" s="163">
        <v>210000044</v>
      </c>
      <c r="C54" s="176" t="s">
        <v>188</v>
      </c>
      <c r="D54" s="183" t="s">
        <v>107</v>
      </c>
      <c r="E54" s="184">
        <v>2</v>
      </c>
      <c r="F54" s="179"/>
      <c r="G54" s="179">
        <f t="shared" ref="G54:G68" si="8">E54*F54</f>
        <v>0</v>
      </c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7"/>
      <c r="V54" s="156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49">
        <v>45</v>
      </c>
      <c r="B55" s="163">
        <v>210000045</v>
      </c>
      <c r="C55" s="176" t="s">
        <v>133</v>
      </c>
      <c r="D55" s="183" t="s">
        <v>107</v>
      </c>
      <c r="E55" s="184">
        <v>2</v>
      </c>
      <c r="F55" s="179"/>
      <c r="G55" s="179">
        <f t="shared" si="8"/>
        <v>0</v>
      </c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7"/>
      <c r="V55" s="156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49">
        <v>46</v>
      </c>
      <c r="B56" s="163">
        <v>210000046</v>
      </c>
      <c r="C56" s="176" t="s">
        <v>144</v>
      </c>
      <c r="D56" s="183" t="s">
        <v>107</v>
      </c>
      <c r="E56" s="184">
        <v>8</v>
      </c>
      <c r="F56" s="179"/>
      <c r="G56" s="179">
        <f t="shared" si="8"/>
        <v>0</v>
      </c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7"/>
      <c r="V56" s="156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49">
        <v>47</v>
      </c>
      <c r="B57" s="163">
        <v>210000047</v>
      </c>
      <c r="C57" s="161" t="s">
        <v>196</v>
      </c>
      <c r="D57" s="152" t="s">
        <v>107</v>
      </c>
      <c r="E57" s="154">
        <v>2</v>
      </c>
      <c r="F57" s="156"/>
      <c r="G57" s="179">
        <f t="shared" si="8"/>
        <v>0</v>
      </c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7"/>
      <c r="V57" s="156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49">
        <v>48</v>
      </c>
      <c r="B58" s="163">
        <v>210000048</v>
      </c>
      <c r="C58" s="176" t="s">
        <v>134</v>
      </c>
      <c r="D58" s="183" t="s">
        <v>107</v>
      </c>
      <c r="E58" s="184">
        <v>2</v>
      </c>
      <c r="F58" s="179"/>
      <c r="G58" s="179">
        <f t="shared" si="8"/>
        <v>0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7"/>
      <c r="V58" s="156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49">
        <v>49</v>
      </c>
      <c r="B59" s="163">
        <v>210000049</v>
      </c>
      <c r="C59" s="161" t="s">
        <v>156</v>
      </c>
      <c r="D59" s="152" t="s">
        <v>107</v>
      </c>
      <c r="E59" s="154">
        <v>4</v>
      </c>
      <c r="F59" s="156"/>
      <c r="G59" s="179">
        <f t="shared" si="8"/>
        <v>0</v>
      </c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7"/>
      <c r="V59" s="156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49">
        <v>50</v>
      </c>
      <c r="B60" s="163">
        <v>210000050</v>
      </c>
      <c r="C60" s="161" t="s">
        <v>157</v>
      </c>
      <c r="D60" s="152" t="s">
        <v>107</v>
      </c>
      <c r="E60" s="154">
        <v>4</v>
      </c>
      <c r="F60" s="156"/>
      <c r="G60" s="179">
        <f t="shared" si="8"/>
        <v>0</v>
      </c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7"/>
      <c r="V60" s="156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49">
        <v>51</v>
      </c>
      <c r="B61" s="163">
        <v>210000051</v>
      </c>
      <c r="C61" s="176" t="s">
        <v>135</v>
      </c>
      <c r="D61" s="183" t="s">
        <v>107</v>
      </c>
      <c r="E61" s="184">
        <v>1</v>
      </c>
      <c r="F61" s="185"/>
      <c r="G61" s="179">
        <f t="shared" si="8"/>
        <v>0</v>
      </c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7"/>
      <c r="V61" s="156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49">
        <v>52</v>
      </c>
      <c r="B62" s="163">
        <v>210000052</v>
      </c>
      <c r="C62" s="194" t="s">
        <v>152</v>
      </c>
      <c r="D62" s="195" t="s">
        <v>107</v>
      </c>
      <c r="E62" s="196">
        <v>5</v>
      </c>
      <c r="F62" s="197"/>
      <c r="G62" s="179">
        <f t="shared" si="8"/>
        <v>0</v>
      </c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7"/>
      <c r="V62" s="156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49">
        <v>53</v>
      </c>
      <c r="B63" s="163">
        <v>210000053</v>
      </c>
      <c r="C63" s="176" t="s">
        <v>136</v>
      </c>
      <c r="D63" s="183" t="s">
        <v>107</v>
      </c>
      <c r="E63" s="184">
        <v>2</v>
      </c>
      <c r="F63" s="185"/>
      <c r="G63" s="179">
        <f t="shared" si="8"/>
        <v>0</v>
      </c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7"/>
      <c r="V63" s="156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49">
        <v>54</v>
      </c>
      <c r="B64" s="163">
        <v>210000054</v>
      </c>
      <c r="C64" s="176" t="s">
        <v>137</v>
      </c>
      <c r="D64" s="183" t="s">
        <v>107</v>
      </c>
      <c r="E64" s="184">
        <v>2</v>
      </c>
      <c r="F64" s="185"/>
      <c r="G64" s="179">
        <f t="shared" si="8"/>
        <v>0</v>
      </c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7"/>
      <c r="V64" s="156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49">
        <v>55</v>
      </c>
      <c r="B65" s="163">
        <v>210000055</v>
      </c>
      <c r="C65" s="176" t="s">
        <v>138</v>
      </c>
      <c r="D65" s="183" t="s">
        <v>107</v>
      </c>
      <c r="E65" s="184">
        <v>2</v>
      </c>
      <c r="F65" s="185"/>
      <c r="G65" s="179">
        <f t="shared" si="8"/>
        <v>0</v>
      </c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7"/>
      <c r="V65" s="156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49">
        <v>56</v>
      </c>
      <c r="B66" s="163">
        <v>210000056</v>
      </c>
      <c r="C66" s="161" t="s">
        <v>140</v>
      </c>
      <c r="D66" s="152" t="s">
        <v>107</v>
      </c>
      <c r="E66" s="154">
        <v>5</v>
      </c>
      <c r="F66" s="156"/>
      <c r="G66" s="179">
        <f t="shared" si="8"/>
        <v>0</v>
      </c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7"/>
      <c r="V66" s="156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49">
        <v>57</v>
      </c>
      <c r="B67" s="163">
        <v>210000057</v>
      </c>
      <c r="C67" s="161" t="s">
        <v>141</v>
      </c>
      <c r="D67" s="152" t="s">
        <v>111</v>
      </c>
      <c r="E67" s="182">
        <v>14</v>
      </c>
      <c r="F67" s="156"/>
      <c r="G67" s="179">
        <f t="shared" si="8"/>
        <v>0</v>
      </c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7"/>
      <c r="V67" s="156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49">
        <v>58</v>
      </c>
      <c r="B68" s="163">
        <v>210000058</v>
      </c>
      <c r="C68" s="161" t="s">
        <v>142</v>
      </c>
      <c r="D68" s="152" t="s">
        <v>107</v>
      </c>
      <c r="E68" s="182">
        <v>1</v>
      </c>
      <c r="F68" s="156"/>
      <c r="G68" s="179">
        <f t="shared" si="8"/>
        <v>0</v>
      </c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7"/>
      <c r="V68" s="156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151" t="s">
        <v>102</v>
      </c>
      <c r="B69" s="151" t="s">
        <v>73</v>
      </c>
      <c r="C69" s="162" t="s">
        <v>75</v>
      </c>
      <c r="D69" s="153"/>
      <c r="E69" s="155"/>
      <c r="F69" s="158"/>
      <c r="G69" s="158">
        <f>SUMIF(AG70:AG74,"&lt;&gt;NOR",G70:G74)</f>
        <v>0</v>
      </c>
      <c r="H69" s="158"/>
      <c r="I69" s="158">
        <f>SUM(I70:I74)</f>
        <v>5795</v>
      </c>
      <c r="J69" s="158"/>
      <c r="K69" s="158">
        <f>SUM(K70:K74)</f>
        <v>3050</v>
      </c>
      <c r="L69" s="158"/>
      <c r="M69" s="158">
        <f>SUM(M70:M74)</f>
        <v>0</v>
      </c>
      <c r="N69" s="158"/>
      <c r="O69" s="158">
        <f>SUM(O70:O74)</f>
        <v>0</v>
      </c>
      <c r="P69" s="158"/>
      <c r="Q69" s="158">
        <f>SUM(Q70:Q74)</f>
        <v>0</v>
      </c>
      <c r="R69" s="158"/>
      <c r="S69" s="158"/>
      <c r="T69" s="158"/>
      <c r="U69" s="159">
        <f>SUM(U70:U74)</f>
        <v>0</v>
      </c>
      <c r="V69" s="158"/>
      <c r="AG69" t="s">
        <v>103</v>
      </c>
    </row>
    <row r="70" spans="1:60" outlineLevel="1" x14ac:dyDescent="0.2">
      <c r="A70" s="149">
        <v>59</v>
      </c>
      <c r="B70" s="163">
        <v>210000059</v>
      </c>
      <c r="C70" s="161" t="s">
        <v>192</v>
      </c>
      <c r="D70" s="152" t="s">
        <v>106</v>
      </c>
      <c r="E70" s="154">
        <v>305</v>
      </c>
      <c r="F70" s="156"/>
      <c r="G70" s="156">
        <f t="shared" ref="G70:G74" si="9">SUM(E70*F70)</f>
        <v>0</v>
      </c>
      <c r="H70" s="156">
        <v>19</v>
      </c>
      <c r="I70" s="156">
        <f>ROUND(E70*H70,2)</f>
        <v>5795</v>
      </c>
      <c r="J70" s="156">
        <v>10</v>
      </c>
      <c r="K70" s="156">
        <f>ROUND(E70*J70,2)</f>
        <v>3050</v>
      </c>
      <c r="L70" s="156">
        <v>21</v>
      </c>
      <c r="M70" s="156">
        <f>G70*(1+L70/100)</f>
        <v>0</v>
      </c>
      <c r="N70" s="156">
        <v>0</v>
      </c>
      <c r="O70" s="156">
        <f>ROUND(E70*N70,2)</f>
        <v>0</v>
      </c>
      <c r="P70" s="156">
        <v>0</v>
      </c>
      <c r="Q70" s="156">
        <f>ROUND(E70*P70,2)</f>
        <v>0</v>
      </c>
      <c r="R70" s="156"/>
      <c r="S70" s="156" t="s">
        <v>104</v>
      </c>
      <c r="T70" s="156">
        <v>0</v>
      </c>
      <c r="U70" s="157">
        <f>ROUND(E70*T70,2)</f>
        <v>0</v>
      </c>
      <c r="V70" s="156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 t="s">
        <v>105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">
      <c r="A71" s="149">
        <v>60</v>
      </c>
      <c r="B71" s="163">
        <v>210000060</v>
      </c>
      <c r="C71" s="161" t="s">
        <v>158</v>
      </c>
      <c r="D71" s="198" t="s">
        <v>106</v>
      </c>
      <c r="E71" s="154">
        <v>78</v>
      </c>
      <c r="F71" s="156"/>
      <c r="G71" s="156">
        <f t="shared" si="9"/>
        <v>0</v>
      </c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7"/>
      <c r="V71" s="156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49">
        <v>61</v>
      </c>
      <c r="B72" s="163">
        <v>210000061</v>
      </c>
      <c r="C72" s="161" t="s">
        <v>153</v>
      </c>
      <c r="D72" s="152" t="s">
        <v>107</v>
      </c>
      <c r="E72" s="154">
        <v>4</v>
      </c>
      <c r="F72" s="156"/>
      <c r="G72" s="156">
        <f t="shared" si="9"/>
        <v>0</v>
      </c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7"/>
      <c r="V72" s="156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49">
        <v>62</v>
      </c>
      <c r="B73" s="163">
        <v>210000062</v>
      </c>
      <c r="C73" s="161" t="s">
        <v>154</v>
      </c>
      <c r="D73" s="152" t="s">
        <v>107</v>
      </c>
      <c r="E73" s="154">
        <v>4</v>
      </c>
      <c r="F73" s="156"/>
      <c r="G73" s="156">
        <f t="shared" si="9"/>
        <v>0</v>
      </c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7"/>
      <c r="V73" s="156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49">
        <v>63</v>
      </c>
      <c r="B74" s="163">
        <v>210000063</v>
      </c>
      <c r="C74" s="161" t="s">
        <v>117</v>
      </c>
      <c r="D74" s="152" t="s">
        <v>107</v>
      </c>
      <c r="E74" s="154">
        <v>5</v>
      </c>
      <c r="F74" s="156"/>
      <c r="G74" s="156">
        <f t="shared" si="9"/>
        <v>0</v>
      </c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7"/>
      <c r="V74" s="156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x14ac:dyDescent="0.2">
      <c r="A75" s="151" t="s">
        <v>102</v>
      </c>
      <c r="B75" s="151" t="s">
        <v>74</v>
      </c>
      <c r="C75" s="162" t="s">
        <v>76</v>
      </c>
      <c r="D75" s="153"/>
      <c r="E75" s="155"/>
      <c r="F75" s="158"/>
      <c r="G75" s="158">
        <f>SUMIF(AG76:AG84,"&lt;&gt;NOR",G76:G84)</f>
        <v>0</v>
      </c>
      <c r="H75" s="158"/>
      <c r="I75" s="158">
        <f>SUM(I76:I84)</f>
        <v>0</v>
      </c>
      <c r="J75" s="158"/>
      <c r="K75" s="158">
        <f>SUM(K76:K84)</f>
        <v>48800</v>
      </c>
      <c r="L75" s="158"/>
      <c r="M75" s="158">
        <f>SUM(M76:M84)</f>
        <v>0</v>
      </c>
      <c r="N75" s="158"/>
      <c r="O75" s="158">
        <f>SUM(O76:O84)</f>
        <v>0</v>
      </c>
      <c r="P75" s="158"/>
      <c r="Q75" s="158">
        <f>SUM(Q76:Q84)</f>
        <v>0</v>
      </c>
      <c r="R75" s="158"/>
      <c r="S75" s="158"/>
      <c r="T75" s="158"/>
      <c r="U75" s="159">
        <f>SUM(U76:U84)</f>
        <v>0</v>
      </c>
      <c r="V75" s="158"/>
      <c r="AG75" t="s">
        <v>103</v>
      </c>
    </row>
    <row r="76" spans="1:60" outlineLevel="1" x14ac:dyDescent="0.2">
      <c r="A76" s="149">
        <v>64</v>
      </c>
      <c r="B76" s="186">
        <v>210000064</v>
      </c>
      <c r="C76" s="161" t="s">
        <v>114</v>
      </c>
      <c r="D76" s="152" t="s">
        <v>115</v>
      </c>
      <c r="E76" s="154">
        <v>1</v>
      </c>
      <c r="F76" s="156"/>
      <c r="G76" s="156">
        <f>SUM(E76*F76)</f>
        <v>0</v>
      </c>
      <c r="H76" s="156">
        <v>0</v>
      </c>
      <c r="I76" s="156">
        <f>ROUND(E76*H76,2)</f>
        <v>0</v>
      </c>
      <c r="J76" s="156">
        <v>42600</v>
      </c>
      <c r="K76" s="156">
        <f>ROUND(E76*J76,2)</f>
        <v>42600</v>
      </c>
      <c r="L76" s="156">
        <v>21</v>
      </c>
      <c r="M76" s="156">
        <f>G76*(1+L76/100)</f>
        <v>0</v>
      </c>
      <c r="N76" s="156">
        <v>0</v>
      </c>
      <c r="O76" s="156">
        <f>ROUND(E76*N76,2)</f>
        <v>0</v>
      </c>
      <c r="P76" s="156">
        <v>0</v>
      </c>
      <c r="Q76" s="156">
        <f>ROUND(E76*P76,2)</f>
        <v>0</v>
      </c>
      <c r="R76" s="156"/>
      <c r="S76" s="156" t="s">
        <v>104</v>
      </c>
      <c r="T76" s="156">
        <v>0</v>
      </c>
      <c r="U76" s="157">
        <f>ROUND(E76*T76,2)</f>
        <v>0</v>
      </c>
      <c r="V76" s="156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 t="s">
        <v>105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13.7" customHeight="1" outlineLevel="1" x14ac:dyDescent="0.2">
      <c r="A77" s="149">
        <v>65</v>
      </c>
      <c r="B77" s="186">
        <v>210000065</v>
      </c>
      <c r="C77" s="161" t="s">
        <v>125</v>
      </c>
      <c r="D77" s="152" t="s">
        <v>115</v>
      </c>
      <c r="E77" s="154">
        <v>1</v>
      </c>
      <c r="F77" s="156"/>
      <c r="G77" s="156">
        <f t="shared" ref="G77:G84" si="10">SUM(E77*F77)</f>
        <v>0</v>
      </c>
      <c r="H77" s="156">
        <v>0</v>
      </c>
      <c r="I77" s="156">
        <f>ROUND(E77*H77,2)</f>
        <v>0</v>
      </c>
      <c r="J77" s="156">
        <v>6200</v>
      </c>
      <c r="K77" s="156">
        <f>ROUND(E77*J77,2)</f>
        <v>6200</v>
      </c>
      <c r="L77" s="156">
        <v>21</v>
      </c>
      <c r="M77" s="156">
        <f>G77*(1+L77/100)</f>
        <v>0</v>
      </c>
      <c r="N77" s="156">
        <v>0</v>
      </c>
      <c r="O77" s="156">
        <f>ROUND(E77*N77,2)</f>
        <v>0</v>
      </c>
      <c r="P77" s="156">
        <v>0</v>
      </c>
      <c r="Q77" s="156">
        <f>ROUND(E77*P77,2)</f>
        <v>0</v>
      </c>
      <c r="R77" s="156"/>
      <c r="S77" s="156" t="s">
        <v>112</v>
      </c>
      <c r="T77" s="156">
        <v>0</v>
      </c>
      <c r="U77" s="157">
        <f>ROUND(E77*T77,2)</f>
        <v>0</v>
      </c>
      <c r="V77" s="156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 t="s">
        <v>116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49">
        <v>66</v>
      </c>
      <c r="B78" s="186">
        <v>210000066</v>
      </c>
      <c r="C78" s="161" t="s">
        <v>122</v>
      </c>
      <c r="D78" s="152" t="s">
        <v>115</v>
      </c>
      <c r="E78" s="154">
        <v>1</v>
      </c>
      <c r="F78" s="156"/>
      <c r="G78" s="156">
        <f t="shared" si="10"/>
        <v>0</v>
      </c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7"/>
      <c r="V78" s="156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49">
        <v>67</v>
      </c>
      <c r="B79" s="186">
        <v>210000067</v>
      </c>
      <c r="C79" s="164" t="s">
        <v>119</v>
      </c>
      <c r="D79" s="152" t="s">
        <v>115</v>
      </c>
      <c r="E79" s="165">
        <v>1</v>
      </c>
      <c r="F79" s="156"/>
      <c r="G79" s="156">
        <f t="shared" si="10"/>
        <v>0</v>
      </c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7"/>
      <c r="V79" s="156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49">
        <v>68</v>
      </c>
      <c r="B80" s="186">
        <v>210000068</v>
      </c>
      <c r="C80" s="164" t="s">
        <v>123</v>
      </c>
      <c r="D80" s="152" t="s">
        <v>107</v>
      </c>
      <c r="E80" s="166">
        <v>1</v>
      </c>
      <c r="F80" s="156"/>
      <c r="G80" s="156">
        <f t="shared" si="10"/>
        <v>0</v>
      </c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7"/>
      <c r="V80" s="156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32" x14ac:dyDescent="0.2">
      <c r="A81" s="149">
        <v>69</v>
      </c>
      <c r="B81" s="186">
        <v>210000069</v>
      </c>
      <c r="C81" s="164" t="s">
        <v>121</v>
      </c>
      <c r="D81" s="152" t="s">
        <v>108</v>
      </c>
      <c r="E81" s="166">
        <v>40</v>
      </c>
      <c r="F81" s="156"/>
      <c r="G81" s="156">
        <f t="shared" si="10"/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AE81">
        <v>15</v>
      </c>
      <c r="AF81">
        <v>21</v>
      </c>
    </row>
    <row r="82" spans="1:32" x14ac:dyDescent="0.2">
      <c r="A82" s="149">
        <v>70</v>
      </c>
      <c r="B82" s="186">
        <v>210000070</v>
      </c>
      <c r="C82" s="164" t="s">
        <v>118</v>
      </c>
      <c r="D82" s="152" t="s">
        <v>108</v>
      </c>
      <c r="E82" s="166">
        <v>12</v>
      </c>
      <c r="F82" s="156"/>
      <c r="G82" s="156">
        <f t="shared" si="10"/>
        <v>0</v>
      </c>
    </row>
    <row r="83" spans="1:32" x14ac:dyDescent="0.2">
      <c r="A83" s="149">
        <v>71</v>
      </c>
      <c r="B83" s="186">
        <v>210000071</v>
      </c>
      <c r="C83" s="164" t="s">
        <v>120</v>
      </c>
      <c r="D83" s="152" t="s">
        <v>108</v>
      </c>
      <c r="E83" s="166">
        <v>48</v>
      </c>
      <c r="F83" s="156"/>
      <c r="G83" s="156">
        <f t="shared" si="10"/>
        <v>0</v>
      </c>
    </row>
    <row r="84" spans="1:32" x14ac:dyDescent="0.2">
      <c r="A84" s="203">
        <v>72</v>
      </c>
      <c r="B84" s="204">
        <v>210000072</v>
      </c>
      <c r="C84" s="167" t="s">
        <v>124</v>
      </c>
      <c r="D84" s="168" t="s">
        <v>108</v>
      </c>
      <c r="E84" s="169">
        <v>19</v>
      </c>
      <c r="F84" s="160"/>
      <c r="G84" s="160">
        <f t="shared" si="10"/>
        <v>0</v>
      </c>
    </row>
    <row r="85" spans="1:32" x14ac:dyDescent="0.2">
      <c r="D85" s="11"/>
    </row>
    <row r="86" spans="1:32" x14ac:dyDescent="0.2">
      <c r="D86" s="11"/>
    </row>
    <row r="87" spans="1:32" x14ac:dyDescent="0.2">
      <c r="D87" s="11"/>
    </row>
    <row r="88" spans="1:32" x14ac:dyDescent="0.2">
      <c r="D88" s="11"/>
    </row>
    <row r="89" spans="1:32" x14ac:dyDescent="0.2">
      <c r="D89" s="11"/>
    </row>
    <row r="90" spans="1:32" x14ac:dyDescent="0.2">
      <c r="D90" s="11"/>
    </row>
    <row r="91" spans="1:32" x14ac:dyDescent="0.2">
      <c r="D91" s="11"/>
    </row>
    <row r="92" spans="1:32" x14ac:dyDescent="0.2">
      <c r="D92" s="11"/>
    </row>
    <row r="93" spans="1:32" x14ac:dyDescent="0.2">
      <c r="D93" s="11"/>
    </row>
    <row r="94" spans="1:32" x14ac:dyDescent="0.2">
      <c r="D94" s="11"/>
    </row>
    <row r="95" spans="1:32" x14ac:dyDescent="0.2">
      <c r="D95" s="11"/>
    </row>
    <row r="96" spans="1:32" x14ac:dyDescent="0.2">
      <c r="D96" s="11"/>
    </row>
    <row r="97" spans="4:4" x14ac:dyDescent="0.2">
      <c r="D97" s="11"/>
    </row>
    <row r="98" spans="4:4" x14ac:dyDescent="0.2">
      <c r="D98" s="11"/>
    </row>
    <row r="99" spans="4:4" x14ac:dyDescent="0.2">
      <c r="D99" s="11"/>
    </row>
    <row r="100" spans="4:4" x14ac:dyDescent="0.2">
      <c r="D100" s="11"/>
    </row>
    <row r="101" spans="4:4" x14ac:dyDescent="0.2">
      <c r="D101" s="11"/>
    </row>
    <row r="102" spans="4:4" x14ac:dyDescent="0.2">
      <c r="D102" s="11"/>
    </row>
    <row r="103" spans="4:4" x14ac:dyDescent="0.2">
      <c r="D103" s="11"/>
    </row>
    <row r="104" spans="4:4" x14ac:dyDescent="0.2">
      <c r="D104" s="11"/>
    </row>
    <row r="105" spans="4:4" x14ac:dyDescent="0.2">
      <c r="D105" s="11"/>
    </row>
    <row r="106" spans="4:4" x14ac:dyDescent="0.2">
      <c r="D106" s="11"/>
    </row>
    <row r="107" spans="4:4" x14ac:dyDescent="0.2">
      <c r="D107" s="11"/>
    </row>
    <row r="108" spans="4:4" x14ac:dyDescent="0.2">
      <c r="D108" s="11"/>
    </row>
    <row r="109" spans="4:4" x14ac:dyDescent="0.2">
      <c r="D109" s="11"/>
    </row>
    <row r="110" spans="4:4" x14ac:dyDescent="0.2">
      <c r="D110" s="11"/>
    </row>
    <row r="111" spans="4:4" x14ac:dyDescent="0.2">
      <c r="D111" s="11"/>
    </row>
    <row r="112" spans="4:4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</sheetData>
  <mergeCells count="4">
    <mergeCell ref="A1:G1"/>
    <mergeCell ref="C2:G2"/>
    <mergeCell ref="C3:G3"/>
    <mergeCell ref="C4:G4"/>
  </mergeCells>
  <pageMargins left="0.59055118110236204" right="0.23622047244094502" top="0.78740157499999996" bottom="0.78740157499999996" header="0.3" footer="0.3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067044f-c8a9-4d3c-af6b-3960191fe327" xsi:nil="true"/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MMB0-338994810-69373</_dlc_DocId>
    <_dlc_DocIdUrl xmlns="fc3156d0-6477-4e59-85db-677a3ac3ddef">
      <Url>https://mmbonline.sharepoint.com/OD/OKD/_layouts/15/DocIdRedir.aspx?ID=MMB0-338994810-69373</Url>
      <Description>MMB0-338994810-69373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370270369a9e97cd0ee3432cd2412af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c0e42d9208570ab365cd3c54f47c11d3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A0E63-D005-4AE9-A54F-B752C77B6D44}">
  <ds:schemaRefs>
    <ds:schemaRef ds:uri="http://schemas.microsoft.com/office/2006/metadata/properties"/>
    <ds:schemaRef ds:uri="http://schemas.microsoft.com/office/infopath/2007/PartnerControls"/>
    <ds:schemaRef ds:uri="d067044f-c8a9-4d3c-af6b-3960191fe327"/>
    <ds:schemaRef ds:uri="64c94459-a6c5-4cf5-89c0-115a7989494d"/>
    <ds:schemaRef ds:uri="fc3156d0-6477-4e59-85db-677a3ac3ddef"/>
  </ds:schemaRefs>
</ds:datastoreItem>
</file>

<file path=customXml/itemProps2.xml><?xml version="1.0" encoding="utf-8"?>
<ds:datastoreItem xmlns:ds="http://schemas.openxmlformats.org/officeDocument/2006/customXml" ds:itemID="{89B60830-26EE-4003-9257-37B8E8FA5E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34DE2D-3C71-498B-B2E7-B74479049EA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2020108-B3F4-4D27-B5DB-9E0E6F456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107ea3ff-ebed-4698-b54c-04cca22f4541"/>
    <ds:schemaRef ds:uri="d067044f-c8a9-4d3c-af6b-3960191fe327"/>
    <ds:schemaRef ds:uri="0e971b8e-aa6f-435f-bb9a-f99ccc42ee61"/>
    <ds:schemaRef ds:uri="64c94459-a6c5-4cf5-89c0-115a79894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2025-08-21T09:27:49Z</dcterms:created>
  <dcterms:modified xsi:type="dcterms:W3CDTF">2025-08-26T10:41:12Z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3e839961-25cb-4934-a191-b8bbf3ee438a</vt:lpwstr>
  </property>
  <property fmtid="{D5CDD505-2E9C-101B-9397-08002B2CF9AE}" pid="4" name="MediaServiceImageTags">
    <vt:lpwstr/>
  </property>
</Properties>
</file>