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KrosData\Export\"/>
    </mc:Choice>
  </mc:AlternateContent>
  <xr:revisionPtr revIDLastSave="0" documentId="13_ncr:1_{97319EEF-9778-4F3E-88D7-F03AF01EC00A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Rekapitulace stavby" sheetId="1" r:id="rId1"/>
    <sheet name="SO 310.1 - VODOVOD" sheetId="2" r:id="rId2"/>
    <sheet name="SO 320.1 - VODOVODNÍ PŘÍP..." sheetId="3" r:id="rId3"/>
    <sheet name="91.1 - OSTATNÍ NÁKLADY" sheetId="4" r:id="rId4"/>
    <sheet name="SO 310.2 - VODOVOD" sheetId="5" r:id="rId5"/>
    <sheet name="SO 320.2 - VODOVODNÍ PŘÍP..." sheetId="6" r:id="rId6"/>
    <sheet name="SO 330.2 - OBNOVA ULIČNÍC..." sheetId="7" r:id="rId7"/>
    <sheet name="91.2 - OSTATNÍ NÁKLADY" sheetId="8" r:id="rId8"/>
  </sheets>
  <definedNames>
    <definedName name="_xlnm._FilterDatabase" localSheetId="3" hidden="1">'91.1 - OSTATNÍ NÁKLADY'!$C$120:$K$149</definedName>
    <definedName name="_xlnm._FilterDatabase" localSheetId="7" hidden="1">'91.2 - OSTATNÍ NÁKLADY'!$C$120:$K$149</definedName>
    <definedName name="_xlnm._FilterDatabase" localSheetId="1" hidden="1">'SO 310.1 - VODOVOD'!$C$131:$K$421</definedName>
    <definedName name="_xlnm._FilterDatabase" localSheetId="4" hidden="1">'SO 310.2 - VODOVOD'!$C$133:$K$634</definedName>
    <definedName name="_xlnm._FilterDatabase" localSheetId="2" hidden="1">'SO 320.1 - VODOVODNÍ PŘÍP...'!$C$136:$K$642</definedName>
    <definedName name="_xlnm._FilterDatabase" localSheetId="5" hidden="1">'SO 320.2 - VODOVODNÍ PŘÍP...'!$C$135:$K$559</definedName>
    <definedName name="_xlnm._FilterDatabase" localSheetId="6" hidden="1">'SO 330.2 - OBNOVA ULIČNÍC...'!$C$131:$K$413</definedName>
    <definedName name="_xlnm.Print_Titles" localSheetId="3">'91.1 - OSTATNÍ NÁKLADY'!$120:$120</definedName>
    <definedName name="_xlnm.Print_Titles" localSheetId="7">'91.2 - OSTATNÍ NÁKLADY'!$120:$120</definedName>
    <definedName name="_xlnm.Print_Titles" localSheetId="0">'Rekapitulace stavby'!$92:$92</definedName>
    <definedName name="_xlnm.Print_Titles" localSheetId="1">'SO 310.1 - VODOVOD'!$131:$131</definedName>
    <definedName name="_xlnm.Print_Titles" localSheetId="4">'SO 310.2 - VODOVOD'!$133:$133</definedName>
    <definedName name="_xlnm.Print_Titles" localSheetId="2">'SO 320.1 - VODOVODNÍ PŘÍP...'!$136:$136</definedName>
    <definedName name="_xlnm.Print_Titles" localSheetId="5">'SO 320.2 - VODOVODNÍ PŘÍP...'!$135:$135</definedName>
    <definedName name="_xlnm.Print_Titles" localSheetId="6">'SO 330.2 - OBNOVA ULIČNÍC...'!$131:$131</definedName>
    <definedName name="_xlnm.Print_Area" localSheetId="3">'91.1 - OSTATNÍ NÁKLADY'!$C$4:$J$76,'91.1 - OSTATNÍ NÁKLADY'!$C$82:$J$100,'91.1 - OSTATNÍ NÁKLADY'!$C$106:$K$149</definedName>
    <definedName name="_xlnm.Print_Area" localSheetId="7">'91.2 - OSTATNÍ NÁKLADY'!$C$4:$J$76,'91.2 - OSTATNÍ NÁKLADY'!$C$82:$J$100,'91.2 - OSTATNÍ NÁKLADY'!$C$106:$K$149</definedName>
    <definedName name="_xlnm.Print_Area" localSheetId="0">'Rekapitulace stavby'!$D$4:$AO$76,'Rekapitulace stavby'!$C$82:$AQ$106</definedName>
    <definedName name="_xlnm.Print_Area" localSheetId="1">'SO 310.1 - VODOVOD'!$C$4:$J$76,'SO 310.1 - VODOVOD'!$C$82:$J$109,'SO 310.1 - VODOVOD'!$C$115:$K$421</definedName>
    <definedName name="_xlnm.Print_Area" localSheetId="4">'SO 310.2 - VODOVOD'!$C$4:$J$76,'SO 310.2 - VODOVOD'!$C$82:$J$111,'SO 310.2 - VODOVOD'!$C$117:$K$634</definedName>
    <definedName name="_xlnm.Print_Area" localSheetId="2">'SO 320.1 - VODOVODNÍ PŘÍP...'!$C$4:$J$76,'SO 320.1 - VODOVODNÍ PŘÍP...'!$C$82:$J$114,'SO 320.1 - VODOVODNÍ PŘÍP...'!$C$120:$K$642</definedName>
    <definedName name="_xlnm.Print_Area" localSheetId="5">'SO 320.2 - VODOVODNÍ PŘÍP...'!$C$4:$J$76,'SO 320.2 - VODOVODNÍ PŘÍP...'!$C$82:$J$113,'SO 320.2 - VODOVODNÍ PŘÍP...'!$C$119:$K$559</definedName>
    <definedName name="_xlnm.Print_Area" localSheetId="6">'SO 330.2 - OBNOVA ULIČNÍC...'!$C$4:$J$76,'SO 330.2 - OBNOVA ULIČNÍC...'!$C$82:$J$109,'SO 330.2 - OBNOVA ULIČNÍC...'!$C$115:$K$413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8" l="1"/>
  <c r="J38" i="8"/>
  <c r="AY105" i="1"/>
  <c r="J37" i="8"/>
  <c r="AX105" i="1" s="1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J118" i="8"/>
  <c r="J117" i="8"/>
  <c r="F117" i="8"/>
  <c r="F115" i="8"/>
  <c r="E113" i="8"/>
  <c r="J94" i="8"/>
  <c r="J93" i="8"/>
  <c r="F93" i="8"/>
  <c r="F91" i="8"/>
  <c r="E89" i="8"/>
  <c r="J20" i="8"/>
  <c r="E20" i="8"/>
  <c r="F94" i="8"/>
  <c r="J19" i="8"/>
  <c r="J14" i="8"/>
  <c r="J115" i="8" s="1"/>
  <c r="E7" i="8"/>
  <c r="E85" i="8" s="1"/>
  <c r="J41" i="7"/>
  <c r="J40" i="7"/>
  <c r="AY104" i="1"/>
  <c r="J39" i="7"/>
  <c r="AX104" i="1"/>
  <c r="BI411" i="7"/>
  <c r="BH411" i="7"/>
  <c r="BG411" i="7"/>
  <c r="BF411" i="7"/>
  <c r="T411" i="7"/>
  <c r="T410" i="7"/>
  <c r="T409" i="7" s="1"/>
  <c r="R411" i="7"/>
  <c r="R410" i="7" s="1"/>
  <c r="R409" i="7" s="1"/>
  <c r="P411" i="7"/>
  <c r="P410" i="7"/>
  <c r="P409" i="7" s="1"/>
  <c r="BI408" i="7"/>
  <c r="BH408" i="7"/>
  <c r="BG408" i="7"/>
  <c r="BF408" i="7"/>
  <c r="T408" i="7"/>
  <c r="T407" i="7" s="1"/>
  <c r="R408" i="7"/>
  <c r="R407" i="7" s="1"/>
  <c r="P408" i="7"/>
  <c r="P407" i="7" s="1"/>
  <c r="BI406" i="7"/>
  <c r="BH406" i="7"/>
  <c r="BG406" i="7"/>
  <c r="BF406" i="7"/>
  <c r="T406" i="7"/>
  <c r="R406" i="7"/>
  <c r="P406" i="7"/>
  <c r="BI404" i="7"/>
  <c r="BH404" i="7"/>
  <c r="BG404" i="7"/>
  <c r="BF404" i="7"/>
  <c r="T404" i="7"/>
  <c r="R404" i="7"/>
  <c r="P404" i="7"/>
  <c r="BI403" i="7"/>
  <c r="BH403" i="7"/>
  <c r="BG403" i="7"/>
  <c r="BF403" i="7"/>
  <c r="T403" i="7"/>
  <c r="R403" i="7"/>
  <c r="P403" i="7"/>
  <c r="BI400" i="7"/>
  <c r="BH400" i="7"/>
  <c r="BG400" i="7"/>
  <c r="BF400" i="7"/>
  <c r="T400" i="7"/>
  <c r="R400" i="7"/>
  <c r="P400" i="7"/>
  <c r="BI395" i="7"/>
  <c r="BH395" i="7"/>
  <c r="BG395" i="7"/>
  <c r="BF395" i="7"/>
  <c r="T395" i="7"/>
  <c r="R395" i="7"/>
  <c r="P395" i="7"/>
  <c r="BI393" i="7"/>
  <c r="BH393" i="7"/>
  <c r="BG393" i="7"/>
  <c r="BF393" i="7"/>
  <c r="T393" i="7"/>
  <c r="R393" i="7"/>
  <c r="P393" i="7"/>
  <c r="BI390" i="7"/>
  <c r="BH390" i="7"/>
  <c r="BG390" i="7"/>
  <c r="BF390" i="7"/>
  <c r="T390" i="7"/>
  <c r="R390" i="7"/>
  <c r="P390" i="7"/>
  <c r="BI388" i="7"/>
  <c r="BH388" i="7"/>
  <c r="BG388" i="7"/>
  <c r="BF388" i="7"/>
  <c r="T388" i="7"/>
  <c r="R388" i="7"/>
  <c r="P388" i="7"/>
  <c r="BI384" i="7"/>
  <c r="BH384" i="7"/>
  <c r="BG384" i="7"/>
  <c r="BF384" i="7"/>
  <c r="T384" i="7"/>
  <c r="R384" i="7"/>
  <c r="P384" i="7"/>
  <c r="BI382" i="7"/>
  <c r="BH382" i="7"/>
  <c r="BG382" i="7"/>
  <c r="BF382" i="7"/>
  <c r="T382" i="7"/>
  <c r="R382" i="7"/>
  <c r="P382" i="7"/>
  <c r="BI380" i="7"/>
  <c r="BH380" i="7"/>
  <c r="BG380" i="7"/>
  <c r="BF380" i="7"/>
  <c r="T380" i="7"/>
  <c r="R380" i="7"/>
  <c r="P380" i="7"/>
  <c r="BI377" i="7"/>
  <c r="BH377" i="7"/>
  <c r="BG377" i="7"/>
  <c r="BF377" i="7"/>
  <c r="T377" i="7"/>
  <c r="R377" i="7"/>
  <c r="P377" i="7"/>
  <c r="BI374" i="7"/>
  <c r="BH374" i="7"/>
  <c r="BG374" i="7"/>
  <c r="BF374" i="7"/>
  <c r="T374" i="7"/>
  <c r="R374" i="7"/>
  <c r="P374" i="7"/>
  <c r="BI372" i="7"/>
  <c r="BH372" i="7"/>
  <c r="BG372" i="7"/>
  <c r="BF372" i="7"/>
  <c r="T372" i="7"/>
  <c r="R372" i="7"/>
  <c r="P372" i="7"/>
  <c r="BI369" i="7"/>
  <c r="BH369" i="7"/>
  <c r="BG369" i="7"/>
  <c r="BF369" i="7"/>
  <c r="T369" i="7"/>
  <c r="R369" i="7"/>
  <c r="P369" i="7"/>
  <c r="BI366" i="7"/>
  <c r="BH366" i="7"/>
  <c r="BG366" i="7"/>
  <c r="BF366" i="7"/>
  <c r="T366" i="7"/>
  <c r="R366" i="7"/>
  <c r="P366" i="7"/>
  <c r="BI363" i="7"/>
  <c r="BH363" i="7"/>
  <c r="BG363" i="7"/>
  <c r="BF363" i="7"/>
  <c r="T363" i="7"/>
  <c r="R363" i="7"/>
  <c r="P363" i="7"/>
  <c r="BI361" i="7"/>
  <c r="BH361" i="7"/>
  <c r="BG361" i="7"/>
  <c r="BF361" i="7"/>
  <c r="T361" i="7"/>
  <c r="R361" i="7"/>
  <c r="P361" i="7"/>
  <c r="BI358" i="7"/>
  <c r="BH358" i="7"/>
  <c r="BG358" i="7"/>
  <c r="BF358" i="7"/>
  <c r="T358" i="7"/>
  <c r="R358" i="7"/>
  <c r="P358" i="7"/>
  <c r="BI356" i="7"/>
  <c r="BH356" i="7"/>
  <c r="BG356" i="7"/>
  <c r="BF356" i="7"/>
  <c r="T356" i="7"/>
  <c r="R356" i="7"/>
  <c r="P356" i="7"/>
  <c r="BI353" i="7"/>
  <c r="BH353" i="7"/>
  <c r="BG353" i="7"/>
  <c r="BF353" i="7"/>
  <c r="T353" i="7"/>
  <c r="R353" i="7"/>
  <c r="P353" i="7"/>
  <c r="BI349" i="7"/>
  <c r="BH349" i="7"/>
  <c r="BG349" i="7"/>
  <c r="BF349" i="7"/>
  <c r="T349" i="7"/>
  <c r="R349" i="7"/>
  <c r="P349" i="7"/>
  <c r="BI347" i="7"/>
  <c r="BH347" i="7"/>
  <c r="BG347" i="7"/>
  <c r="BF347" i="7"/>
  <c r="T347" i="7"/>
  <c r="R347" i="7"/>
  <c r="P347" i="7"/>
  <c r="BI345" i="7"/>
  <c r="BH345" i="7"/>
  <c r="BG345" i="7"/>
  <c r="BF345" i="7"/>
  <c r="T345" i="7"/>
  <c r="R345" i="7"/>
  <c r="P345" i="7"/>
  <c r="BI343" i="7"/>
  <c r="BH343" i="7"/>
  <c r="BG343" i="7"/>
  <c r="BF343" i="7"/>
  <c r="T343" i="7"/>
  <c r="R343" i="7"/>
  <c r="P343" i="7"/>
  <c r="BI341" i="7"/>
  <c r="BH341" i="7"/>
  <c r="BG341" i="7"/>
  <c r="BF341" i="7"/>
  <c r="T341" i="7"/>
  <c r="R341" i="7"/>
  <c r="P341" i="7"/>
  <c r="BI339" i="7"/>
  <c r="BH339" i="7"/>
  <c r="BG339" i="7"/>
  <c r="BF339" i="7"/>
  <c r="T339" i="7"/>
  <c r="R339" i="7"/>
  <c r="P339" i="7"/>
  <c r="BI335" i="7"/>
  <c r="BH335" i="7"/>
  <c r="BG335" i="7"/>
  <c r="BF335" i="7"/>
  <c r="T335" i="7"/>
  <c r="R335" i="7"/>
  <c r="P335" i="7"/>
  <c r="BI332" i="7"/>
  <c r="BH332" i="7"/>
  <c r="BG332" i="7"/>
  <c r="BF332" i="7"/>
  <c r="T332" i="7"/>
  <c r="R332" i="7"/>
  <c r="P332" i="7"/>
  <c r="BI330" i="7"/>
  <c r="BH330" i="7"/>
  <c r="BG330" i="7"/>
  <c r="BF330" i="7"/>
  <c r="T330" i="7"/>
  <c r="R330" i="7"/>
  <c r="P330" i="7"/>
  <c r="BI328" i="7"/>
  <c r="BH328" i="7"/>
  <c r="BG328" i="7"/>
  <c r="BF328" i="7"/>
  <c r="T328" i="7"/>
  <c r="R328" i="7"/>
  <c r="P328" i="7"/>
  <c r="BI325" i="7"/>
  <c r="BH325" i="7"/>
  <c r="BG325" i="7"/>
  <c r="BF325" i="7"/>
  <c r="T325" i="7"/>
  <c r="R325" i="7"/>
  <c r="P325" i="7"/>
  <c r="BI323" i="7"/>
  <c r="BH323" i="7"/>
  <c r="BG323" i="7"/>
  <c r="BF323" i="7"/>
  <c r="T323" i="7"/>
  <c r="R323" i="7"/>
  <c r="P323" i="7"/>
  <c r="BI322" i="7"/>
  <c r="BH322" i="7"/>
  <c r="BG322" i="7"/>
  <c r="BF322" i="7"/>
  <c r="T322" i="7"/>
  <c r="R322" i="7"/>
  <c r="P322" i="7"/>
  <c r="BI320" i="7"/>
  <c r="BH320" i="7"/>
  <c r="BG320" i="7"/>
  <c r="BF320" i="7"/>
  <c r="T320" i="7"/>
  <c r="R320" i="7"/>
  <c r="P320" i="7"/>
  <c r="BI315" i="7"/>
  <c r="BH315" i="7"/>
  <c r="BG315" i="7"/>
  <c r="BF315" i="7"/>
  <c r="T315" i="7"/>
  <c r="R315" i="7"/>
  <c r="P315" i="7"/>
  <c r="BI309" i="7"/>
  <c r="BH309" i="7"/>
  <c r="BG309" i="7"/>
  <c r="BF309" i="7"/>
  <c r="T309" i="7"/>
  <c r="R309" i="7"/>
  <c r="P309" i="7"/>
  <c r="BI307" i="7"/>
  <c r="BH307" i="7"/>
  <c r="BG307" i="7"/>
  <c r="BF307" i="7"/>
  <c r="T307" i="7"/>
  <c r="R307" i="7"/>
  <c r="P307" i="7"/>
  <c r="BI301" i="7"/>
  <c r="BH301" i="7"/>
  <c r="BG301" i="7"/>
  <c r="BF301" i="7"/>
  <c r="T301" i="7"/>
  <c r="R301" i="7"/>
  <c r="P301" i="7"/>
  <c r="BI299" i="7"/>
  <c r="BH299" i="7"/>
  <c r="BG299" i="7"/>
  <c r="BF299" i="7"/>
  <c r="T299" i="7"/>
  <c r="R299" i="7"/>
  <c r="P299" i="7"/>
  <c r="BI293" i="7"/>
  <c r="BH293" i="7"/>
  <c r="BG293" i="7"/>
  <c r="BF293" i="7"/>
  <c r="T293" i="7"/>
  <c r="R293" i="7"/>
  <c r="P293" i="7"/>
  <c r="BI291" i="7"/>
  <c r="BH291" i="7"/>
  <c r="BG291" i="7"/>
  <c r="BF291" i="7"/>
  <c r="T291" i="7"/>
  <c r="R291" i="7"/>
  <c r="P291" i="7"/>
  <c r="BI289" i="7"/>
  <c r="BH289" i="7"/>
  <c r="BG289" i="7"/>
  <c r="BF289" i="7"/>
  <c r="T289" i="7"/>
  <c r="R289" i="7"/>
  <c r="P289" i="7"/>
  <c r="BI283" i="7"/>
  <c r="BH283" i="7"/>
  <c r="BG283" i="7"/>
  <c r="BF283" i="7"/>
  <c r="T283" i="7"/>
  <c r="R283" i="7"/>
  <c r="P283" i="7"/>
  <c r="BI282" i="7"/>
  <c r="BH282" i="7"/>
  <c r="BG282" i="7"/>
  <c r="BF282" i="7"/>
  <c r="T282" i="7"/>
  <c r="R282" i="7"/>
  <c r="P282" i="7"/>
  <c r="BI280" i="7"/>
  <c r="BH280" i="7"/>
  <c r="BG280" i="7"/>
  <c r="BF280" i="7"/>
  <c r="T280" i="7"/>
  <c r="R280" i="7"/>
  <c r="P280" i="7"/>
  <c r="BI279" i="7"/>
  <c r="BH279" i="7"/>
  <c r="BG279" i="7"/>
  <c r="BF279" i="7"/>
  <c r="T279" i="7"/>
  <c r="R279" i="7"/>
  <c r="P279" i="7"/>
  <c r="BI274" i="7"/>
  <c r="BH274" i="7"/>
  <c r="BG274" i="7"/>
  <c r="BF274" i="7"/>
  <c r="T274" i="7"/>
  <c r="R274" i="7"/>
  <c r="P274" i="7"/>
  <c r="BI271" i="7"/>
  <c r="BH271" i="7"/>
  <c r="BG271" i="7"/>
  <c r="BF271" i="7"/>
  <c r="T271" i="7"/>
  <c r="R271" i="7"/>
  <c r="P271" i="7"/>
  <c r="BI270" i="7"/>
  <c r="BH270" i="7"/>
  <c r="BG270" i="7"/>
  <c r="BF270" i="7"/>
  <c r="T270" i="7"/>
  <c r="R270" i="7"/>
  <c r="P270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2" i="7"/>
  <c r="BH262" i="7"/>
  <c r="BG262" i="7"/>
  <c r="BF262" i="7"/>
  <c r="T262" i="7"/>
  <c r="R262" i="7"/>
  <c r="P262" i="7"/>
  <c r="BI260" i="7"/>
  <c r="BH260" i="7"/>
  <c r="BG260" i="7"/>
  <c r="BF260" i="7"/>
  <c r="T260" i="7"/>
  <c r="R260" i="7"/>
  <c r="P260" i="7"/>
  <c r="BI251" i="7"/>
  <c r="BH251" i="7"/>
  <c r="BG251" i="7"/>
  <c r="BF251" i="7"/>
  <c r="T251" i="7"/>
  <c r="R251" i="7"/>
  <c r="P251" i="7"/>
  <c r="BI247" i="7"/>
  <c r="BH247" i="7"/>
  <c r="BG247" i="7"/>
  <c r="BF247" i="7"/>
  <c r="T247" i="7"/>
  <c r="R247" i="7"/>
  <c r="P247" i="7"/>
  <c r="BI245" i="7"/>
  <c r="BH245" i="7"/>
  <c r="BG245" i="7"/>
  <c r="BF245" i="7"/>
  <c r="T245" i="7"/>
  <c r="R245" i="7"/>
  <c r="P245" i="7"/>
  <c r="BI243" i="7"/>
  <c r="BH243" i="7"/>
  <c r="BG243" i="7"/>
  <c r="BF243" i="7"/>
  <c r="T243" i="7"/>
  <c r="R243" i="7"/>
  <c r="P243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6" i="7"/>
  <c r="BH236" i="7"/>
  <c r="BG236" i="7"/>
  <c r="BF236" i="7"/>
  <c r="T236" i="7"/>
  <c r="R236" i="7"/>
  <c r="P236" i="7"/>
  <c r="BI232" i="7"/>
  <c r="BH232" i="7"/>
  <c r="BG232" i="7"/>
  <c r="BF232" i="7"/>
  <c r="T232" i="7"/>
  <c r="R232" i="7"/>
  <c r="P232" i="7"/>
  <c r="BI230" i="7"/>
  <c r="BH230" i="7"/>
  <c r="BG230" i="7"/>
  <c r="BF230" i="7"/>
  <c r="T230" i="7"/>
  <c r="R230" i="7"/>
  <c r="P230" i="7"/>
  <c r="BI228" i="7"/>
  <c r="BH228" i="7"/>
  <c r="BG228" i="7"/>
  <c r="BF228" i="7"/>
  <c r="T228" i="7"/>
  <c r="R228" i="7"/>
  <c r="P228" i="7"/>
  <c r="BI227" i="7"/>
  <c r="BH227" i="7"/>
  <c r="BG227" i="7"/>
  <c r="BF227" i="7"/>
  <c r="T227" i="7"/>
  <c r="R227" i="7"/>
  <c r="P227" i="7"/>
  <c r="BI225" i="7"/>
  <c r="BH225" i="7"/>
  <c r="BG225" i="7"/>
  <c r="BF225" i="7"/>
  <c r="T225" i="7"/>
  <c r="R225" i="7"/>
  <c r="P225" i="7"/>
  <c r="BI221" i="7"/>
  <c r="BH221" i="7"/>
  <c r="BG221" i="7"/>
  <c r="BF221" i="7"/>
  <c r="T221" i="7"/>
  <c r="R221" i="7"/>
  <c r="P221" i="7"/>
  <c r="BI219" i="7"/>
  <c r="BH219" i="7"/>
  <c r="BG219" i="7"/>
  <c r="BF219" i="7"/>
  <c r="T219" i="7"/>
  <c r="R219" i="7"/>
  <c r="P219" i="7"/>
  <c r="BI217" i="7"/>
  <c r="BH217" i="7"/>
  <c r="BG217" i="7"/>
  <c r="BF217" i="7"/>
  <c r="T217" i="7"/>
  <c r="R217" i="7"/>
  <c r="P217" i="7"/>
  <c r="BI215" i="7"/>
  <c r="BH215" i="7"/>
  <c r="BG215" i="7"/>
  <c r="BF215" i="7"/>
  <c r="T215" i="7"/>
  <c r="R215" i="7"/>
  <c r="P215" i="7"/>
  <c r="BI205" i="7"/>
  <c r="BH205" i="7"/>
  <c r="BG205" i="7"/>
  <c r="BF205" i="7"/>
  <c r="T205" i="7"/>
  <c r="R205" i="7"/>
  <c r="P205" i="7"/>
  <c r="BI203" i="7"/>
  <c r="BH203" i="7"/>
  <c r="BG203" i="7"/>
  <c r="BF203" i="7"/>
  <c r="T203" i="7"/>
  <c r="R203" i="7"/>
  <c r="P203" i="7"/>
  <c r="BI201" i="7"/>
  <c r="BH201" i="7"/>
  <c r="BG201" i="7"/>
  <c r="BF201" i="7"/>
  <c r="T201" i="7"/>
  <c r="R201" i="7"/>
  <c r="P201" i="7"/>
  <c r="BI196" i="7"/>
  <c r="BH196" i="7"/>
  <c r="BG196" i="7"/>
  <c r="BF196" i="7"/>
  <c r="T196" i="7"/>
  <c r="R196" i="7"/>
  <c r="P196" i="7"/>
  <c r="BI195" i="7"/>
  <c r="BH195" i="7"/>
  <c r="BG195" i="7"/>
  <c r="BF195" i="7"/>
  <c r="T195" i="7"/>
  <c r="R195" i="7"/>
  <c r="P195" i="7"/>
  <c r="BI191" i="7"/>
  <c r="BH191" i="7"/>
  <c r="BG191" i="7"/>
  <c r="BF191" i="7"/>
  <c r="T191" i="7"/>
  <c r="R191" i="7"/>
  <c r="P191" i="7"/>
  <c r="BI189" i="7"/>
  <c r="BH189" i="7"/>
  <c r="BG189" i="7"/>
  <c r="BF189" i="7"/>
  <c r="T189" i="7"/>
  <c r="R189" i="7"/>
  <c r="P189" i="7"/>
  <c r="BI175" i="7"/>
  <c r="BH175" i="7"/>
  <c r="BG175" i="7"/>
  <c r="BF175" i="7"/>
  <c r="T175" i="7"/>
  <c r="R175" i="7"/>
  <c r="P175" i="7"/>
  <c r="BI173" i="7"/>
  <c r="BH173" i="7"/>
  <c r="BG173" i="7"/>
  <c r="BF173" i="7"/>
  <c r="T173" i="7"/>
  <c r="R173" i="7"/>
  <c r="P173" i="7"/>
  <c r="BI170" i="7"/>
  <c r="BH170" i="7"/>
  <c r="BG170" i="7"/>
  <c r="BF170" i="7"/>
  <c r="T170" i="7"/>
  <c r="R170" i="7"/>
  <c r="P170" i="7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5" i="7"/>
  <c r="BH155" i="7"/>
  <c r="BG155" i="7"/>
  <c r="BF155" i="7"/>
  <c r="T155" i="7"/>
  <c r="R155" i="7"/>
  <c r="P155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J129" i="7"/>
  <c r="J128" i="7"/>
  <c r="F128" i="7"/>
  <c r="F126" i="7"/>
  <c r="E124" i="7"/>
  <c r="J96" i="7"/>
  <c r="J95" i="7"/>
  <c r="F95" i="7"/>
  <c r="F93" i="7"/>
  <c r="E91" i="7"/>
  <c r="J22" i="7"/>
  <c r="E22" i="7"/>
  <c r="F96" i="7"/>
  <c r="J21" i="7"/>
  <c r="J16" i="7"/>
  <c r="J93" i="7" s="1"/>
  <c r="E7" i="7"/>
  <c r="E118" i="7" s="1"/>
  <c r="J41" i="6"/>
  <c r="J40" i="6"/>
  <c r="AY103" i="1"/>
  <c r="J39" i="6"/>
  <c r="AX103" i="1"/>
  <c r="BI557" i="6"/>
  <c r="BH557" i="6"/>
  <c r="BG557" i="6"/>
  <c r="BF557" i="6"/>
  <c r="T557" i="6"/>
  <c r="R557" i="6"/>
  <c r="P557" i="6"/>
  <c r="BI552" i="6"/>
  <c r="BH552" i="6"/>
  <c r="BG552" i="6"/>
  <c r="BF552" i="6"/>
  <c r="T552" i="6"/>
  <c r="R552" i="6"/>
  <c r="P552" i="6"/>
  <c r="BI549" i="6"/>
  <c r="BH549" i="6"/>
  <c r="BG549" i="6"/>
  <c r="BF549" i="6"/>
  <c r="T549" i="6"/>
  <c r="R549" i="6"/>
  <c r="P549" i="6"/>
  <c r="BI548" i="6"/>
  <c r="BH548" i="6"/>
  <c r="BG548" i="6"/>
  <c r="BF548" i="6"/>
  <c r="T548" i="6"/>
  <c r="R548" i="6"/>
  <c r="P548" i="6"/>
  <c r="BI547" i="6"/>
  <c r="BH547" i="6"/>
  <c r="BG547" i="6"/>
  <c r="BF547" i="6"/>
  <c r="T547" i="6"/>
  <c r="R547" i="6"/>
  <c r="P547" i="6"/>
  <c r="BI546" i="6"/>
  <c r="BH546" i="6"/>
  <c r="BG546" i="6"/>
  <c r="BF546" i="6"/>
  <c r="T546" i="6"/>
  <c r="R546" i="6"/>
  <c r="P546" i="6"/>
  <c r="BI545" i="6"/>
  <c r="BH545" i="6"/>
  <c r="BG545" i="6"/>
  <c r="BF545" i="6"/>
  <c r="T545" i="6"/>
  <c r="R545" i="6"/>
  <c r="P545" i="6"/>
  <c r="BI544" i="6"/>
  <c r="BH544" i="6"/>
  <c r="BG544" i="6"/>
  <c r="BF544" i="6"/>
  <c r="T544" i="6"/>
  <c r="R544" i="6"/>
  <c r="P544" i="6"/>
  <c r="BI543" i="6"/>
  <c r="BH543" i="6"/>
  <c r="BG543" i="6"/>
  <c r="BF543" i="6"/>
  <c r="T543" i="6"/>
  <c r="R543" i="6"/>
  <c r="P543" i="6"/>
  <c r="BI542" i="6"/>
  <c r="BH542" i="6"/>
  <c r="BG542" i="6"/>
  <c r="BF542" i="6"/>
  <c r="T542" i="6"/>
  <c r="R542" i="6"/>
  <c r="P542" i="6"/>
  <c r="BI541" i="6"/>
  <c r="BH541" i="6"/>
  <c r="BG541" i="6"/>
  <c r="BF541" i="6"/>
  <c r="T541" i="6"/>
  <c r="R541" i="6"/>
  <c r="P541" i="6"/>
  <c r="BI540" i="6"/>
  <c r="BH540" i="6"/>
  <c r="BG540" i="6"/>
  <c r="BF540" i="6"/>
  <c r="T540" i="6"/>
  <c r="R540" i="6"/>
  <c r="P540" i="6"/>
  <c r="BI537" i="6"/>
  <c r="BH537" i="6"/>
  <c r="BG537" i="6"/>
  <c r="BF537" i="6"/>
  <c r="T537" i="6"/>
  <c r="T536" i="6" s="1"/>
  <c r="R537" i="6"/>
  <c r="R536" i="6"/>
  <c r="P537" i="6"/>
  <c r="P536" i="6"/>
  <c r="BI535" i="6"/>
  <c r="BH535" i="6"/>
  <c r="BG535" i="6"/>
  <c r="BF535" i="6"/>
  <c r="T535" i="6"/>
  <c r="R535" i="6"/>
  <c r="P535" i="6"/>
  <c r="BI533" i="6"/>
  <c r="BH533" i="6"/>
  <c r="BG533" i="6"/>
  <c r="BF533" i="6"/>
  <c r="T533" i="6"/>
  <c r="R533" i="6"/>
  <c r="P533" i="6"/>
  <c r="BI532" i="6"/>
  <c r="BH532" i="6"/>
  <c r="BG532" i="6"/>
  <c r="BF532" i="6"/>
  <c r="T532" i="6"/>
  <c r="R532" i="6"/>
  <c r="P532" i="6"/>
  <c r="BI531" i="6"/>
  <c r="BH531" i="6"/>
  <c r="BG531" i="6"/>
  <c r="BF531" i="6"/>
  <c r="T531" i="6"/>
  <c r="R531" i="6"/>
  <c r="P531" i="6"/>
  <c r="BI529" i="6"/>
  <c r="BH529" i="6"/>
  <c r="BG529" i="6"/>
  <c r="BF529" i="6"/>
  <c r="T529" i="6"/>
  <c r="R529" i="6"/>
  <c r="P529" i="6"/>
  <c r="BI528" i="6"/>
  <c r="BH528" i="6"/>
  <c r="BG528" i="6"/>
  <c r="BF528" i="6"/>
  <c r="T528" i="6"/>
  <c r="R528" i="6"/>
  <c r="P528" i="6"/>
  <c r="BI526" i="6"/>
  <c r="BH526" i="6"/>
  <c r="BG526" i="6"/>
  <c r="BF526" i="6"/>
  <c r="T526" i="6"/>
  <c r="R526" i="6"/>
  <c r="P526" i="6"/>
  <c r="BI525" i="6"/>
  <c r="BH525" i="6"/>
  <c r="BG525" i="6"/>
  <c r="BF525" i="6"/>
  <c r="T525" i="6"/>
  <c r="R525" i="6"/>
  <c r="P525" i="6"/>
  <c r="BI524" i="6"/>
  <c r="BH524" i="6"/>
  <c r="BG524" i="6"/>
  <c r="BF524" i="6"/>
  <c r="T524" i="6"/>
  <c r="R524" i="6"/>
  <c r="P524" i="6"/>
  <c r="BI522" i="6"/>
  <c r="BH522" i="6"/>
  <c r="BG522" i="6"/>
  <c r="BF522" i="6"/>
  <c r="T522" i="6"/>
  <c r="R522" i="6"/>
  <c r="P522" i="6"/>
  <c r="BI519" i="6"/>
  <c r="BH519" i="6"/>
  <c r="BG519" i="6"/>
  <c r="BF519" i="6"/>
  <c r="T519" i="6"/>
  <c r="R519" i="6"/>
  <c r="P519" i="6"/>
  <c r="BI517" i="6"/>
  <c r="BH517" i="6"/>
  <c r="BG517" i="6"/>
  <c r="BF517" i="6"/>
  <c r="T517" i="6"/>
  <c r="R517" i="6"/>
  <c r="P517" i="6"/>
  <c r="BI515" i="6"/>
  <c r="BH515" i="6"/>
  <c r="BG515" i="6"/>
  <c r="BF515" i="6"/>
  <c r="T515" i="6"/>
  <c r="R515" i="6"/>
  <c r="P515" i="6"/>
  <c r="BI514" i="6"/>
  <c r="BH514" i="6"/>
  <c r="BG514" i="6"/>
  <c r="BF514" i="6"/>
  <c r="T514" i="6"/>
  <c r="R514" i="6"/>
  <c r="P514" i="6"/>
  <c r="BI513" i="6"/>
  <c r="BH513" i="6"/>
  <c r="BG513" i="6"/>
  <c r="BF513" i="6"/>
  <c r="T513" i="6"/>
  <c r="R513" i="6"/>
  <c r="P513" i="6"/>
  <c r="BI512" i="6"/>
  <c r="BH512" i="6"/>
  <c r="BG512" i="6"/>
  <c r="BF512" i="6"/>
  <c r="T512" i="6"/>
  <c r="R512" i="6"/>
  <c r="P512" i="6"/>
  <c r="BI508" i="6"/>
  <c r="BH508" i="6"/>
  <c r="BG508" i="6"/>
  <c r="BF508" i="6"/>
  <c r="T508" i="6"/>
  <c r="R508" i="6"/>
  <c r="P508" i="6"/>
  <c r="BI506" i="6"/>
  <c r="BH506" i="6"/>
  <c r="BG506" i="6"/>
  <c r="BF506" i="6"/>
  <c r="T506" i="6"/>
  <c r="R506" i="6"/>
  <c r="P506" i="6"/>
  <c r="BI505" i="6"/>
  <c r="BH505" i="6"/>
  <c r="BG505" i="6"/>
  <c r="BF505" i="6"/>
  <c r="T505" i="6"/>
  <c r="R505" i="6"/>
  <c r="P505" i="6"/>
  <c r="BI503" i="6"/>
  <c r="BH503" i="6"/>
  <c r="BG503" i="6"/>
  <c r="BF503" i="6"/>
  <c r="T503" i="6"/>
  <c r="R503" i="6"/>
  <c r="P503" i="6"/>
  <c r="BI500" i="6"/>
  <c r="BH500" i="6"/>
  <c r="BG500" i="6"/>
  <c r="BF500" i="6"/>
  <c r="T500" i="6"/>
  <c r="R500" i="6"/>
  <c r="P500" i="6"/>
  <c r="BI498" i="6"/>
  <c r="BH498" i="6"/>
  <c r="BG498" i="6"/>
  <c r="BF498" i="6"/>
  <c r="T498" i="6"/>
  <c r="R498" i="6"/>
  <c r="P498" i="6"/>
  <c r="BI495" i="6"/>
  <c r="BH495" i="6"/>
  <c r="BG495" i="6"/>
  <c r="BF495" i="6"/>
  <c r="T495" i="6"/>
  <c r="R495" i="6"/>
  <c r="P495" i="6"/>
  <c r="BI494" i="6"/>
  <c r="BH494" i="6"/>
  <c r="BG494" i="6"/>
  <c r="BF494" i="6"/>
  <c r="T494" i="6"/>
  <c r="R494" i="6"/>
  <c r="P494" i="6"/>
  <c r="BI493" i="6"/>
  <c r="BH493" i="6"/>
  <c r="BG493" i="6"/>
  <c r="BF493" i="6"/>
  <c r="T493" i="6"/>
  <c r="R493" i="6"/>
  <c r="P493" i="6"/>
  <c r="BI492" i="6"/>
  <c r="BH492" i="6"/>
  <c r="BG492" i="6"/>
  <c r="BF492" i="6"/>
  <c r="T492" i="6"/>
  <c r="R492" i="6"/>
  <c r="P492" i="6"/>
  <c r="BI491" i="6"/>
  <c r="BH491" i="6"/>
  <c r="BG491" i="6"/>
  <c r="BF491" i="6"/>
  <c r="T491" i="6"/>
  <c r="R491" i="6"/>
  <c r="P491" i="6"/>
  <c r="BI490" i="6"/>
  <c r="BH490" i="6"/>
  <c r="BG490" i="6"/>
  <c r="BF490" i="6"/>
  <c r="T490" i="6"/>
  <c r="R490" i="6"/>
  <c r="P490" i="6"/>
  <c r="BI489" i="6"/>
  <c r="BH489" i="6"/>
  <c r="BG489" i="6"/>
  <c r="BF489" i="6"/>
  <c r="T489" i="6"/>
  <c r="R489" i="6"/>
  <c r="P489" i="6"/>
  <c r="BI488" i="6"/>
  <c r="BH488" i="6"/>
  <c r="BG488" i="6"/>
  <c r="BF488" i="6"/>
  <c r="T488" i="6"/>
  <c r="R488" i="6"/>
  <c r="P488" i="6"/>
  <c r="BI487" i="6"/>
  <c r="BH487" i="6"/>
  <c r="BG487" i="6"/>
  <c r="BF487" i="6"/>
  <c r="T487" i="6"/>
  <c r="R487" i="6"/>
  <c r="P487" i="6"/>
  <c r="BI486" i="6"/>
  <c r="BH486" i="6"/>
  <c r="BG486" i="6"/>
  <c r="BF486" i="6"/>
  <c r="T486" i="6"/>
  <c r="R486" i="6"/>
  <c r="P486" i="6"/>
  <c r="BI485" i="6"/>
  <c r="BH485" i="6"/>
  <c r="BG485" i="6"/>
  <c r="BF485" i="6"/>
  <c r="T485" i="6"/>
  <c r="R485" i="6"/>
  <c r="P485" i="6"/>
  <c r="BI484" i="6"/>
  <c r="BH484" i="6"/>
  <c r="BG484" i="6"/>
  <c r="BF484" i="6"/>
  <c r="T484" i="6"/>
  <c r="R484" i="6"/>
  <c r="P484" i="6"/>
  <c r="BI482" i="6"/>
  <c r="BH482" i="6"/>
  <c r="BG482" i="6"/>
  <c r="BF482" i="6"/>
  <c r="T482" i="6"/>
  <c r="R482" i="6"/>
  <c r="P482" i="6"/>
  <c r="BI480" i="6"/>
  <c r="BH480" i="6"/>
  <c r="BG480" i="6"/>
  <c r="BF480" i="6"/>
  <c r="T480" i="6"/>
  <c r="R480" i="6"/>
  <c r="P480" i="6"/>
  <c r="BI479" i="6"/>
  <c r="BH479" i="6"/>
  <c r="BG479" i="6"/>
  <c r="BF479" i="6"/>
  <c r="T479" i="6"/>
  <c r="R479" i="6"/>
  <c r="P479" i="6"/>
  <c r="BI478" i="6"/>
  <c r="BH478" i="6"/>
  <c r="BG478" i="6"/>
  <c r="BF478" i="6"/>
  <c r="T478" i="6"/>
  <c r="R478" i="6"/>
  <c r="P478" i="6"/>
  <c r="BI477" i="6"/>
  <c r="BH477" i="6"/>
  <c r="BG477" i="6"/>
  <c r="BF477" i="6"/>
  <c r="T477" i="6"/>
  <c r="R477" i="6"/>
  <c r="P477" i="6"/>
  <c r="BI476" i="6"/>
  <c r="BH476" i="6"/>
  <c r="BG476" i="6"/>
  <c r="BF476" i="6"/>
  <c r="T476" i="6"/>
  <c r="R476" i="6"/>
  <c r="P476" i="6"/>
  <c r="BI475" i="6"/>
  <c r="BH475" i="6"/>
  <c r="BG475" i="6"/>
  <c r="BF475" i="6"/>
  <c r="T475" i="6"/>
  <c r="R475" i="6"/>
  <c r="P475" i="6"/>
  <c r="BI474" i="6"/>
  <c r="BH474" i="6"/>
  <c r="BG474" i="6"/>
  <c r="BF474" i="6"/>
  <c r="T474" i="6"/>
  <c r="R474" i="6"/>
  <c r="P474" i="6"/>
  <c r="BI473" i="6"/>
  <c r="BH473" i="6"/>
  <c r="BG473" i="6"/>
  <c r="BF473" i="6"/>
  <c r="T473" i="6"/>
  <c r="R473" i="6"/>
  <c r="P473" i="6"/>
  <c r="BI472" i="6"/>
  <c r="BH472" i="6"/>
  <c r="BG472" i="6"/>
  <c r="BF472" i="6"/>
  <c r="T472" i="6"/>
  <c r="R472" i="6"/>
  <c r="P472" i="6"/>
  <c r="BI471" i="6"/>
  <c r="BH471" i="6"/>
  <c r="BG471" i="6"/>
  <c r="BF471" i="6"/>
  <c r="T471" i="6"/>
  <c r="R471" i="6"/>
  <c r="P471" i="6"/>
  <c r="BI470" i="6"/>
  <c r="BH470" i="6"/>
  <c r="BG470" i="6"/>
  <c r="BF470" i="6"/>
  <c r="T470" i="6"/>
  <c r="R470" i="6"/>
  <c r="P470" i="6"/>
  <c r="BI469" i="6"/>
  <c r="BH469" i="6"/>
  <c r="BG469" i="6"/>
  <c r="BF469" i="6"/>
  <c r="T469" i="6"/>
  <c r="R469" i="6"/>
  <c r="P469" i="6"/>
  <c r="BI466" i="6"/>
  <c r="BH466" i="6"/>
  <c r="BG466" i="6"/>
  <c r="BF466" i="6"/>
  <c r="T466" i="6"/>
  <c r="R466" i="6"/>
  <c r="P466" i="6"/>
  <c r="BI464" i="6"/>
  <c r="BH464" i="6"/>
  <c r="BG464" i="6"/>
  <c r="BF464" i="6"/>
  <c r="T464" i="6"/>
  <c r="R464" i="6"/>
  <c r="P464" i="6"/>
  <c r="BI459" i="6"/>
  <c r="BH459" i="6"/>
  <c r="BG459" i="6"/>
  <c r="BF459" i="6"/>
  <c r="T459" i="6"/>
  <c r="R459" i="6"/>
  <c r="P459" i="6"/>
  <c r="BI454" i="6"/>
  <c r="BH454" i="6"/>
  <c r="BG454" i="6"/>
  <c r="BF454" i="6"/>
  <c r="T454" i="6"/>
  <c r="R454" i="6"/>
  <c r="P454" i="6"/>
  <c r="BI449" i="6"/>
  <c r="BH449" i="6"/>
  <c r="BG449" i="6"/>
  <c r="BF449" i="6"/>
  <c r="T449" i="6"/>
  <c r="R449" i="6"/>
  <c r="P449" i="6"/>
  <c r="BI448" i="6"/>
  <c r="BH448" i="6"/>
  <c r="BG448" i="6"/>
  <c r="BF448" i="6"/>
  <c r="T448" i="6"/>
  <c r="R448" i="6"/>
  <c r="P448" i="6"/>
  <c r="BI446" i="6"/>
  <c r="BH446" i="6"/>
  <c r="BG446" i="6"/>
  <c r="BF446" i="6"/>
  <c r="T446" i="6"/>
  <c r="R446" i="6"/>
  <c r="P446" i="6"/>
  <c r="BI445" i="6"/>
  <c r="BH445" i="6"/>
  <c r="BG445" i="6"/>
  <c r="BF445" i="6"/>
  <c r="T445" i="6"/>
  <c r="R445" i="6"/>
  <c r="P445" i="6"/>
  <c r="BI441" i="6"/>
  <c r="BH441" i="6"/>
  <c r="BG441" i="6"/>
  <c r="BF441" i="6"/>
  <c r="T441" i="6"/>
  <c r="R441" i="6"/>
  <c r="P441" i="6"/>
  <c r="BI439" i="6"/>
  <c r="BH439" i="6"/>
  <c r="BG439" i="6"/>
  <c r="BF439" i="6"/>
  <c r="T439" i="6"/>
  <c r="R439" i="6"/>
  <c r="P439" i="6"/>
  <c r="BI438" i="6"/>
  <c r="BH438" i="6"/>
  <c r="BG438" i="6"/>
  <c r="BF438" i="6"/>
  <c r="T438" i="6"/>
  <c r="R438" i="6"/>
  <c r="P438" i="6"/>
  <c r="BI436" i="6"/>
  <c r="BH436" i="6"/>
  <c r="BG436" i="6"/>
  <c r="BF436" i="6"/>
  <c r="T436" i="6"/>
  <c r="R436" i="6"/>
  <c r="P436" i="6"/>
  <c r="BI435" i="6"/>
  <c r="BH435" i="6"/>
  <c r="BG435" i="6"/>
  <c r="BF435" i="6"/>
  <c r="T435" i="6"/>
  <c r="R435" i="6"/>
  <c r="P435" i="6"/>
  <c r="BI433" i="6"/>
  <c r="BH433" i="6"/>
  <c r="BG433" i="6"/>
  <c r="BF433" i="6"/>
  <c r="T433" i="6"/>
  <c r="R433" i="6"/>
  <c r="P433" i="6"/>
  <c r="BI431" i="6"/>
  <c r="BH431" i="6"/>
  <c r="BG431" i="6"/>
  <c r="BF431" i="6"/>
  <c r="T431" i="6"/>
  <c r="R431" i="6"/>
  <c r="P431" i="6"/>
  <c r="BI429" i="6"/>
  <c r="BH429" i="6"/>
  <c r="BG429" i="6"/>
  <c r="BF429" i="6"/>
  <c r="T429" i="6"/>
  <c r="R429" i="6"/>
  <c r="P429" i="6"/>
  <c r="BI424" i="6"/>
  <c r="BH424" i="6"/>
  <c r="BG424" i="6"/>
  <c r="BF424" i="6"/>
  <c r="T424" i="6"/>
  <c r="R424" i="6"/>
  <c r="P424" i="6"/>
  <c r="BI419" i="6"/>
  <c r="BH419" i="6"/>
  <c r="BG419" i="6"/>
  <c r="BF419" i="6"/>
  <c r="T419" i="6"/>
  <c r="R419" i="6"/>
  <c r="P419" i="6"/>
  <c r="BI418" i="6"/>
  <c r="BH418" i="6"/>
  <c r="BG418" i="6"/>
  <c r="BF418" i="6"/>
  <c r="T418" i="6"/>
  <c r="R418" i="6"/>
  <c r="P418" i="6"/>
  <c r="BI416" i="6"/>
  <c r="BH416" i="6"/>
  <c r="BG416" i="6"/>
  <c r="BF416" i="6"/>
  <c r="T416" i="6"/>
  <c r="R416" i="6"/>
  <c r="P416" i="6"/>
  <c r="BI415" i="6"/>
  <c r="BH415" i="6"/>
  <c r="BG415" i="6"/>
  <c r="BF415" i="6"/>
  <c r="T415" i="6"/>
  <c r="R415" i="6"/>
  <c r="P415" i="6"/>
  <c r="BI413" i="6"/>
  <c r="BH413" i="6"/>
  <c r="BG413" i="6"/>
  <c r="BF413" i="6"/>
  <c r="T413" i="6"/>
  <c r="R413" i="6"/>
  <c r="P413" i="6"/>
  <c r="BI411" i="6"/>
  <c r="BH411" i="6"/>
  <c r="BG411" i="6"/>
  <c r="BF411" i="6"/>
  <c r="T411" i="6"/>
  <c r="R411" i="6"/>
  <c r="P411" i="6"/>
  <c r="BI409" i="6"/>
  <c r="BH409" i="6"/>
  <c r="BG409" i="6"/>
  <c r="BF409" i="6"/>
  <c r="T409" i="6"/>
  <c r="R409" i="6"/>
  <c r="P409" i="6"/>
  <c r="BI407" i="6"/>
  <c r="BH407" i="6"/>
  <c r="BG407" i="6"/>
  <c r="BF407" i="6"/>
  <c r="T407" i="6"/>
  <c r="R407" i="6"/>
  <c r="P407" i="6"/>
  <c r="BI405" i="6"/>
  <c r="BH405" i="6"/>
  <c r="BG405" i="6"/>
  <c r="BF405" i="6"/>
  <c r="T405" i="6"/>
  <c r="R405" i="6"/>
  <c r="P405" i="6"/>
  <c r="BI404" i="6"/>
  <c r="BH404" i="6"/>
  <c r="BG404" i="6"/>
  <c r="BF404" i="6"/>
  <c r="T404" i="6"/>
  <c r="R404" i="6"/>
  <c r="P404" i="6"/>
  <c r="BI402" i="6"/>
  <c r="BH402" i="6"/>
  <c r="BG402" i="6"/>
  <c r="BF402" i="6"/>
  <c r="T402" i="6"/>
  <c r="R402" i="6"/>
  <c r="P402" i="6"/>
  <c r="BI397" i="6"/>
  <c r="BH397" i="6"/>
  <c r="BG397" i="6"/>
  <c r="BF397" i="6"/>
  <c r="T397" i="6"/>
  <c r="R397" i="6"/>
  <c r="P397" i="6"/>
  <c r="BI392" i="6"/>
  <c r="BH392" i="6"/>
  <c r="BG392" i="6"/>
  <c r="BF392" i="6"/>
  <c r="T392" i="6"/>
  <c r="R392" i="6"/>
  <c r="P392" i="6"/>
  <c r="BI390" i="6"/>
  <c r="BH390" i="6"/>
  <c r="BG390" i="6"/>
  <c r="BF390" i="6"/>
  <c r="T390" i="6"/>
  <c r="R390" i="6"/>
  <c r="P390" i="6"/>
  <c r="BI385" i="6"/>
  <c r="BH385" i="6"/>
  <c r="BG385" i="6"/>
  <c r="BF385" i="6"/>
  <c r="T385" i="6"/>
  <c r="R385" i="6"/>
  <c r="P385" i="6"/>
  <c r="BI383" i="6"/>
  <c r="BH383" i="6"/>
  <c r="BG383" i="6"/>
  <c r="BF383" i="6"/>
  <c r="T383" i="6"/>
  <c r="R383" i="6"/>
  <c r="P383" i="6"/>
  <c r="BI378" i="6"/>
  <c r="BH378" i="6"/>
  <c r="BG378" i="6"/>
  <c r="BF378" i="6"/>
  <c r="T378" i="6"/>
  <c r="R378" i="6"/>
  <c r="P378" i="6"/>
  <c r="BI376" i="6"/>
  <c r="BH376" i="6"/>
  <c r="BG376" i="6"/>
  <c r="BF376" i="6"/>
  <c r="T376" i="6"/>
  <c r="R376" i="6"/>
  <c r="P376" i="6"/>
  <c r="BI374" i="6"/>
  <c r="BH374" i="6"/>
  <c r="BG374" i="6"/>
  <c r="BF374" i="6"/>
  <c r="T374" i="6"/>
  <c r="R374" i="6"/>
  <c r="P374" i="6"/>
  <c r="BI369" i="6"/>
  <c r="BH369" i="6"/>
  <c r="BG369" i="6"/>
  <c r="BF369" i="6"/>
  <c r="T369" i="6"/>
  <c r="R369" i="6"/>
  <c r="P369" i="6"/>
  <c r="BI368" i="6"/>
  <c r="BH368" i="6"/>
  <c r="BG368" i="6"/>
  <c r="BF368" i="6"/>
  <c r="T368" i="6"/>
  <c r="R368" i="6"/>
  <c r="P368" i="6"/>
  <c r="BI366" i="6"/>
  <c r="BH366" i="6"/>
  <c r="BG366" i="6"/>
  <c r="BF366" i="6"/>
  <c r="T366" i="6"/>
  <c r="R366" i="6"/>
  <c r="P366" i="6"/>
  <c r="BI365" i="6"/>
  <c r="BH365" i="6"/>
  <c r="BG365" i="6"/>
  <c r="BF365" i="6"/>
  <c r="T365" i="6"/>
  <c r="R365" i="6"/>
  <c r="P365" i="6"/>
  <c r="BI363" i="6"/>
  <c r="BH363" i="6"/>
  <c r="BG363" i="6"/>
  <c r="BF363" i="6"/>
  <c r="T363" i="6"/>
  <c r="R363" i="6"/>
  <c r="P363" i="6"/>
  <c r="BI360" i="6"/>
  <c r="BH360" i="6"/>
  <c r="BG360" i="6"/>
  <c r="BF360" i="6"/>
  <c r="T360" i="6"/>
  <c r="R360" i="6"/>
  <c r="P360" i="6"/>
  <c r="BI359" i="6"/>
  <c r="BH359" i="6"/>
  <c r="BG359" i="6"/>
  <c r="BF359" i="6"/>
  <c r="T359" i="6"/>
  <c r="R359" i="6"/>
  <c r="P359" i="6"/>
  <c r="BI357" i="6"/>
  <c r="BH357" i="6"/>
  <c r="BG357" i="6"/>
  <c r="BF357" i="6"/>
  <c r="T357" i="6"/>
  <c r="R357" i="6"/>
  <c r="P357" i="6"/>
  <c r="BI356" i="6"/>
  <c r="BH356" i="6"/>
  <c r="BG356" i="6"/>
  <c r="BF356" i="6"/>
  <c r="T356" i="6"/>
  <c r="R356" i="6"/>
  <c r="P356" i="6"/>
  <c r="BI353" i="6"/>
  <c r="BH353" i="6"/>
  <c r="BG353" i="6"/>
  <c r="BF353" i="6"/>
  <c r="T353" i="6"/>
  <c r="R353" i="6"/>
  <c r="P353" i="6"/>
  <c r="BI351" i="6"/>
  <c r="BH351" i="6"/>
  <c r="BG351" i="6"/>
  <c r="BF351" i="6"/>
  <c r="T351" i="6"/>
  <c r="R351" i="6"/>
  <c r="P351" i="6"/>
  <c r="BI344" i="6"/>
  <c r="BH344" i="6"/>
  <c r="BG344" i="6"/>
  <c r="BF344" i="6"/>
  <c r="T344" i="6"/>
  <c r="R344" i="6"/>
  <c r="P344" i="6"/>
  <c r="BI340" i="6"/>
  <c r="BH340" i="6"/>
  <c r="BG340" i="6"/>
  <c r="BF340" i="6"/>
  <c r="T340" i="6"/>
  <c r="R340" i="6"/>
  <c r="P340" i="6"/>
  <c r="BI338" i="6"/>
  <c r="BH338" i="6"/>
  <c r="BG338" i="6"/>
  <c r="BF338" i="6"/>
  <c r="T338" i="6"/>
  <c r="R338" i="6"/>
  <c r="P338" i="6"/>
  <c r="BI336" i="6"/>
  <c r="BH336" i="6"/>
  <c r="BG336" i="6"/>
  <c r="BF336" i="6"/>
  <c r="T336" i="6"/>
  <c r="R336" i="6"/>
  <c r="P336" i="6"/>
  <c r="BI331" i="6"/>
  <c r="BH331" i="6"/>
  <c r="BG331" i="6"/>
  <c r="BF331" i="6"/>
  <c r="T331" i="6"/>
  <c r="R331" i="6"/>
  <c r="P331" i="6"/>
  <c r="BI327" i="6"/>
  <c r="BH327" i="6"/>
  <c r="BG327" i="6"/>
  <c r="BF327" i="6"/>
  <c r="T327" i="6"/>
  <c r="R327" i="6"/>
  <c r="P327" i="6"/>
  <c r="BI324" i="6"/>
  <c r="BH324" i="6"/>
  <c r="BG324" i="6"/>
  <c r="BF324" i="6"/>
  <c r="T324" i="6"/>
  <c r="R324" i="6"/>
  <c r="P324" i="6"/>
  <c r="BI322" i="6"/>
  <c r="BH322" i="6"/>
  <c r="BG322" i="6"/>
  <c r="BF322" i="6"/>
  <c r="T322" i="6"/>
  <c r="R322" i="6"/>
  <c r="P322" i="6"/>
  <c r="BI321" i="6"/>
  <c r="BH321" i="6"/>
  <c r="BG321" i="6"/>
  <c r="BF321" i="6"/>
  <c r="T321" i="6"/>
  <c r="R321" i="6"/>
  <c r="P321" i="6"/>
  <c r="BI319" i="6"/>
  <c r="BH319" i="6"/>
  <c r="BG319" i="6"/>
  <c r="BF319" i="6"/>
  <c r="T319" i="6"/>
  <c r="R319" i="6"/>
  <c r="P319" i="6"/>
  <c r="BI317" i="6"/>
  <c r="BH317" i="6"/>
  <c r="BG317" i="6"/>
  <c r="BF317" i="6"/>
  <c r="T317" i="6"/>
  <c r="R317" i="6"/>
  <c r="P317" i="6"/>
  <c r="BI315" i="6"/>
  <c r="BH315" i="6"/>
  <c r="BG315" i="6"/>
  <c r="BF315" i="6"/>
  <c r="T315" i="6"/>
  <c r="R315" i="6"/>
  <c r="P315" i="6"/>
  <c r="BI312" i="6"/>
  <c r="BH312" i="6"/>
  <c r="BG312" i="6"/>
  <c r="BF312" i="6"/>
  <c r="T312" i="6"/>
  <c r="R312" i="6"/>
  <c r="P312" i="6"/>
  <c r="BI311" i="6"/>
  <c r="BH311" i="6"/>
  <c r="BG311" i="6"/>
  <c r="BF311" i="6"/>
  <c r="T311" i="6"/>
  <c r="R311" i="6"/>
  <c r="P311" i="6"/>
  <c r="BI309" i="6"/>
  <c r="BH309" i="6"/>
  <c r="BG309" i="6"/>
  <c r="BF309" i="6"/>
  <c r="T309" i="6"/>
  <c r="R309" i="6"/>
  <c r="P309" i="6"/>
  <c r="BI307" i="6"/>
  <c r="BH307" i="6"/>
  <c r="BG307" i="6"/>
  <c r="BF307" i="6"/>
  <c r="T307" i="6"/>
  <c r="R307" i="6"/>
  <c r="P307" i="6"/>
  <c r="BI297" i="6"/>
  <c r="BH297" i="6"/>
  <c r="BG297" i="6"/>
  <c r="BF297" i="6"/>
  <c r="T297" i="6"/>
  <c r="R297" i="6"/>
  <c r="P297" i="6"/>
  <c r="BI296" i="6"/>
  <c r="BH296" i="6"/>
  <c r="BG296" i="6"/>
  <c r="BF296" i="6"/>
  <c r="T296" i="6"/>
  <c r="R296" i="6"/>
  <c r="P296" i="6"/>
  <c r="BI294" i="6"/>
  <c r="BH294" i="6"/>
  <c r="BG294" i="6"/>
  <c r="BF294" i="6"/>
  <c r="T294" i="6"/>
  <c r="R294" i="6"/>
  <c r="P294" i="6"/>
  <c r="BI292" i="6"/>
  <c r="BH292" i="6"/>
  <c r="BG292" i="6"/>
  <c r="BF292" i="6"/>
  <c r="T292" i="6"/>
  <c r="R292" i="6"/>
  <c r="P292" i="6"/>
  <c r="BI284" i="6"/>
  <c r="BH284" i="6"/>
  <c r="BG284" i="6"/>
  <c r="BF284" i="6"/>
  <c r="T284" i="6"/>
  <c r="R284" i="6"/>
  <c r="P284" i="6"/>
  <c r="BI282" i="6"/>
  <c r="BH282" i="6"/>
  <c r="BG282" i="6"/>
  <c r="BF282" i="6"/>
  <c r="T282" i="6"/>
  <c r="R282" i="6"/>
  <c r="P282" i="6"/>
  <c r="BI280" i="6"/>
  <c r="BH280" i="6"/>
  <c r="BG280" i="6"/>
  <c r="BF280" i="6"/>
  <c r="T280" i="6"/>
  <c r="R280" i="6"/>
  <c r="P280" i="6"/>
  <c r="BI275" i="6"/>
  <c r="BH275" i="6"/>
  <c r="BG275" i="6"/>
  <c r="BF275" i="6"/>
  <c r="T275" i="6"/>
  <c r="R275" i="6"/>
  <c r="P275" i="6"/>
  <c r="BI274" i="6"/>
  <c r="BH274" i="6"/>
  <c r="BG274" i="6"/>
  <c r="BF274" i="6"/>
  <c r="T274" i="6"/>
  <c r="R274" i="6"/>
  <c r="P274" i="6"/>
  <c r="BI262" i="6"/>
  <c r="BH262" i="6"/>
  <c r="BG262" i="6"/>
  <c r="BF262" i="6"/>
  <c r="T262" i="6"/>
  <c r="R262" i="6"/>
  <c r="P262" i="6"/>
  <c r="BI261" i="6"/>
  <c r="BH261" i="6"/>
  <c r="BG261" i="6"/>
  <c r="BF261" i="6"/>
  <c r="T261" i="6"/>
  <c r="R261" i="6"/>
  <c r="P261" i="6"/>
  <c r="BI243" i="6"/>
  <c r="BH243" i="6"/>
  <c r="BG243" i="6"/>
  <c r="BF243" i="6"/>
  <c r="T243" i="6"/>
  <c r="R243" i="6"/>
  <c r="P243" i="6"/>
  <c r="BI241" i="6"/>
  <c r="BH241" i="6"/>
  <c r="BG241" i="6"/>
  <c r="BF241" i="6"/>
  <c r="T241" i="6"/>
  <c r="R241" i="6"/>
  <c r="P241" i="6"/>
  <c r="BI215" i="6"/>
  <c r="BH215" i="6"/>
  <c r="BG215" i="6"/>
  <c r="BF215" i="6"/>
  <c r="T215" i="6"/>
  <c r="R215" i="6"/>
  <c r="P215" i="6"/>
  <c r="BI213" i="6"/>
  <c r="BH213" i="6"/>
  <c r="BG213" i="6"/>
  <c r="BF213" i="6"/>
  <c r="T213" i="6"/>
  <c r="R213" i="6"/>
  <c r="P213" i="6"/>
  <c r="BI210" i="6"/>
  <c r="BH210" i="6"/>
  <c r="BG210" i="6"/>
  <c r="BF210" i="6"/>
  <c r="T210" i="6"/>
  <c r="R210" i="6"/>
  <c r="P210" i="6"/>
  <c r="BI205" i="6"/>
  <c r="BH205" i="6"/>
  <c r="BG205" i="6"/>
  <c r="BF205" i="6"/>
  <c r="T205" i="6"/>
  <c r="R205" i="6"/>
  <c r="P205" i="6"/>
  <c r="BI200" i="6"/>
  <c r="BH200" i="6"/>
  <c r="BG200" i="6"/>
  <c r="BF200" i="6"/>
  <c r="T200" i="6"/>
  <c r="R200" i="6"/>
  <c r="P200" i="6"/>
  <c r="BI197" i="6"/>
  <c r="BH197" i="6"/>
  <c r="BG197" i="6"/>
  <c r="BF197" i="6"/>
  <c r="T197" i="6"/>
  <c r="R197" i="6"/>
  <c r="P197" i="6"/>
  <c r="BI194" i="6"/>
  <c r="BH194" i="6"/>
  <c r="BG194" i="6"/>
  <c r="BF194" i="6"/>
  <c r="T194" i="6"/>
  <c r="R194" i="6"/>
  <c r="P194" i="6"/>
  <c r="BI193" i="6"/>
  <c r="BH193" i="6"/>
  <c r="BG193" i="6"/>
  <c r="BF193" i="6"/>
  <c r="T193" i="6"/>
  <c r="R193" i="6"/>
  <c r="P193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R190" i="6"/>
  <c r="P190" i="6"/>
  <c r="BI188" i="6"/>
  <c r="BH188" i="6"/>
  <c r="BG188" i="6"/>
  <c r="BF188" i="6"/>
  <c r="T188" i="6"/>
  <c r="R188" i="6"/>
  <c r="P188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7" i="6"/>
  <c r="BH177" i="6"/>
  <c r="BG177" i="6"/>
  <c r="BF177" i="6"/>
  <c r="T177" i="6"/>
  <c r="R177" i="6"/>
  <c r="P177" i="6"/>
  <c r="BI174" i="6"/>
  <c r="BH174" i="6"/>
  <c r="BG174" i="6"/>
  <c r="BF174" i="6"/>
  <c r="T174" i="6"/>
  <c r="R174" i="6"/>
  <c r="P174" i="6"/>
  <c r="BI171" i="6"/>
  <c r="BH171" i="6"/>
  <c r="BG171" i="6"/>
  <c r="BF171" i="6"/>
  <c r="T171" i="6"/>
  <c r="R171" i="6"/>
  <c r="P171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1" i="6"/>
  <c r="BH161" i="6"/>
  <c r="BG161" i="6"/>
  <c r="BF161" i="6"/>
  <c r="T161" i="6"/>
  <c r="R161" i="6"/>
  <c r="P161" i="6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R157" i="6"/>
  <c r="P157" i="6"/>
  <c r="BI153" i="6"/>
  <c r="BH153" i="6"/>
  <c r="BG153" i="6"/>
  <c r="BF153" i="6"/>
  <c r="T153" i="6"/>
  <c r="R153" i="6"/>
  <c r="P153" i="6"/>
  <c r="BI151" i="6"/>
  <c r="BH151" i="6"/>
  <c r="BG151" i="6"/>
  <c r="BF151" i="6"/>
  <c r="T151" i="6"/>
  <c r="R151" i="6"/>
  <c r="P151" i="6"/>
  <c r="BI147" i="6"/>
  <c r="BH147" i="6"/>
  <c r="BG147" i="6"/>
  <c r="BF147" i="6"/>
  <c r="T147" i="6"/>
  <c r="R147" i="6"/>
  <c r="P147" i="6"/>
  <c r="BI145" i="6"/>
  <c r="BH145" i="6"/>
  <c r="BG145" i="6"/>
  <c r="BF145" i="6"/>
  <c r="T145" i="6"/>
  <c r="R145" i="6"/>
  <c r="P145" i="6"/>
  <c r="BI142" i="6"/>
  <c r="BH142" i="6"/>
  <c r="BG142" i="6"/>
  <c r="BF142" i="6"/>
  <c r="T142" i="6"/>
  <c r="R142" i="6"/>
  <c r="P142" i="6"/>
  <c r="BI139" i="6"/>
  <c r="BH139" i="6"/>
  <c r="BG139" i="6"/>
  <c r="BF139" i="6"/>
  <c r="T139" i="6"/>
  <c r="R139" i="6"/>
  <c r="P139" i="6"/>
  <c r="J133" i="6"/>
  <c r="J132" i="6"/>
  <c r="F132" i="6"/>
  <c r="F130" i="6"/>
  <c r="E128" i="6"/>
  <c r="J96" i="6"/>
  <c r="J95" i="6"/>
  <c r="F95" i="6"/>
  <c r="F93" i="6"/>
  <c r="E91" i="6"/>
  <c r="J22" i="6"/>
  <c r="E22" i="6"/>
  <c r="F133" i="6"/>
  <c r="J21" i="6"/>
  <c r="J16" i="6"/>
  <c r="J93" i="6" s="1"/>
  <c r="E7" i="6"/>
  <c r="E122" i="6" s="1"/>
  <c r="J41" i="5"/>
  <c r="J40" i="5"/>
  <c r="AY102" i="1"/>
  <c r="J39" i="5"/>
  <c r="AX102" i="1" s="1"/>
  <c r="BI632" i="5"/>
  <c r="BH632" i="5"/>
  <c r="BG632" i="5"/>
  <c r="BF632" i="5"/>
  <c r="T632" i="5"/>
  <c r="R632" i="5"/>
  <c r="P632" i="5"/>
  <c r="BI627" i="5"/>
  <c r="BH627" i="5"/>
  <c r="BG627" i="5"/>
  <c r="BF627" i="5"/>
  <c r="T627" i="5"/>
  <c r="R627" i="5"/>
  <c r="P627" i="5"/>
  <c r="BI624" i="5"/>
  <c r="BH624" i="5"/>
  <c r="BG624" i="5"/>
  <c r="BF624" i="5"/>
  <c r="T624" i="5"/>
  <c r="T623" i="5"/>
  <c r="R624" i="5"/>
  <c r="R623" i="5"/>
  <c r="P624" i="5"/>
  <c r="P623" i="5" s="1"/>
  <c r="BI622" i="5"/>
  <c r="BH622" i="5"/>
  <c r="BG622" i="5"/>
  <c r="BF622" i="5"/>
  <c r="T622" i="5"/>
  <c r="R622" i="5"/>
  <c r="P622" i="5"/>
  <c r="BI620" i="5"/>
  <c r="BH620" i="5"/>
  <c r="BG620" i="5"/>
  <c r="BF620" i="5"/>
  <c r="T620" i="5"/>
  <c r="R620" i="5"/>
  <c r="P620" i="5"/>
  <c r="BI619" i="5"/>
  <c r="BH619" i="5"/>
  <c r="BG619" i="5"/>
  <c r="BF619" i="5"/>
  <c r="T619" i="5"/>
  <c r="R619" i="5"/>
  <c r="P619" i="5"/>
  <c r="BI618" i="5"/>
  <c r="BH618" i="5"/>
  <c r="BG618" i="5"/>
  <c r="BF618" i="5"/>
  <c r="T618" i="5"/>
  <c r="R618" i="5"/>
  <c r="P618" i="5"/>
  <c r="BI616" i="5"/>
  <c r="BH616" i="5"/>
  <c r="BG616" i="5"/>
  <c r="BF616" i="5"/>
  <c r="T616" i="5"/>
  <c r="R616" i="5"/>
  <c r="P616" i="5"/>
  <c r="BI614" i="5"/>
  <c r="BH614" i="5"/>
  <c r="BG614" i="5"/>
  <c r="BF614" i="5"/>
  <c r="T614" i="5"/>
  <c r="R614" i="5"/>
  <c r="P614" i="5"/>
  <c r="BI612" i="5"/>
  <c r="BH612" i="5"/>
  <c r="BG612" i="5"/>
  <c r="BF612" i="5"/>
  <c r="T612" i="5"/>
  <c r="R612" i="5"/>
  <c r="P612" i="5"/>
  <c r="BI611" i="5"/>
  <c r="BH611" i="5"/>
  <c r="BG611" i="5"/>
  <c r="BF611" i="5"/>
  <c r="T611" i="5"/>
  <c r="R611" i="5"/>
  <c r="P611" i="5"/>
  <c r="BI610" i="5"/>
  <c r="BH610" i="5"/>
  <c r="BG610" i="5"/>
  <c r="BF610" i="5"/>
  <c r="T610" i="5"/>
  <c r="R610" i="5"/>
  <c r="P610" i="5"/>
  <c r="BI608" i="5"/>
  <c r="BH608" i="5"/>
  <c r="BG608" i="5"/>
  <c r="BF608" i="5"/>
  <c r="T608" i="5"/>
  <c r="R608" i="5"/>
  <c r="P608" i="5"/>
  <c r="BI583" i="5"/>
  <c r="BH583" i="5"/>
  <c r="BG583" i="5"/>
  <c r="BF583" i="5"/>
  <c r="T583" i="5"/>
  <c r="R583" i="5"/>
  <c r="P583" i="5"/>
  <c r="BI582" i="5"/>
  <c r="BH582" i="5"/>
  <c r="BG582" i="5"/>
  <c r="BF582" i="5"/>
  <c r="T582" i="5"/>
  <c r="R582" i="5"/>
  <c r="P582" i="5"/>
  <c r="BI580" i="5"/>
  <c r="BH580" i="5"/>
  <c r="BG580" i="5"/>
  <c r="BF580" i="5"/>
  <c r="T580" i="5"/>
  <c r="R580" i="5"/>
  <c r="P580" i="5"/>
  <c r="BI579" i="5"/>
  <c r="BH579" i="5"/>
  <c r="BG579" i="5"/>
  <c r="BF579" i="5"/>
  <c r="T579" i="5"/>
  <c r="R579" i="5"/>
  <c r="P579" i="5"/>
  <c r="BI578" i="5"/>
  <c r="BH578" i="5"/>
  <c r="BG578" i="5"/>
  <c r="BF578" i="5"/>
  <c r="T578" i="5"/>
  <c r="R578" i="5"/>
  <c r="P578" i="5"/>
  <c r="BI577" i="5"/>
  <c r="BH577" i="5"/>
  <c r="BG577" i="5"/>
  <c r="BF577" i="5"/>
  <c r="T577" i="5"/>
  <c r="R577" i="5"/>
  <c r="P577" i="5"/>
  <c r="BI576" i="5"/>
  <c r="BH576" i="5"/>
  <c r="BG576" i="5"/>
  <c r="BF576" i="5"/>
  <c r="T576" i="5"/>
  <c r="R576" i="5"/>
  <c r="P576" i="5"/>
  <c r="BI574" i="5"/>
  <c r="BH574" i="5"/>
  <c r="BG574" i="5"/>
  <c r="BF574" i="5"/>
  <c r="T574" i="5"/>
  <c r="R574" i="5"/>
  <c r="P574" i="5"/>
  <c r="BI573" i="5"/>
  <c r="BH573" i="5"/>
  <c r="BG573" i="5"/>
  <c r="BF573" i="5"/>
  <c r="T573" i="5"/>
  <c r="R573" i="5"/>
  <c r="P573" i="5"/>
  <c r="BI572" i="5"/>
  <c r="BH572" i="5"/>
  <c r="BG572" i="5"/>
  <c r="BF572" i="5"/>
  <c r="T572" i="5"/>
  <c r="R572" i="5"/>
  <c r="P572" i="5"/>
  <c r="BI571" i="5"/>
  <c r="BH571" i="5"/>
  <c r="BG571" i="5"/>
  <c r="BF571" i="5"/>
  <c r="T571" i="5"/>
  <c r="R571" i="5"/>
  <c r="P571" i="5"/>
  <c r="BI570" i="5"/>
  <c r="BH570" i="5"/>
  <c r="BG570" i="5"/>
  <c r="BF570" i="5"/>
  <c r="T570" i="5"/>
  <c r="R570" i="5"/>
  <c r="P570" i="5"/>
  <c r="BI569" i="5"/>
  <c r="BH569" i="5"/>
  <c r="BG569" i="5"/>
  <c r="BF569" i="5"/>
  <c r="T569" i="5"/>
  <c r="R569" i="5"/>
  <c r="P569" i="5"/>
  <c r="BI568" i="5"/>
  <c r="BH568" i="5"/>
  <c r="BG568" i="5"/>
  <c r="BF568" i="5"/>
  <c r="T568" i="5"/>
  <c r="R568" i="5"/>
  <c r="P568" i="5"/>
  <c r="BI567" i="5"/>
  <c r="BH567" i="5"/>
  <c r="BG567" i="5"/>
  <c r="BF567" i="5"/>
  <c r="T567" i="5"/>
  <c r="R567" i="5"/>
  <c r="P567" i="5"/>
  <c r="BI566" i="5"/>
  <c r="BH566" i="5"/>
  <c r="BG566" i="5"/>
  <c r="BF566" i="5"/>
  <c r="T566" i="5"/>
  <c r="R566" i="5"/>
  <c r="P566" i="5"/>
  <c r="BI565" i="5"/>
  <c r="BH565" i="5"/>
  <c r="BG565" i="5"/>
  <c r="BF565" i="5"/>
  <c r="T565" i="5"/>
  <c r="R565" i="5"/>
  <c r="P565" i="5"/>
  <c r="BI564" i="5"/>
  <c r="BH564" i="5"/>
  <c r="BG564" i="5"/>
  <c r="BF564" i="5"/>
  <c r="T564" i="5"/>
  <c r="R564" i="5"/>
  <c r="P564" i="5"/>
  <c r="BI563" i="5"/>
  <c r="BH563" i="5"/>
  <c r="BG563" i="5"/>
  <c r="BF563" i="5"/>
  <c r="T563" i="5"/>
  <c r="R563" i="5"/>
  <c r="P563" i="5"/>
  <c r="BI562" i="5"/>
  <c r="BH562" i="5"/>
  <c r="BG562" i="5"/>
  <c r="BF562" i="5"/>
  <c r="T562" i="5"/>
  <c r="R562" i="5"/>
  <c r="P562" i="5"/>
  <c r="BI561" i="5"/>
  <c r="BH561" i="5"/>
  <c r="BG561" i="5"/>
  <c r="BF561" i="5"/>
  <c r="T561" i="5"/>
  <c r="R561" i="5"/>
  <c r="P561" i="5"/>
  <c r="BI560" i="5"/>
  <c r="BH560" i="5"/>
  <c r="BG560" i="5"/>
  <c r="BF560" i="5"/>
  <c r="T560" i="5"/>
  <c r="R560" i="5"/>
  <c r="P560" i="5"/>
  <c r="BI559" i="5"/>
  <c r="BH559" i="5"/>
  <c r="BG559" i="5"/>
  <c r="BF559" i="5"/>
  <c r="T559" i="5"/>
  <c r="R559" i="5"/>
  <c r="P559" i="5"/>
  <c r="BI558" i="5"/>
  <c r="BH558" i="5"/>
  <c r="BG558" i="5"/>
  <c r="BF558" i="5"/>
  <c r="T558" i="5"/>
  <c r="R558" i="5"/>
  <c r="P558" i="5"/>
  <c r="BI557" i="5"/>
  <c r="BH557" i="5"/>
  <c r="BG557" i="5"/>
  <c r="BF557" i="5"/>
  <c r="T557" i="5"/>
  <c r="R557" i="5"/>
  <c r="P557" i="5"/>
  <c r="BI556" i="5"/>
  <c r="BH556" i="5"/>
  <c r="BG556" i="5"/>
  <c r="BF556" i="5"/>
  <c r="T556" i="5"/>
  <c r="R556" i="5"/>
  <c r="P556" i="5"/>
  <c r="BI555" i="5"/>
  <c r="BH555" i="5"/>
  <c r="BG555" i="5"/>
  <c r="BF555" i="5"/>
  <c r="T555" i="5"/>
  <c r="R555" i="5"/>
  <c r="P555" i="5"/>
  <c r="BI554" i="5"/>
  <c r="BH554" i="5"/>
  <c r="BG554" i="5"/>
  <c r="BF554" i="5"/>
  <c r="T554" i="5"/>
  <c r="R554" i="5"/>
  <c r="P554" i="5"/>
  <c r="BI553" i="5"/>
  <c r="BH553" i="5"/>
  <c r="BG553" i="5"/>
  <c r="BF553" i="5"/>
  <c r="T553" i="5"/>
  <c r="R553" i="5"/>
  <c r="P553" i="5"/>
  <c r="BI552" i="5"/>
  <c r="BH552" i="5"/>
  <c r="BG552" i="5"/>
  <c r="BF552" i="5"/>
  <c r="T552" i="5"/>
  <c r="R552" i="5"/>
  <c r="P552" i="5"/>
  <c r="BI551" i="5"/>
  <c r="BH551" i="5"/>
  <c r="BG551" i="5"/>
  <c r="BF551" i="5"/>
  <c r="T551" i="5"/>
  <c r="R551" i="5"/>
  <c r="P551" i="5"/>
  <c r="BI550" i="5"/>
  <c r="BH550" i="5"/>
  <c r="BG550" i="5"/>
  <c r="BF550" i="5"/>
  <c r="T550" i="5"/>
  <c r="R550" i="5"/>
  <c r="P550" i="5"/>
  <c r="BI549" i="5"/>
  <c r="BH549" i="5"/>
  <c r="BG549" i="5"/>
  <c r="BF549" i="5"/>
  <c r="T549" i="5"/>
  <c r="R549" i="5"/>
  <c r="P549" i="5"/>
  <c r="BI548" i="5"/>
  <c r="BH548" i="5"/>
  <c r="BG548" i="5"/>
  <c r="BF548" i="5"/>
  <c r="T548" i="5"/>
  <c r="R548" i="5"/>
  <c r="P548" i="5"/>
  <c r="BI547" i="5"/>
  <c r="BH547" i="5"/>
  <c r="BG547" i="5"/>
  <c r="BF547" i="5"/>
  <c r="T547" i="5"/>
  <c r="R547" i="5"/>
  <c r="P547" i="5"/>
  <c r="BI546" i="5"/>
  <c r="BH546" i="5"/>
  <c r="BG546" i="5"/>
  <c r="BF546" i="5"/>
  <c r="T546" i="5"/>
  <c r="R546" i="5"/>
  <c r="P546" i="5"/>
  <c r="BI545" i="5"/>
  <c r="BH545" i="5"/>
  <c r="BG545" i="5"/>
  <c r="BF545" i="5"/>
  <c r="T545" i="5"/>
  <c r="R545" i="5"/>
  <c r="P545" i="5"/>
  <c r="BI544" i="5"/>
  <c r="BH544" i="5"/>
  <c r="BG544" i="5"/>
  <c r="BF544" i="5"/>
  <c r="T544" i="5"/>
  <c r="R544" i="5"/>
  <c r="P544" i="5"/>
  <c r="BI543" i="5"/>
  <c r="BH543" i="5"/>
  <c r="BG543" i="5"/>
  <c r="BF543" i="5"/>
  <c r="T543" i="5"/>
  <c r="R543" i="5"/>
  <c r="P543" i="5"/>
  <c r="BI542" i="5"/>
  <c r="BH542" i="5"/>
  <c r="BG542" i="5"/>
  <c r="BF542" i="5"/>
  <c r="T542" i="5"/>
  <c r="R542" i="5"/>
  <c r="P542" i="5"/>
  <c r="BI541" i="5"/>
  <c r="BH541" i="5"/>
  <c r="BG541" i="5"/>
  <c r="BF541" i="5"/>
  <c r="T541" i="5"/>
  <c r="R541" i="5"/>
  <c r="P541" i="5"/>
  <c r="BI540" i="5"/>
  <c r="BH540" i="5"/>
  <c r="BG540" i="5"/>
  <c r="BF540" i="5"/>
  <c r="T540" i="5"/>
  <c r="R540" i="5"/>
  <c r="P540" i="5"/>
  <c r="BI538" i="5"/>
  <c r="BH538" i="5"/>
  <c r="BG538" i="5"/>
  <c r="BF538" i="5"/>
  <c r="T538" i="5"/>
  <c r="R538" i="5"/>
  <c r="P538" i="5"/>
  <c r="BI536" i="5"/>
  <c r="BH536" i="5"/>
  <c r="BG536" i="5"/>
  <c r="BF536" i="5"/>
  <c r="T536" i="5"/>
  <c r="R536" i="5"/>
  <c r="P536" i="5"/>
  <c r="BI535" i="5"/>
  <c r="BH535" i="5"/>
  <c r="BG535" i="5"/>
  <c r="BF535" i="5"/>
  <c r="T535" i="5"/>
  <c r="R535" i="5"/>
  <c r="P535" i="5"/>
  <c r="BI534" i="5"/>
  <c r="BH534" i="5"/>
  <c r="BG534" i="5"/>
  <c r="BF534" i="5"/>
  <c r="T534" i="5"/>
  <c r="R534" i="5"/>
  <c r="P534" i="5"/>
  <c r="BI532" i="5"/>
  <c r="BH532" i="5"/>
  <c r="BG532" i="5"/>
  <c r="BF532" i="5"/>
  <c r="T532" i="5"/>
  <c r="R532" i="5"/>
  <c r="P532" i="5"/>
  <c r="BI530" i="5"/>
  <c r="BH530" i="5"/>
  <c r="BG530" i="5"/>
  <c r="BF530" i="5"/>
  <c r="T530" i="5"/>
  <c r="R530" i="5"/>
  <c r="P530" i="5"/>
  <c r="BI529" i="5"/>
  <c r="BH529" i="5"/>
  <c r="BG529" i="5"/>
  <c r="BF529" i="5"/>
  <c r="T529" i="5"/>
  <c r="R529" i="5"/>
  <c r="P529" i="5"/>
  <c r="BI528" i="5"/>
  <c r="BH528" i="5"/>
  <c r="BG528" i="5"/>
  <c r="BF528" i="5"/>
  <c r="T528" i="5"/>
  <c r="R528" i="5"/>
  <c r="P528" i="5"/>
  <c r="BI527" i="5"/>
  <c r="BH527" i="5"/>
  <c r="BG527" i="5"/>
  <c r="BF527" i="5"/>
  <c r="T527" i="5"/>
  <c r="R527" i="5"/>
  <c r="P527" i="5"/>
  <c r="BI525" i="5"/>
  <c r="BH525" i="5"/>
  <c r="BG525" i="5"/>
  <c r="BF525" i="5"/>
  <c r="T525" i="5"/>
  <c r="R525" i="5"/>
  <c r="P525" i="5"/>
  <c r="BI523" i="5"/>
  <c r="BH523" i="5"/>
  <c r="BG523" i="5"/>
  <c r="BF523" i="5"/>
  <c r="T523" i="5"/>
  <c r="R523" i="5"/>
  <c r="P523" i="5"/>
  <c r="BI522" i="5"/>
  <c r="BH522" i="5"/>
  <c r="BG522" i="5"/>
  <c r="BF522" i="5"/>
  <c r="T522" i="5"/>
  <c r="R522" i="5"/>
  <c r="P522" i="5"/>
  <c r="BI521" i="5"/>
  <c r="BH521" i="5"/>
  <c r="BG521" i="5"/>
  <c r="BF521" i="5"/>
  <c r="T521" i="5"/>
  <c r="R521" i="5"/>
  <c r="P521" i="5"/>
  <c r="BI520" i="5"/>
  <c r="BH520" i="5"/>
  <c r="BG520" i="5"/>
  <c r="BF520" i="5"/>
  <c r="T520" i="5"/>
  <c r="R520" i="5"/>
  <c r="P520" i="5"/>
  <c r="BI518" i="5"/>
  <c r="BH518" i="5"/>
  <c r="BG518" i="5"/>
  <c r="BF518" i="5"/>
  <c r="T518" i="5"/>
  <c r="R518" i="5"/>
  <c r="P518" i="5"/>
  <c r="BI516" i="5"/>
  <c r="BH516" i="5"/>
  <c r="BG516" i="5"/>
  <c r="BF516" i="5"/>
  <c r="T516" i="5"/>
  <c r="R516" i="5"/>
  <c r="P516" i="5"/>
  <c r="BI515" i="5"/>
  <c r="BH515" i="5"/>
  <c r="BG515" i="5"/>
  <c r="BF515" i="5"/>
  <c r="T515" i="5"/>
  <c r="R515" i="5"/>
  <c r="P515" i="5"/>
  <c r="BI514" i="5"/>
  <c r="BH514" i="5"/>
  <c r="BG514" i="5"/>
  <c r="BF514" i="5"/>
  <c r="T514" i="5"/>
  <c r="R514" i="5"/>
  <c r="P514" i="5"/>
  <c r="BI512" i="5"/>
  <c r="BH512" i="5"/>
  <c r="BG512" i="5"/>
  <c r="BF512" i="5"/>
  <c r="T512" i="5"/>
  <c r="R512" i="5"/>
  <c r="P512" i="5"/>
  <c r="BI510" i="5"/>
  <c r="BH510" i="5"/>
  <c r="BG510" i="5"/>
  <c r="BF510" i="5"/>
  <c r="T510" i="5"/>
  <c r="R510" i="5"/>
  <c r="P510" i="5"/>
  <c r="BI509" i="5"/>
  <c r="BH509" i="5"/>
  <c r="BG509" i="5"/>
  <c r="BF509" i="5"/>
  <c r="T509" i="5"/>
  <c r="R509" i="5"/>
  <c r="P509" i="5"/>
  <c r="BI508" i="5"/>
  <c r="BH508" i="5"/>
  <c r="BG508" i="5"/>
  <c r="BF508" i="5"/>
  <c r="T508" i="5"/>
  <c r="R508" i="5"/>
  <c r="P508" i="5"/>
  <c r="BI507" i="5"/>
  <c r="BH507" i="5"/>
  <c r="BG507" i="5"/>
  <c r="BF507" i="5"/>
  <c r="T507" i="5"/>
  <c r="R507" i="5"/>
  <c r="P507" i="5"/>
  <c r="BI505" i="5"/>
  <c r="BH505" i="5"/>
  <c r="BG505" i="5"/>
  <c r="BF505" i="5"/>
  <c r="T505" i="5"/>
  <c r="R505" i="5"/>
  <c r="P505" i="5"/>
  <c r="BI503" i="5"/>
  <c r="BH503" i="5"/>
  <c r="BG503" i="5"/>
  <c r="BF503" i="5"/>
  <c r="T503" i="5"/>
  <c r="R503" i="5"/>
  <c r="P503" i="5"/>
  <c r="BI502" i="5"/>
  <c r="BH502" i="5"/>
  <c r="BG502" i="5"/>
  <c r="BF502" i="5"/>
  <c r="T502" i="5"/>
  <c r="R502" i="5"/>
  <c r="P502" i="5"/>
  <c r="BI501" i="5"/>
  <c r="BH501" i="5"/>
  <c r="BG501" i="5"/>
  <c r="BF501" i="5"/>
  <c r="T501" i="5"/>
  <c r="R501" i="5"/>
  <c r="P501" i="5"/>
  <c r="BI499" i="5"/>
  <c r="BH499" i="5"/>
  <c r="BG499" i="5"/>
  <c r="BF499" i="5"/>
  <c r="T499" i="5"/>
  <c r="R499" i="5"/>
  <c r="P499" i="5"/>
  <c r="BI498" i="5"/>
  <c r="BH498" i="5"/>
  <c r="BG498" i="5"/>
  <c r="BF498" i="5"/>
  <c r="T498" i="5"/>
  <c r="R498" i="5"/>
  <c r="P498" i="5"/>
  <c r="BI496" i="5"/>
  <c r="BH496" i="5"/>
  <c r="BG496" i="5"/>
  <c r="BF496" i="5"/>
  <c r="T496" i="5"/>
  <c r="R496" i="5"/>
  <c r="P496" i="5"/>
  <c r="BI495" i="5"/>
  <c r="BH495" i="5"/>
  <c r="BG495" i="5"/>
  <c r="BF495" i="5"/>
  <c r="T495" i="5"/>
  <c r="R495" i="5"/>
  <c r="P495" i="5"/>
  <c r="BI493" i="5"/>
  <c r="BH493" i="5"/>
  <c r="BG493" i="5"/>
  <c r="BF493" i="5"/>
  <c r="T493" i="5"/>
  <c r="R493" i="5"/>
  <c r="P493" i="5"/>
  <c r="BI491" i="5"/>
  <c r="BH491" i="5"/>
  <c r="BG491" i="5"/>
  <c r="BF491" i="5"/>
  <c r="T491" i="5"/>
  <c r="R491" i="5"/>
  <c r="P491" i="5"/>
  <c r="BI489" i="5"/>
  <c r="BH489" i="5"/>
  <c r="BG489" i="5"/>
  <c r="BF489" i="5"/>
  <c r="T489" i="5"/>
  <c r="R489" i="5"/>
  <c r="P489" i="5"/>
  <c r="BI487" i="5"/>
  <c r="BH487" i="5"/>
  <c r="BG487" i="5"/>
  <c r="BF487" i="5"/>
  <c r="T487" i="5"/>
  <c r="R487" i="5"/>
  <c r="P487" i="5"/>
  <c r="BI485" i="5"/>
  <c r="BH485" i="5"/>
  <c r="BG485" i="5"/>
  <c r="BF485" i="5"/>
  <c r="T485" i="5"/>
  <c r="R485" i="5"/>
  <c r="P485" i="5"/>
  <c r="BI474" i="5"/>
  <c r="BH474" i="5"/>
  <c r="BG474" i="5"/>
  <c r="BF474" i="5"/>
  <c r="T474" i="5"/>
  <c r="R474" i="5"/>
  <c r="P474" i="5"/>
  <c r="BI472" i="5"/>
  <c r="BH472" i="5"/>
  <c r="BG472" i="5"/>
  <c r="BF472" i="5"/>
  <c r="T472" i="5"/>
  <c r="R472" i="5"/>
  <c r="P472" i="5"/>
  <c r="BI470" i="5"/>
  <c r="BH470" i="5"/>
  <c r="BG470" i="5"/>
  <c r="BF470" i="5"/>
  <c r="T470" i="5"/>
  <c r="R470" i="5"/>
  <c r="P470" i="5"/>
  <c r="BI468" i="5"/>
  <c r="BH468" i="5"/>
  <c r="BG468" i="5"/>
  <c r="BF468" i="5"/>
  <c r="T468" i="5"/>
  <c r="R468" i="5"/>
  <c r="P468" i="5"/>
  <c r="BI462" i="5"/>
  <c r="BH462" i="5"/>
  <c r="BG462" i="5"/>
  <c r="BF462" i="5"/>
  <c r="T462" i="5"/>
  <c r="R462" i="5"/>
  <c r="P462" i="5"/>
  <c r="BI456" i="5"/>
  <c r="BH456" i="5"/>
  <c r="BG456" i="5"/>
  <c r="BF456" i="5"/>
  <c r="T456" i="5"/>
  <c r="R456" i="5"/>
  <c r="P456" i="5"/>
  <c r="BI451" i="5"/>
  <c r="BH451" i="5"/>
  <c r="BG451" i="5"/>
  <c r="BF451" i="5"/>
  <c r="T451" i="5"/>
  <c r="R451" i="5"/>
  <c r="P451" i="5"/>
  <c r="BI450" i="5"/>
  <c r="BH450" i="5"/>
  <c r="BG450" i="5"/>
  <c r="BF450" i="5"/>
  <c r="T450" i="5"/>
  <c r="R450" i="5"/>
  <c r="P450" i="5"/>
  <c r="BI448" i="5"/>
  <c r="BH448" i="5"/>
  <c r="BG448" i="5"/>
  <c r="BF448" i="5"/>
  <c r="T448" i="5"/>
  <c r="R448" i="5"/>
  <c r="P448" i="5"/>
  <c r="BI447" i="5"/>
  <c r="BH447" i="5"/>
  <c r="BG447" i="5"/>
  <c r="BF447" i="5"/>
  <c r="T447" i="5"/>
  <c r="R447" i="5"/>
  <c r="P447" i="5"/>
  <c r="BI445" i="5"/>
  <c r="BH445" i="5"/>
  <c r="BG445" i="5"/>
  <c r="BF445" i="5"/>
  <c r="T445" i="5"/>
  <c r="R445" i="5"/>
  <c r="P445" i="5"/>
  <c r="BI443" i="5"/>
  <c r="BH443" i="5"/>
  <c r="BG443" i="5"/>
  <c r="BF443" i="5"/>
  <c r="T443" i="5"/>
  <c r="R443" i="5"/>
  <c r="P443" i="5"/>
  <c r="BI440" i="5"/>
  <c r="BH440" i="5"/>
  <c r="BG440" i="5"/>
  <c r="BF440" i="5"/>
  <c r="T440" i="5"/>
  <c r="R440" i="5"/>
  <c r="P440" i="5"/>
  <c r="BI438" i="5"/>
  <c r="BH438" i="5"/>
  <c r="BG438" i="5"/>
  <c r="BF438" i="5"/>
  <c r="T438" i="5"/>
  <c r="R438" i="5"/>
  <c r="P438" i="5"/>
  <c r="BI433" i="5"/>
  <c r="BH433" i="5"/>
  <c r="BG433" i="5"/>
  <c r="BF433" i="5"/>
  <c r="T433" i="5"/>
  <c r="R433" i="5"/>
  <c r="P433" i="5"/>
  <c r="BI428" i="5"/>
  <c r="BH428" i="5"/>
  <c r="BG428" i="5"/>
  <c r="BF428" i="5"/>
  <c r="T428" i="5"/>
  <c r="R428" i="5"/>
  <c r="P428" i="5"/>
  <c r="BI423" i="5"/>
  <c r="BH423" i="5"/>
  <c r="BG423" i="5"/>
  <c r="BF423" i="5"/>
  <c r="T423" i="5"/>
  <c r="R423" i="5"/>
  <c r="P423" i="5"/>
  <c r="BI422" i="5"/>
  <c r="BH422" i="5"/>
  <c r="BG422" i="5"/>
  <c r="BF422" i="5"/>
  <c r="T422" i="5"/>
  <c r="R422" i="5"/>
  <c r="P422" i="5"/>
  <c r="BI420" i="5"/>
  <c r="BH420" i="5"/>
  <c r="BG420" i="5"/>
  <c r="BF420" i="5"/>
  <c r="T420" i="5"/>
  <c r="R420" i="5"/>
  <c r="P420" i="5"/>
  <c r="BI419" i="5"/>
  <c r="BH419" i="5"/>
  <c r="BG419" i="5"/>
  <c r="BF419" i="5"/>
  <c r="T419" i="5"/>
  <c r="R419" i="5"/>
  <c r="P419" i="5"/>
  <c r="BI415" i="5"/>
  <c r="BH415" i="5"/>
  <c r="BG415" i="5"/>
  <c r="BF415" i="5"/>
  <c r="T415" i="5"/>
  <c r="R415" i="5"/>
  <c r="P415" i="5"/>
  <c r="BI413" i="5"/>
  <c r="BH413" i="5"/>
  <c r="BG413" i="5"/>
  <c r="BF413" i="5"/>
  <c r="T413" i="5"/>
  <c r="R413" i="5"/>
  <c r="P413" i="5"/>
  <c r="BI412" i="5"/>
  <c r="BH412" i="5"/>
  <c r="BG412" i="5"/>
  <c r="BF412" i="5"/>
  <c r="T412" i="5"/>
  <c r="R412" i="5"/>
  <c r="P412" i="5"/>
  <c r="BI410" i="5"/>
  <c r="BH410" i="5"/>
  <c r="BG410" i="5"/>
  <c r="BF410" i="5"/>
  <c r="T410" i="5"/>
  <c r="R410" i="5"/>
  <c r="P410" i="5"/>
  <c r="BI409" i="5"/>
  <c r="BH409" i="5"/>
  <c r="BG409" i="5"/>
  <c r="BF409" i="5"/>
  <c r="T409" i="5"/>
  <c r="R409" i="5"/>
  <c r="P409" i="5"/>
  <c r="BI407" i="5"/>
  <c r="BH407" i="5"/>
  <c r="BG407" i="5"/>
  <c r="BF407" i="5"/>
  <c r="T407" i="5"/>
  <c r="R407" i="5"/>
  <c r="P407" i="5"/>
  <c r="BI405" i="5"/>
  <c r="BH405" i="5"/>
  <c r="BG405" i="5"/>
  <c r="BF405" i="5"/>
  <c r="T405" i="5"/>
  <c r="R405" i="5"/>
  <c r="P405" i="5"/>
  <c r="BI403" i="5"/>
  <c r="BH403" i="5"/>
  <c r="BG403" i="5"/>
  <c r="BF403" i="5"/>
  <c r="T403" i="5"/>
  <c r="R403" i="5"/>
  <c r="P403" i="5"/>
  <c r="BI401" i="5"/>
  <c r="BH401" i="5"/>
  <c r="BG401" i="5"/>
  <c r="BF401" i="5"/>
  <c r="T401" i="5"/>
  <c r="R401" i="5"/>
  <c r="P401" i="5"/>
  <c r="BI400" i="5"/>
  <c r="BH400" i="5"/>
  <c r="BG400" i="5"/>
  <c r="BF400" i="5"/>
  <c r="T400" i="5"/>
  <c r="R400" i="5"/>
  <c r="P400" i="5"/>
  <c r="BI398" i="5"/>
  <c r="BH398" i="5"/>
  <c r="BG398" i="5"/>
  <c r="BF398" i="5"/>
  <c r="T398" i="5"/>
  <c r="R398" i="5"/>
  <c r="P398" i="5"/>
  <c r="BI393" i="5"/>
  <c r="BH393" i="5"/>
  <c r="BG393" i="5"/>
  <c r="BF393" i="5"/>
  <c r="T393" i="5"/>
  <c r="R393" i="5"/>
  <c r="P393" i="5"/>
  <c r="BI387" i="5"/>
  <c r="BH387" i="5"/>
  <c r="BG387" i="5"/>
  <c r="BF387" i="5"/>
  <c r="T387" i="5"/>
  <c r="R387" i="5"/>
  <c r="P387" i="5"/>
  <c r="BI385" i="5"/>
  <c r="BH385" i="5"/>
  <c r="BG385" i="5"/>
  <c r="BF385" i="5"/>
  <c r="T385" i="5"/>
  <c r="R385" i="5"/>
  <c r="P385" i="5"/>
  <c r="BI379" i="5"/>
  <c r="BH379" i="5"/>
  <c r="BG379" i="5"/>
  <c r="BF379" i="5"/>
  <c r="T379" i="5"/>
  <c r="R379" i="5"/>
  <c r="P379" i="5"/>
  <c r="BI377" i="5"/>
  <c r="BH377" i="5"/>
  <c r="BG377" i="5"/>
  <c r="BF377" i="5"/>
  <c r="T377" i="5"/>
  <c r="R377" i="5"/>
  <c r="P377" i="5"/>
  <c r="BI371" i="5"/>
  <c r="BH371" i="5"/>
  <c r="BG371" i="5"/>
  <c r="BF371" i="5"/>
  <c r="T371" i="5"/>
  <c r="R371" i="5"/>
  <c r="P371" i="5"/>
  <c r="BI369" i="5"/>
  <c r="BH369" i="5"/>
  <c r="BG369" i="5"/>
  <c r="BF369" i="5"/>
  <c r="T369" i="5"/>
  <c r="R369" i="5"/>
  <c r="P369" i="5"/>
  <c r="BI367" i="5"/>
  <c r="BH367" i="5"/>
  <c r="BG367" i="5"/>
  <c r="BF367" i="5"/>
  <c r="T367" i="5"/>
  <c r="R367" i="5"/>
  <c r="P367" i="5"/>
  <c r="BI361" i="5"/>
  <c r="BH361" i="5"/>
  <c r="BG361" i="5"/>
  <c r="BF361" i="5"/>
  <c r="T361" i="5"/>
  <c r="R361" i="5"/>
  <c r="P361" i="5"/>
  <c r="BI360" i="5"/>
  <c r="BH360" i="5"/>
  <c r="BG360" i="5"/>
  <c r="BF360" i="5"/>
  <c r="T360" i="5"/>
  <c r="R360" i="5"/>
  <c r="P360" i="5"/>
  <c r="BI358" i="5"/>
  <c r="BH358" i="5"/>
  <c r="BG358" i="5"/>
  <c r="BF358" i="5"/>
  <c r="T358" i="5"/>
  <c r="R358" i="5"/>
  <c r="P358" i="5"/>
  <c r="BI357" i="5"/>
  <c r="BH357" i="5"/>
  <c r="BG357" i="5"/>
  <c r="BF357" i="5"/>
  <c r="T357" i="5"/>
  <c r="R357" i="5"/>
  <c r="P357" i="5"/>
  <c r="BI353" i="5"/>
  <c r="BH353" i="5"/>
  <c r="BG353" i="5"/>
  <c r="BF353" i="5"/>
  <c r="T353" i="5"/>
  <c r="R353" i="5"/>
  <c r="P353" i="5"/>
  <c r="BI350" i="5"/>
  <c r="BH350" i="5"/>
  <c r="BG350" i="5"/>
  <c r="BF350" i="5"/>
  <c r="T350" i="5"/>
  <c r="R350" i="5"/>
  <c r="P350" i="5"/>
  <c r="BI349" i="5"/>
  <c r="BH349" i="5"/>
  <c r="BG349" i="5"/>
  <c r="BF349" i="5"/>
  <c r="T349" i="5"/>
  <c r="R349" i="5"/>
  <c r="P349" i="5"/>
  <c r="BI347" i="5"/>
  <c r="BH347" i="5"/>
  <c r="BG347" i="5"/>
  <c r="BF347" i="5"/>
  <c r="T347" i="5"/>
  <c r="R347" i="5"/>
  <c r="P347" i="5"/>
  <c r="BI346" i="5"/>
  <c r="BH346" i="5"/>
  <c r="BG346" i="5"/>
  <c r="BF346" i="5"/>
  <c r="T346" i="5"/>
  <c r="R346" i="5"/>
  <c r="P346" i="5"/>
  <c r="BI341" i="5"/>
  <c r="BH341" i="5"/>
  <c r="BG341" i="5"/>
  <c r="BF341" i="5"/>
  <c r="T341" i="5"/>
  <c r="R341" i="5"/>
  <c r="P341" i="5"/>
  <c r="BI339" i="5"/>
  <c r="BH339" i="5"/>
  <c r="BG339" i="5"/>
  <c r="BF339" i="5"/>
  <c r="T339" i="5"/>
  <c r="R339" i="5"/>
  <c r="P339" i="5"/>
  <c r="BI330" i="5"/>
  <c r="BH330" i="5"/>
  <c r="BG330" i="5"/>
  <c r="BF330" i="5"/>
  <c r="T330" i="5"/>
  <c r="R330" i="5"/>
  <c r="P330" i="5"/>
  <c r="BI326" i="5"/>
  <c r="BH326" i="5"/>
  <c r="BG326" i="5"/>
  <c r="BF326" i="5"/>
  <c r="T326" i="5"/>
  <c r="R326" i="5"/>
  <c r="P326" i="5"/>
  <c r="BI324" i="5"/>
  <c r="BH324" i="5"/>
  <c r="BG324" i="5"/>
  <c r="BF324" i="5"/>
  <c r="T324" i="5"/>
  <c r="R324" i="5"/>
  <c r="P324" i="5"/>
  <c r="BI322" i="5"/>
  <c r="BH322" i="5"/>
  <c r="BG322" i="5"/>
  <c r="BF322" i="5"/>
  <c r="T322" i="5"/>
  <c r="R322" i="5"/>
  <c r="P322" i="5"/>
  <c r="BI319" i="5"/>
  <c r="BH319" i="5"/>
  <c r="BG319" i="5"/>
  <c r="BF319" i="5"/>
  <c r="T319" i="5"/>
  <c r="R319" i="5"/>
  <c r="P319" i="5"/>
  <c r="BI317" i="5"/>
  <c r="BH317" i="5"/>
  <c r="BG317" i="5"/>
  <c r="BF317" i="5"/>
  <c r="T317" i="5"/>
  <c r="R317" i="5"/>
  <c r="P317" i="5"/>
  <c r="BI315" i="5"/>
  <c r="BH315" i="5"/>
  <c r="BG315" i="5"/>
  <c r="BF315" i="5"/>
  <c r="T315" i="5"/>
  <c r="R315" i="5"/>
  <c r="P315" i="5"/>
  <c r="BI313" i="5"/>
  <c r="BH313" i="5"/>
  <c r="BG313" i="5"/>
  <c r="BF313" i="5"/>
  <c r="T313" i="5"/>
  <c r="R313" i="5"/>
  <c r="P313" i="5"/>
  <c r="BI307" i="5"/>
  <c r="BH307" i="5"/>
  <c r="BG307" i="5"/>
  <c r="BF307" i="5"/>
  <c r="T307" i="5"/>
  <c r="R307" i="5"/>
  <c r="P307" i="5"/>
  <c r="BI306" i="5"/>
  <c r="BH306" i="5"/>
  <c r="BG306" i="5"/>
  <c r="BF306" i="5"/>
  <c r="T306" i="5"/>
  <c r="R306" i="5"/>
  <c r="P306" i="5"/>
  <c r="BI304" i="5"/>
  <c r="BH304" i="5"/>
  <c r="BG304" i="5"/>
  <c r="BF304" i="5"/>
  <c r="T304" i="5"/>
  <c r="R304" i="5"/>
  <c r="P304" i="5"/>
  <c r="BI302" i="5"/>
  <c r="BH302" i="5"/>
  <c r="BG302" i="5"/>
  <c r="BF302" i="5"/>
  <c r="T302" i="5"/>
  <c r="R302" i="5"/>
  <c r="P302" i="5"/>
  <c r="BI296" i="5"/>
  <c r="BH296" i="5"/>
  <c r="BG296" i="5"/>
  <c r="BF296" i="5"/>
  <c r="T296" i="5"/>
  <c r="R296" i="5"/>
  <c r="P296" i="5"/>
  <c r="BI294" i="5"/>
  <c r="BH294" i="5"/>
  <c r="BG294" i="5"/>
  <c r="BF294" i="5"/>
  <c r="T294" i="5"/>
  <c r="R294" i="5"/>
  <c r="P294" i="5"/>
  <c r="BI292" i="5"/>
  <c r="BH292" i="5"/>
  <c r="BG292" i="5"/>
  <c r="BF292" i="5"/>
  <c r="T292" i="5"/>
  <c r="R292" i="5"/>
  <c r="P292" i="5"/>
  <c r="BI287" i="5"/>
  <c r="BH287" i="5"/>
  <c r="BG287" i="5"/>
  <c r="BF287" i="5"/>
  <c r="T287" i="5"/>
  <c r="R287" i="5"/>
  <c r="P287" i="5"/>
  <c r="BI286" i="5"/>
  <c r="BH286" i="5"/>
  <c r="BG286" i="5"/>
  <c r="BF286" i="5"/>
  <c r="T286" i="5"/>
  <c r="R286" i="5"/>
  <c r="P286" i="5"/>
  <c r="BI284" i="5"/>
  <c r="BH284" i="5"/>
  <c r="BG284" i="5"/>
  <c r="BF284" i="5"/>
  <c r="T284" i="5"/>
  <c r="R284" i="5"/>
  <c r="P284" i="5"/>
  <c r="BI282" i="5"/>
  <c r="BH282" i="5"/>
  <c r="BG282" i="5"/>
  <c r="BF282" i="5"/>
  <c r="T282" i="5"/>
  <c r="R282" i="5"/>
  <c r="P282" i="5"/>
  <c r="BI275" i="5"/>
  <c r="BH275" i="5"/>
  <c r="BG275" i="5"/>
  <c r="BF275" i="5"/>
  <c r="T275" i="5"/>
  <c r="R275" i="5"/>
  <c r="P275" i="5"/>
  <c r="BI272" i="5"/>
  <c r="BH272" i="5"/>
  <c r="BG272" i="5"/>
  <c r="BF272" i="5"/>
  <c r="T272" i="5"/>
  <c r="R272" i="5"/>
  <c r="P272" i="5"/>
  <c r="BI271" i="5"/>
  <c r="BH271" i="5"/>
  <c r="BG271" i="5"/>
  <c r="BF271" i="5"/>
  <c r="T271" i="5"/>
  <c r="R271" i="5"/>
  <c r="P271" i="5"/>
  <c r="BI260" i="5"/>
  <c r="BH260" i="5"/>
  <c r="BG260" i="5"/>
  <c r="BF260" i="5"/>
  <c r="T260" i="5"/>
  <c r="R260" i="5"/>
  <c r="P260" i="5"/>
  <c r="BI259" i="5"/>
  <c r="BH259" i="5"/>
  <c r="BG259" i="5"/>
  <c r="BF259" i="5"/>
  <c r="T259" i="5"/>
  <c r="R259" i="5"/>
  <c r="P259" i="5"/>
  <c r="BI252" i="5"/>
  <c r="BH252" i="5"/>
  <c r="BG252" i="5"/>
  <c r="BF252" i="5"/>
  <c r="T252" i="5"/>
  <c r="R252" i="5"/>
  <c r="P252" i="5"/>
  <c r="BI250" i="5"/>
  <c r="BH250" i="5"/>
  <c r="BG250" i="5"/>
  <c r="BF250" i="5"/>
  <c r="T250" i="5"/>
  <c r="R250" i="5"/>
  <c r="P250" i="5"/>
  <c r="BI224" i="5"/>
  <c r="BH224" i="5"/>
  <c r="BG224" i="5"/>
  <c r="BF224" i="5"/>
  <c r="T224" i="5"/>
  <c r="R224" i="5"/>
  <c r="P224" i="5"/>
  <c r="BI219" i="5"/>
  <c r="BH219" i="5"/>
  <c r="BG219" i="5"/>
  <c r="BF219" i="5"/>
  <c r="T219" i="5"/>
  <c r="R219" i="5"/>
  <c r="P219" i="5"/>
  <c r="BI217" i="5"/>
  <c r="BH217" i="5"/>
  <c r="BG217" i="5"/>
  <c r="BF217" i="5"/>
  <c r="T217" i="5"/>
  <c r="R217" i="5"/>
  <c r="P217" i="5"/>
  <c r="BI214" i="5"/>
  <c r="BH214" i="5"/>
  <c r="BG214" i="5"/>
  <c r="BF214" i="5"/>
  <c r="T214" i="5"/>
  <c r="R214" i="5"/>
  <c r="P214" i="5"/>
  <c r="BI204" i="5"/>
  <c r="BH204" i="5"/>
  <c r="BG204" i="5"/>
  <c r="BF204" i="5"/>
  <c r="T204" i="5"/>
  <c r="R204" i="5"/>
  <c r="P204" i="5"/>
  <c r="BI198" i="5"/>
  <c r="BH198" i="5"/>
  <c r="BG198" i="5"/>
  <c r="BF198" i="5"/>
  <c r="T198" i="5"/>
  <c r="R198" i="5"/>
  <c r="P198" i="5"/>
  <c r="BI195" i="5"/>
  <c r="BH195" i="5"/>
  <c r="BG195" i="5"/>
  <c r="BF195" i="5"/>
  <c r="T195" i="5"/>
  <c r="R195" i="5"/>
  <c r="P195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3" i="5"/>
  <c r="BH183" i="5"/>
  <c r="BG183" i="5"/>
  <c r="BF183" i="5"/>
  <c r="T183" i="5"/>
  <c r="R183" i="5"/>
  <c r="P183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69" i="5"/>
  <c r="BH169" i="5"/>
  <c r="BG169" i="5"/>
  <c r="BF169" i="5"/>
  <c r="T169" i="5"/>
  <c r="R169" i="5"/>
  <c r="P169" i="5"/>
  <c r="BI166" i="5"/>
  <c r="BH166" i="5"/>
  <c r="BG166" i="5"/>
  <c r="BF166" i="5"/>
  <c r="T166" i="5"/>
  <c r="R166" i="5"/>
  <c r="P166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52" i="5"/>
  <c r="BH152" i="5"/>
  <c r="BG152" i="5"/>
  <c r="BF152" i="5"/>
  <c r="T152" i="5"/>
  <c r="R152" i="5"/>
  <c r="P152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7" i="5"/>
  <c r="BH137" i="5"/>
  <c r="BG137" i="5"/>
  <c r="BF137" i="5"/>
  <c r="T137" i="5"/>
  <c r="R137" i="5"/>
  <c r="P137" i="5"/>
  <c r="J131" i="5"/>
  <c r="J130" i="5"/>
  <c r="F130" i="5"/>
  <c r="F128" i="5"/>
  <c r="E126" i="5"/>
  <c r="J96" i="5"/>
  <c r="J95" i="5"/>
  <c r="F95" i="5"/>
  <c r="F93" i="5"/>
  <c r="E91" i="5"/>
  <c r="J22" i="5"/>
  <c r="E22" i="5"/>
  <c r="F96" i="5" s="1"/>
  <c r="J21" i="5"/>
  <c r="J16" i="5"/>
  <c r="J128" i="5"/>
  <c r="E7" i="5"/>
  <c r="E120" i="5"/>
  <c r="J39" i="4"/>
  <c r="J38" i="4"/>
  <c r="AY99" i="1" s="1"/>
  <c r="J37" i="4"/>
  <c r="AX99" i="1" s="1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J118" i="4"/>
  <c r="J117" i="4"/>
  <c r="F117" i="4"/>
  <c r="F115" i="4"/>
  <c r="E113" i="4"/>
  <c r="J94" i="4"/>
  <c r="J93" i="4"/>
  <c r="F93" i="4"/>
  <c r="F91" i="4"/>
  <c r="E89" i="4"/>
  <c r="J20" i="4"/>
  <c r="E20" i="4"/>
  <c r="F94" i="4" s="1"/>
  <c r="J19" i="4"/>
  <c r="J14" i="4"/>
  <c r="J115" i="4" s="1"/>
  <c r="E7" i="4"/>
  <c r="E109" i="4" s="1"/>
  <c r="J41" i="3"/>
  <c r="J40" i="3"/>
  <c r="AY98" i="1" s="1"/>
  <c r="J39" i="3"/>
  <c r="AX98" i="1"/>
  <c r="BI640" i="3"/>
  <c r="BH640" i="3"/>
  <c r="BG640" i="3"/>
  <c r="BF640" i="3"/>
  <c r="T640" i="3"/>
  <c r="R640" i="3"/>
  <c r="P640" i="3"/>
  <c r="BI635" i="3"/>
  <c r="BH635" i="3"/>
  <c r="BG635" i="3"/>
  <c r="BF635" i="3"/>
  <c r="T635" i="3"/>
  <c r="R635" i="3"/>
  <c r="P635" i="3"/>
  <c r="BI632" i="3"/>
  <c r="BH632" i="3"/>
  <c r="BG632" i="3"/>
  <c r="BF632" i="3"/>
  <c r="T632" i="3"/>
  <c r="R632" i="3"/>
  <c r="P632" i="3"/>
  <c r="BI631" i="3"/>
  <c r="BH631" i="3"/>
  <c r="BG631" i="3"/>
  <c r="BF631" i="3"/>
  <c r="T631" i="3"/>
  <c r="R631" i="3"/>
  <c r="P631" i="3"/>
  <c r="BI630" i="3"/>
  <c r="BH630" i="3"/>
  <c r="BG630" i="3"/>
  <c r="BF630" i="3"/>
  <c r="T630" i="3"/>
  <c r="R630" i="3"/>
  <c r="P630" i="3"/>
  <c r="BI629" i="3"/>
  <c r="BH629" i="3"/>
  <c r="BG629" i="3"/>
  <c r="BF629" i="3"/>
  <c r="T629" i="3"/>
  <c r="R629" i="3"/>
  <c r="P629" i="3"/>
  <c r="BI628" i="3"/>
  <c r="BH628" i="3"/>
  <c r="BG628" i="3"/>
  <c r="BF628" i="3"/>
  <c r="T628" i="3"/>
  <c r="R628" i="3"/>
  <c r="P628" i="3"/>
  <c r="BI627" i="3"/>
  <c r="BH627" i="3"/>
  <c r="BG627" i="3"/>
  <c r="BF627" i="3"/>
  <c r="T627" i="3"/>
  <c r="R627" i="3"/>
  <c r="P627" i="3"/>
  <c r="BI626" i="3"/>
  <c r="BH626" i="3"/>
  <c r="BG626" i="3"/>
  <c r="BF626" i="3"/>
  <c r="T626" i="3"/>
  <c r="R626" i="3"/>
  <c r="P626" i="3"/>
  <c r="BI625" i="3"/>
  <c r="BH625" i="3"/>
  <c r="BG625" i="3"/>
  <c r="BF625" i="3"/>
  <c r="T625" i="3"/>
  <c r="R625" i="3"/>
  <c r="P625" i="3"/>
  <c r="BI624" i="3"/>
  <c r="BH624" i="3"/>
  <c r="BG624" i="3"/>
  <c r="BF624" i="3"/>
  <c r="T624" i="3"/>
  <c r="R624" i="3"/>
  <c r="P624" i="3"/>
  <c r="BI623" i="3"/>
  <c r="BH623" i="3"/>
  <c r="BG623" i="3"/>
  <c r="BF623" i="3"/>
  <c r="T623" i="3"/>
  <c r="R623" i="3"/>
  <c r="P623" i="3"/>
  <c r="BI622" i="3"/>
  <c r="BH622" i="3"/>
  <c r="BG622" i="3"/>
  <c r="BF622" i="3"/>
  <c r="T622" i="3"/>
  <c r="R622" i="3"/>
  <c r="P622" i="3"/>
  <c r="BI621" i="3"/>
  <c r="BH621" i="3"/>
  <c r="BG621" i="3"/>
  <c r="BF621" i="3"/>
  <c r="T621" i="3"/>
  <c r="R621" i="3"/>
  <c r="P621" i="3"/>
  <c r="BI620" i="3"/>
  <c r="BH620" i="3"/>
  <c r="BG620" i="3"/>
  <c r="BF620" i="3"/>
  <c r="T620" i="3"/>
  <c r="R620" i="3"/>
  <c r="P620" i="3"/>
  <c r="BI619" i="3"/>
  <c r="BH619" i="3"/>
  <c r="BG619" i="3"/>
  <c r="BF619" i="3"/>
  <c r="T619" i="3"/>
  <c r="R619" i="3"/>
  <c r="P619" i="3"/>
  <c r="BI618" i="3"/>
  <c r="BH618" i="3"/>
  <c r="BG618" i="3"/>
  <c r="BF618" i="3"/>
  <c r="T618" i="3"/>
  <c r="R618" i="3"/>
  <c r="P618" i="3"/>
  <c r="BI615" i="3"/>
  <c r="BH615" i="3"/>
  <c r="BG615" i="3"/>
  <c r="BF615" i="3"/>
  <c r="T615" i="3"/>
  <c r="T614" i="3" s="1"/>
  <c r="R615" i="3"/>
  <c r="R614" i="3" s="1"/>
  <c r="P615" i="3"/>
  <c r="P614" i="3" s="1"/>
  <c r="BI613" i="3"/>
  <c r="BH613" i="3"/>
  <c r="BG613" i="3"/>
  <c r="BF613" i="3"/>
  <c r="T613" i="3"/>
  <c r="R613" i="3"/>
  <c r="P613" i="3"/>
  <c r="BI611" i="3"/>
  <c r="BH611" i="3"/>
  <c r="BG611" i="3"/>
  <c r="BF611" i="3"/>
  <c r="T611" i="3"/>
  <c r="R611" i="3"/>
  <c r="P611" i="3"/>
  <c r="BI610" i="3"/>
  <c r="BH610" i="3"/>
  <c r="BG610" i="3"/>
  <c r="BF610" i="3"/>
  <c r="T610" i="3"/>
  <c r="R610" i="3"/>
  <c r="P610" i="3"/>
  <c r="BI609" i="3"/>
  <c r="BH609" i="3"/>
  <c r="BG609" i="3"/>
  <c r="BF609" i="3"/>
  <c r="T609" i="3"/>
  <c r="R609" i="3"/>
  <c r="P609" i="3"/>
  <c r="BI607" i="3"/>
  <c r="BH607" i="3"/>
  <c r="BG607" i="3"/>
  <c r="BF607" i="3"/>
  <c r="T607" i="3"/>
  <c r="R607" i="3"/>
  <c r="P607" i="3"/>
  <c r="BI606" i="3"/>
  <c r="BH606" i="3"/>
  <c r="BG606" i="3"/>
  <c r="BF606" i="3"/>
  <c r="T606" i="3"/>
  <c r="R606" i="3"/>
  <c r="P606" i="3"/>
  <c r="BI604" i="3"/>
  <c r="BH604" i="3"/>
  <c r="BG604" i="3"/>
  <c r="BF604" i="3"/>
  <c r="T604" i="3"/>
  <c r="R604" i="3"/>
  <c r="P604" i="3"/>
  <c r="BI603" i="3"/>
  <c r="BH603" i="3"/>
  <c r="BG603" i="3"/>
  <c r="BF603" i="3"/>
  <c r="T603" i="3"/>
  <c r="R603" i="3"/>
  <c r="P603" i="3"/>
  <c r="BI602" i="3"/>
  <c r="BH602" i="3"/>
  <c r="BG602" i="3"/>
  <c r="BF602" i="3"/>
  <c r="T602" i="3"/>
  <c r="R602" i="3"/>
  <c r="P602" i="3"/>
  <c r="BI600" i="3"/>
  <c r="BH600" i="3"/>
  <c r="BG600" i="3"/>
  <c r="BF600" i="3"/>
  <c r="T600" i="3"/>
  <c r="R600" i="3"/>
  <c r="P600" i="3"/>
  <c r="BI596" i="3"/>
  <c r="BH596" i="3"/>
  <c r="BG596" i="3"/>
  <c r="BF596" i="3"/>
  <c r="T596" i="3"/>
  <c r="R596" i="3"/>
  <c r="P596" i="3"/>
  <c r="BI594" i="3"/>
  <c r="BH594" i="3"/>
  <c r="BG594" i="3"/>
  <c r="BF594" i="3"/>
  <c r="T594" i="3"/>
  <c r="R594" i="3"/>
  <c r="P594" i="3"/>
  <c r="BI592" i="3"/>
  <c r="BH592" i="3"/>
  <c r="BG592" i="3"/>
  <c r="BF592" i="3"/>
  <c r="T592" i="3"/>
  <c r="R592" i="3"/>
  <c r="P592" i="3"/>
  <c r="BI591" i="3"/>
  <c r="BH591" i="3"/>
  <c r="BG591" i="3"/>
  <c r="BF591" i="3"/>
  <c r="T591" i="3"/>
  <c r="R591" i="3"/>
  <c r="P591" i="3"/>
  <c r="BI590" i="3"/>
  <c r="BH590" i="3"/>
  <c r="BG590" i="3"/>
  <c r="BF590" i="3"/>
  <c r="T590" i="3"/>
  <c r="R590" i="3"/>
  <c r="P590" i="3"/>
  <c r="BI589" i="3"/>
  <c r="BH589" i="3"/>
  <c r="BG589" i="3"/>
  <c r="BF589" i="3"/>
  <c r="T589" i="3"/>
  <c r="R589" i="3"/>
  <c r="P589" i="3"/>
  <c r="BI585" i="3"/>
  <c r="BH585" i="3"/>
  <c r="BG585" i="3"/>
  <c r="BF585" i="3"/>
  <c r="T585" i="3"/>
  <c r="R585" i="3"/>
  <c r="P585" i="3"/>
  <c r="BI583" i="3"/>
  <c r="BH583" i="3"/>
  <c r="BG583" i="3"/>
  <c r="BF583" i="3"/>
  <c r="T583" i="3"/>
  <c r="R583" i="3"/>
  <c r="P583" i="3"/>
  <c r="BI582" i="3"/>
  <c r="BH582" i="3"/>
  <c r="BG582" i="3"/>
  <c r="BF582" i="3"/>
  <c r="T582" i="3"/>
  <c r="R582" i="3"/>
  <c r="P582" i="3"/>
  <c r="BI580" i="3"/>
  <c r="BH580" i="3"/>
  <c r="BG580" i="3"/>
  <c r="BF580" i="3"/>
  <c r="T580" i="3"/>
  <c r="R580" i="3"/>
  <c r="P580" i="3"/>
  <c r="BI577" i="3"/>
  <c r="BH577" i="3"/>
  <c r="BG577" i="3"/>
  <c r="BF577" i="3"/>
  <c r="T577" i="3"/>
  <c r="R577" i="3"/>
  <c r="P577" i="3"/>
  <c r="BI575" i="3"/>
  <c r="BH575" i="3"/>
  <c r="BG575" i="3"/>
  <c r="BF575" i="3"/>
  <c r="T575" i="3"/>
  <c r="R575" i="3"/>
  <c r="P575" i="3"/>
  <c r="BI572" i="3"/>
  <c r="BH572" i="3"/>
  <c r="BG572" i="3"/>
  <c r="BF572" i="3"/>
  <c r="T572" i="3"/>
  <c r="R572" i="3"/>
  <c r="P572" i="3"/>
  <c r="BI570" i="3"/>
  <c r="BH570" i="3"/>
  <c r="BG570" i="3"/>
  <c r="BF570" i="3"/>
  <c r="T570" i="3"/>
  <c r="R570" i="3"/>
  <c r="P570" i="3"/>
  <c r="BI567" i="3"/>
  <c r="BH567" i="3"/>
  <c r="BG567" i="3"/>
  <c r="BF567" i="3"/>
  <c r="T567" i="3"/>
  <c r="R567" i="3"/>
  <c r="P567" i="3"/>
  <c r="BI565" i="3"/>
  <c r="BH565" i="3"/>
  <c r="BG565" i="3"/>
  <c r="BF565" i="3"/>
  <c r="T565" i="3"/>
  <c r="R565" i="3"/>
  <c r="P565" i="3"/>
  <c r="BI562" i="3"/>
  <c r="BH562" i="3"/>
  <c r="BG562" i="3"/>
  <c r="BF562" i="3"/>
  <c r="T562" i="3"/>
  <c r="R562" i="3"/>
  <c r="P562" i="3"/>
  <c r="BI560" i="3"/>
  <c r="BH560" i="3"/>
  <c r="BG560" i="3"/>
  <c r="BF560" i="3"/>
  <c r="T560" i="3"/>
  <c r="R560" i="3"/>
  <c r="P560" i="3"/>
  <c r="BI554" i="3"/>
  <c r="BH554" i="3"/>
  <c r="BG554" i="3"/>
  <c r="BF554" i="3"/>
  <c r="T554" i="3"/>
  <c r="R554" i="3"/>
  <c r="P554" i="3"/>
  <c r="BI553" i="3"/>
  <c r="BH553" i="3"/>
  <c r="BG553" i="3"/>
  <c r="BF553" i="3"/>
  <c r="T553" i="3"/>
  <c r="R553" i="3"/>
  <c r="P553" i="3"/>
  <c r="BI552" i="3"/>
  <c r="BH552" i="3"/>
  <c r="BG552" i="3"/>
  <c r="BF552" i="3"/>
  <c r="T552" i="3"/>
  <c r="R552" i="3"/>
  <c r="P552" i="3"/>
  <c r="BI551" i="3"/>
  <c r="BH551" i="3"/>
  <c r="BG551" i="3"/>
  <c r="BF551" i="3"/>
  <c r="T551" i="3"/>
  <c r="R551" i="3"/>
  <c r="P551" i="3"/>
  <c r="BI550" i="3"/>
  <c r="BH550" i="3"/>
  <c r="BG550" i="3"/>
  <c r="BF550" i="3"/>
  <c r="T550" i="3"/>
  <c r="R550" i="3"/>
  <c r="P550" i="3"/>
  <c r="BI549" i="3"/>
  <c r="BH549" i="3"/>
  <c r="BG549" i="3"/>
  <c r="BF549" i="3"/>
  <c r="T549" i="3"/>
  <c r="R549" i="3"/>
  <c r="P549" i="3"/>
  <c r="BI548" i="3"/>
  <c r="BH548" i="3"/>
  <c r="BG548" i="3"/>
  <c r="BF548" i="3"/>
  <c r="T548" i="3"/>
  <c r="R548" i="3"/>
  <c r="P548" i="3"/>
  <c r="BI547" i="3"/>
  <c r="BH547" i="3"/>
  <c r="BG547" i="3"/>
  <c r="BF547" i="3"/>
  <c r="T547" i="3"/>
  <c r="R547" i="3"/>
  <c r="P547" i="3"/>
  <c r="BI546" i="3"/>
  <c r="BH546" i="3"/>
  <c r="BG546" i="3"/>
  <c r="BF546" i="3"/>
  <c r="T546" i="3"/>
  <c r="R546" i="3"/>
  <c r="P546" i="3"/>
  <c r="BI545" i="3"/>
  <c r="BH545" i="3"/>
  <c r="BG545" i="3"/>
  <c r="BF545" i="3"/>
  <c r="T545" i="3"/>
  <c r="R545" i="3"/>
  <c r="P545" i="3"/>
  <c r="BI544" i="3"/>
  <c r="BH544" i="3"/>
  <c r="BG544" i="3"/>
  <c r="BF544" i="3"/>
  <c r="T544" i="3"/>
  <c r="R544" i="3"/>
  <c r="P544" i="3"/>
  <c r="BI543" i="3"/>
  <c r="BH543" i="3"/>
  <c r="BG543" i="3"/>
  <c r="BF543" i="3"/>
  <c r="T543" i="3"/>
  <c r="R543" i="3"/>
  <c r="P543" i="3"/>
  <c r="BI542" i="3"/>
  <c r="BH542" i="3"/>
  <c r="BG542" i="3"/>
  <c r="BF542" i="3"/>
  <c r="T542" i="3"/>
  <c r="R542" i="3"/>
  <c r="P542" i="3"/>
  <c r="BI541" i="3"/>
  <c r="BH541" i="3"/>
  <c r="BG541" i="3"/>
  <c r="BF541" i="3"/>
  <c r="T541" i="3"/>
  <c r="R541" i="3"/>
  <c r="P541" i="3"/>
  <c r="BI540" i="3"/>
  <c r="BH540" i="3"/>
  <c r="BG540" i="3"/>
  <c r="BF540" i="3"/>
  <c r="T540" i="3"/>
  <c r="R540" i="3"/>
  <c r="P540" i="3"/>
  <c r="BI539" i="3"/>
  <c r="BH539" i="3"/>
  <c r="BG539" i="3"/>
  <c r="BF539" i="3"/>
  <c r="T539" i="3"/>
  <c r="R539" i="3"/>
  <c r="P539" i="3"/>
  <c r="BI538" i="3"/>
  <c r="BH538" i="3"/>
  <c r="BG538" i="3"/>
  <c r="BF538" i="3"/>
  <c r="T538" i="3"/>
  <c r="R538" i="3"/>
  <c r="P538" i="3"/>
  <c r="BI537" i="3"/>
  <c r="BH537" i="3"/>
  <c r="BG537" i="3"/>
  <c r="BF537" i="3"/>
  <c r="T537" i="3"/>
  <c r="R537" i="3"/>
  <c r="P537" i="3"/>
  <c r="BI535" i="3"/>
  <c r="BH535" i="3"/>
  <c r="BG535" i="3"/>
  <c r="BF535" i="3"/>
  <c r="T535" i="3"/>
  <c r="R535" i="3"/>
  <c r="P535" i="3"/>
  <c r="BI533" i="3"/>
  <c r="BH533" i="3"/>
  <c r="BG533" i="3"/>
  <c r="BF533" i="3"/>
  <c r="T533" i="3"/>
  <c r="R533" i="3"/>
  <c r="P533" i="3"/>
  <c r="BI532" i="3"/>
  <c r="BH532" i="3"/>
  <c r="BG532" i="3"/>
  <c r="BF532" i="3"/>
  <c r="T532" i="3"/>
  <c r="R532" i="3"/>
  <c r="P532" i="3"/>
  <c r="BI531" i="3"/>
  <c r="BH531" i="3"/>
  <c r="BG531" i="3"/>
  <c r="BF531" i="3"/>
  <c r="T531" i="3"/>
  <c r="R531" i="3"/>
  <c r="P531" i="3"/>
  <c r="BI530" i="3"/>
  <c r="BH530" i="3"/>
  <c r="BG530" i="3"/>
  <c r="BF530" i="3"/>
  <c r="T530" i="3"/>
  <c r="R530" i="3"/>
  <c r="P530" i="3"/>
  <c r="BI529" i="3"/>
  <c r="BH529" i="3"/>
  <c r="BG529" i="3"/>
  <c r="BF529" i="3"/>
  <c r="T529" i="3"/>
  <c r="R529" i="3"/>
  <c r="P529" i="3"/>
  <c r="BI528" i="3"/>
  <c r="BH528" i="3"/>
  <c r="BG528" i="3"/>
  <c r="BF528" i="3"/>
  <c r="T528" i="3"/>
  <c r="R528" i="3"/>
  <c r="P528" i="3"/>
  <c r="BI527" i="3"/>
  <c r="BH527" i="3"/>
  <c r="BG527" i="3"/>
  <c r="BF527" i="3"/>
  <c r="T527" i="3"/>
  <c r="R527" i="3"/>
  <c r="P527" i="3"/>
  <c r="BI526" i="3"/>
  <c r="BH526" i="3"/>
  <c r="BG526" i="3"/>
  <c r="BF526" i="3"/>
  <c r="T526" i="3"/>
  <c r="R526" i="3"/>
  <c r="P526" i="3"/>
  <c r="BI525" i="3"/>
  <c r="BH525" i="3"/>
  <c r="BG525" i="3"/>
  <c r="BF525" i="3"/>
  <c r="T525" i="3"/>
  <c r="R525" i="3"/>
  <c r="P525" i="3"/>
  <c r="BI524" i="3"/>
  <c r="BH524" i="3"/>
  <c r="BG524" i="3"/>
  <c r="BF524" i="3"/>
  <c r="T524" i="3"/>
  <c r="R524" i="3"/>
  <c r="P524" i="3"/>
  <c r="BI523" i="3"/>
  <c r="BH523" i="3"/>
  <c r="BG523" i="3"/>
  <c r="BF523" i="3"/>
  <c r="T523" i="3"/>
  <c r="R523" i="3"/>
  <c r="P523" i="3"/>
  <c r="BI522" i="3"/>
  <c r="BH522" i="3"/>
  <c r="BG522" i="3"/>
  <c r="BF522" i="3"/>
  <c r="T522" i="3"/>
  <c r="R522" i="3"/>
  <c r="P522" i="3"/>
  <c r="BI521" i="3"/>
  <c r="BH521" i="3"/>
  <c r="BG521" i="3"/>
  <c r="BF521" i="3"/>
  <c r="T521" i="3"/>
  <c r="R521" i="3"/>
  <c r="P521" i="3"/>
  <c r="BI520" i="3"/>
  <c r="BH520" i="3"/>
  <c r="BG520" i="3"/>
  <c r="BF520" i="3"/>
  <c r="T520" i="3"/>
  <c r="R520" i="3"/>
  <c r="P520" i="3"/>
  <c r="BI519" i="3"/>
  <c r="BH519" i="3"/>
  <c r="BG519" i="3"/>
  <c r="BF519" i="3"/>
  <c r="T519" i="3"/>
  <c r="R519" i="3"/>
  <c r="P519" i="3"/>
  <c r="BI518" i="3"/>
  <c r="BH518" i="3"/>
  <c r="BG518" i="3"/>
  <c r="BF518" i="3"/>
  <c r="T518" i="3"/>
  <c r="R518" i="3"/>
  <c r="P518" i="3"/>
  <c r="BI517" i="3"/>
  <c r="BH517" i="3"/>
  <c r="BG517" i="3"/>
  <c r="BF517" i="3"/>
  <c r="T517" i="3"/>
  <c r="R517" i="3"/>
  <c r="P517" i="3"/>
  <c r="BI511" i="3"/>
  <c r="BH511" i="3"/>
  <c r="BG511" i="3"/>
  <c r="BF511" i="3"/>
  <c r="T511" i="3"/>
  <c r="R511" i="3"/>
  <c r="P511" i="3"/>
  <c r="BI509" i="3"/>
  <c r="BH509" i="3"/>
  <c r="BG509" i="3"/>
  <c r="BF509" i="3"/>
  <c r="T509" i="3"/>
  <c r="R509" i="3"/>
  <c r="P509" i="3"/>
  <c r="BI503" i="3"/>
  <c r="BH503" i="3"/>
  <c r="BG503" i="3"/>
  <c r="BF503" i="3"/>
  <c r="T503" i="3"/>
  <c r="R503" i="3"/>
  <c r="P503" i="3"/>
  <c r="BI497" i="3"/>
  <c r="BH497" i="3"/>
  <c r="BG497" i="3"/>
  <c r="BF497" i="3"/>
  <c r="T497" i="3"/>
  <c r="R497" i="3"/>
  <c r="P497" i="3"/>
  <c r="BI492" i="3"/>
  <c r="BH492" i="3"/>
  <c r="BG492" i="3"/>
  <c r="BF492" i="3"/>
  <c r="T492" i="3"/>
  <c r="R492" i="3"/>
  <c r="P492" i="3"/>
  <c r="BI491" i="3"/>
  <c r="BH491" i="3"/>
  <c r="BG491" i="3"/>
  <c r="BF491" i="3"/>
  <c r="T491" i="3"/>
  <c r="R491" i="3"/>
  <c r="P491" i="3"/>
  <c r="BI489" i="3"/>
  <c r="BH489" i="3"/>
  <c r="BG489" i="3"/>
  <c r="BF489" i="3"/>
  <c r="T489" i="3"/>
  <c r="R489" i="3"/>
  <c r="P489" i="3"/>
  <c r="BI488" i="3"/>
  <c r="BH488" i="3"/>
  <c r="BG488" i="3"/>
  <c r="BF488" i="3"/>
  <c r="T488" i="3"/>
  <c r="R488" i="3"/>
  <c r="P488" i="3"/>
  <c r="BI486" i="3"/>
  <c r="BH486" i="3"/>
  <c r="BG486" i="3"/>
  <c r="BF486" i="3"/>
  <c r="T486" i="3"/>
  <c r="R486" i="3"/>
  <c r="P486" i="3"/>
  <c r="BI484" i="3"/>
  <c r="BH484" i="3"/>
  <c r="BG484" i="3"/>
  <c r="BF484" i="3"/>
  <c r="T484" i="3"/>
  <c r="R484" i="3"/>
  <c r="P484" i="3"/>
  <c r="BI481" i="3"/>
  <c r="BH481" i="3"/>
  <c r="BG481" i="3"/>
  <c r="BF481" i="3"/>
  <c r="T481" i="3"/>
  <c r="R481" i="3"/>
  <c r="P481" i="3"/>
  <c r="BI479" i="3"/>
  <c r="BH479" i="3"/>
  <c r="BG479" i="3"/>
  <c r="BF479" i="3"/>
  <c r="T479" i="3"/>
  <c r="R479" i="3"/>
  <c r="P479" i="3"/>
  <c r="BI474" i="3"/>
  <c r="BH474" i="3"/>
  <c r="BG474" i="3"/>
  <c r="BF474" i="3"/>
  <c r="T474" i="3"/>
  <c r="R474" i="3"/>
  <c r="P474" i="3"/>
  <c r="BI469" i="3"/>
  <c r="BH469" i="3"/>
  <c r="BG469" i="3"/>
  <c r="BF469" i="3"/>
  <c r="T469" i="3"/>
  <c r="R469" i="3"/>
  <c r="P469" i="3"/>
  <c r="BI464" i="3"/>
  <c r="BH464" i="3"/>
  <c r="BG464" i="3"/>
  <c r="BF464" i="3"/>
  <c r="T464" i="3"/>
  <c r="R464" i="3"/>
  <c r="P464" i="3"/>
  <c r="BI463" i="3"/>
  <c r="BH463" i="3"/>
  <c r="BG463" i="3"/>
  <c r="BF463" i="3"/>
  <c r="T463" i="3"/>
  <c r="R463" i="3"/>
  <c r="P463" i="3"/>
  <c r="BI461" i="3"/>
  <c r="BH461" i="3"/>
  <c r="BG461" i="3"/>
  <c r="BF461" i="3"/>
  <c r="T461" i="3"/>
  <c r="R461" i="3"/>
  <c r="P461" i="3"/>
  <c r="BI460" i="3"/>
  <c r="BH460" i="3"/>
  <c r="BG460" i="3"/>
  <c r="BF460" i="3"/>
  <c r="T460" i="3"/>
  <c r="R460" i="3"/>
  <c r="P460" i="3"/>
  <c r="BI456" i="3"/>
  <c r="BH456" i="3"/>
  <c r="BG456" i="3"/>
  <c r="BF456" i="3"/>
  <c r="T456" i="3"/>
  <c r="R456" i="3"/>
  <c r="P456" i="3"/>
  <c r="BI454" i="3"/>
  <c r="BH454" i="3"/>
  <c r="BG454" i="3"/>
  <c r="BF454" i="3"/>
  <c r="T454" i="3"/>
  <c r="R454" i="3"/>
  <c r="P454" i="3"/>
  <c r="BI453" i="3"/>
  <c r="BH453" i="3"/>
  <c r="BG453" i="3"/>
  <c r="BF453" i="3"/>
  <c r="T453" i="3"/>
  <c r="R453" i="3"/>
  <c r="P453" i="3"/>
  <c r="BI451" i="3"/>
  <c r="BH451" i="3"/>
  <c r="BG451" i="3"/>
  <c r="BF451" i="3"/>
  <c r="T451" i="3"/>
  <c r="R451" i="3"/>
  <c r="P451" i="3"/>
  <c r="BI450" i="3"/>
  <c r="BH450" i="3"/>
  <c r="BG450" i="3"/>
  <c r="BF450" i="3"/>
  <c r="T450" i="3"/>
  <c r="R450" i="3"/>
  <c r="P450" i="3"/>
  <c r="BI448" i="3"/>
  <c r="BH448" i="3"/>
  <c r="BG448" i="3"/>
  <c r="BF448" i="3"/>
  <c r="T448" i="3"/>
  <c r="R448" i="3"/>
  <c r="P448" i="3"/>
  <c r="BI446" i="3"/>
  <c r="BH446" i="3"/>
  <c r="BG446" i="3"/>
  <c r="BF446" i="3"/>
  <c r="T446" i="3"/>
  <c r="R446" i="3"/>
  <c r="P446" i="3"/>
  <c r="BI444" i="3"/>
  <c r="BH444" i="3"/>
  <c r="BG444" i="3"/>
  <c r="BF444" i="3"/>
  <c r="T444" i="3"/>
  <c r="R444" i="3"/>
  <c r="P444" i="3"/>
  <c r="BI439" i="3"/>
  <c r="BH439" i="3"/>
  <c r="BG439" i="3"/>
  <c r="BF439" i="3"/>
  <c r="T439" i="3"/>
  <c r="R439" i="3"/>
  <c r="P439" i="3"/>
  <c r="BI434" i="3"/>
  <c r="BH434" i="3"/>
  <c r="BG434" i="3"/>
  <c r="BF434" i="3"/>
  <c r="T434" i="3"/>
  <c r="R434" i="3"/>
  <c r="P434" i="3"/>
  <c r="BI433" i="3"/>
  <c r="BH433" i="3"/>
  <c r="BG433" i="3"/>
  <c r="BF433" i="3"/>
  <c r="T433" i="3"/>
  <c r="R433" i="3"/>
  <c r="P433" i="3"/>
  <c r="BI431" i="3"/>
  <c r="BH431" i="3"/>
  <c r="BG431" i="3"/>
  <c r="BF431" i="3"/>
  <c r="T431" i="3"/>
  <c r="R431" i="3"/>
  <c r="P431" i="3"/>
  <c r="BI430" i="3"/>
  <c r="BH430" i="3"/>
  <c r="BG430" i="3"/>
  <c r="BF430" i="3"/>
  <c r="T430" i="3"/>
  <c r="R430" i="3"/>
  <c r="P430" i="3"/>
  <c r="BI428" i="3"/>
  <c r="BH428" i="3"/>
  <c r="BG428" i="3"/>
  <c r="BF428" i="3"/>
  <c r="T428" i="3"/>
  <c r="R428" i="3"/>
  <c r="P428" i="3"/>
  <c r="BI426" i="3"/>
  <c r="BH426" i="3"/>
  <c r="BG426" i="3"/>
  <c r="BF426" i="3"/>
  <c r="T426" i="3"/>
  <c r="R426" i="3"/>
  <c r="P426" i="3"/>
  <c r="BI424" i="3"/>
  <c r="BH424" i="3"/>
  <c r="BG424" i="3"/>
  <c r="BF424" i="3"/>
  <c r="T424" i="3"/>
  <c r="R424" i="3"/>
  <c r="P424" i="3"/>
  <c r="BI422" i="3"/>
  <c r="BH422" i="3"/>
  <c r="BG422" i="3"/>
  <c r="BF422" i="3"/>
  <c r="T422" i="3"/>
  <c r="R422" i="3"/>
  <c r="P422" i="3"/>
  <c r="BI420" i="3"/>
  <c r="BH420" i="3"/>
  <c r="BG420" i="3"/>
  <c r="BF420" i="3"/>
  <c r="T420" i="3"/>
  <c r="R420" i="3"/>
  <c r="P420" i="3"/>
  <c r="BI419" i="3"/>
  <c r="BH419" i="3"/>
  <c r="BG419" i="3"/>
  <c r="BF419" i="3"/>
  <c r="T419" i="3"/>
  <c r="R419" i="3"/>
  <c r="P419" i="3"/>
  <c r="BI417" i="3"/>
  <c r="BH417" i="3"/>
  <c r="BG417" i="3"/>
  <c r="BF417" i="3"/>
  <c r="T417" i="3"/>
  <c r="R417" i="3"/>
  <c r="P417" i="3"/>
  <c r="BI412" i="3"/>
  <c r="BH412" i="3"/>
  <c r="BG412" i="3"/>
  <c r="BF412" i="3"/>
  <c r="T412" i="3"/>
  <c r="R412" i="3"/>
  <c r="P412" i="3"/>
  <c r="BI407" i="3"/>
  <c r="BH407" i="3"/>
  <c r="BG407" i="3"/>
  <c r="BF407" i="3"/>
  <c r="T407" i="3"/>
  <c r="R407" i="3"/>
  <c r="P407" i="3"/>
  <c r="BI405" i="3"/>
  <c r="BH405" i="3"/>
  <c r="BG405" i="3"/>
  <c r="BF405" i="3"/>
  <c r="T405" i="3"/>
  <c r="R405" i="3"/>
  <c r="P405" i="3"/>
  <c r="BI400" i="3"/>
  <c r="BH400" i="3"/>
  <c r="BG400" i="3"/>
  <c r="BF400" i="3"/>
  <c r="T400" i="3"/>
  <c r="R400" i="3"/>
  <c r="P400" i="3"/>
  <c r="BI398" i="3"/>
  <c r="BH398" i="3"/>
  <c r="BG398" i="3"/>
  <c r="BF398" i="3"/>
  <c r="T398" i="3"/>
  <c r="R398" i="3"/>
  <c r="P398" i="3"/>
  <c r="BI393" i="3"/>
  <c r="BH393" i="3"/>
  <c r="BG393" i="3"/>
  <c r="BF393" i="3"/>
  <c r="T393" i="3"/>
  <c r="R393" i="3"/>
  <c r="P393" i="3"/>
  <c r="BI391" i="3"/>
  <c r="BH391" i="3"/>
  <c r="BG391" i="3"/>
  <c r="BF391" i="3"/>
  <c r="T391" i="3"/>
  <c r="R391" i="3"/>
  <c r="P391" i="3"/>
  <c r="BI389" i="3"/>
  <c r="BH389" i="3"/>
  <c r="BG389" i="3"/>
  <c r="BF389" i="3"/>
  <c r="T389" i="3"/>
  <c r="R389" i="3"/>
  <c r="P389" i="3"/>
  <c r="BI384" i="3"/>
  <c r="BH384" i="3"/>
  <c r="BG384" i="3"/>
  <c r="BF384" i="3"/>
  <c r="T384" i="3"/>
  <c r="R384" i="3"/>
  <c r="P384" i="3"/>
  <c r="BI383" i="3"/>
  <c r="BH383" i="3"/>
  <c r="BG383" i="3"/>
  <c r="BF383" i="3"/>
  <c r="T383" i="3"/>
  <c r="R383" i="3"/>
  <c r="P383" i="3"/>
  <c r="BI381" i="3"/>
  <c r="BH381" i="3"/>
  <c r="BG381" i="3"/>
  <c r="BF381" i="3"/>
  <c r="T381" i="3"/>
  <c r="R381" i="3"/>
  <c r="P381" i="3"/>
  <c r="BI380" i="3"/>
  <c r="BH380" i="3"/>
  <c r="BG380" i="3"/>
  <c r="BF380" i="3"/>
  <c r="T380" i="3"/>
  <c r="R380" i="3"/>
  <c r="P380" i="3"/>
  <c r="BI378" i="3"/>
  <c r="BH378" i="3"/>
  <c r="BG378" i="3"/>
  <c r="BF378" i="3"/>
  <c r="T378" i="3"/>
  <c r="R378" i="3"/>
  <c r="P378" i="3"/>
  <c r="BI375" i="3"/>
  <c r="BH375" i="3"/>
  <c r="BG375" i="3"/>
  <c r="BF375" i="3"/>
  <c r="T375" i="3"/>
  <c r="R375" i="3"/>
  <c r="P375" i="3"/>
  <c r="BI374" i="3"/>
  <c r="BH374" i="3"/>
  <c r="BG374" i="3"/>
  <c r="BF374" i="3"/>
  <c r="T374" i="3"/>
  <c r="R374" i="3"/>
  <c r="P374" i="3"/>
  <c r="BI372" i="3"/>
  <c r="BH372" i="3"/>
  <c r="BG372" i="3"/>
  <c r="BF372" i="3"/>
  <c r="T372" i="3"/>
  <c r="R372" i="3"/>
  <c r="P372" i="3"/>
  <c r="BI371" i="3"/>
  <c r="BH371" i="3"/>
  <c r="BG371" i="3"/>
  <c r="BF371" i="3"/>
  <c r="T371" i="3"/>
  <c r="R371" i="3"/>
  <c r="P371" i="3"/>
  <c r="BI368" i="3"/>
  <c r="BH368" i="3"/>
  <c r="BG368" i="3"/>
  <c r="BF368" i="3"/>
  <c r="T368" i="3"/>
  <c r="R368" i="3"/>
  <c r="P368" i="3"/>
  <c r="BI366" i="3"/>
  <c r="BH366" i="3"/>
  <c r="BG366" i="3"/>
  <c r="BF366" i="3"/>
  <c r="T366" i="3"/>
  <c r="R366" i="3"/>
  <c r="P366" i="3"/>
  <c r="BI359" i="3"/>
  <c r="BH359" i="3"/>
  <c r="BG359" i="3"/>
  <c r="BF359" i="3"/>
  <c r="T359" i="3"/>
  <c r="R359" i="3"/>
  <c r="P359" i="3"/>
  <c r="BI355" i="3"/>
  <c r="BH355" i="3"/>
  <c r="BG355" i="3"/>
  <c r="BF355" i="3"/>
  <c r="T355" i="3"/>
  <c r="R355" i="3"/>
  <c r="P355" i="3"/>
  <c r="BI353" i="3"/>
  <c r="BH353" i="3"/>
  <c r="BG353" i="3"/>
  <c r="BF353" i="3"/>
  <c r="T353" i="3"/>
  <c r="R353" i="3"/>
  <c r="P353" i="3"/>
  <c r="BI351" i="3"/>
  <c r="BH351" i="3"/>
  <c r="BG351" i="3"/>
  <c r="BF351" i="3"/>
  <c r="T351" i="3"/>
  <c r="R351" i="3"/>
  <c r="P351" i="3"/>
  <c r="BI344" i="3"/>
  <c r="BH344" i="3"/>
  <c r="BG344" i="3"/>
  <c r="BF344" i="3"/>
  <c r="T344" i="3"/>
  <c r="R344" i="3"/>
  <c r="P344" i="3"/>
  <c r="BI340" i="3"/>
  <c r="BH340" i="3"/>
  <c r="BG340" i="3"/>
  <c r="BF340" i="3"/>
  <c r="T340" i="3"/>
  <c r="R340" i="3"/>
  <c r="P340" i="3"/>
  <c r="BI337" i="3"/>
  <c r="BH337" i="3"/>
  <c r="BG337" i="3"/>
  <c r="BF337" i="3"/>
  <c r="T337" i="3"/>
  <c r="R337" i="3"/>
  <c r="P337" i="3"/>
  <c r="BI335" i="3"/>
  <c r="BH335" i="3"/>
  <c r="BG335" i="3"/>
  <c r="BF335" i="3"/>
  <c r="T335" i="3"/>
  <c r="R335" i="3"/>
  <c r="P335" i="3"/>
  <c r="BI334" i="3"/>
  <c r="BH334" i="3"/>
  <c r="BG334" i="3"/>
  <c r="BF334" i="3"/>
  <c r="T334" i="3"/>
  <c r="R334" i="3"/>
  <c r="P334" i="3"/>
  <c r="BI332" i="3"/>
  <c r="BH332" i="3"/>
  <c r="BG332" i="3"/>
  <c r="BF332" i="3"/>
  <c r="T332" i="3"/>
  <c r="R332" i="3"/>
  <c r="P332" i="3"/>
  <c r="BI330" i="3"/>
  <c r="BH330" i="3"/>
  <c r="BG330" i="3"/>
  <c r="BF330" i="3"/>
  <c r="T330" i="3"/>
  <c r="R330" i="3"/>
  <c r="P330" i="3"/>
  <c r="BI328" i="3"/>
  <c r="BH328" i="3"/>
  <c r="BG328" i="3"/>
  <c r="BF328" i="3"/>
  <c r="T328" i="3"/>
  <c r="R328" i="3"/>
  <c r="P328" i="3"/>
  <c r="BI325" i="3"/>
  <c r="BH325" i="3"/>
  <c r="BG325" i="3"/>
  <c r="BF325" i="3"/>
  <c r="T325" i="3"/>
  <c r="R325" i="3"/>
  <c r="P325" i="3"/>
  <c r="BI324" i="3"/>
  <c r="BH324" i="3"/>
  <c r="BG324" i="3"/>
  <c r="BF324" i="3"/>
  <c r="T324" i="3"/>
  <c r="R324" i="3"/>
  <c r="P324" i="3"/>
  <c r="BI322" i="3"/>
  <c r="BH322" i="3"/>
  <c r="BG322" i="3"/>
  <c r="BF322" i="3"/>
  <c r="T322" i="3"/>
  <c r="R322" i="3"/>
  <c r="P322" i="3"/>
  <c r="BI320" i="3"/>
  <c r="BH320" i="3"/>
  <c r="BG320" i="3"/>
  <c r="BF320" i="3"/>
  <c r="T320" i="3"/>
  <c r="R320" i="3"/>
  <c r="P320" i="3"/>
  <c r="BI306" i="3"/>
  <c r="BH306" i="3"/>
  <c r="BG306" i="3"/>
  <c r="BF306" i="3"/>
  <c r="T306" i="3"/>
  <c r="R306" i="3"/>
  <c r="P306" i="3"/>
  <c r="BI305" i="3"/>
  <c r="BH305" i="3"/>
  <c r="BG305" i="3"/>
  <c r="BF305" i="3"/>
  <c r="T305" i="3"/>
  <c r="R305" i="3"/>
  <c r="P305" i="3"/>
  <c r="BI303" i="3"/>
  <c r="BH303" i="3"/>
  <c r="BG303" i="3"/>
  <c r="BF303" i="3"/>
  <c r="T303" i="3"/>
  <c r="R303" i="3"/>
  <c r="P303" i="3"/>
  <c r="BI301" i="3"/>
  <c r="BH301" i="3"/>
  <c r="BG301" i="3"/>
  <c r="BF301" i="3"/>
  <c r="T301" i="3"/>
  <c r="R301" i="3"/>
  <c r="P301" i="3"/>
  <c r="BI291" i="3"/>
  <c r="BH291" i="3"/>
  <c r="BG291" i="3"/>
  <c r="BF291" i="3"/>
  <c r="T291" i="3"/>
  <c r="R291" i="3"/>
  <c r="P291" i="3"/>
  <c r="BI289" i="3"/>
  <c r="BH289" i="3"/>
  <c r="BG289" i="3"/>
  <c r="BF289" i="3"/>
  <c r="T289" i="3"/>
  <c r="R289" i="3"/>
  <c r="P289" i="3"/>
  <c r="BI287" i="3"/>
  <c r="BH287" i="3"/>
  <c r="BG287" i="3"/>
  <c r="BF287" i="3"/>
  <c r="T287" i="3"/>
  <c r="R287" i="3"/>
  <c r="P287" i="3"/>
  <c r="BI282" i="3"/>
  <c r="BH282" i="3"/>
  <c r="BG282" i="3"/>
  <c r="BF282" i="3"/>
  <c r="T282" i="3"/>
  <c r="R282" i="3"/>
  <c r="P282" i="3"/>
  <c r="BI281" i="3"/>
  <c r="BH281" i="3"/>
  <c r="BG281" i="3"/>
  <c r="BF281" i="3"/>
  <c r="T281" i="3"/>
  <c r="R281" i="3"/>
  <c r="P281" i="3"/>
  <c r="BI272" i="3"/>
  <c r="BH272" i="3"/>
  <c r="BG272" i="3"/>
  <c r="BF272" i="3"/>
  <c r="T272" i="3"/>
  <c r="R272" i="3"/>
  <c r="P272" i="3"/>
  <c r="BI271" i="3"/>
  <c r="BH271" i="3"/>
  <c r="BG271" i="3"/>
  <c r="BF271" i="3"/>
  <c r="T271" i="3"/>
  <c r="R271" i="3"/>
  <c r="P271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19" i="3"/>
  <c r="BH219" i="3"/>
  <c r="BG219" i="3"/>
  <c r="BF219" i="3"/>
  <c r="T219" i="3"/>
  <c r="R219" i="3"/>
  <c r="P219" i="3"/>
  <c r="BI214" i="3"/>
  <c r="BH214" i="3"/>
  <c r="BG214" i="3"/>
  <c r="BF214" i="3"/>
  <c r="T214" i="3"/>
  <c r="R214" i="3"/>
  <c r="P214" i="3"/>
  <c r="BI209" i="3"/>
  <c r="BH209" i="3"/>
  <c r="BG209" i="3"/>
  <c r="BF209" i="3"/>
  <c r="T209" i="3"/>
  <c r="R209" i="3"/>
  <c r="P209" i="3"/>
  <c r="BI206" i="3"/>
  <c r="BH206" i="3"/>
  <c r="BG206" i="3"/>
  <c r="BF206" i="3"/>
  <c r="T206" i="3"/>
  <c r="R206" i="3"/>
  <c r="P206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J134" i="3"/>
  <c r="J133" i="3"/>
  <c r="F133" i="3"/>
  <c r="F131" i="3"/>
  <c r="E129" i="3"/>
  <c r="J96" i="3"/>
  <c r="J95" i="3"/>
  <c r="F95" i="3"/>
  <c r="F93" i="3"/>
  <c r="E91" i="3"/>
  <c r="J22" i="3"/>
  <c r="E22" i="3"/>
  <c r="F96" i="3" s="1"/>
  <c r="J21" i="3"/>
  <c r="J16" i="3"/>
  <c r="J93" i="3"/>
  <c r="E7" i="3"/>
  <c r="E85" i="3"/>
  <c r="J41" i="2"/>
  <c r="J40" i="2"/>
  <c r="AY97" i="1" s="1"/>
  <c r="J39" i="2"/>
  <c r="AX97" i="1" s="1"/>
  <c r="BI419" i="2"/>
  <c r="BH419" i="2"/>
  <c r="BG419" i="2"/>
  <c r="BF419" i="2"/>
  <c r="T419" i="2"/>
  <c r="R419" i="2"/>
  <c r="P419" i="2"/>
  <c r="BI414" i="2"/>
  <c r="BH414" i="2"/>
  <c r="BG414" i="2"/>
  <c r="BF414" i="2"/>
  <c r="T414" i="2"/>
  <c r="R414" i="2"/>
  <c r="P414" i="2"/>
  <c r="BI411" i="2"/>
  <c r="BH411" i="2"/>
  <c r="BG411" i="2"/>
  <c r="BF411" i="2"/>
  <c r="T411" i="2"/>
  <c r="T410" i="2" s="1"/>
  <c r="R411" i="2"/>
  <c r="R410" i="2" s="1"/>
  <c r="P411" i="2"/>
  <c r="P410" i="2" s="1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406" i="2"/>
  <c r="BH406" i="2"/>
  <c r="BG406" i="2"/>
  <c r="BF406" i="2"/>
  <c r="T406" i="2"/>
  <c r="R406" i="2"/>
  <c r="P406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8" i="2"/>
  <c r="BH398" i="2"/>
  <c r="BG398" i="2"/>
  <c r="BF398" i="2"/>
  <c r="T398" i="2"/>
  <c r="R398" i="2"/>
  <c r="P398" i="2"/>
  <c r="BI397" i="2"/>
  <c r="BH397" i="2"/>
  <c r="BG397" i="2"/>
  <c r="BF397" i="2"/>
  <c r="T397" i="2"/>
  <c r="R397" i="2"/>
  <c r="P397" i="2"/>
  <c r="BI395" i="2"/>
  <c r="BH395" i="2"/>
  <c r="BG395" i="2"/>
  <c r="BF395" i="2"/>
  <c r="T395" i="2"/>
  <c r="R395" i="2"/>
  <c r="P395" i="2"/>
  <c r="BI366" i="2"/>
  <c r="BH366" i="2"/>
  <c r="BG366" i="2"/>
  <c r="BF366" i="2"/>
  <c r="T366" i="2"/>
  <c r="R366" i="2"/>
  <c r="P366" i="2"/>
  <c r="BI365" i="2"/>
  <c r="BH365" i="2"/>
  <c r="BG365" i="2"/>
  <c r="BF365" i="2"/>
  <c r="T365" i="2"/>
  <c r="R365" i="2"/>
  <c r="P365" i="2"/>
  <c r="BI364" i="2"/>
  <c r="BH364" i="2"/>
  <c r="BG364" i="2"/>
  <c r="BF364" i="2"/>
  <c r="T364" i="2"/>
  <c r="R364" i="2"/>
  <c r="P364" i="2"/>
  <c r="BI363" i="2"/>
  <c r="BH363" i="2"/>
  <c r="BG363" i="2"/>
  <c r="BF363" i="2"/>
  <c r="T363" i="2"/>
  <c r="R363" i="2"/>
  <c r="P363" i="2"/>
  <c r="BI362" i="2"/>
  <c r="BH362" i="2"/>
  <c r="BG362" i="2"/>
  <c r="BF362" i="2"/>
  <c r="T362" i="2"/>
  <c r="R362" i="2"/>
  <c r="P362" i="2"/>
  <c r="BI360" i="2"/>
  <c r="BH360" i="2"/>
  <c r="BG360" i="2"/>
  <c r="BF360" i="2"/>
  <c r="T360" i="2"/>
  <c r="R360" i="2"/>
  <c r="P360" i="2"/>
  <c r="BI359" i="2"/>
  <c r="BH359" i="2"/>
  <c r="BG359" i="2"/>
  <c r="BF359" i="2"/>
  <c r="T359" i="2"/>
  <c r="R359" i="2"/>
  <c r="P359" i="2"/>
  <c r="BI358" i="2"/>
  <c r="BH358" i="2"/>
  <c r="BG358" i="2"/>
  <c r="BF358" i="2"/>
  <c r="T358" i="2"/>
  <c r="R358" i="2"/>
  <c r="P358" i="2"/>
  <c r="BI357" i="2"/>
  <c r="BH357" i="2"/>
  <c r="BG357" i="2"/>
  <c r="BF357" i="2"/>
  <c r="T357" i="2"/>
  <c r="R357" i="2"/>
  <c r="P357" i="2"/>
  <c r="BI356" i="2"/>
  <c r="BH356" i="2"/>
  <c r="BG356" i="2"/>
  <c r="BF356" i="2"/>
  <c r="T356" i="2"/>
  <c r="R356" i="2"/>
  <c r="P356" i="2"/>
  <c r="BI355" i="2"/>
  <c r="BH355" i="2"/>
  <c r="BG355" i="2"/>
  <c r="BF355" i="2"/>
  <c r="T355" i="2"/>
  <c r="R355" i="2"/>
  <c r="P355" i="2"/>
  <c r="BI354" i="2"/>
  <c r="BH354" i="2"/>
  <c r="BG354" i="2"/>
  <c r="BF354" i="2"/>
  <c r="T354" i="2"/>
  <c r="R354" i="2"/>
  <c r="P354" i="2"/>
  <c r="BI353" i="2"/>
  <c r="BH353" i="2"/>
  <c r="BG353" i="2"/>
  <c r="BF353" i="2"/>
  <c r="T353" i="2"/>
  <c r="R353" i="2"/>
  <c r="P353" i="2"/>
  <c r="BI352" i="2"/>
  <c r="BH352" i="2"/>
  <c r="BG352" i="2"/>
  <c r="BF352" i="2"/>
  <c r="T352" i="2"/>
  <c r="R352" i="2"/>
  <c r="P352" i="2"/>
  <c r="BI351" i="2"/>
  <c r="BH351" i="2"/>
  <c r="BG351" i="2"/>
  <c r="BF351" i="2"/>
  <c r="T351" i="2"/>
  <c r="R351" i="2"/>
  <c r="P351" i="2"/>
  <c r="BI350" i="2"/>
  <c r="BH350" i="2"/>
  <c r="BG350" i="2"/>
  <c r="BF350" i="2"/>
  <c r="T350" i="2"/>
  <c r="R350" i="2"/>
  <c r="P350" i="2"/>
  <c r="BI349" i="2"/>
  <c r="BH349" i="2"/>
  <c r="BG349" i="2"/>
  <c r="BF349" i="2"/>
  <c r="T349" i="2"/>
  <c r="R349" i="2"/>
  <c r="P349" i="2"/>
  <c r="BI348" i="2"/>
  <c r="BH348" i="2"/>
  <c r="BG348" i="2"/>
  <c r="BF348" i="2"/>
  <c r="T348" i="2"/>
  <c r="R348" i="2"/>
  <c r="P348" i="2"/>
  <c r="BI347" i="2"/>
  <c r="BH347" i="2"/>
  <c r="BG347" i="2"/>
  <c r="BF347" i="2"/>
  <c r="T347" i="2"/>
  <c r="R347" i="2"/>
  <c r="P347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44" i="2"/>
  <c r="BH344" i="2"/>
  <c r="BG344" i="2"/>
  <c r="BF344" i="2"/>
  <c r="T344" i="2"/>
  <c r="R344" i="2"/>
  <c r="P344" i="2"/>
  <c r="BI343" i="2"/>
  <c r="BH343" i="2"/>
  <c r="BG343" i="2"/>
  <c r="BF343" i="2"/>
  <c r="T343" i="2"/>
  <c r="R343" i="2"/>
  <c r="P343" i="2"/>
  <c r="BI342" i="2"/>
  <c r="BH342" i="2"/>
  <c r="BG342" i="2"/>
  <c r="BF342" i="2"/>
  <c r="T342" i="2"/>
  <c r="R342" i="2"/>
  <c r="P342" i="2"/>
  <c r="BI341" i="2"/>
  <c r="BH341" i="2"/>
  <c r="BG341" i="2"/>
  <c r="BF341" i="2"/>
  <c r="T341" i="2"/>
  <c r="R341" i="2"/>
  <c r="P341" i="2"/>
  <c r="BI340" i="2"/>
  <c r="BH340" i="2"/>
  <c r="BG340" i="2"/>
  <c r="BF340" i="2"/>
  <c r="T340" i="2"/>
  <c r="R340" i="2"/>
  <c r="P340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5" i="2"/>
  <c r="BH335" i="2"/>
  <c r="BG335" i="2"/>
  <c r="BF335" i="2"/>
  <c r="T335" i="2"/>
  <c r="R335" i="2"/>
  <c r="P335" i="2"/>
  <c r="BI334" i="2"/>
  <c r="BH334" i="2"/>
  <c r="BG334" i="2"/>
  <c r="BF334" i="2"/>
  <c r="T334" i="2"/>
  <c r="R334" i="2"/>
  <c r="P334" i="2"/>
  <c r="BI333" i="2"/>
  <c r="BH333" i="2"/>
  <c r="BG333" i="2"/>
  <c r="BF333" i="2"/>
  <c r="T333" i="2"/>
  <c r="R333" i="2"/>
  <c r="P333" i="2"/>
  <c r="BI332" i="2"/>
  <c r="BH332" i="2"/>
  <c r="BG332" i="2"/>
  <c r="BF332" i="2"/>
  <c r="T332" i="2"/>
  <c r="R332" i="2"/>
  <c r="P332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27" i="2"/>
  <c r="BH327" i="2"/>
  <c r="BG327" i="2"/>
  <c r="BF327" i="2"/>
  <c r="T327" i="2"/>
  <c r="R327" i="2"/>
  <c r="P327" i="2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R324" i="2"/>
  <c r="P324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1" i="2"/>
  <c r="BH311" i="2"/>
  <c r="BG311" i="2"/>
  <c r="BF311" i="2"/>
  <c r="T311" i="2"/>
  <c r="R311" i="2"/>
  <c r="P311" i="2"/>
  <c r="BI306" i="2"/>
  <c r="BH306" i="2"/>
  <c r="BG306" i="2"/>
  <c r="BF306" i="2"/>
  <c r="T306" i="2"/>
  <c r="R306" i="2"/>
  <c r="P306" i="2"/>
  <c r="BI301" i="2"/>
  <c r="BH301" i="2"/>
  <c r="BG301" i="2"/>
  <c r="BF301" i="2"/>
  <c r="T301" i="2"/>
  <c r="R301" i="2"/>
  <c r="P301" i="2"/>
  <c r="BI299" i="2"/>
  <c r="BH299" i="2"/>
  <c r="BG299" i="2"/>
  <c r="BF299" i="2"/>
  <c r="T299" i="2"/>
  <c r="R299" i="2"/>
  <c r="P299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87" i="2"/>
  <c r="BH287" i="2"/>
  <c r="BG287" i="2"/>
  <c r="BF287" i="2"/>
  <c r="T287" i="2"/>
  <c r="R287" i="2"/>
  <c r="P287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3" i="2"/>
  <c r="BH253" i="2"/>
  <c r="BG253" i="2"/>
  <c r="BF253" i="2"/>
  <c r="T253" i="2"/>
  <c r="R253" i="2"/>
  <c r="P253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0" i="2"/>
  <c r="BH170" i="2"/>
  <c r="BG170" i="2"/>
  <c r="BF170" i="2"/>
  <c r="T170" i="2"/>
  <c r="R170" i="2"/>
  <c r="P170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F39" i="2" s="1"/>
  <c r="BF138" i="2"/>
  <c r="T138" i="2"/>
  <c r="R138" i="2"/>
  <c r="P138" i="2"/>
  <c r="BI137" i="2"/>
  <c r="BH137" i="2"/>
  <c r="BG137" i="2"/>
  <c r="BF137" i="2"/>
  <c r="F38" i="2" s="1"/>
  <c r="T137" i="2"/>
  <c r="R137" i="2"/>
  <c r="P137" i="2"/>
  <c r="BI135" i="2"/>
  <c r="F41" i="2" s="1"/>
  <c r="BH135" i="2"/>
  <c r="BG135" i="2"/>
  <c r="BF135" i="2"/>
  <c r="T135" i="2"/>
  <c r="R135" i="2"/>
  <c r="P135" i="2"/>
  <c r="J129" i="2"/>
  <c r="J128" i="2"/>
  <c r="F128" i="2"/>
  <c r="F126" i="2"/>
  <c r="E124" i="2"/>
  <c r="J96" i="2"/>
  <c r="J95" i="2"/>
  <c r="F95" i="2"/>
  <c r="F93" i="2"/>
  <c r="E91" i="2"/>
  <c r="J22" i="2"/>
  <c r="E22" i="2"/>
  <c r="F129" i="2" s="1"/>
  <c r="J21" i="2"/>
  <c r="J16" i="2"/>
  <c r="J126" i="2"/>
  <c r="E7" i="2"/>
  <c r="E118" i="2"/>
  <c r="L90" i="1"/>
  <c r="AM90" i="1"/>
  <c r="AM89" i="1"/>
  <c r="L89" i="1"/>
  <c r="AM87" i="1"/>
  <c r="L87" i="1"/>
  <c r="L85" i="1"/>
  <c r="L84" i="1"/>
  <c r="BK419" i="2"/>
  <c r="J414" i="2"/>
  <c r="J411" i="2"/>
  <c r="J409" i="2"/>
  <c r="J407" i="2"/>
  <c r="J406" i="2"/>
  <c r="J405" i="2"/>
  <c r="J403" i="2"/>
  <c r="J401" i="2"/>
  <c r="J399" i="2"/>
  <c r="J398" i="2"/>
  <c r="J397" i="2"/>
  <c r="J395" i="2"/>
  <c r="J366" i="2"/>
  <c r="J365" i="2"/>
  <c r="J364" i="2"/>
  <c r="J363" i="2"/>
  <c r="J362" i="2"/>
  <c r="J360" i="2"/>
  <c r="J359" i="2"/>
  <c r="J358" i="2"/>
  <c r="J357" i="2"/>
  <c r="J356" i="2"/>
  <c r="J355" i="2"/>
  <c r="BK354" i="2"/>
  <c r="BK353" i="2"/>
  <c r="BK352" i="2"/>
  <c r="BK351" i="2"/>
  <c r="BK350" i="2"/>
  <c r="BK349" i="2"/>
  <c r="BK348" i="2"/>
  <c r="J347" i="2"/>
  <c r="J346" i="2"/>
  <c r="BK343" i="2"/>
  <c r="BK341" i="2"/>
  <c r="BK336" i="2"/>
  <c r="J334" i="2"/>
  <c r="J330" i="2"/>
  <c r="BK316" i="2"/>
  <c r="J313" i="2"/>
  <c r="J299" i="2"/>
  <c r="J285" i="2"/>
  <c r="BK275" i="2"/>
  <c r="BK269" i="2"/>
  <c r="BK265" i="2"/>
  <c r="J260" i="2"/>
  <c r="BK245" i="2"/>
  <c r="BK238" i="2"/>
  <c r="J229" i="2"/>
  <c r="BK217" i="2"/>
  <c r="J209" i="2"/>
  <c r="J177" i="2"/>
  <c r="J170" i="2"/>
  <c r="BK151" i="2"/>
  <c r="J147" i="2"/>
  <c r="BK138" i="2"/>
  <c r="AS96" i="1"/>
  <c r="BK606" i="3"/>
  <c r="J582" i="3"/>
  <c r="J549" i="3"/>
  <c r="BK537" i="3"/>
  <c r="J479" i="3"/>
  <c r="J460" i="3"/>
  <c r="J433" i="3"/>
  <c r="J420" i="3"/>
  <c r="BK391" i="3"/>
  <c r="BK325" i="3"/>
  <c r="BK301" i="3"/>
  <c r="BK197" i="3"/>
  <c r="BK627" i="3"/>
  <c r="J609" i="3"/>
  <c r="BK600" i="3"/>
  <c r="BK567" i="3"/>
  <c r="J532" i="3"/>
  <c r="BK525" i="3"/>
  <c r="BK511" i="3"/>
  <c r="J450" i="3"/>
  <c r="BK368" i="3"/>
  <c r="J334" i="3"/>
  <c r="J180" i="3"/>
  <c r="J628" i="3"/>
  <c r="J454" i="3"/>
  <c r="BK380" i="3"/>
  <c r="BK337" i="3"/>
  <c r="J186" i="3"/>
  <c r="BK577" i="3"/>
  <c r="J527" i="3"/>
  <c r="J481" i="3"/>
  <c r="J419" i="3"/>
  <c r="BK340" i="3"/>
  <c r="BK202" i="3"/>
  <c r="J627" i="3"/>
  <c r="BK613" i="3"/>
  <c r="BK602" i="3"/>
  <c r="BK565" i="3"/>
  <c r="BK451" i="3"/>
  <c r="J417" i="3"/>
  <c r="J301" i="3"/>
  <c r="BK219" i="3"/>
  <c r="BK180" i="3"/>
  <c r="BK621" i="3"/>
  <c r="BK580" i="3"/>
  <c r="J540" i="3"/>
  <c r="J517" i="3"/>
  <c r="J456" i="3"/>
  <c r="J380" i="3"/>
  <c r="BK222" i="3"/>
  <c r="J160" i="3"/>
  <c r="J550" i="3"/>
  <c r="BK535" i="3"/>
  <c r="BK517" i="3"/>
  <c r="J474" i="3"/>
  <c r="J428" i="3"/>
  <c r="BK371" i="3"/>
  <c r="J251" i="3"/>
  <c r="BK178" i="3"/>
  <c r="BK631" i="3"/>
  <c r="J620" i="3"/>
  <c r="J583" i="3"/>
  <c r="J554" i="3"/>
  <c r="J533" i="3"/>
  <c r="BK488" i="3"/>
  <c r="BK381" i="3"/>
  <c r="BK332" i="3"/>
  <c r="BK199" i="3"/>
  <c r="J178" i="3"/>
  <c r="BK146" i="3"/>
  <c r="BK146" i="4"/>
  <c r="J134" i="4"/>
  <c r="BK147" i="4"/>
  <c r="BK134" i="4"/>
  <c r="BK131" i="4"/>
  <c r="J131" i="4"/>
  <c r="BK128" i="4"/>
  <c r="BK610" i="5"/>
  <c r="J566" i="5"/>
  <c r="J487" i="5"/>
  <c r="J420" i="5"/>
  <c r="J284" i="5"/>
  <c r="J164" i="5"/>
  <c r="J618" i="5"/>
  <c r="BK568" i="5"/>
  <c r="J545" i="5"/>
  <c r="BK520" i="5"/>
  <c r="BK489" i="5"/>
  <c r="BK415" i="5"/>
  <c r="J357" i="5"/>
  <c r="BK198" i="5"/>
  <c r="BK620" i="5"/>
  <c r="BK569" i="5"/>
  <c r="BK548" i="5"/>
  <c r="J518" i="5"/>
  <c r="BK491" i="5"/>
  <c r="BK420" i="5"/>
  <c r="BK367" i="5"/>
  <c r="BK315" i="5"/>
  <c r="J275" i="5"/>
  <c r="J192" i="5"/>
  <c r="BK558" i="5"/>
  <c r="BK540" i="5"/>
  <c r="J491" i="5"/>
  <c r="BK440" i="5"/>
  <c r="J349" i="5"/>
  <c r="BK619" i="5"/>
  <c r="BK566" i="5"/>
  <c r="J550" i="5"/>
  <c r="J509" i="5"/>
  <c r="J456" i="5"/>
  <c r="BK405" i="5"/>
  <c r="BK350" i="5"/>
  <c r="J260" i="5"/>
  <c r="J154" i="5"/>
  <c r="BK624" i="5"/>
  <c r="J583" i="5"/>
  <c r="J567" i="5"/>
  <c r="BK534" i="5"/>
  <c r="J502" i="5"/>
  <c r="J440" i="5"/>
  <c r="J360" i="5"/>
  <c r="BK307" i="5"/>
  <c r="BK259" i="5"/>
  <c r="J148" i="5"/>
  <c r="J582" i="5"/>
  <c r="BK557" i="5"/>
  <c r="J528" i="5"/>
  <c r="BK510" i="5"/>
  <c r="J485" i="5"/>
  <c r="J419" i="5"/>
  <c r="BK377" i="5"/>
  <c r="J326" i="5"/>
  <c r="J178" i="5"/>
  <c r="J401" i="5"/>
  <c r="J304" i="5"/>
  <c r="BK219" i="5"/>
  <c r="BK164" i="5"/>
  <c r="J514" i="6"/>
  <c r="J494" i="6"/>
  <c r="BK488" i="6"/>
  <c r="J431" i="6"/>
  <c r="J383" i="6"/>
  <c r="J353" i="6"/>
  <c r="BK274" i="6"/>
  <c r="BK545" i="6"/>
  <c r="J533" i="6"/>
  <c r="J505" i="6"/>
  <c r="J448" i="6"/>
  <c r="BK338" i="6"/>
  <c r="J280" i="6"/>
  <c r="BK546" i="6"/>
  <c r="J535" i="6"/>
  <c r="BK513" i="6"/>
  <c r="J490" i="6"/>
  <c r="J404" i="6"/>
  <c r="J359" i="6"/>
  <c r="J322" i="6"/>
  <c r="BK205" i="6"/>
  <c r="BK169" i="6"/>
  <c r="BK495" i="6"/>
  <c r="J438" i="6"/>
  <c r="BK368" i="6"/>
  <c r="BK344" i="6"/>
  <c r="BK183" i="6"/>
  <c r="J506" i="6"/>
  <c r="J464" i="6"/>
  <c r="BK438" i="6"/>
  <c r="J416" i="6"/>
  <c r="BK351" i="6"/>
  <c r="BK210" i="6"/>
  <c r="J169" i="6"/>
  <c r="J547" i="6"/>
  <c r="BK514" i="6"/>
  <c r="BK480" i="6"/>
  <c r="J409" i="6"/>
  <c r="BK275" i="6"/>
  <c r="BK168" i="6"/>
  <c r="BK535" i="6"/>
  <c r="BK459" i="6"/>
  <c r="BK356" i="6"/>
  <c r="BK282" i="6"/>
  <c r="J210" i="6"/>
  <c r="BK166" i="6"/>
  <c r="J159" i="6"/>
  <c r="J492" i="6"/>
  <c r="BK486" i="6"/>
  <c r="BK466" i="6"/>
  <c r="BK407" i="6"/>
  <c r="BK374" i="6"/>
  <c r="J331" i="6"/>
  <c r="BK280" i="6"/>
  <c r="J165" i="6"/>
  <c r="BK345" i="7"/>
  <c r="J301" i="7"/>
  <c r="J215" i="7"/>
  <c r="BK404" i="7"/>
  <c r="BK366" i="7"/>
  <c r="J343" i="7"/>
  <c r="J274" i="7"/>
  <c r="J404" i="7"/>
  <c r="BK380" i="7"/>
  <c r="BK330" i="7"/>
  <c r="J219" i="7"/>
  <c r="J167" i="7"/>
  <c r="BK406" i="7"/>
  <c r="BK356" i="7"/>
  <c r="BK293" i="7"/>
  <c r="J191" i="7"/>
  <c r="BK134" i="8"/>
  <c r="BK347" i="2"/>
  <c r="J345" i="2"/>
  <c r="BK342" i="2"/>
  <c r="BK340" i="2"/>
  <c r="J338" i="2"/>
  <c r="J335" i="2"/>
  <c r="J333" i="2"/>
  <c r="BK328" i="2"/>
  <c r="J327" i="2"/>
  <c r="J324" i="2"/>
  <c r="BK311" i="2"/>
  <c r="BK301" i="2"/>
  <c r="J294" i="2"/>
  <c r="BK287" i="2"/>
  <c r="J283" i="2"/>
  <c r="J275" i="2"/>
  <c r="J272" i="2"/>
  <c r="J266" i="2"/>
  <c r="BK260" i="2"/>
  <c r="J249" i="2"/>
  <c r="J242" i="2"/>
  <c r="J238" i="2"/>
  <c r="BK227" i="2"/>
  <c r="BK219" i="2"/>
  <c r="BK215" i="2"/>
  <c r="BK209" i="2"/>
  <c r="BK179" i="2"/>
  <c r="J174" i="2"/>
  <c r="J162" i="2"/>
  <c r="J159" i="2"/>
  <c r="J155" i="2"/>
  <c r="BK148" i="2"/>
  <c r="J144" i="2"/>
  <c r="J140" i="2"/>
  <c r="BK135" i="2"/>
  <c r="J522" i="3"/>
  <c r="BK497" i="3"/>
  <c r="J448" i="3"/>
  <c r="BK359" i="3"/>
  <c r="J281" i="3"/>
  <c r="BK209" i="3"/>
  <c r="BK152" i="3"/>
  <c r="J625" i="3"/>
  <c r="BK479" i="3"/>
  <c r="J398" i="3"/>
  <c r="J359" i="3"/>
  <c r="BK203" i="3"/>
  <c r="BK177" i="3"/>
  <c r="J585" i="3"/>
  <c r="J543" i="3"/>
  <c r="J520" i="3"/>
  <c r="J497" i="3"/>
  <c r="BK405" i="3"/>
  <c r="BK335" i="3"/>
  <c r="BK320" i="3"/>
  <c r="BK224" i="3"/>
  <c r="BK160" i="3"/>
  <c r="BK618" i="3"/>
  <c r="J596" i="3"/>
  <c r="BK582" i="3"/>
  <c r="BK551" i="3"/>
  <c r="BK541" i="3"/>
  <c r="J439" i="3"/>
  <c r="J393" i="3"/>
  <c r="BK366" i="3"/>
  <c r="BK287" i="3"/>
  <c r="BK251" i="3"/>
  <c r="J203" i="3"/>
  <c r="BK148" i="3"/>
  <c r="J624" i="3"/>
  <c r="J613" i="3"/>
  <c r="BK596" i="3"/>
  <c r="J552" i="3"/>
  <c r="J539" i="3"/>
  <c r="J525" i="3"/>
  <c r="J521" i="3"/>
  <c r="BK461" i="3"/>
  <c r="J405" i="3"/>
  <c r="BK374" i="3"/>
  <c r="J282" i="3"/>
  <c r="BK192" i="3"/>
  <c r="J172" i="3"/>
  <c r="J631" i="3"/>
  <c r="BK546" i="3"/>
  <c r="BK542" i="3"/>
  <c r="J524" i="3"/>
  <c r="J511" i="3"/>
  <c r="BK464" i="3"/>
  <c r="J446" i="3"/>
  <c r="BK378" i="3"/>
  <c r="J320" i="3"/>
  <c r="BK272" i="3"/>
  <c r="J177" i="3"/>
  <c r="J152" i="3"/>
  <c r="BK630" i="3"/>
  <c r="J610" i="3"/>
  <c r="J591" i="3"/>
  <c r="BK570" i="3"/>
  <c r="BK553" i="3"/>
  <c r="BK532" i="3"/>
  <c r="BK528" i="3"/>
  <c r="BK444" i="3"/>
  <c r="BK422" i="3"/>
  <c r="J378" i="3"/>
  <c r="J328" i="3"/>
  <c r="J202" i="3"/>
  <c r="BK183" i="3"/>
  <c r="BK170" i="3"/>
  <c r="J148" i="3"/>
  <c r="J148" i="4"/>
  <c r="BK143" i="4"/>
  <c r="J129" i="4"/>
  <c r="J146" i="4"/>
  <c r="J138" i="4"/>
  <c r="J132" i="4"/>
  <c r="BK137" i="4"/>
  <c r="BK129" i="4"/>
  <c r="J128" i="4"/>
  <c r="BK127" i="4"/>
  <c r="BK611" i="5"/>
  <c r="BK578" i="5"/>
  <c r="J554" i="5"/>
  <c r="J501" i="5"/>
  <c r="J423" i="5"/>
  <c r="J341" i="5"/>
  <c r="J307" i="5"/>
  <c r="J224" i="5"/>
  <c r="BK161" i="5"/>
  <c r="BK582" i="5"/>
  <c r="BK573" i="5"/>
  <c r="BK560" i="5"/>
  <c r="BK543" i="5"/>
  <c r="BK529" i="5"/>
  <c r="BK518" i="5"/>
  <c r="J462" i="5"/>
  <c r="BK419" i="5"/>
  <c r="BK379" i="5"/>
  <c r="J219" i="5"/>
  <c r="J175" i="5"/>
  <c r="BK140" i="5"/>
  <c r="J574" i="5"/>
  <c r="J564" i="5"/>
  <c r="BK544" i="5"/>
  <c r="BK522" i="5"/>
  <c r="J512" i="5"/>
  <c r="BK456" i="5"/>
  <c r="BK428" i="5"/>
  <c r="BK387" i="5"/>
  <c r="BK346" i="5"/>
  <c r="J317" i="5"/>
  <c r="J272" i="5"/>
  <c r="J195" i="5"/>
  <c r="J559" i="5"/>
  <c r="J546" i="5"/>
  <c r="J542" i="5"/>
  <c r="J499" i="5"/>
  <c r="J447" i="5"/>
  <c r="BK413" i="5"/>
  <c r="BK330" i="5"/>
  <c r="J161" i="5"/>
  <c r="BK612" i="5"/>
  <c r="BK567" i="5"/>
  <c r="BK555" i="5"/>
  <c r="J540" i="5"/>
  <c r="BK525" i="5"/>
  <c r="J496" i="5"/>
  <c r="BK412" i="5"/>
  <c r="J403" i="5"/>
  <c r="BK357" i="5"/>
  <c r="J294" i="5"/>
  <c r="J250" i="5"/>
  <c r="J158" i="5"/>
  <c r="BK627" i="5"/>
  <c r="BK614" i="5"/>
  <c r="BK564" i="5"/>
  <c r="J549" i="5"/>
  <c r="J514" i="5"/>
  <c r="BK507" i="5"/>
  <c r="BK472" i="5"/>
  <c r="BK407" i="5"/>
  <c r="J346" i="5"/>
  <c r="J302" i="5"/>
  <c r="J204" i="5"/>
  <c r="BK188" i="5"/>
  <c r="J146" i="5"/>
  <c r="J608" i="5"/>
  <c r="J563" i="5"/>
  <c r="BK549" i="5"/>
  <c r="J535" i="5"/>
  <c r="BK512" i="5"/>
  <c r="J498" i="5"/>
  <c r="J470" i="5"/>
  <c r="BK438" i="5"/>
  <c r="BK393" i="5"/>
  <c r="BK369" i="5"/>
  <c r="BK341" i="5"/>
  <c r="BK306" i="5"/>
  <c r="BK137" i="5"/>
  <c r="J379" i="5"/>
  <c r="J324" i="5"/>
  <c r="BK294" i="5"/>
  <c r="BK252" i="5"/>
  <c r="BK169" i="5"/>
  <c r="J137" i="5"/>
  <c r="J528" i="6"/>
  <c r="J519" i="6"/>
  <c r="BK506" i="6"/>
  <c r="BK491" i="6"/>
  <c r="BK487" i="6"/>
  <c r="BK469" i="6"/>
  <c r="BK436" i="6"/>
  <c r="BK392" i="6"/>
  <c r="BK359" i="6"/>
  <c r="BK336" i="6"/>
  <c r="BK197" i="6"/>
  <c r="J546" i="6"/>
  <c r="BK540" i="6"/>
  <c r="BK515" i="6"/>
  <c r="J485" i="6"/>
  <c r="J445" i="6"/>
  <c r="J374" i="6"/>
  <c r="J319" i="6"/>
  <c r="BK284" i="6"/>
  <c r="J215" i="6"/>
  <c r="J544" i="6"/>
  <c r="BK533" i="6"/>
  <c r="J522" i="6"/>
  <c r="J498" i="6"/>
  <c r="BK474" i="6"/>
  <c r="J411" i="6"/>
  <c r="J368" i="6"/>
  <c r="J344" i="6"/>
  <c r="BK297" i="6"/>
  <c r="J261" i="6"/>
  <c r="J191" i="6"/>
  <c r="J161" i="6"/>
  <c r="BK500" i="6"/>
  <c r="BK489" i="6"/>
  <c r="J419" i="6"/>
  <c r="BK383" i="6"/>
  <c r="BK311" i="6"/>
  <c r="BK194" i="6"/>
  <c r="BK159" i="6"/>
  <c r="BK557" i="6"/>
  <c r="J489" i="6"/>
  <c r="J466" i="6"/>
  <c r="BK433" i="6"/>
  <c r="J407" i="6"/>
  <c r="J311" i="6"/>
  <c r="BK184" i="6"/>
  <c r="J168" i="6"/>
  <c r="J549" i="6"/>
  <c r="BK537" i="6"/>
  <c r="BK517" i="6"/>
  <c r="J486" i="6"/>
  <c r="J459" i="6"/>
  <c r="J390" i="6"/>
  <c r="BK241" i="6"/>
  <c r="J197" i="6"/>
  <c r="BK147" i="6"/>
  <c r="BK528" i="6"/>
  <c r="BK479" i="6"/>
  <c r="BK473" i="6"/>
  <c r="BK357" i="6"/>
  <c r="J284" i="6"/>
  <c r="BK261" i="6"/>
  <c r="BK193" i="6"/>
  <c r="BK177" i="6"/>
  <c r="J147" i="6"/>
  <c r="J491" i="6"/>
  <c r="J484" i="6"/>
  <c r="BK477" i="6"/>
  <c r="J470" i="6"/>
  <c r="BK418" i="6"/>
  <c r="J413" i="6"/>
  <c r="BK378" i="6"/>
  <c r="J360" i="6"/>
  <c r="BK327" i="6"/>
  <c r="BK292" i="6"/>
  <c r="BK171" i="6"/>
  <c r="J390" i="7"/>
  <c r="BK322" i="7"/>
  <c r="BK274" i="7"/>
  <c r="J236" i="7"/>
  <c r="J203" i="7"/>
  <c r="BK408" i="7"/>
  <c r="J369" i="7"/>
  <c r="J353" i="7"/>
  <c r="J328" i="7"/>
  <c r="BK215" i="7"/>
  <c r="BK164" i="7"/>
  <c r="J140" i="7"/>
  <c r="BK390" i="7"/>
  <c r="J374" i="7"/>
  <c r="BK335" i="7"/>
  <c r="BK280" i="7"/>
  <c r="J251" i="7"/>
  <c r="J205" i="7"/>
  <c r="J408" i="7"/>
  <c r="J382" i="7"/>
  <c r="BK328" i="7"/>
  <c r="BK315" i="7"/>
  <c r="BK271" i="7"/>
  <c r="BK236" i="7"/>
  <c r="J160" i="7"/>
  <c r="J393" i="7"/>
  <c r="J361" i="7"/>
  <c r="J335" i="7"/>
  <c r="BK301" i="7"/>
  <c r="J279" i="7"/>
  <c r="J232" i="7"/>
  <c r="BK189" i="7"/>
  <c r="BK160" i="7"/>
  <c r="J137" i="7"/>
  <c r="BK282" i="7"/>
  <c r="BK247" i="7"/>
  <c r="BK225" i="7"/>
  <c r="BK161" i="7"/>
  <c r="J347" i="7"/>
  <c r="BK262" i="7"/>
  <c r="BK227" i="7"/>
  <c r="J201" i="7"/>
  <c r="J155" i="7"/>
  <c r="J144" i="7"/>
  <c r="BK148" i="8"/>
  <c r="BK145" i="8"/>
  <c r="BK139" i="8"/>
  <c r="J129" i="8"/>
  <c r="J125" i="8"/>
  <c r="J135" i="8"/>
  <c r="J124" i="8"/>
  <c r="BK137" i="8"/>
  <c r="BK132" i="8"/>
  <c r="BK130" i="8"/>
  <c r="BK128" i="8"/>
  <c r="J136" i="8"/>
  <c r="J133" i="8"/>
  <c r="BK124" i="8"/>
  <c r="BK123" i="8"/>
  <c r="BK125" i="8"/>
  <c r="J326" i="2"/>
  <c r="BK313" i="2"/>
  <c r="BK299" i="2"/>
  <c r="BK285" i="2"/>
  <c r="BK277" i="2"/>
  <c r="J269" i="2"/>
  <c r="J262" i="2"/>
  <c r="J245" i="2"/>
  <c r="BK236" i="2"/>
  <c r="J227" i="2"/>
  <c r="J217" i="2"/>
  <c r="J199" i="2"/>
  <c r="BK177" i="2"/>
  <c r="BK162" i="2"/>
  <c r="J158" i="2"/>
  <c r="BK141" i="2"/>
  <c r="J137" i="2"/>
  <c r="J630" i="3"/>
  <c r="J623" i="3"/>
  <c r="BK589" i="3"/>
  <c r="BK575" i="3"/>
  <c r="J545" i="3"/>
  <c r="BK520" i="3"/>
  <c r="J469" i="3"/>
  <c r="BK454" i="3"/>
  <c r="BK431" i="3"/>
  <c r="BK419" i="3"/>
  <c r="BK353" i="3"/>
  <c r="BK322" i="3"/>
  <c r="J303" i="3"/>
  <c r="BK190" i="3"/>
  <c r="BK624" i="3"/>
  <c r="J604" i="3"/>
  <c r="BK583" i="3"/>
  <c r="J546" i="3"/>
  <c r="BK526" i="3"/>
  <c r="BK519" i="3"/>
  <c r="BK484" i="3"/>
  <c r="J407" i="3"/>
  <c r="BK344" i="3"/>
  <c r="J253" i="3"/>
  <c r="BK635" i="3"/>
  <c r="J486" i="3"/>
  <c r="J424" i="3"/>
  <c r="J374" i="3"/>
  <c r="J200" i="3"/>
  <c r="J143" i="3"/>
  <c r="BK539" i="3"/>
  <c r="J509" i="3"/>
  <c r="BK474" i="3"/>
  <c r="BK334" i="3"/>
  <c r="BK289" i="3"/>
  <c r="BK622" i="3"/>
  <c r="J606" i="3"/>
  <c r="BK590" i="3"/>
  <c r="BK547" i="3"/>
  <c r="BK428" i="3"/>
  <c r="J375" i="3"/>
  <c r="BK271" i="3"/>
  <c r="J193" i="3"/>
  <c r="J146" i="3"/>
  <c r="BK572" i="3"/>
  <c r="J537" i="3"/>
  <c r="J492" i="3"/>
  <c r="BK398" i="3"/>
  <c r="J271" i="3"/>
  <c r="J164" i="3"/>
  <c r="J618" i="3"/>
  <c r="BK545" i="3"/>
  <c r="BK523" i="3"/>
  <c r="BK450" i="3"/>
  <c r="J384" i="3"/>
  <c r="J366" i="3"/>
  <c r="J305" i="3"/>
  <c r="BK214" i="3"/>
  <c r="J635" i="3"/>
  <c r="BK623" i="3"/>
  <c r="J577" i="3"/>
  <c r="J551" i="3"/>
  <c r="BK531" i="3"/>
  <c r="BK446" i="3"/>
  <c r="J412" i="3"/>
  <c r="J344" i="3"/>
  <c r="BK206" i="3"/>
  <c r="BK189" i="3"/>
  <c r="BK154" i="3"/>
  <c r="J149" i="4"/>
  <c r="J139" i="4"/>
  <c r="BK133" i="4"/>
  <c r="J143" i="4"/>
  <c r="J123" i="4"/>
  <c r="J127" i="4"/>
  <c r="J124" i="4"/>
  <c r="J125" i="4"/>
  <c r="BK580" i="5"/>
  <c r="BK551" i="5"/>
  <c r="BK445" i="5"/>
  <c r="BK313" i="5"/>
  <c r="J252" i="5"/>
  <c r="J166" i="5"/>
  <c r="BK148" i="5"/>
  <c r="BK574" i="5"/>
  <c r="J557" i="5"/>
  <c r="J523" i="5"/>
  <c r="J503" i="5"/>
  <c r="J438" i="5"/>
  <c r="J400" i="5"/>
  <c r="BK282" i="5"/>
  <c r="BK152" i="5"/>
  <c r="J570" i="5"/>
  <c r="BK553" i="5"/>
  <c r="BK528" i="5"/>
  <c r="J505" i="5"/>
  <c r="BK410" i="5"/>
  <c r="J385" i="5"/>
  <c r="BK304" i="5"/>
  <c r="BK260" i="5"/>
  <c r="BK191" i="5"/>
  <c r="BK545" i="5"/>
  <c r="BK514" i="5"/>
  <c r="J472" i="5"/>
  <c r="J415" i="5"/>
  <c r="BK183" i="5"/>
  <c r="J577" i="5"/>
  <c r="J565" i="5"/>
  <c r="BK542" i="5"/>
  <c r="BK523" i="5"/>
  <c r="BK485" i="5"/>
  <c r="BK400" i="5"/>
  <c r="J347" i="5"/>
  <c r="BK284" i="5"/>
  <c r="J172" i="5"/>
  <c r="J632" i="5"/>
  <c r="J620" i="5"/>
  <c r="J571" i="5"/>
  <c r="BK550" i="5"/>
  <c r="J515" i="5"/>
  <c r="BK499" i="5"/>
  <c r="J160" i="5"/>
  <c r="BK572" i="5"/>
  <c r="J551" i="5"/>
  <c r="J529" i="5"/>
  <c r="BK502" i="5"/>
  <c r="BK468" i="5"/>
  <c r="BK423" i="5"/>
  <c r="BK358" i="5"/>
  <c r="BK319" i="5"/>
  <c r="BK214" i="5"/>
  <c r="J387" i="5"/>
  <c r="J259" i="5"/>
  <c r="J177" i="5"/>
  <c r="BK156" i="5"/>
  <c r="BK543" i="6"/>
  <c r="BK524" i="6"/>
  <c r="BK498" i="6"/>
  <c r="BK470" i="6"/>
  <c r="BK449" i="6"/>
  <c r="J424" i="6"/>
  <c r="BK369" i="6"/>
  <c r="BK340" i="6"/>
  <c r="BK190" i="6"/>
  <c r="J541" i="6"/>
  <c r="BK508" i="6"/>
  <c r="J449" i="6"/>
  <c r="J376" i="6"/>
  <c r="BK312" i="6"/>
  <c r="BK548" i="6"/>
  <c r="J537" i="6"/>
  <c r="BK512" i="6"/>
  <c r="BK475" i="6"/>
  <c r="BK402" i="6"/>
  <c r="J356" i="6"/>
  <c r="J282" i="6"/>
  <c r="J139" i="6"/>
  <c r="BK446" i="6"/>
  <c r="J397" i="6"/>
  <c r="J315" i="6"/>
  <c r="BK191" i="6"/>
  <c r="BK503" i="6"/>
  <c r="J469" i="6"/>
  <c r="J441" i="6"/>
  <c r="BK411" i="6"/>
  <c r="J336" i="6"/>
  <c r="J194" i="6"/>
  <c r="J145" i="6"/>
  <c r="J543" i="6"/>
  <c r="J512" i="6"/>
  <c r="J479" i="6"/>
  <c r="BK419" i="6"/>
  <c r="J296" i="6"/>
  <c r="BK181" i="6"/>
  <c r="BK525" i="6"/>
  <c r="J366" i="6"/>
  <c r="J340" i="6"/>
  <c r="J274" i="6"/>
  <c r="J188" i="6"/>
  <c r="J163" i="6"/>
  <c r="J513" i="6"/>
  <c r="J480" i="6"/>
  <c r="BK429" i="6"/>
  <c r="BK409" i="6"/>
  <c r="J369" i="6"/>
  <c r="BK315" i="6"/>
  <c r="J177" i="6"/>
  <c r="BK400" i="7"/>
  <c r="J341" i="7"/>
  <c r="J260" i="7"/>
  <c r="BK221" i="7"/>
  <c r="BK374" i="7"/>
  <c r="BK395" i="7"/>
  <c r="J189" i="7"/>
  <c r="J149" i="7"/>
  <c r="BK393" i="7"/>
  <c r="BK353" i="7"/>
  <c r="J291" i="7"/>
  <c r="J230" i="7"/>
  <c r="J195" i="7"/>
  <c r="J400" i="7"/>
  <c r="BK332" i="7"/>
  <c r="J299" i="7"/>
  <c r="J238" i="7"/>
  <c r="J395" i="7"/>
  <c r="BK358" i="7"/>
  <c r="J322" i="7"/>
  <c r="J283" i="7"/>
  <c r="BK203" i="7"/>
  <c r="BK173" i="7"/>
  <c r="J138" i="7"/>
  <c r="BK339" i="7"/>
  <c r="BK299" i="7"/>
  <c r="BK268" i="7"/>
  <c r="J243" i="7"/>
  <c r="J221" i="7"/>
  <c r="BK137" i="7"/>
  <c r="J247" i="7"/>
  <c r="BK205" i="7"/>
  <c r="BK149" i="7"/>
  <c r="J144" i="8"/>
  <c r="J131" i="8"/>
  <c r="BK149" i="8"/>
  <c r="BK126" i="8"/>
  <c r="J145" i="8"/>
  <c r="BK138" i="8"/>
  <c r="J123" i="8"/>
  <c r="J344" i="2"/>
  <c r="J341" i="2"/>
  <c r="J336" i="2"/>
  <c r="BK333" i="2"/>
  <c r="J332" i="2"/>
  <c r="BK327" i="2"/>
  <c r="BK324" i="2"/>
  <c r="J314" i="2"/>
  <c r="BK306" i="2"/>
  <c r="BK294" i="2"/>
  <c r="J287" i="2"/>
  <c r="BK278" i="2"/>
  <c r="J277" i="2"/>
  <c r="BK272" i="2"/>
  <c r="BK268" i="2"/>
  <c r="J265" i="2"/>
  <c r="J253" i="2"/>
  <c r="J247" i="2"/>
  <c r="BK240" i="2"/>
  <c r="J236" i="2"/>
  <c r="J230" i="2"/>
  <c r="J225" i="2"/>
  <c r="J210" i="2"/>
  <c r="BK199" i="2"/>
  <c r="J179" i="2"/>
  <c r="BK165" i="2"/>
  <c r="J161" i="2"/>
  <c r="BK155" i="2"/>
  <c r="J151" i="2"/>
  <c r="J148" i="2"/>
  <c r="J141" i="2"/>
  <c r="J138" i="2"/>
  <c r="AS101" i="1"/>
  <c r="BK625" i="3"/>
  <c r="BK611" i="3"/>
  <c r="BK591" i="3"/>
  <c r="J580" i="3"/>
  <c r="BK552" i="3"/>
  <c r="BK538" i="3"/>
  <c r="J491" i="3"/>
  <c r="J463" i="3"/>
  <c r="J451" i="3"/>
  <c r="BK439" i="3"/>
  <c r="BK430" i="3"/>
  <c r="BK412" i="3"/>
  <c r="J383" i="3"/>
  <c r="J330" i="3"/>
  <c r="J306" i="3"/>
  <c r="J291" i="3"/>
  <c r="BK200" i="3"/>
  <c r="BK186" i="3"/>
  <c r="J622" i="3"/>
  <c r="J611" i="3"/>
  <c r="J603" i="3"/>
  <c r="BK592" i="3"/>
  <c r="J572" i="3"/>
  <c r="J542" i="3"/>
  <c r="J530" i="3"/>
  <c r="BK524" i="3"/>
  <c r="BK518" i="3"/>
  <c r="BK456" i="3"/>
  <c r="J434" i="3"/>
  <c r="J351" i="3"/>
  <c r="BK324" i="3"/>
  <c r="J224" i="3"/>
  <c r="J189" i="3"/>
  <c r="J640" i="3"/>
  <c r="BK626" i="3"/>
  <c r="BK460" i="3"/>
  <c r="BK384" i="3"/>
  <c r="J353" i="3"/>
  <c r="BK282" i="3"/>
  <c r="J197" i="3"/>
  <c r="J590" i="3"/>
  <c r="J560" i="3"/>
  <c r="J531" i="3"/>
  <c r="J518" i="3"/>
  <c r="BK486" i="3"/>
  <c r="J431" i="3"/>
  <c r="BK355" i="3"/>
  <c r="BK330" i="3"/>
  <c r="BK306" i="3"/>
  <c r="J168" i="3"/>
  <c r="J621" i="3"/>
  <c r="BK607" i="3"/>
  <c r="J592" i="3"/>
  <c r="J562" i="3"/>
  <c r="J544" i="3"/>
  <c r="J453" i="3"/>
  <c r="BK420" i="3"/>
  <c r="J355" i="3"/>
  <c r="BK253" i="3"/>
  <c r="J214" i="3"/>
  <c r="BK174" i="3"/>
  <c r="J626" i="3"/>
  <c r="J615" i="3"/>
  <c r="J600" i="3"/>
  <c r="BK549" i="3"/>
  <c r="BK527" i="3"/>
  <c r="J503" i="3"/>
  <c r="BK448" i="3"/>
  <c r="BK383" i="3"/>
  <c r="J368" i="3"/>
  <c r="J272" i="3"/>
  <c r="J175" i="3"/>
  <c r="J154" i="3"/>
  <c r="J548" i="3"/>
  <c r="BK543" i="3"/>
  <c r="BK530" i="3"/>
  <c r="BK521" i="3"/>
  <c r="BK509" i="3"/>
  <c r="J144" i="4"/>
  <c r="J137" i="4"/>
  <c r="BK123" i="4"/>
  <c r="J145" i="4"/>
  <c r="J136" i="4"/>
  <c r="J130" i="4"/>
  <c r="BK132" i="4"/>
  <c r="J126" i="4"/>
  <c r="BK616" i="5"/>
  <c r="BK576" i="5"/>
  <c r="J560" i="5"/>
  <c r="J489" i="5"/>
  <c r="J433" i="5"/>
  <c r="J330" i="5"/>
  <c r="J296" i="5"/>
  <c r="BK192" i="5"/>
  <c r="BK158" i="5"/>
  <c r="BK146" i="5"/>
  <c r="J579" i="5"/>
  <c r="BK565" i="5"/>
  <c r="J547" i="5"/>
  <c r="J536" i="5"/>
  <c r="BK527" i="5"/>
  <c r="BK498" i="5"/>
  <c r="BK443" i="5"/>
  <c r="J412" i="5"/>
  <c r="BK371" i="5"/>
  <c r="J315" i="5"/>
  <c r="J188" i="5"/>
  <c r="BK166" i="5"/>
  <c r="J622" i="5"/>
  <c r="J578" i="5"/>
  <c r="J568" i="5"/>
  <c r="J552" i="5"/>
  <c r="J538" i="5"/>
  <c r="BK521" i="5"/>
  <c r="BK516" i="5"/>
  <c r="J468" i="5"/>
  <c r="BK433" i="5"/>
  <c r="BK409" i="5"/>
  <c r="J377" i="5"/>
  <c r="J306" i="5"/>
  <c r="J286" i="5"/>
  <c r="J217" i="5"/>
  <c r="J556" i="5"/>
  <c r="BK547" i="5"/>
  <c r="J530" i="5"/>
  <c r="BK495" i="5"/>
  <c r="J367" i="5"/>
  <c r="BK287" i="5"/>
  <c r="J616" i="5"/>
  <c r="BK583" i="5"/>
  <c r="BK563" i="5"/>
  <c r="BK541" i="5"/>
  <c r="J413" i="5"/>
  <c r="J398" i="5"/>
  <c r="BK360" i="5"/>
  <c r="BK317" i="5"/>
  <c r="J287" i="5"/>
  <c r="BK175" i="5"/>
  <c r="J142" i="5"/>
  <c r="J624" i="5"/>
  <c r="J580" i="5"/>
  <c r="J553" i="5"/>
  <c r="BK538" i="5"/>
  <c r="J510" i="5"/>
  <c r="BK487" i="5"/>
  <c r="BK401" i="5"/>
  <c r="BK339" i="5"/>
  <c r="BK275" i="5"/>
  <c r="J214" i="5"/>
  <c r="J189" i="5"/>
  <c r="J156" i="5"/>
  <c r="J611" i="5"/>
  <c r="BK571" i="5"/>
  <c r="BK552" i="5"/>
  <c r="J541" i="5"/>
  <c r="J522" i="5"/>
  <c r="BK501" i="5"/>
  <c r="BK462" i="5"/>
  <c r="J448" i="5"/>
  <c r="BK319" i="6"/>
  <c r="BK157" i="6"/>
  <c r="BK542" i="6"/>
  <c r="J531" i="6"/>
  <c r="BK478" i="6"/>
  <c r="BK439" i="6"/>
  <c r="BK331" i="6"/>
  <c r="J294" i="6"/>
  <c r="BK262" i="6"/>
  <c r="J545" i="6"/>
  <c r="J532" i="6"/>
  <c r="BK519" i="6"/>
  <c r="J487" i="6"/>
  <c r="BK413" i="6"/>
  <c r="J385" i="6"/>
  <c r="BK353" i="6"/>
  <c r="BK317" i="6"/>
  <c r="BK200" i="6"/>
  <c r="BK145" i="6"/>
  <c r="BK522" i="6"/>
  <c r="BK490" i="6"/>
  <c r="J435" i="6"/>
  <c r="BK385" i="6"/>
  <c r="BK365" i="6"/>
  <c r="BK215" i="6"/>
  <c r="J166" i="6"/>
  <c r="J557" i="6"/>
  <c r="BK492" i="6"/>
  <c r="J472" i="6"/>
  <c r="J446" i="6"/>
  <c r="J418" i="6"/>
  <c r="J392" i="6"/>
  <c r="J297" i="6"/>
  <c r="J181" i="6"/>
  <c r="BK161" i="6"/>
  <c r="J142" i="6"/>
  <c r="BK532" i="6"/>
  <c r="J525" i="6"/>
  <c r="J500" i="6"/>
  <c r="BK476" i="6"/>
  <c r="J439" i="6"/>
  <c r="J324" i="6"/>
  <c r="BK213" i="6"/>
  <c r="J184" i="6"/>
  <c r="BK139" i="6"/>
  <c r="J515" i="6"/>
  <c r="BK243" i="7"/>
  <c r="BK196" i="7"/>
  <c r="J384" i="7"/>
  <c r="J358" i="7"/>
  <c r="J366" i="7"/>
  <c r="J323" i="7"/>
  <c r="BK191" i="7"/>
  <c r="BK150" i="7"/>
  <c r="J406" i="7"/>
  <c r="BK384" i="7"/>
  <c r="BK363" i="7"/>
  <c r="J339" i="7"/>
  <c r="J267" i="7"/>
  <c r="J225" i="7"/>
  <c r="BK170" i="7"/>
  <c r="BK411" i="7"/>
  <c r="BK372" i="7"/>
  <c r="J345" i="7"/>
  <c r="BK320" i="7"/>
  <c r="BK279" i="7"/>
  <c r="BK228" i="7"/>
  <c r="J150" i="7"/>
  <c r="BK141" i="7"/>
  <c r="BK382" i="7"/>
  <c r="BK347" i="7"/>
  <c r="BK325" i="7"/>
  <c r="BK289" i="7"/>
  <c r="BK251" i="7"/>
  <c r="J196" i="7"/>
  <c r="J141" i="7"/>
  <c r="BK135" i="7"/>
  <c r="J332" i="7"/>
  <c r="BK283" i="7"/>
  <c r="BK267" i="7"/>
  <c r="BK232" i="7"/>
  <c r="J146" i="7"/>
  <c r="BK291" i="7"/>
  <c r="J245" i="7"/>
  <c r="J217" i="7"/>
  <c r="BK175" i="7"/>
  <c r="BK146" i="7"/>
  <c r="BK138" i="7"/>
  <c r="BK146" i="8"/>
  <c r="BK133" i="8"/>
  <c r="J127" i="8"/>
  <c r="BK144" i="8"/>
  <c r="J132" i="8"/>
  <c r="BK129" i="8"/>
  <c r="J146" i="8"/>
  <c r="J134" i="8"/>
  <c r="J139" i="8"/>
  <c r="BK344" i="2"/>
  <c r="J342" i="2"/>
  <c r="BK338" i="2"/>
  <c r="BK334" i="2"/>
  <c r="BK330" i="2"/>
  <c r="BK326" i="2"/>
  <c r="BK314" i="2"/>
  <c r="J306" i="2"/>
  <c r="BK292" i="2"/>
  <c r="BK283" i="2"/>
  <c r="BK274" i="2"/>
  <c r="BK266" i="2"/>
  <c r="BK253" i="2"/>
  <c r="BK247" i="2"/>
  <c r="J240" i="2"/>
  <c r="BK229" i="2"/>
  <c r="J219" i="2"/>
  <c r="BK210" i="2"/>
  <c r="J197" i="2"/>
  <c r="BK170" i="2"/>
  <c r="BK161" i="2"/>
  <c r="BK158" i="2"/>
  <c r="J150" i="2"/>
  <c r="BK144" i="2"/>
  <c r="BK137" i="2"/>
  <c r="F40" i="2"/>
  <c r="J158" i="3"/>
  <c r="J489" i="3"/>
  <c r="BK434" i="3"/>
  <c r="J381" i="3"/>
  <c r="BK351" i="3"/>
  <c r="BK166" i="3"/>
  <c r="BK554" i="3"/>
  <c r="J529" i="3"/>
  <c r="BK491" i="3"/>
  <c r="J400" i="3"/>
  <c r="J322" i="3"/>
  <c r="J170" i="3"/>
  <c r="BK619" i="3"/>
  <c r="BK604" i="3"/>
  <c r="J575" i="3"/>
  <c r="BK463" i="3"/>
  <c r="BK407" i="3"/>
  <c r="BK328" i="3"/>
  <c r="J206" i="3"/>
  <c r="BK164" i="3"/>
  <c r="J619" i="3"/>
  <c r="BK562" i="3"/>
  <c r="J526" i="3"/>
  <c r="J464" i="3"/>
  <c r="J430" i="3"/>
  <c r="BK372" i="3"/>
  <c r="J209" i="3"/>
  <c r="J632" i="3"/>
  <c r="J547" i="3"/>
  <c r="J528" i="3"/>
  <c r="BK481" i="3"/>
  <c r="BK426" i="3"/>
  <c r="J372" i="3"/>
  <c r="J287" i="3"/>
  <c r="BK172" i="3"/>
  <c r="BK629" i="3"/>
  <c r="J594" i="3"/>
  <c r="BK560" i="3"/>
  <c r="BK548" i="3"/>
  <c r="BK503" i="3"/>
  <c r="BK433" i="3"/>
  <c r="J371" i="3"/>
  <c r="J289" i="3"/>
  <c r="BK193" i="3"/>
  <c r="BK175" i="3"/>
  <c r="BK143" i="3"/>
  <c r="BK145" i="4"/>
  <c r="J135" i="4"/>
  <c r="BK148" i="4"/>
  <c r="BK139" i="4"/>
  <c r="J133" i="4"/>
  <c r="BK136" i="4"/>
  <c r="BK126" i="4"/>
  <c r="J614" i="5"/>
  <c r="J572" i="5"/>
  <c r="BK503" i="5"/>
  <c r="BK470" i="5"/>
  <c r="J322" i="5"/>
  <c r="J198" i="5"/>
  <c r="BK154" i="5"/>
  <c r="J576" i="5"/>
  <c r="J555" i="5"/>
  <c r="J521" i="5"/>
  <c r="J474" i="5"/>
  <c r="BK422" i="5"/>
  <c r="BK361" i="5"/>
  <c r="BK204" i="5"/>
  <c r="J163" i="5"/>
  <c r="J610" i="5"/>
  <c r="J562" i="5"/>
  <c r="J532" i="5"/>
  <c r="BK509" i="5"/>
  <c r="BK447" i="5"/>
  <c r="J407" i="5"/>
  <c r="J339" i="5"/>
  <c r="BK296" i="5"/>
  <c r="BK250" i="5"/>
  <c r="BK142" i="5"/>
  <c r="J548" i="5"/>
  <c r="BK532" i="5"/>
  <c r="BK496" i="5"/>
  <c r="J443" i="5"/>
  <c r="J358" i="5"/>
  <c r="BK178" i="5"/>
  <c r="BK570" i="5"/>
  <c r="BK556" i="5"/>
  <c r="J527" i="5"/>
  <c r="J508" i="5"/>
  <c r="J410" i="5"/>
  <c r="J369" i="5"/>
  <c r="BK322" i="5"/>
  <c r="BK195" i="5"/>
  <c r="J627" i="5"/>
  <c r="J612" i="5"/>
  <c r="J561" i="5"/>
  <c r="BK536" i="5"/>
  <c r="J451" i="5"/>
  <c r="J393" i="5"/>
  <c r="BK324" i="5"/>
  <c r="BK177" i="5"/>
  <c r="J140" i="5"/>
  <c r="J558" i="5"/>
  <c r="BK530" i="5"/>
  <c r="J516" i="5"/>
  <c r="J493" i="5"/>
  <c r="J422" i="5"/>
  <c r="BK385" i="5"/>
  <c r="BK292" i="5"/>
  <c r="J428" i="5"/>
  <c r="BK349" i="5"/>
  <c r="J271" i="5"/>
  <c r="BK189" i="5"/>
  <c r="BK160" i="5"/>
  <c r="BK549" i="6"/>
  <c r="J508" i="6"/>
  <c r="BK493" i="6"/>
  <c r="BK485" i="6"/>
  <c r="BK464" i="6"/>
  <c r="J429" i="6"/>
  <c r="J378" i="6"/>
  <c r="BK307" i="6"/>
  <c r="BK544" i="6"/>
  <c r="J526" i="6"/>
  <c r="BK482" i="6"/>
  <c r="BK415" i="6"/>
  <c r="J321" i="6"/>
  <c r="BK243" i="6"/>
  <c r="BK547" i="6"/>
  <c r="BK531" i="6"/>
  <c r="BK505" i="6"/>
  <c r="BK435" i="6"/>
  <c r="BK360" i="6"/>
  <c r="BK324" i="6"/>
  <c r="J292" i="6"/>
  <c r="BK188" i="6"/>
  <c r="J493" i="6"/>
  <c r="BK471" i="6"/>
  <c r="J436" i="6"/>
  <c r="BK366" i="6"/>
  <c r="J193" i="6"/>
  <c r="J151" i="6"/>
  <c r="BK494" i="6"/>
  <c r="BK424" i="6"/>
  <c r="J365" i="6"/>
  <c r="J262" i="6"/>
  <c r="BK153" i="6"/>
  <c r="BK529" i="6"/>
  <c r="J503" i="6"/>
  <c r="J471" i="6"/>
  <c r="J402" i="6"/>
  <c r="J200" i="6"/>
  <c r="BK151" i="6"/>
  <c r="J517" i="6"/>
  <c r="BK448" i="6"/>
  <c r="J351" i="6"/>
  <c r="J241" i="6"/>
  <c r="J190" i="6"/>
  <c r="BK165" i="6"/>
  <c r="BK142" i="6"/>
  <c r="J482" i="6"/>
  <c r="BK472" i="6"/>
  <c r="J415" i="6"/>
  <c r="BK397" i="6"/>
  <c r="BK321" i="6"/>
  <c r="J275" i="6"/>
  <c r="BK377" i="7"/>
  <c r="BK307" i="7"/>
  <c r="BK239" i="7"/>
  <c r="BK167" i="7"/>
  <c r="J372" i="7"/>
  <c r="BK369" i="7"/>
  <c r="J268" i="7"/>
  <c r="J163" i="7"/>
  <c r="J403" i="7"/>
  <c r="BK343" i="7"/>
  <c r="J307" i="7"/>
  <c r="J239" i="7"/>
  <c r="J161" i="7"/>
  <c r="BK349" i="7"/>
  <c r="BK309" i="7"/>
  <c r="BK245" i="7"/>
  <c r="BK147" i="7"/>
  <c r="J377" i="7"/>
  <c r="J330" i="7"/>
  <c r="J293" i="7"/>
  <c r="BK230" i="7"/>
  <c r="BK155" i="7"/>
  <c r="J363" i="7"/>
  <c r="J320" i="7"/>
  <c r="BK260" i="7"/>
  <c r="BK195" i="7"/>
  <c r="J349" i="7"/>
  <c r="J282" i="7"/>
  <c r="BK219" i="7"/>
  <c r="J164" i="7"/>
  <c r="J149" i="8"/>
  <c r="BK143" i="8"/>
  <c r="J128" i="8"/>
  <c r="J138" i="8"/>
  <c r="J130" i="8"/>
  <c r="BK127" i="8"/>
  <c r="J419" i="2"/>
  <c r="BK414" i="2"/>
  <c r="BK411" i="2"/>
  <c r="BK409" i="2"/>
  <c r="BK407" i="2"/>
  <c r="BK406" i="2"/>
  <c r="BK405" i="2"/>
  <c r="BK403" i="2"/>
  <c r="BK401" i="2"/>
  <c r="BK399" i="2"/>
  <c r="BK398" i="2"/>
  <c r="BK397" i="2"/>
  <c r="BK395" i="2"/>
  <c r="BK366" i="2"/>
  <c r="BK365" i="2"/>
  <c r="BK364" i="2"/>
  <c r="BK363" i="2"/>
  <c r="BK362" i="2"/>
  <c r="BK360" i="2"/>
  <c r="BK359" i="2"/>
  <c r="BK358" i="2"/>
  <c r="BK357" i="2"/>
  <c r="BK356" i="2"/>
  <c r="BK355" i="2"/>
  <c r="J354" i="2"/>
  <c r="J353" i="2"/>
  <c r="J352" i="2"/>
  <c r="J351" i="2"/>
  <c r="J350" i="2"/>
  <c r="J349" i="2"/>
  <c r="J348" i="2"/>
  <c r="BK346" i="2"/>
  <c r="BK345" i="2"/>
  <c r="J343" i="2"/>
  <c r="J340" i="2"/>
  <c r="BK335" i="2"/>
  <c r="BK332" i="2"/>
  <c r="J328" i="2"/>
  <c r="J316" i="2"/>
  <c r="J311" i="2"/>
  <c r="J301" i="2"/>
  <c r="J292" i="2"/>
  <c r="J278" i="2"/>
  <c r="J274" i="2"/>
  <c r="J268" i="2"/>
  <c r="BK262" i="2"/>
  <c r="BK249" i="2"/>
  <c r="BK242" i="2"/>
  <c r="BK230" i="2"/>
  <c r="BK225" i="2"/>
  <c r="J215" i="2"/>
  <c r="BK197" i="2"/>
  <c r="BK174" i="2"/>
  <c r="J165" i="2"/>
  <c r="BK159" i="2"/>
  <c r="BK150" i="2"/>
  <c r="BK147" i="2"/>
  <c r="BK140" i="2"/>
  <c r="J135" i="2"/>
  <c r="BK632" i="3"/>
  <c r="J629" i="3"/>
  <c r="J607" i="3"/>
  <c r="BK585" i="3"/>
  <c r="J565" i="3"/>
  <c r="BK544" i="3"/>
  <c r="J519" i="3"/>
  <c r="J461" i="3"/>
  <c r="J444" i="3"/>
  <c r="J426" i="3"/>
  <c r="BK393" i="3"/>
  <c r="J332" i="3"/>
  <c r="BK305" i="3"/>
  <c r="BK281" i="3"/>
  <c r="J174" i="3"/>
  <c r="BK615" i="3"/>
  <c r="J602" i="3"/>
  <c r="BK550" i="3"/>
  <c r="J535" i="3"/>
  <c r="J523" i="3"/>
  <c r="BK489" i="3"/>
  <c r="BK400" i="3"/>
  <c r="J335" i="3"/>
  <c r="J222" i="3"/>
  <c r="BK640" i="3"/>
  <c r="J484" i="3"/>
  <c r="BK389" i="3"/>
  <c r="J325" i="3"/>
  <c r="J190" i="3"/>
  <c r="J589" i="3"/>
  <c r="BK533" i="3"/>
  <c r="J488" i="3"/>
  <c r="J389" i="3"/>
  <c r="J324" i="3"/>
  <c r="J140" i="3"/>
  <c r="BK609" i="3"/>
  <c r="BK594" i="3"/>
  <c r="J570" i="3"/>
  <c r="BK540" i="3"/>
  <c r="BK424" i="3"/>
  <c r="J337" i="3"/>
  <c r="J183" i="3"/>
  <c r="BK140" i="3"/>
  <c r="BK610" i="3"/>
  <c r="J553" i="3"/>
  <c r="BK529" i="3"/>
  <c r="BK469" i="3"/>
  <c r="J422" i="3"/>
  <c r="BK303" i="3"/>
  <c r="J199" i="3"/>
  <c r="BK168" i="3"/>
  <c r="BK620" i="3"/>
  <c r="J538" i="3"/>
  <c r="BK522" i="3"/>
  <c r="BK453" i="3"/>
  <c r="J391" i="3"/>
  <c r="J340" i="3"/>
  <c r="J219" i="3"/>
  <c r="BK158" i="3"/>
  <c r="BK628" i="3"/>
  <c r="BK603" i="3"/>
  <c r="J567" i="3"/>
  <c r="J541" i="3"/>
  <c r="BK492" i="3"/>
  <c r="BK417" i="3"/>
  <c r="BK375" i="3"/>
  <c r="BK291" i="3"/>
  <c r="J192" i="3"/>
  <c r="J166" i="3"/>
  <c r="J147" i="4"/>
  <c r="BK138" i="4"/>
  <c r="BK149" i="4"/>
  <c r="BK144" i="4"/>
  <c r="BK135" i="4"/>
  <c r="BK124" i="4"/>
  <c r="BK130" i="4"/>
  <c r="BK125" i="4"/>
  <c r="BK474" i="5"/>
  <c r="BK353" i="5"/>
  <c r="BK272" i="5"/>
  <c r="BK172" i="5"/>
  <c r="J152" i="5"/>
  <c r="BK577" i="5"/>
  <c r="BK562" i="5"/>
  <c r="J534" i="5"/>
  <c r="BK515" i="5"/>
  <c r="BK448" i="5"/>
  <c r="BK398" i="5"/>
  <c r="J319" i="5"/>
  <c r="J169" i="5"/>
  <c r="J619" i="5"/>
  <c r="J573" i="5"/>
  <c r="BK546" i="5"/>
  <c r="J520" i="5"/>
  <c r="J507" i="5"/>
  <c r="J450" i="5"/>
  <c r="J405" i="5"/>
  <c r="BK326" i="5"/>
  <c r="J292" i="5"/>
  <c r="BK224" i="5"/>
  <c r="BK618" i="5"/>
  <c r="BK554" i="5"/>
  <c r="BK505" i="5"/>
  <c r="BK451" i="5"/>
  <c r="J371" i="5"/>
  <c r="J282" i="5"/>
  <c r="BK608" i="5"/>
  <c r="BK559" i="5"/>
  <c r="BK535" i="5"/>
  <c r="BK493" i="5"/>
  <c r="J409" i="5"/>
  <c r="J361" i="5"/>
  <c r="J313" i="5"/>
  <c r="J183" i="5"/>
  <c r="BK632" i="5"/>
  <c r="BK622" i="5"/>
  <c r="J569" i="5"/>
  <c r="J544" i="5"/>
  <c r="BK508" i="5"/>
  <c r="J445" i="5"/>
  <c r="BK347" i="5"/>
  <c r="BK271" i="5"/>
  <c r="J191" i="5"/>
  <c r="J174" i="5"/>
  <c r="BK579" i="5"/>
  <c r="BK561" i="5"/>
  <c r="J543" i="5"/>
  <c r="J525" i="5"/>
  <c r="J495" i="5"/>
  <c r="BK450" i="5"/>
  <c r="BK403" i="5"/>
  <c r="J350" i="5"/>
  <c r="BK286" i="5"/>
  <c r="BK174" i="5"/>
  <c r="J353" i="5"/>
  <c r="BK302" i="5"/>
  <c r="BK217" i="5"/>
  <c r="BK163" i="5"/>
  <c r="BK552" i="6"/>
  <c r="J495" i="6"/>
  <c r="J476" i="6"/>
  <c r="BK445" i="6"/>
  <c r="BK404" i="6"/>
  <c r="J357" i="6"/>
  <c r="BK309" i="6"/>
  <c r="J548" i="6"/>
  <c r="J529" i="6"/>
  <c r="J474" i="6"/>
  <c r="BK390" i="6"/>
  <c r="BK322" i="6"/>
  <c r="J309" i="6"/>
  <c r="BK174" i="6"/>
  <c r="BK541" i="6"/>
  <c r="J524" i="6"/>
  <c r="J477" i="6"/>
  <c r="J433" i="6"/>
  <c r="BK376" i="6"/>
  <c r="J327" i="6"/>
  <c r="BK294" i="6"/>
  <c r="J180" i="6"/>
  <c r="J542" i="6"/>
  <c r="J454" i="6"/>
  <c r="BK405" i="6"/>
  <c r="J363" i="6"/>
  <c r="J171" i="6"/>
  <c r="J157" i="6"/>
  <c r="J473" i="6"/>
  <c r="BK454" i="6"/>
  <c r="BK431" i="6"/>
  <c r="J317" i="6"/>
  <c r="J243" i="6"/>
  <c r="J174" i="6"/>
  <c r="J552" i="6"/>
  <c r="BK526" i="6"/>
  <c r="BK484" i="6"/>
  <c r="BK441" i="6"/>
  <c r="J312" i="6"/>
  <c r="J205" i="6"/>
  <c r="BK180" i="6"/>
  <c r="J540" i="6"/>
  <c r="J478" i="6"/>
  <c r="BK363" i="6"/>
  <c r="BK296" i="6"/>
  <c r="J213" i="6"/>
  <c r="J183" i="6"/>
  <c r="J153" i="6"/>
  <c r="J488" i="6"/>
  <c r="J475" i="6"/>
  <c r="BK416" i="6"/>
  <c r="J405" i="6"/>
  <c r="J338" i="6"/>
  <c r="J307" i="6"/>
  <c r="BK163" i="6"/>
  <c r="BK361" i="7"/>
  <c r="J270" i="7"/>
  <c r="J227" i="7"/>
  <c r="J411" i="7"/>
  <c r="BK403" i="7"/>
  <c r="J289" i="7"/>
  <c r="J175" i="7"/>
  <c r="J135" i="7"/>
  <c r="J356" i="7"/>
  <c r="J271" i="7"/>
  <c r="BK217" i="7"/>
  <c r="BK144" i="7"/>
  <c r="J388" i="7"/>
  <c r="J325" i="7"/>
  <c r="J262" i="7"/>
  <c r="BK163" i="7"/>
  <c r="BK388" i="7"/>
  <c r="BK341" i="7"/>
  <c r="J309" i="7"/>
  <c r="BK270" i="7"/>
  <c r="BK201" i="7"/>
  <c r="J147" i="7"/>
  <c r="J380" i="7"/>
  <c r="BK323" i="7"/>
  <c r="J280" i="7"/>
  <c r="BK238" i="7"/>
  <c r="J170" i="7"/>
  <c r="J315" i="7"/>
  <c r="J228" i="7"/>
  <c r="J173" i="7"/>
  <c r="BK140" i="7"/>
  <c r="BK147" i="8"/>
  <c r="BK136" i="8"/>
  <c r="J126" i="8"/>
  <c r="J137" i="8"/>
  <c r="J147" i="8"/>
  <c r="J143" i="8"/>
  <c r="J148" i="8"/>
  <c r="BK131" i="8"/>
  <c r="BK135" i="8"/>
  <c r="T134" i="2" l="1"/>
  <c r="P315" i="2"/>
  <c r="BK413" i="2"/>
  <c r="J413" i="2"/>
  <c r="J108" i="2"/>
  <c r="T139" i="3"/>
  <c r="T343" i="3"/>
  <c r="P510" i="3"/>
  <c r="T617" i="3"/>
  <c r="T616" i="3" s="1"/>
  <c r="R122" i="4"/>
  <c r="R121" i="4"/>
  <c r="R325" i="5"/>
  <c r="BK404" i="5"/>
  <c r="J404" i="5"/>
  <c r="J105" i="5"/>
  <c r="BK439" i="5"/>
  <c r="J439" i="5" s="1"/>
  <c r="J106" i="5" s="1"/>
  <c r="BK626" i="5"/>
  <c r="J626" i="5"/>
  <c r="J110" i="5"/>
  <c r="P339" i="6"/>
  <c r="P465" i="6"/>
  <c r="BK551" i="6"/>
  <c r="J551" i="6" s="1"/>
  <c r="J112" i="6" s="1"/>
  <c r="P220" i="7"/>
  <c r="BK324" i="7"/>
  <c r="J324" i="7" s="1"/>
  <c r="J105" i="7" s="1"/>
  <c r="T315" i="2"/>
  <c r="T354" i="3"/>
  <c r="T425" i="3"/>
  <c r="T445" i="3"/>
  <c r="T480" i="3"/>
  <c r="P617" i="3"/>
  <c r="P616" i="3" s="1"/>
  <c r="T634" i="3"/>
  <c r="T633" i="3"/>
  <c r="T122" i="4"/>
  <c r="T121" i="4"/>
  <c r="P136" i="5"/>
  <c r="T318" i="5"/>
  <c r="R469" i="5"/>
  <c r="BK138" i="6"/>
  <c r="T339" i="6"/>
  <c r="BK430" i="6"/>
  <c r="J430" i="6" s="1"/>
  <c r="J106" i="6" s="1"/>
  <c r="R430" i="6"/>
  <c r="T539" i="6"/>
  <c r="T538" i="6"/>
  <c r="T134" i="7"/>
  <c r="T324" i="7"/>
  <c r="BK354" i="3"/>
  <c r="J354" i="3" s="1"/>
  <c r="J104" i="3" s="1"/>
  <c r="BK425" i="3"/>
  <c r="J425" i="3" s="1"/>
  <c r="J105" i="3" s="1"/>
  <c r="BK445" i="3"/>
  <c r="J445" i="3"/>
  <c r="J106" i="3"/>
  <c r="BK480" i="3"/>
  <c r="J480" i="3"/>
  <c r="J107" i="3"/>
  <c r="R480" i="3"/>
  <c r="BK617" i="3"/>
  <c r="J617" i="3"/>
  <c r="J111" i="3"/>
  <c r="R634" i="3"/>
  <c r="R633" i="3" s="1"/>
  <c r="P122" i="4"/>
  <c r="P121" i="4"/>
  <c r="AU99" i="1" s="1"/>
  <c r="P325" i="5"/>
  <c r="R404" i="5"/>
  <c r="P439" i="5"/>
  <c r="P626" i="5"/>
  <c r="P625" i="5" s="1"/>
  <c r="R339" i="6"/>
  <c r="T465" i="6"/>
  <c r="R539" i="6"/>
  <c r="R538" i="6"/>
  <c r="BK246" i="7"/>
  <c r="J246" i="7"/>
  <c r="J104" i="7"/>
  <c r="R246" i="7"/>
  <c r="BK248" i="2"/>
  <c r="J248" i="2"/>
  <c r="J104" i="2" s="1"/>
  <c r="T248" i="2"/>
  <c r="P413" i="2"/>
  <c r="P412" i="2"/>
  <c r="BK139" i="3"/>
  <c r="J139" i="3" s="1"/>
  <c r="J102" i="3" s="1"/>
  <c r="BK343" i="3"/>
  <c r="J343" i="3" s="1"/>
  <c r="J103" i="3" s="1"/>
  <c r="R510" i="3"/>
  <c r="P634" i="3"/>
  <c r="P633" i="3"/>
  <c r="T136" i="5"/>
  <c r="T325" i="5"/>
  <c r="P404" i="5"/>
  <c r="T439" i="5"/>
  <c r="R626" i="5"/>
  <c r="R625" i="5"/>
  <c r="T138" i="6"/>
  <c r="R330" i="6"/>
  <c r="BK465" i="6"/>
  <c r="J465" i="6"/>
  <c r="J107" i="6" s="1"/>
  <c r="R551" i="6"/>
  <c r="R550" i="6"/>
  <c r="BK220" i="7"/>
  <c r="J220" i="7"/>
  <c r="J103" i="7"/>
  <c r="P324" i="7"/>
  <c r="P248" i="2"/>
  <c r="P139" i="3"/>
  <c r="R343" i="3"/>
  <c r="T510" i="3"/>
  <c r="BK634" i="3"/>
  <c r="J634" i="3"/>
  <c r="J113" i="3"/>
  <c r="R136" i="5"/>
  <c r="BK325" i="5"/>
  <c r="J325" i="5" s="1"/>
  <c r="J104" i="5" s="1"/>
  <c r="T404" i="5"/>
  <c r="R439" i="5"/>
  <c r="T626" i="5"/>
  <c r="T625" i="5"/>
  <c r="P138" i="6"/>
  <c r="BK330" i="6"/>
  <c r="J330" i="6" s="1"/>
  <c r="J103" i="6" s="1"/>
  <c r="T330" i="6"/>
  <c r="R465" i="6"/>
  <c r="P539" i="6"/>
  <c r="P538" i="6"/>
  <c r="P134" i="7"/>
  <c r="R220" i="7"/>
  <c r="P246" i="7"/>
  <c r="P134" i="2"/>
  <c r="BK315" i="2"/>
  <c r="J315" i="2"/>
  <c r="J105" i="2"/>
  <c r="P354" i="3"/>
  <c r="P425" i="3"/>
  <c r="P445" i="3"/>
  <c r="BK318" i="5"/>
  <c r="J318" i="5" s="1"/>
  <c r="J103" i="5" s="1"/>
  <c r="BK469" i="5"/>
  <c r="J469" i="5"/>
  <c r="J107" i="5"/>
  <c r="R134" i="7"/>
  <c r="R133" i="7"/>
  <c r="R132" i="7" s="1"/>
  <c r="R324" i="7"/>
  <c r="R134" i="2"/>
  <c r="P241" i="2"/>
  <c r="R241" i="2"/>
  <c r="T241" i="2"/>
  <c r="R248" i="2"/>
  <c r="T413" i="2"/>
  <c r="T412" i="2" s="1"/>
  <c r="R354" i="3"/>
  <c r="R425" i="3"/>
  <c r="R445" i="3"/>
  <c r="P480" i="3"/>
  <c r="P318" i="5"/>
  <c r="P469" i="5"/>
  <c r="BK339" i="6"/>
  <c r="J339" i="6" s="1"/>
  <c r="J104" i="6" s="1"/>
  <c r="P410" i="6"/>
  <c r="R410" i="6"/>
  <c r="P430" i="6"/>
  <c r="BK539" i="6"/>
  <c r="J539" i="6" s="1"/>
  <c r="J110" i="6" s="1"/>
  <c r="P551" i="6"/>
  <c r="P550" i="6" s="1"/>
  <c r="BK134" i="7"/>
  <c r="J134" i="7"/>
  <c r="J102" i="7"/>
  <c r="T220" i="7"/>
  <c r="T246" i="7"/>
  <c r="BK134" i="2"/>
  <c r="BK241" i="2"/>
  <c r="J241" i="2" s="1"/>
  <c r="J103" i="2" s="1"/>
  <c r="R315" i="2"/>
  <c r="R413" i="2"/>
  <c r="R412" i="2"/>
  <c r="R139" i="3"/>
  <c r="R138" i="3"/>
  <c r="R137" i="3" s="1"/>
  <c r="P343" i="3"/>
  <c r="BK510" i="3"/>
  <c r="J510" i="3"/>
  <c r="J108" i="3"/>
  <c r="R617" i="3"/>
  <c r="R616" i="3" s="1"/>
  <c r="BK122" i="4"/>
  <c r="BK121" i="4" s="1"/>
  <c r="J121" i="4" s="1"/>
  <c r="BK136" i="5"/>
  <c r="J136" i="5" s="1"/>
  <c r="J102" i="5" s="1"/>
  <c r="R318" i="5"/>
  <c r="T469" i="5"/>
  <c r="R138" i="6"/>
  <c r="R137" i="6" s="1"/>
  <c r="R136" i="6" s="1"/>
  <c r="P330" i="6"/>
  <c r="BK410" i="6"/>
  <c r="J410" i="6"/>
  <c r="J105" i="6"/>
  <c r="T410" i="6"/>
  <c r="T430" i="6"/>
  <c r="T551" i="6"/>
  <c r="T550" i="6" s="1"/>
  <c r="BK122" i="8"/>
  <c r="J122" i="8" s="1"/>
  <c r="J99" i="8" s="1"/>
  <c r="P122" i="8"/>
  <c r="P121" i="8" s="1"/>
  <c r="AU105" i="1" s="1"/>
  <c r="R122" i="8"/>
  <c r="R121" i="8" s="1"/>
  <c r="T122" i="8"/>
  <c r="T121" i="8" s="1"/>
  <c r="BK407" i="7"/>
  <c r="BK133" i="7" s="1"/>
  <c r="J133" i="7" s="1"/>
  <c r="J101" i="7" s="1"/>
  <c r="J407" i="7"/>
  <c r="J106" i="7" s="1"/>
  <c r="BK614" i="3"/>
  <c r="J614" i="3" s="1"/>
  <c r="J109" i="3" s="1"/>
  <c r="BK623" i="5"/>
  <c r="J623" i="5" s="1"/>
  <c r="J108" i="5" s="1"/>
  <c r="BK410" i="2"/>
  <c r="J410" i="2" s="1"/>
  <c r="J106" i="2" s="1"/>
  <c r="BK410" i="7"/>
  <c r="J410" i="7" s="1"/>
  <c r="J108" i="7" s="1"/>
  <c r="BK536" i="6"/>
  <c r="J536" i="6"/>
  <c r="J108" i="6"/>
  <c r="BK409" i="7"/>
  <c r="J409" i="7"/>
  <c r="J107" i="7" s="1"/>
  <c r="F118" i="8"/>
  <c r="BE123" i="8"/>
  <c r="BE126" i="8"/>
  <c r="J91" i="8"/>
  <c r="E109" i="8"/>
  <c r="BE125" i="8"/>
  <c r="BE127" i="8"/>
  <c r="BE129" i="8"/>
  <c r="BE131" i="8"/>
  <c r="BE135" i="8"/>
  <c r="BE143" i="8"/>
  <c r="BE133" i="8"/>
  <c r="BE144" i="8"/>
  <c r="BE124" i="8"/>
  <c r="BE136" i="8"/>
  <c r="BE147" i="8"/>
  <c r="BE148" i="8"/>
  <c r="BE149" i="8"/>
  <c r="BE134" i="8"/>
  <c r="BE139" i="8"/>
  <c r="BE145" i="8"/>
  <c r="BE128" i="8"/>
  <c r="BE130" i="8"/>
  <c r="BE132" i="8"/>
  <c r="BE137" i="8"/>
  <c r="BE138" i="8"/>
  <c r="BE146" i="8"/>
  <c r="BK550" i="6"/>
  <c r="J550" i="6" s="1"/>
  <c r="J111" i="6" s="1"/>
  <c r="E85" i="7"/>
  <c r="BE167" i="7"/>
  <c r="BE170" i="7"/>
  <c r="BE196" i="7"/>
  <c r="BE225" i="7"/>
  <c r="BE260" i="7"/>
  <c r="BE330" i="7"/>
  <c r="BE332" i="7"/>
  <c r="BE335" i="7"/>
  <c r="BE356" i="7"/>
  <c r="BE366" i="7"/>
  <c r="BE155" i="7"/>
  <c r="BE160" i="7"/>
  <c r="BE189" i="7"/>
  <c r="BE191" i="7"/>
  <c r="BE236" i="7"/>
  <c r="BE239" i="7"/>
  <c r="BE245" i="7"/>
  <c r="BE293" i="7"/>
  <c r="BE307" i="7"/>
  <c r="BE315" i="7"/>
  <c r="BE341" i="7"/>
  <c r="BE345" i="7"/>
  <c r="BE349" i="7"/>
  <c r="BE353" i="7"/>
  <c r="BE358" i="7"/>
  <c r="BE361" i="7"/>
  <c r="BE140" i="7"/>
  <c r="BE144" i="7"/>
  <c r="BE164" i="7"/>
  <c r="BE175" i="7"/>
  <c r="BE195" i="7"/>
  <c r="BE228" i="7"/>
  <c r="BE243" i="7"/>
  <c r="BE247" i="7"/>
  <c r="BE262" i="7"/>
  <c r="BE267" i="7"/>
  <c r="BE299" i="7"/>
  <c r="BE320" i="7"/>
  <c r="F129" i="7"/>
  <c r="BE135" i="7"/>
  <c r="BE138" i="7"/>
  <c r="BE161" i="7"/>
  <c r="BE173" i="7"/>
  <c r="BE201" i="7"/>
  <c r="BE203" i="7"/>
  <c r="BE205" i="7"/>
  <c r="BE215" i="7"/>
  <c r="BE217" i="7"/>
  <c r="BE227" i="7"/>
  <c r="BE232" i="7"/>
  <c r="BE274" i="7"/>
  <c r="BE289" i="7"/>
  <c r="BE291" i="7"/>
  <c r="BE322" i="7"/>
  <c r="BE343" i="7"/>
  <c r="BE369" i="7"/>
  <c r="BE384" i="7"/>
  <c r="J126" i="7"/>
  <c r="BE137" i="7"/>
  <c r="BE141" i="7"/>
  <c r="BE150" i="7"/>
  <c r="BE163" i="7"/>
  <c r="BE221" i="7"/>
  <c r="BE238" i="7"/>
  <c r="BE268" i="7"/>
  <c r="BE301" i="7"/>
  <c r="BE323" i="7"/>
  <c r="BE325" i="7"/>
  <c r="BE339" i="7"/>
  <c r="BE377" i="7"/>
  <c r="BE382" i="7"/>
  <c r="BE388" i="7"/>
  <c r="BE400" i="7"/>
  <c r="J138" i="6"/>
  <c r="J102" i="6"/>
  <c r="BE251" i="7"/>
  <c r="BE270" i="7"/>
  <c r="BE271" i="7"/>
  <c r="BE279" i="7"/>
  <c r="BE280" i="7"/>
  <c r="BE282" i="7"/>
  <c r="BE283" i="7"/>
  <c r="BE309" i="7"/>
  <c r="BE347" i="7"/>
  <c r="BE372" i="7"/>
  <c r="BE374" i="7"/>
  <c r="BE380" i="7"/>
  <c r="BE393" i="7"/>
  <c r="BE406" i="7"/>
  <c r="BE408" i="7"/>
  <c r="BE363" i="7"/>
  <c r="BE390" i="7"/>
  <c r="BE403" i="7"/>
  <c r="BE411" i="7"/>
  <c r="BE146" i="7"/>
  <c r="BE147" i="7"/>
  <c r="BE149" i="7"/>
  <c r="BE219" i="7"/>
  <c r="BE230" i="7"/>
  <c r="BE328" i="7"/>
  <c r="BE395" i="7"/>
  <c r="BE404" i="7"/>
  <c r="F96" i="6"/>
  <c r="BE142" i="6"/>
  <c r="BE145" i="6"/>
  <c r="BE159" i="6"/>
  <c r="BE161" i="6"/>
  <c r="BE215" i="6"/>
  <c r="BE311" i="6"/>
  <c r="BE322" i="6"/>
  <c r="BE324" i="6"/>
  <c r="BE356" i="6"/>
  <c r="BE383" i="6"/>
  <c r="BE476" i="6"/>
  <c r="BE487" i="6"/>
  <c r="BE506" i="6"/>
  <c r="J130" i="6"/>
  <c r="BE151" i="6"/>
  <c r="BE168" i="6"/>
  <c r="BE191" i="6"/>
  <c r="BE197" i="6"/>
  <c r="BE331" i="6"/>
  <c r="BE336" i="6"/>
  <c r="BE344" i="6"/>
  <c r="BE411" i="6"/>
  <c r="BE514" i="6"/>
  <c r="BE524" i="6"/>
  <c r="BE526" i="6"/>
  <c r="BE533" i="6"/>
  <c r="BE542" i="6"/>
  <c r="BE163" i="6"/>
  <c r="BE165" i="6"/>
  <c r="BE174" i="6"/>
  <c r="BE188" i="6"/>
  <c r="BE261" i="6"/>
  <c r="BE262" i="6"/>
  <c r="BE274" i="6"/>
  <c r="BE280" i="6"/>
  <c r="BE297" i="6"/>
  <c r="BE369" i="6"/>
  <c r="BE374" i="6"/>
  <c r="BE376" i="6"/>
  <c r="BE438" i="6"/>
  <c r="BE446" i="6"/>
  <c r="BE454" i="6"/>
  <c r="BE473" i="6"/>
  <c r="BE482" i="6"/>
  <c r="BE505" i="6"/>
  <c r="BE508" i="6"/>
  <c r="BE513" i="6"/>
  <c r="BE515" i="6"/>
  <c r="BE528" i="6"/>
  <c r="BE540" i="6"/>
  <c r="BE545" i="6"/>
  <c r="BK135" i="5"/>
  <c r="J135" i="5" s="1"/>
  <c r="J101" i="5" s="1"/>
  <c r="BE157" i="6"/>
  <c r="BE183" i="6"/>
  <c r="BE205" i="6"/>
  <c r="BE275" i="6"/>
  <c r="BE292" i="6"/>
  <c r="BE294" i="6"/>
  <c r="BE296" i="6"/>
  <c r="BE327" i="6"/>
  <c r="BE340" i="6"/>
  <c r="BE368" i="6"/>
  <c r="BE390" i="6"/>
  <c r="BE419" i="6"/>
  <c r="BE445" i="6"/>
  <c r="BE471" i="6"/>
  <c r="BE474" i="6"/>
  <c r="BE475" i="6"/>
  <c r="BE477" i="6"/>
  <c r="BE485" i="6"/>
  <c r="BE486" i="6"/>
  <c r="BE491" i="6"/>
  <c r="BE495" i="6"/>
  <c r="BE557" i="6"/>
  <c r="BE139" i="6"/>
  <c r="BE190" i="6"/>
  <c r="BE200" i="6"/>
  <c r="BE307" i="6"/>
  <c r="BE319" i="6"/>
  <c r="BE321" i="6"/>
  <c r="BE357" i="6"/>
  <c r="BE359" i="6"/>
  <c r="BE360" i="6"/>
  <c r="BE392" i="6"/>
  <c r="BE404" i="6"/>
  <c r="BE415" i="6"/>
  <c r="BE424" i="6"/>
  <c r="BE429" i="6"/>
  <c r="BE439" i="6"/>
  <c r="BE448" i="6"/>
  <c r="BE449" i="6"/>
  <c r="BE464" i="6"/>
  <c r="BE466" i="6"/>
  <c r="BE492" i="6"/>
  <c r="BE494" i="6"/>
  <c r="BE498" i="6"/>
  <c r="BE519" i="6"/>
  <c r="BE531" i="6"/>
  <c r="BE537" i="6"/>
  <c r="BE547" i="6"/>
  <c r="BE549" i="6"/>
  <c r="BE166" i="6"/>
  <c r="BE171" i="6"/>
  <c r="BE193" i="6"/>
  <c r="BE194" i="6"/>
  <c r="BE241" i="6"/>
  <c r="BE243" i="6"/>
  <c r="BE284" i="6"/>
  <c r="BE309" i="6"/>
  <c r="BE312" i="6"/>
  <c r="BE315" i="6"/>
  <c r="BE351" i="6"/>
  <c r="BE365" i="6"/>
  <c r="BE366" i="6"/>
  <c r="BE378" i="6"/>
  <c r="BE405" i="6"/>
  <c r="BE407" i="6"/>
  <c r="BE409" i="6"/>
  <c r="BE416" i="6"/>
  <c r="BE418" i="6"/>
  <c r="BE469" i="6"/>
  <c r="BE470" i="6"/>
  <c r="BE472" i="6"/>
  <c r="BE478" i="6"/>
  <c r="BE479" i="6"/>
  <c r="BE480" i="6"/>
  <c r="BE488" i="6"/>
  <c r="BE489" i="6"/>
  <c r="BE493" i="6"/>
  <c r="BE517" i="6"/>
  <c r="BE529" i="6"/>
  <c r="E85" i="6"/>
  <c r="BE169" i="6"/>
  <c r="BE180" i="6"/>
  <c r="BE181" i="6"/>
  <c r="BE210" i="6"/>
  <c r="BE282" i="6"/>
  <c r="BE317" i="6"/>
  <c r="BE353" i="6"/>
  <c r="BE363" i="6"/>
  <c r="BE431" i="6"/>
  <c r="BE433" i="6"/>
  <c r="BE435" i="6"/>
  <c r="BE436" i="6"/>
  <c r="BE441" i="6"/>
  <c r="BE500" i="6"/>
  <c r="BE503" i="6"/>
  <c r="BE525" i="6"/>
  <c r="BE532" i="6"/>
  <c r="BE535" i="6"/>
  <c r="BE543" i="6"/>
  <c r="BK625" i="5"/>
  <c r="J625" i="5"/>
  <c r="J109" i="5" s="1"/>
  <c r="BE147" i="6"/>
  <c r="BE153" i="6"/>
  <c r="BE177" i="6"/>
  <c r="BE184" i="6"/>
  <c r="BE213" i="6"/>
  <c r="BE338" i="6"/>
  <c r="BE385" i="6"/>
  <c r="BE397" i="6"/>
  <c r="BE402" i="6"/>
  <c r="BE413" i="6"/>
  <c r="BE459" i="6"/>
  <c r="BE484" i="6"/>
  <c r="BE490" i="6"/>
  <c r="BE512" i="6"/>
  <c r="BE522" i="6"/>
  <c r="BE541" i="6"/>
  <c r="BE544" i="6"/>
  <c r="BE546" i="6"/>
  <c r="BE548" i="6"/>
  <c r="BE552" i="6"/>
  <c r="E85" i="5"/>
  <c r="BE158" i="5"/>
  <c r="BE161" i="5"/>
  <c r="BE183" i="5"/>
  <c r="BE287" i="5"/>
  <c r="BE339" i="5"/>
  <c r="BE341" i="5"/>
  <c r="BE347" i="5"/>
  <c r="BE412" i="5"/>
  <c r="BE415" i="5"/>
  <c r="J122" i="4"/>
  <c r="J99" i="4" s="1"/>
  <c r="BE204" i="5"/>
  <c r="BE282" i="5"/>
  <c r="BE307" i="5"/>
  <c r="BE313" i="5"/>
  <c r="BE317" i="5"/>
  <c r="BE349" i="5"/>
  <c r="BE379" i="5"/>
  <c r="BE401" i="5"/>
  <c r="BE474" i="5"/>
  <c r="BE491" i="5"/>
  <c r="BE499" i="5"/>
  <c r="BE509" i="5"/>
  <c r="BE515" i="5"/>
  <c r="BE518" i="5"/>
  <c r="BE520" i="5"/>
  <c r="BE521" i="5"/>
  <c r="BE527" i="5"/>
  <c r="BE559" i="5"/>
  <c r="BE560" i="5"/>
  <c r="BE570" i="5"/>
  <c r="BE578" i="5"/>
  <c r="BE583" i="5"/>
  <c r="J93" i="5"/>
  <c r="F131" i="5"/>
  <c r="BE137" i="5"/>
  <c r="BE146" i="5"/>
  <c r="BE152" i="5"/>
  <c r="BE154" i="5"/>
  <c r="BE163" i="5"/>
  <c r="BE164" i="5"/>
  <c r="BE166" i="5"/>
  <c r="BE175" i="5"/>
  <c r="BE224" i="5"/>
  <c r="BE250" i="5"/>
  <c r="BE304" i="5"/>
  <c r="BE306" i="5"/>
  <c r="BE322" i="5"/>
  <c r="BE330" i="5"/>
  <c r="BE350" i="5"/>
  <c r="BE357" i="5"/>
  <c r="BE358" i="5"/>
  <c r="BE369" i="5"/>
  <c r="BE371" i="5"/>
  <c r="BE377" i="5"/>
  <c r="BE393" i="5"/>
  <c r="BE398" i="5"/>
  <c r="BE400" i="5"/>
  <c r="BE405" i="5"/>
  <c r="BE419" i="5"/>
  <c r="BE438" i="5"/>
  <c r="BE456" i="5"/>
  <c r="BE498" i="5"/>
  <c r="BE505" i="5"/>
  <c r="BE512" i="5"/>
  <c r="BE516" i="5"/>
  <c r="BE540" i="5"/>
  <c r="BE547" i="5"/>
  <c r="BE548" i="5"/>
  <c r="BE551" i="5"/>
  <c r="BE563" i="5"/>
  <c r="BE573" i="5"/>
  <c r="BE610" i="5"/>
  <c r="BE611" i="5"/>
  <c r="BE620" i="5"/>
  <c r="BE622" i="5"/>
  <c r="BE624" i="5"/>
  <c r="BE627" i="5"/>
  <c r="BE632" i="5"/>
  <c r="BE140" i="5"/>
  <c r="BE148" i="5"/>
  <c r="BE160" i="5"/>
  <c r="BE177" i="5"/>
  <c r="BE188" i="5"/>
  <c r="BE214" i="5"/>
  <c r="BE286" i="5"/>
  <c r="BE319" i="5"/>
  <c r="BE324" i="5"/>
  <c r="BE440" i="5"/>
  <c r="BE443" i="5"/>
  <c r="BE445" i="5"/>
  <c r="BE447" i="5"/>
  <c r="BE448" i="5"/>
  <c r="BE450" i="5"/>
  <c r="BE472" i="5"/>
  <c r="BE501" i="5"/>
  <c r="BE514" i="5"/>
  <c r="BE554" i="5"/>
  <c r="BE568" i="5"/>
  <c r="BE569" i="5"/>
  <c r="BE579" i="5"/>
  <c r="BE582" i="5"/>
  <c r="BE614" i="5"/>
  <c r="BE618" i="5"/>
  <c r="BE156" i="5"/>
  <c r="BE169" i="5"/>
  <c r="BE172" i="5"/>
  <c r="BE174" i="5"/>
  <c r="BE192" i="5"/>
  <c r="BE284" i="5"/>
  <c r="BE296" i="5"/>
  <c r="BE326" i="5"/>
  <c r="BE353" i="5"/>
  <c r="BE385" i="5"/>
  <c r="BE387" i="5"/>
  <c r="BE403" i="5"/>
  <c r="BE407" i="5"/>
  <c r="BE409" i="5"/>
  <c r="BE420" i="5"/>
  <c r="BE422" i="5"/>
  <c r="BE433" i="5"/>
  <c r="BE470" i="5"/>
  <c r="BE489" i="5"/>
  <c r="BE502" i="5"/>
  <c r="BE503" i="5"/>
  <c r="BE507" i="5"/>
  <c r="BE508" i="5"/>
  <c r="BE510" i="5"/>
  <c r="BE525" i="5"/>
  <c r="BE534" i="5"/>
  <c r="BE538" i="5"/>
  <c r="BE549" i="5"/>
  <c r="BE552" i="5"/>
  <c r="BE561" i="5"/>
  <c r="BE565" i="5"/>
  <c r="BE616" i="5"/>
  <c r="BE198" i="5"/>
  <c r="BE219" i="5"/>
  <c r="BE259" i="5"/>
  <c r="BE361" i="5"/>
  <c r="BE413" i="5"/>
  <c r="BE423" i="5"/>
  <c r="BE451" i="5"/>
  <c r="BE493" i="5"/>
  <c r="BE495" i="5"/>
  <c r="BE496" i="5"/>
  <c r="BE523" i="5"/>
  <c r="BE529" i="5"/>
  <c r="BE530" i="5"/>
  <c r="BE535" i="5"/>
  <c r="BE536" i="5"/>
  <c r="BE542" i="5"/>
  <c r="BE550" i="5"/>
  <c r="BE555" i="5"/>
  <c r="BE556" i="5"/>
  <c r="BE557" i="5"/>
  <c r="BE558" i="5"/>
  <c r="BE566" i="5"/>
  <c r="BE567" i="5"/>
  <c r="BE572" i="5"/>
  <c r="BE576" i="5"/>
  <c r="BE577" i="5"/>
  <c r="BE142" i="5"/>
  <c r="BE178" i="5"/>
  <c r="BE195" i="5"/>
  <c r="BE252" i="5"/>
  <c r="BE260" i="5"/>
  <c r="BE271" i="5"/>
  <c r="BE272" i="5"/>
  <c r="BE360" i="5"/>
  <c r="BE367" i="5"/>
  <c r="BE410" i="5"/>
  <c r="BE485" i="5"/>
  <c r="BE487" i="5"/>
  <c r="BE522" i="5"/>
  <c r="BE528" i="5"/>
  <c r="BE532" i="5"/>
  <c r="BE541" i="5"/>
  <c r="BE553" i="5"/>
  <c r="BE564" i="5"/>
  <c r="BE571" i="5"/>
  <c r="BE580" i="5"/>
  <c r="BE612" i="5"/>
  <c r="BE189" i="5"/>
  <c r="BE191" i="5"/>
  <c r="BE217" i="5"/>
  <c r="BE275" i="5"/>
  <c r="BE292" i="5"/>
  <c r="BE294" i="5"/>
  <c r="BE302" i="5"/>
  <c r="BE315" i="5"/>
  <c r="BE346" i="5"/>
  <c r="BE428" i="5"/>
  <c r="BE462" i="5"/>
  <c r="BE468" i="5"/>
  <c r="BE543" i="5"/>
  <c r="BE544" i="5"/>
  <c r="BE545" i="5"/>
  <c r="BE546" i="5"/>
  <c r="BE562" i="5"/>
  <c r="BE574" i="5"/>
  <c r="BE608" i="5"/>
  <c r="BE619" i="5"/>
  <c r="J91" i="4"/>
  <c r="F118" i="4"/>
  <c r="BE126" i="4"/>
  <c r="BK616" i="3"/>
  <c r="J616" i="3" s="1"/>
  <c r="J110" i="3" s="1"/>
  <c r="E85" i="4"/>
  <c r="BE123" i="4"/>
  <c r="BE125" i="4"/>
  <c r="BE127" i="4"/>
  <c r="BK633" i="3"/>
  <c r="J633" i="3" s="1"/>
  <c r="J112" i="3" s="1"/>
  <c r="BE129" i="4"/>
  <c r="BE135" i="4"/>
  <c r="BE132" i="4"/>
  <c r="BE133" i="4"/>
  <c r="BE139" i="4"/>
  <c r="BE143" i="4"/>
  <c r="BE146" i="4"/>
  <c r="BE147" i="4"/>
  <c r="BE148" i="4"/>
  <c r="BE124" i="4"/>
  <c r="BE128" i="4"/>
  <c r="BE130" i="4"/>
  <c r="BE131" i="4"/>
  <c r="BE134" i="4"/>
  <c r="BE136" i="4"/>
  <c r="BE137" i="4"/>
  <c r="BE138" i="4"/>
  <c r="BE144" i="4"/>
  <c r="BE145" i="4"/>
  <c r="BE149" i="4"/>
  <c r="J134" i="2"/>
  <c r="J102" i="2"/>
  <c r="BE152" i="3"/>
  <c r="BE160" i="3"/>
  <c r="BE164" i="3"/>
  <c r="BE180" i="3"/>
  <c r="BE186" i="3"/>
  <c r="BE203" i="3"/>
  <c r="BE303" i="3"/>
  <c r="BE334" i="3"/>
  <c r="BE340" i="3"/>
  <c r="BE353" i="3"/>
  <c r="BE393" i="3"/>
  <c r="BE398" i="3"/>
  <c r="BE430" i="3"/>
  <c r="BE486" i="3"/>
  <c r="BE491" i="3"/>
  <c r="BE518" i="3"/>
  <c r="BE527" i="3"/>
  <c r="BE539" i="3"/>
  <c r="BE545" i="3"/>
  <c r="BE546" i="3"/>
  <c r="BE596" i="3"/>
  <c r="BE600" i="3"/>
  <c r="BE606" i="3"/>
  <c r="BE609" i="3"/>
  <c r="BE613" i="3"/>
  <c r="BE622" i="3"/>
  <c r="BE148" i="3"/>
  <c r="BE166" i="3"/>
  <c r="BE168" i="3"/>
  <c r="BE170" i="3"/>
  <c r="BE197" i="3"/>
  <c r="BE209" i="3"/>
  <c r="BE281" i="3"/>
  <c r="BE289" i="3"/>
  <c r="BE359" i="3"/>
  <c r="BE374" i="3"/>
  <c r="BE422" i="3"/>
  <c r="BE434" i="3"/>
  <c r="BE444" i="3"/>
  <c r="BE451" i="3"/>
  <c r="BE529" i="3"/>
  <c r="BE533" i="3"/>
  <c r="BE537" i="3"/>
  <c r="BE540" i="3"/>
  <c r="BE544" i="3"/>
  <c r="BE619" i="3"/>
  <c r="BE625" i="3"/>
  <c r="BE626" i="3"/>
  <c r="BE628" i="3"/>
  <c r="BE629" i="3"/>
  <c r="F134" i="3"/>
  <c r="BE140" i="3"/>
  <c r="BE143" i="3"/>
  <c r="BE146" i="3"/>
  <c r="BE183" i="3"/>
  <c r="BE190" i="3"/>
  <c r="BE219" i="3"/>
  <c r="BE224" i="3"/>
  <c r="BE251" i="3"/>
  <c r="BE301" i="3"/>
  <c r="BE305" i="3"/>
  <c r="BE391" i="3"/>
  <c r="BE426" i="3"/>
  <c r="BE511" i="3"/>
  <c r="BE519" i="3"/>
  <c r="BE520" i="3"/>
  <c r="BE524" i="3"/>
  <c r="BE528" i="3"/>
  <c r="BE538" i="3"/>
  <c r="BE560" i="3"/>
  <c r="BE585" i="3"/>
  <c r="BE590" i="3"/>
  <c r="BE592" i="3"/>
  <c r="BE594" i="3"/>
  <c r="BE602" i="3"/>
  <c r="BE611" i="3"/>
  <c r="BE618" i="3"/>
  <c r="BE158" i="3"/>
  <c r="BE175" i="3"/>
  <c r="BE177" i="3"/>
  <c r="BE178" i="3"/>
  <c r="BE192" i="3"/>
  <c r="BE200" i="3"/>
  <c r="BE202" i="3"/>
  <c r="BE206" i="3"/>
  <c r="BE324" i="3"/>
  <c r="BE325" i="3"/>
  <c r="BE412" i="3"/>
  <c r="BE542" i="3"/>
  <c r="BE550" i="3"/>
  <c r="BE554" i="3"/>
  <c r="BE567" i="3"/>
  <c r="BE580" i="3"/>
  <c r="BE589" i="3"/>
  <c r="BE620" i="3"/>
  <c r="BE623" i="3"/>
  <c r="BE624" i="3"/>
  <c r="J131" i="3"/>
  <c r="BE214" i="3"/>
  <c r="BE222" i="3"/>
  <c r="BE271" i="3"/>
  <c r="BE282" i="3"/>
  <c r="BE291" i="3"/>
  <c r="BE328" i="3"/>
  <c r="BE337" i="3"/>
  <c r="BE380" i="3"/>
  <c r="BE381" i="3"/>
  <c r="BE417" i="3"/>
  <c r="BE439" i="3"/>
  <c r="BE450" i="3"/>
  <c r="BE454" i="3"/>
  <c r="BE461" i="3"/>
  <c r="BE484" i="3"/>
  <c r="BE489" i="3"/>
  <c r="BE503" i="3"/>
  <c r="BE509" i="3"/>
  <c r="BE525" i="3"/>
  <c r="BE526" i="3"/>
  <c r="BE532" i="3"/>
  <c r="BE570" i="3"/>
  <c r="BE575" i="3"/>
  <c r="BE591" i="3"/>
  <c r="BE172" i="3"/>
  <c r="BE174" i="3"/>
  <c r="BE193" i="3"/>
  <c r="BE199" i="3"/>
  <c r="BE272" i="3"/>
  <c r="BE287" i="3"/>
  <c r="BE330" i="3"/>
  <c r="BE335" i="3"/>
  <c r="BE344" i="3"/>
  <c r="BE368" i="3"/>
  <c r="BE371" i="3"/>
  <c r="BE372" i="3"/>
  <c r="BE375" i="3"/>
  <c r="BE378" i="3"/>
  <c r="BE383" i="3"/>
  <c r="BE405" i="3"/>
  <c r="BE407" i="3"/>
  <c r="BE420" i="3"/>
  <c r="BE428" i="3"/>
  <c r="BE431" i="3"/>
  <c r="BE433" i="3"/>
  <c r="BE463" i="3"/>
  <c r="BE464" i="3"/>
  <c r="BE469" i="3"/>
  <c r="BE474" i="3"/>
  <c r="BE497" i="3"/>
  <c r="BE627" i="3"/>
  <c r="BE630" i="3"/>
  <c r="BE631" i="3"/>
  <c r="BE632" i="3"/>
  <c r="BE635" i="3"/>
  <c r="BE640" i="3"/>
  <c r="E123" i="3"/>
  <c r="BE154" i="3"/>
  <c r="BE306" i="3"/>
  <c r="BE320" i="3"/>
  <c r="BE322" i="3"/>
  <c r="BE332" i="3"/>
  <c r="BE355" i="3"/>
  <c r="BE366" i="3"/>
  <c r="BE419" i="3"/>
  <c r="BE424" i="3"/>
  <c r="BE460" i="3"/>
  <c r="BE479" i="3"/>
  <c r="BE481" i="3"/>
  <c r="BE488" i="3"/>
  <c r="BE492" i="3"/>
  <c r="BE517" i="3"/>
  <c r="BE521" i="3"/>
  <c r="BE530" i="3"/>
  <c r="BE531" i="3"/>
  <c r="BE547" i="3"/>
  <c r="BE548" i="3"/>
  <c r="BE549" i="3"/>
  <c r="BE552" i="3"/>
  <c r="BE553" i="3"/>
  <c r="BE565" i="3"/>
  <c r="BE582" i="3"/>
  <c r="BE603" i="3"/>
  <c r="BE607" i="3"/>
  <c r="BE610" i="3"/>
  <c r="BE621" i="3"/>
  <c r="BK412" i="2"/>
  <c r="J412" i="2" s="1"/>
  <c r="J107" i="2" s="1"/>
  <c r="BE189" i="3"/>
  <c r="BE253" i="3"/>
  <c r="BE351" i="3"/>
  <c r="BE384" i="3"/>
  <c r="BE389" i="3"/>
  <c r="BE400" i="3"/>
  <c r="BE446" i="3"/>
  <c r="BE448" i="3"/>
  <c r="BE453" i="3"/>
  <c r="BE456" i="3"/>
  <c r="BE522" i="3"/>
  <c r="BE523" i="3"/>
  <c r="BE535" i="3"/>
  <c r="BE541" i="3"/>
  <c r="BE543" i="3"/>
  <c r="BE551" i="3"/>
  <c r="BE562" i="3"/>
  <c r="BE572" i="3"/>
  <c r="BE577" i="3"/>
  <c r="BE583" i="3"/>
  <c r="BE604" i="3"/>
  <c r="BE615" i="3"/>
  <c r="E85" i="2"/>
  <c r="J93" i="2"/>
  <c r="F96" i="2"/>
  <c r="BE135" i="2"/>
  <c r="BE137" i="2"/>
  <c r="BE138" i="2"/>
  <c r="BE140" i="2"/>
  <c r="BE141" i="2"/>
  <c r="BE144" i="2"/>
  <c r="BE147" i="2"/>
  <c r="BE148" i="2"/>
  <c r="BE150" i="2"/>
  <c r="BE151" i="2"/>
  <c r="BE155" i="2"/>
  <c r="BE158" i="2"/>
  <c r="BE159" i="2"/>
  <c r="BE161" i="2"/>
  <c r="BE162" i="2"/>
  <c r="BE165" i="2"/>
  <c r="BE170" i="2"/>
  <c r="BE174" i="2"/>
  <c r="BE177" i="2"/>
  <c r="BE179" i="2"/>
  <c r="BE197" i="2"/>
  <c r="BE199" i="2"/>
  <c r="BE209" i="2"/>
  <c r="BE210" i="2"/>
  <c r="BE215" i="2"/>
  <c r="BE217" i="2"/>
  <c r="BE219" i="2"/>
  <c r="BE225" i="2"/>
  <c r="BE227" i="2"/>
  <c r="BE229" i="2"/>
  <c r="BE230" i="2"/>
  <c r="BE236" i="2"/>
  <c r="BE238" i="2"/>
  <c r="BE240" i="2"/>
  <c r="BE242" i="2"/>
  <c r="BE245" i="2"/>
  <c r="BE247" i="2"/>
  <c r="BE249" i="2"/>
  <c r="BE253" i="2"/>
  <c r="BE260" i="2"/>
  <c r="BE262" i="2"/>
  <c r="BE265" i="2"/>
  <c r="BE266" i="2"/>
  <c r="BE268" i="2"/>
  <c r="BE269" i="2"/>
  <c r="BE272" i="2"/>
  <c r="BE274" i="2"/>
  <c r="BE275" i="2"/>
  <c r="BE277" i="2"/>
  <c r="BE278" i="2"/>
  <c r="BE283" i="2"/>
  <c r="BE285" i="2"/>
  <c r="BE287" i="2"/>
  <c r="BE292" i="2"/>
  <c r="BE294" i="2"/>
  <c r="BE299" i="2"/>
  <c r="BE301" i="2"/>
  <c r="BE306" i="2"/>
  <c r="BE311" i="2"/>
  <c r="BE313" i="2"/>
  <c r="BE314" i="2"/>
  <c r="BE316" i="2"/>
  <c r="BE324" i="2"/>
  <c r="BE326" i="2"/>
  <c r="BE327" i="2"/>
  <c r="BE328" i="2"/>
  <c r="BE330" i="2"/>
  <c r="BE332" i="2"/>
  <c r="BE333" i="2"/>
  <c r="BE334" i="2"/>
  <c r="BE335" i="2"/>
  <c r="BE336" i="2"/>
  <c r="BE338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2" i="2"/>
  <c r="BE363" i="2"/>
  <c r="BE364" i="2"/>
  <c r="BE365" i="2"/>
  <c r="BE366" i="2"/>
  <c r="BE395" i="2"/>
  <c r="BE397" i="2"/>
  <c r="BE398" i="2"/>
  <c r="BE399" i="2"/>
  <c r="BE401" i="2"/>
  <c r="BE403" i="2"/>
  <c r="BE405" i="2"/>
  <c r="BE406" i="2"/>
  <c r="BE407" i="2"/>
  <c r="BE409" i="2"/>
  <c r="BE411" i="2"/>
  <c r="BE414" i="2"/>
  <c r="BE419" i="2"/>
  <c r="BA97" i="1"/>
  <c r="BB97" i="1"/>
  <c r="BC97" i="1"/>
  <c r="BD97" i="1"/>
  <c r="F41" i="3"/>
  <c r="BD98" i="1" s="1"/>
  <c r="J38" i="6"/>
  <c r="AW103" i="1"/>
  <c r="J38" i="7"/>
  <c r="AW104" i="1" s="1"/>
  <c r="F39" i="8"/>
  <c r="BD105" i="1"/>
  <c r="F38" i="8"/>
  <c r="BC105" i="1"/>
  <c r="AS95" i="1"/>
  <c r="F37" i="4"/>
  <c r="BB99" i="1"/>
  <c r="J36" i="4"/>
  <c r="AW99" i="1"/>
  <c r="F38" i="5"/>
  <c r="BA102" i="1" s="1"/>
  <c r="F40" i="5"/>
  <c r="BC102" i="1" s="1"/>
  <c r="J38" i="3"/>
  <c r="AW98" i="1"/>
  <c r="F41" i="6"/>
  <c r="BD103" i="1"/>
  <c r="F37" i="8"/>
  <c r="BB105" i="1" s="1"/>
  <c r="J38" i="2"/>
  <c r="F39" i="3"/>
  <c r="BB98" i="1" s="1"/>
  <c r="BB96" i="1" s="1"/>
  <c r="AX96" i="1" s="1"/>
  <c r="F38" i="7"/>
  <c r="BA104" i="1"/>
  <c r="F40" i="7"/>
  <c r="BC104" i="1"/>
  <c r="F40" i="3"/>
  <c r="BC98" i="1" s="1"/>
  <c r="BC96" i="1" s="1"/>
  <c r="AY96" i="1" s="1"/>
  <c r="F40" i="6"/>
  <c r="BC103" i="1"/>
  <c r="F36" i="8"/>
  <c r="BA105" i="1"/>
  <c r="J36" i="8"/>
  <c r="AW105" i="1"/>
  <c r="F39" i="4"/>
  <c r="BD99" i="1" s="1"/>
  <c r="F39" i="5"/>
  <c r="BB102" i="1" s="1"/>
  <c r="F39" i="6"/>
  <c r="BB103" i="1"/>
  <c r="F39" i="7"/>
  <c r="BB104" i="1"/>
  <c r="F38" i="3"/>
  <c r="BA98" i="1" s="1"/>
  <c r="F38" i="6"/>
  <c r="BA103" i="1"/>
  <c r="F41" i="7"/>
  <c r="BD104" i="1"/>
  <c r="AS100" i="1"/>
  <c r="F36" i="4"/>
  <c r="BA99" i="1"/>
  <c r="F38" i="4"/>
  <c r="BC99" i="1"/>
  <c r="J38" i="5"/>
  <c r="AW102" i="1" s="1"/>
  <c r="F41" i="5"/>
  <c r="BD102" i="1" s="1"/>
  <c r="BD96" i="1" l="1"/>
  <c r="J98" i="4"/>
  <c r="J32" i="4"/>
  <c r="BA96" i="1"/>
  <c r="AW96" i="1" s="1"/>
  <c r="BK138" i="3"/>
  <c r="J138" i="3" s="1"/>
  <c r="J101" i="3" s="1"/>
  <c r="BK538" i="6"/>
  <c r="J538" i="6" s="1"/>
  <c r="J109" i="6" s="1"/>
  <c r="T133" i="7"/>
  <c r="T132" i="7"/>
  <c r="BK133" i="2"/>
  <c r="J133" i="2"/>
  <c r="J101" i="2" s="1"/>
  <c r="P133" i="7"/>
  <c r="P132" i="7" s="1"/>
  <c r="AU104" i="1" s="1"/>
  <c r="T137" i="6"/>
  <c r="T136" i="6"/>
  <c r="P137" i="6"/>
  <c r="P136" i="6"/>
  <c r="AU103" i="1" s="1"/>
  <c r="P138" i="3"/>
  <c r="P137" i="3" s="1"/>
  <c r="AU98" i="1" s="1"/>
  <c r="P135" i="5"/>
  <c r="P134" i="5"/>
  <c r="AU102" i="1" s="1"/>
  <c r="P133" i="2"/>
  <c r="P132" i="2" s="1"/>
  <c r="AU97" i="1" s="1"/>
  <c r="T135" i="5"/>
  <c r="T134" i="5"/>
  <c r="R133" i="2"/>
  <c r="R132" i="2"/>
  <c r="BK137" i="6"/>
  <c r="J137" i="6"/>
  <c r="J101" i="6" s="1"/>
  <c r="T138" i="3"/>
  <c r="T137" i="3" s="1"/>
  <c r="R135" i="5"/>
  <c r="R134" i="5"/>
  <c r="T133" i="2"/>
  <c r="T132" i="2" s="1"/>
  <c r="AW97" i="1"/>
  <c r="AG99" i="1"/>
  <c r="BK121" i="8"/>
  <c r="J121" i="8" s="1"/>
  <c r="J98" i="8" s="1"/>
  <c r="BK132" i="7"/>
  <c r="J132" i="7"/>
  <c r="J100" i="7" s="1"/>
  <c r="BK136" i="6"/>
  <c r="J136" i="6" s="1"/>
  <c r="J100" i="6" s="1"/>
  <c r="BK134" i="5"/>
  <c r="J134" i="5"/>
  <c r="J100" i="5"/>
  <c r="BK137" i="3"/>
  <c r="J137" i="3" s="1"/>
  <c r="J100" i="3" s="1"/>
  <c r="BK132" i="2"/>
  <c r="J132" i="2"/>
  <c r="J100" i="2" s="1"/>
  <c r="AS94" i="1"/>
  <c r="J37" i="3"/>
  <c r="AV98" i="1"/>
  <c r="AT98" i="1" s="1"/>
  <c r="BA101" i="1"/>
  <c r="BC101" i="1"/>
  <c r="AY101" i="1"/>
  <c r="BB101" i="1"/>
  <c r="J35" i="8"/>
  <c r="AV105" i="1"/>
  <c r="AT105" i="1"/>
  <c r="J37" i="2"/>
  <c r="AV97" i="1"/>
  <c r="AT97" i="1" s="1"/>
  <c r="F37" i="6"/>
  <c r="AZ103" i="1" s="1"/>
  <c r="F37" i="3"/>
  <c r="AZ98" i="1"/>
  <c r="BD101" i="1"/>
  <c r="F37" i="7"/>
  <c r="AZ104" i="1"/>
  <c r="BD95" i="1"/>
  <c r="BA95" i="1"/>
  <c r="AW95" i="1" s="1"/>
  <c r="BB95" i="1"/>
  <c r="AX95" i="1"/>
  <c r="F35" i="4"/>
  <c r="AZ99" i="1" s="1"/>
  <c r="BC95" i="1"/>
  <c r="AY95" i="1" s="1"/>
  <c r="F37" i="5"/>
  <c r="AZ102" i="1" s="1"/>
  <c r="F37" i="2"/>
  <c r="AZ97" i="1"/>
  <c r="J37" i="6"/>
  <c r="AV103" i="1" s="1"/>
  <c r="AT103" i="1" s="1"/>
  <c r="J35" i="4"/>
  <c r="AV99" i="1"/>
  <c r="AT99" i="1" s="1"/>
  <c r="AN99" i="1" s="1"/>
  <c r="J37" i="5"/>
  <c r="AV102" i="1"/>
  <c r="AT102" i="1" s="1"/>
  <c r="F35" i="8"/>
  <c r="AZ105" i="1" s="1"/>
  <c r="J37" i="7"/>
  <c r="AV104" i="1" s="1"/>
  <c r="AT104" i="1" s="1"/>
  <c r="J41" i="4" l="1"/>
  <c r="AU96" i="1"/>
  <c r="AU95" i="1"/>
  <c r="AU101" i="1"/>
  <c r="AU100" i="1"/>
  <c r="BB100" i="1"/>
  <c r="AX100" i="1"/>
  <c r="BA100" i="1"/>
  <c r="AW100" i="1" s="1"/>
  <c r="AZ101" i="1"/>
  <c r="J34" i="7"/>
  <c r="AG104" i="1"/>
  <c r="AN104" i="1"/>
  <c r="J34" i="3"/>
  <c r="AG98" i="1"/>
  <c r="AN98" i="1"/>
  <c r="J32" i="8"/>
  <c r="AG105" i="1"/>
  <c r="BC100" i="1"/>
  <c r="AY100" i="1"/>
  <c r="AZ96" i="1"/>
  <c r="AV96" i="1"/>
  <c r="AT96" i="1"/>
  <c r="BD100" i="1"/>
  <c r="BD94" i="1" s="1"/>
  <c r="W33" i="1" s="1"/>
  <c r="J34" i="2"/>
  <c r="AG97" i="1"/>
  <c r="J34" i="5"/>
  <c r="AG102" i="1"/>
  <c r="J34" i="6"/>
  <c r="AG103" i="1"/>
  <c r="AN103" i="1" s="1"/>
  <c r="AW101" i="1"/>
  <c r="AX101" i="1"/>
  <c r="J41" i="8" l="1"/>
  <c r="J43" i="7"/>
  <c r="J43" i="6"/>
  <c r="J43" i="5"/>
  <c r="AN102" i="1"/>
  <c r="J43" i="3"/>
  <c r="J43" i="2"/>
  <c r="AN97" i="1"/>
  <c r="AN105" i="1"/>
  <c r="AU94" i="1"/>
  <c r="AZ100" i="1"/>
  <c r="AV100" i="1"/>
  <c r="AT100" i="1"/>
  <c r="AN100" i="1" s="1"/>
  <c r="BB94" i="1"/>
  <c r="W31" i="1"/>
  <c r="AG96" i="1"/>
  <c r="AG101" i="1"/>
  <c r="AG100" i="1"/>
  <c r="BA94" i="1"/>
  <c r="W30" i="1"/>
  <c r="AV101" i="1"/>
  <c r="AT101" i="1"/>
  <c r="AZ95" i="1"/>
  <c r="AV95" i="1" s="1"/>
  <c r="AT95" i="1" s="1"/>
  <c r="BC94" i="1"/>
  <c r="W32" i="1"/>
  <c r="AN101" i="1" l="1"/>
  <c r="AN96" i="1"/>
  <c r="AG95" i="1"/>
  <c r="AW94" i="1"/>
  <c r="AK30" i="1"/>
  <c r="AX94" i="1"/>
  <c r="AZ94" i="1"/>
  <c r="W29" i="1"/>
  <c r="AY94" i="1"/>
  <c r="AN95" i="1" l="1"/>
  <c r="AG94" i="1"/>
  <c r="AK26" i="1"/>
  <c r="AV94" i="1"/>
  <c r="AK29" i="1"/>
  <c r="AK35" i="1"/>
  <c r="AT94" i="1" l="1"/>
  <c r="AN94" i="1"/>
</calcChain>
</file>

<file path=xl/sharedStrings.xml><?xml version="1.0" encoding="utf-8"?>
<sst xmlns="http://schemas.openxmlformats.org/spreadsheetml/2006/main" count="25344" uniqueCount="2032">
  <si>
    <t>Export Komplet</t>
  </si>
  <si>
    <t/>
  </si>
  <si>
    <t>2.0</t>
  </si>
  <si>
    <t>ZAMOK</t>
  </si>
  <si>
    <t>False</t>
  </si>
  <si>
    <t>{cf8e298e-8608-466c-b7ee-e1b2cf962721}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</si>
  <si>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</si>
  <si>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</si>
  <si>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</si>
  <si>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</si>
  <si>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</si>
  <si>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</si>
  <si>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</si>
  <si>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</si>
  <si>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250351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</si>
  <si>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</si>
  <si>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</si>
  <si>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BRNO, OLOMOUCKÁ IV – REKONSTRUKCE VODOVODU</t>
  </si>
  <si>
    <t>0,1</t>
  </si>
  <si>
    <t>KSO:</t>
  </si>
  <si>
    <t>CC-CZ:</t>
  </si>
  <si>
    <t>1</t>
  </si>
  <si>
    <t>Místo:</t>
  </si>
  <si>
    <t>BRNO</t>
  </si>
  <si>
    <t>Datum:</t>
  </si>
  <si>
    <t>6. 11. 2025</t>
  </si>
  <si>
    <t>10</t>
  </si>
  <si>
    <t>100</t>
  </si>
  <si>
    <t>Zadavatel:</t>
  </si>
  <si>
    <t>IČ:</t>
  </si>
  <si>
    <t>Statutární město Brno</t>
  </si>
  <si>
    <t>DIČ:</t>
  </si>
  <si>
    <t>Uchazeč:</t>
  </si>
  <si>
    <t>Vyplň údaj</t>
  </si>
  <si>
    <t>Projektant:</t>
  </si>
  <si>
    <t>PK FRAJT s.r.o.,   Brno</t>
  </si>
  <si>
    <t>True</t>
  </si>
  <si>
    <t>Zpracovatel:</t>
  </si>
  <si>
    <t>Obrtel M.</t>
  </si>
  <si>
    <t>Poznámka:</t>
  </si>
  <si>
    <t xml:space="preserve">Soupis prací je sestaven za využití položek Cenové soustavy ÚRS, RTS aj. (CS). Cenové a technické podmínky položek CS ÚRS, které nejsou uvedeny v soupisu prací (tzv. úvodní části katalogů) jsou neomezeně dálkově k dispozici na www.cs-urs.cz. Položky soupisu prací, které nemají ve sloupci "Cenová soustava" uveden žádný údaj, nepochází z CS. Tyto položky byly vytvořeny pouze pro tento rozpočet a nenacházejí se v žádné cenové soustavě. Pokud byl v rozpočtu uveden konkrétní obchodní název materiálu nebo výrobku, byl použit s cílem zadavatele stanovit minimální kvalitativní standard. Výkaz výměr, který se vztahuje k více položkám je nahrazen odpovídajícím slovem  "FIGUROU".  Figura je uvedena ve sloupci "Kód" v položce, kde byla spočítána. Pokud je někde uveden obchodní název, slouží jen k upřesnění specifikace materiálu. Je možné použít jakýkoliv obdobný výrobek.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</si>
  <si>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</si>
  <si>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</si>
  <si>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</si>
  <si>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</si>
  <si>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</si>
  <si>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</si>
  <si>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</si>
  <si>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</si>
  <si>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</si>
  <si>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</si>
  <si>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</si>
  <si>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</si>
  <si>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</si>
  <si>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</si>
  <si>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</si>
  <si>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</si>
  <si>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</si>
  <si>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</si>
  <si>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</si>
  <si>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</si>
  <si>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</si>
  <si>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</si>
  <si>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</si>
  <si>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</si>
  <si>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</si>
  <si>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</si>
  <si>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</si>
  <si>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</si>
  <si>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</si>
  <si>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</si>
  <si>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</si>
  <si>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</si>
  <si>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</si>
  <si>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</si>
  <si>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</si>
  <si>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</si>
  <si>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</si>
  <si>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</si>
  <si>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</si>
  <si>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</si>
  <si>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</si>
  <si>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</si>
  <si>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</si>
  <si>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</si>
  <si>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1E</t>
  </si>
  <si>
    <t>1. ETAPA</t>
  </si>
  <si>
    <t>ING</t>
  </si>
  <si>
    <t>{431577df-3d90-4380-9bbf-e3a5f2d5b97e}</t>
  </si>
  <si>
    <t>2</t>
  </si>
  <si>
    <t>300.1</t>
  </si>
  <si>
    <t>VODOHOSPODÁŘSKÉ OBJEKTY</t>
  </si>
  <si>
    <t>Soupis</t>
  </si>
  <si>
    <t>{60af73d6-5080-4d8f-8354-2a8a457bbec3}</t>
  </si>
  <si>
    <t>/</t>
  </si>
  <si>
    <t>SO 310.1</t>
  </si>
  <si>
    <t>VODOVOD</t>
  </si>
  <si>
    <t>3</t>
  </si>
  <si>
    <t>{b099ce58-4551-4cac-bf8b-29b8d1ce2efb}</t>
  </si>
  <si>
    <t>827 11</t>
  </si>
  <si>
    <t>SO 320.1</t>
  </si>
  <si>
    <t>VODOVODNÍ PŘÍPOJKY</t>
  </si>
  <si>
    <t>{a90b0b31-aebf-4426-8fe6-d29dba87d452}</t>
  </si>
  <si>
    <t>827 19</t>
  </si>
  <si>
    <t>91.1</t>
  </si>
  <si>
    <t>OSTATNÍ NÁKLADY</t>
  </si>
  <si>
    <t>{e957e1de-7b6d-4d53-ad7b-f1468a9244af}</t>
  </si>
  <si>
    <t>2E</t>
  </si>
  <si>
    <t>2. ETAPA</t>
  </si>
  <si>
    <t>{cb2d85fc-8ecb-4fbd-8aa1-ddad99b3fc78}</t>
  </si>
  <si>
    <t>300.2</t>
  </si>
  <si>
    <t>{a89a31c3-0485-4aca-9e5d-d18028c4381b}</t>
  </si>
  <si>
    <t>SO 310.2</t>
  </si>
  <si>
    <t>{1926f55f-6a51-4256-9041-1f4f36f70ba2}</t>
  </si>
  <si>
    <t>SO 320.2</t>
  </si>
  <si>
    <t>{750a9984-866d-4445-b0f9-0be76135075b}</t>
  </si>
  <si>
    <t>SO 330.2</t>
  </si>
  <si>
    <t>OBNOVA ULIČNÍCH VPUSTÍ</t>
  </si>
  <si>
    <t>{96248bed-34cb-4b9a-982b-63d301bd65ef}</t>
  </si>
  <si>
    <t>827 29</t>
  </si>
  <si>
    <t>91.2</t>
  </si>
  <si>
    <t>{792181b1-f748-48d0-93f0-e98529b8dd7e}</t>
  </si>
  <si>
    <t>ACL16</t>
  </si>
  <si>
    <t>1027,05</t>
  </si>
  <si>
    <t>ACO11</t>
  </si>
  <si>
    <t>1280,1</t>
  </si>
  <si>
    <t>KRYCÍ LIST SOUPISU PRACÍ</t>
  </si>
  <si>
    <t>ACP22</t>
  </si>
  <si>
    <t>775</t>
  </si>
  <si>
    <t>BASFALT1</t>
  </si>
  <si>
    <t>273,9</t>
  </si>
  <si>
    <t>DN150</t>
  </si>
  <si>
    <t>249</t>
  </si>
  <si>
    <t>KABELkus</t>
  </si>
  <si>
    <t>19</t>
  </si>
  <si>
    <t>Objekt:</t>
  </si>
  <si>
    <t>KABELm</t>
  </si>
  <si>
    <t>20,9</t>
  </si>
  <si>
    <t>1E - 1. ETAPA</t>
  </si>
  <si>
    <t>LOZE</t>
  </si>
  <si>
    <t xml:space="preserve"> </t>
  </si>
  <si>
    <t>27,39</t>
  </si>
  <si>
    <t>Soupis:</t>
  </si>
  <si>
    <t>OBSYP</t>
  </si>
  <si>
    <t>123,081</t>
  </si>
  <si>
    <t>300.1 - VODOHOSPODÁŘSKÉ OBJEKTY</t>
  </si>
  <si>
    <t>ODVOZ1</t>
  </si>
  <si>
    <t>312,165</t>
  </si>
  <si>
    <t>Úroveň 3:</t>
  </si>
  <si>
    <t>POTRUBI1</t>
  </si>
  <si>
    <t>5,5</t>
  </si>
  <si>
    <t>SO 310.1 - VODOVOD</t>
  </si>
  <si>
    <t>ŘEZaco</t>
  </si>
  <si>
    <t>507,1</t>
  </si>
  <si>
    <t>SC1</t>
  </si>
  <si>
    <t>523,95</t>
  </si>
  <si>
    <t>SEK150</t>
  </si>
  <si>
    <t>11</t>
  </si>
  <si>
    <t>ŠD1</t>
  </si>
  <si>
    <t>VYKOP1</t>
  </si>
  <si>
    <t>272,565</t>
  </si>
  <si>
    <t>VYKOP11</t>
  </si>
  <si>
    <t>317,817</t>
  </si>
  <si>
    <t>VYKOPR</t>
  </si>
  <si>
    <t>39,6</t>
  </si>
  <si>
    <t>ZASYP</t>
  </si>
  <si>
    <t>161,694</t>
  </si>
  <si>
    <t>STANDARD MATERIÁLU : tvárná litina vnitřní cementová vystélka povlak Zn+Al 400g/m2 vnější těžká protikorozní ochrana s PE povlakem min. přetlak PN10, přírubové spoje - nerez šrouby a mosazné matice - potrubí i ostatní dle STANDARDŮ pro vodovodní síť Brna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</si>
  <si>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</si>
  <si>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</si>
  <si>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</si>
  <si>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</si>
  <si>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</si>
  <si>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</si>
  <si>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</si>
  <si>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</si>
  <si>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5.1 - Komunikace pozemní - asfaltová vozovka</t>
  </si>
  <si>
    <t xml:space="preserve">    8 - Trubní vedení</t>
  </si>
  <si>
    <t xml:space="preserve">    99 -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</si>
  <si>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</si>
  <si>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</si>
  <si>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</si>
  <si>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</si>
  <si>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</si>
  <si>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</si>
  <si>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</si>
  <si>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</si>
  <si>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</si>
  <si>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</si>
  <si>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</si>
  <si>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</si>
  <si>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</si>
  <si>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</si>
  <si>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</si>
  <si>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</si>
  <si>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</si>
  <si>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</si>
  <si>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</si>
  <si>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</si>
  <si>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113107522</t>
  </si>
  <si>
    <t>Odstranění podkladu z kameniva drceného tl přes 100 do 200 mm při překopech strojně pl přes 15 m2</t>
  </si>
  <si>
    <t>m2</t>
  </si>
  <si>
    <t>CS ÚRS 2025 02</t>
  </si>
  <si>
    <t>4</t>
  </si>
  <si>
    <t>-320149779</t>
  </si>
  <si>
    <t>VV</t>
  </si>
  <si>
    <t>" konstrukce 1 -ŠD 15cm "     BASFALT1</t>
  </si>
  <si>
    <t>997221551</t>
  </si>
  <si>
    <t>Vodorovná doprava suti ze sypkých materiálů do 1 km</t>
  </si>
  <si>
    <t>t</t>
  </si>
  <si>
    <t>1385690438</t>
  </si>
  <si>
    <t>997221559</t>
  </si>
  <si>
    <t>Příplatek ZKD 1 km u vodorovné dopravy suti ze sypkých materiálů</t>
  </si>
  <si>
    <t>-1177081607</t>
  </si>
  <si>
    <t>79,431*4 'Přepočtené koeficientem množství</t>
  </si>
  <si>
    <t>997221655.1</t>
  </si>
  <si>
    <t>Poplatek za recyklační skládku suti z komunikací s příměsí     (bez živice)</t>
  </si>
  <si>
    <t>vlastní</t>
  </si>
  <si>
    <t>1738808399</t>
  </si>
  <si>
    <t>5</t>
  </si>
  <si>
    <t>113107532</t>
  </si>
  <si>
    <t>Odstranění podkladu z betonu prostého tl přes 150 do 300 mm při překopech strojně pl přes 15 m2</t>
  </si>
  <si>
    <t>-1239750900</t>
  </si>
  <si>
    <t>" konstrukce 1 - SC 25cm "</t>
  </si>
  <si>
    <t>6</t>
  </si>
  <si>
    <t>919735125</t>
  </si>
  <si>
    <t>Řezání stávajícího betonového krytu hl přes 200 do 250 mm</t>
  </si>
  <si>
    <t>m</t>
  </si>
  <si>
    <t>472088154</t>
  </si>
  <si>
    <t>" konstrukce 1 "</t>
  </si>
  <si>
    <t>2*249,0</t>
  </si>
  <si>
    <t>7</t>
  </si>
  <si>
    <t>997221561</t>
  </si>
  <si>
    <t>Vodorovná doprava suti z kusových materiálů do 1 km</t>
  </si>
  <si>
    <t>774496121</t>
  </si>
  <si>
    <t>8</t>
  </si>
  <si>
    <t>997221569</t>
  </si>
  <si>
    <t>Příplatek ZKD 1 km u vodorovné dopravy suti z kusových materiálů</t>
  </si>
  <si>
    <t>-1301934937</t>
  </si>
  <si>
    <t>171,188*4 'Přepočtené koeficientem množství</t>
  </si>
  <si>
    <t>9</t>
  </si>
  <si>
    <t>997221615.1</t>
  </si>
  <si>
    <t>Poplatek za uložení na recyklační skládce (skládkovné) stavebního odpadu betonového (dlažba, obrubníky, podklad beton.)</t>
  </si>
  <si>
    <t>-1704047952</t>
  </si>
  <si>
    <t>113107544</t>
  </si>
  <si>
    <t>Odstranění podkladu živičných tl přes 150 do 200 mm při překopech strojně pl přes 15 m2</t>
  </si>
  <si>
    <t>-2011836831</t>
  </si>
  <si>
    <t>" konstrukce 1 - asfalt 20cm "</t>
  </si>
  <si>
    <t>" vodovod "     1,1*249,0</t>
  </si>
  <si>
    <t>Součet</t>
  </si>
  <si>
    <t>919735114</t>
  </si>
  <si>
    <t>Řezání stávajícího živičného krytu hl přes 150 do 200 mm</t>
  </si>
  <si>
    <t>1604502806</t>
  </si>
  <si>
    <t>" vodovod "     2*249,0</t>
  </si>
  <si>
    <t>-1984224969</t>
  </si>
  <si>
    <t>13</t>
  </si>
  <si>
    <t>1390959778</t>
  </si>
  <si>
    <t>123,255*4 'Přepočtené koeficientem množství</t>
  </si>
  <si>
    <t>14</t>
  </si>
  <si>
    <t>997221645.1</t>
  </si>
  <si>
    <t>Poplatek za recyklační skládku suti z komunikací s příměsí  - živice</t>
  </si>
  <si>
    <t>-87508948</t>
  </si>
  <si>
    <t>15</t>
  </si>
  <si>
    <t>119001401</t>
  </si>
  <si>
    <t>Dočasné zajištění potrubí ocelového nebo litinového DN do 200 mm</t>
  </si>
  <si>
    <t>-256958986</t>
  </si>
  <si>
    <t>" voda, plyn "       1,1*(4+1)</t>
  </si>
  <si>
    <t>16</t>
  </si>
  <si>
    <t>119001421</t>
  </si>
  <si>
    <t>Dočasné zajištění kabelů a kabelových tratí ze 3 volně ložených kabelů</t>
  </si>
  <si>
    <t>1540886892</t>
  </si>
  <si>
    <t>" kusy "     19,0</t>
  </si>
  <si>
    <t>KABELkus*1,1</t>
  </si>
  <si>
    <t>17</t>
  </si>
  <si>
    <t>139001101</t>
  </si>
  <si>
    <t>Příplatek za ztížení vykopávky v blízkosti podzemního vedení</t>
  </si>
  <si>
    <t>m3</t>
  </si>
  <si>
    <t>-1252200122</t>
  </si>
  <si>
    <t>" potrubí  "     POTRUBI1*1,0*1,5</t>
  </si>
  <si>
    <t>" kabely "   KABELm*1,0*1,5</t>
  </si>
  <si>
    <t>18</t>
  </si>
  <si>
    <t>132212222</t>
  </si>
  <si>
    <t>Hloubení zapažených rýh šířky do 2000 mm v nesoudržných horninách třídy těžitelnosti I skupiny 3 ručně</t>
  </si>
  <si>
    <t>-1342679255</t>
  </si>
  <si>
    <t xml:space="preserve">" ruční výkop - inž.sítě "     </t>
  </si>
  <si>
    <t>" ve třídě 3  - 25% "     VYKOPR*0,25</t>
  </si>
  <si>
    <t>132312222</t>
  </si>
  <si>
    <t>Hloubení zapažených rýh šířky do 2000 mm v nesoudržných horninách třídy těžitelnosti II skupiny 4 ručně</t>
  </si>
  <si>
    <t>-1867136708</t>
  </si>
  <si>
    <t>" ve třídě 4  - 75% "     VYKOPR*0,75</t>
  </si>
  <si>
    <t>20</t>
  </si>
  <si>
    <t>132254204</t>
  </si>
  <si>
    <t>Hloubení zapažených rýh š do 2000 mm v hornině třídy těžitelnosti I skupiny 3 objem do 500 m3</t>
  </si>
  <si>
    <t>907383985</t>
  </si>
  <si>
    <t xml:space="preserve">" vodovod "     </t>
  </si>
  <si>
    <t>1,1*(1,85+1,72)/2*76,52</t>
  </si>
  <si>
    <t>1,1*(1,72+1,77)/2*(91,5-76,52)</t>
  </si>
  <si>
    <t>1,1*(1,77+1,69)/2*(145,85-91,5)</t>
  </si>
  <si>
    <t>1,1*(1,69+1,76)/2*(183,71-145,85)</t>
  </si>
  <si>
    <t>1,1*(1,69+1,72)/2*(233,49-183,71)</t>
  </si>
  <si>
    <t>1,1*(1,72+1,80)/2*(249,0-233,49)</t>
  </si>
  <si>
    <t>" montážní jámy MJ1 "    1,5*1,5*2,0</t>
  </si>
  <si>
    <t>" odpočet povrchů "</t>
  </si>
  <si>
    <t>" konstrukce 1 "     -0,6*BASFALT1</t>
  </si>
  <si>
    <t>Mezisoučet</t>
  </si>
  <si>
    <t>" odpočet vybouraný vodovod "</t>
  </si>
  <si>
    <t>" DN150 "     -249,0*PI*(0,170/2)^2</t>
  </si>
  <si>
    <t>" odpočet ruční výkop "     -VYKOPR</t>
  </si>
  <si>
    <t>" ve třídě 3  - 25% "     VYKOP1*0,25</t>
  </si>
  <si>
    <t>132354204</t>
  </si>
  <si>
    <t>Hloubení zapažených rýh š do 2000 mm v hornině třídy těžitelnosti II skupiny 4 objem do 500 m3</t>
  </si>
  <si>
    <t>-2038198034</t>
  </si>
  <si>
    <t>" ve třídě 4  - 75% "     VYKOP1*0,75</t>
  </si>
  <si>
    <t>22</t>
  </si>
  <si>
    <t>151101101</t>
  </si>
  <si>
    <t>Zřízení příložného pažení a rozepření stěn rýh hl do 2 m</t>
  </si>
  <si>
    <t>355150332</t>
  </si>
  <si>
    <t>2*(1,85+1,72)/2*76,52</t>
  </si>
  <si>
    <t>2*(1,72+1,77)/2*(91,5-76,52)</t>
  </si>
  <si>
    <t>2*(1,77+1,69)/2*(145,85-91,5)</t>
  </si>
  <si>
    <t>2*(1,69+1,76)/2*(183,71-145,85)</t>
  </si>
  <si>
    <t>2*(1,69+1,72)/2*(233,49-183,71)</t>
  </si>
  <si>
    <t>2*(1,72+1,80)/2*(249,0-233,49)</t>
  </si>
  <si>
    <t>" montážní jámy MJ1 "    1,5*2,0*4</t>
  </si>
  <si>
    <t>23</t>
  </si>
  <si>
    <t>151101111</t>
  </si>
  <si>
    <t>Odstranění příložného pažení a rozepření stěn rýh hl do 2 m</t>
  </si>
  <si>
    <t>-898045856</t>
  </si>
  <si>
    <t>24</t>
  </si>
  <si>
    <t>162651112</t>
  </si>
  <si>
    <t>Vodorovné přemístění přes 4 000 do 5000 m výkopku/sypaniny z horniny třídy těžitelnosti I skupiny 1 až 3</t>
  </si>
  <si>
    <t>885395816</t>
  </si>
  <si>
    <t>" zemina celkem "     VYKOP1+VYKOPR</t>
  </si>
  <si>
    <t>" ve tř.3 - 25% "     ODVOZ1*0,25</t>
  </si>
  <si>
    <t>25</t>
  </si>
  <si>
    <t>162651132</t>
  </si>
  <si>
    <t>Vodorovné přemístění přes 4 000 do 5000 m výkopku/sypaniny z horniny třídy těžitelnosti II skupiny 4 a 5</t>
  </si>
  <si>
    <t>-1086657309</t>
  </si>
  <si>
    <t>" ve tř.4 - 75% "     ODVOZ1*0,75</t>
  </si>
  <si>
    <t>26</t>
  </si>
  <si>
    <t>171201221.1</t>
  </si>
  <si>
    <t xml:space="preserve">Poplatek za recyklační skládku zeminy tř.1-4 s příměsí   </t>
  </si>
  <si>
    <t>1058555814</t>
  </si>
  <si>
    <t>27</t>
  </si>
  <si>
    <t>174151101</t>
  </si>
  <si>
    <t>Zásyp jam, šachet rýh nebo kolem objektů sypaninou se zhutněním</t>
  </si>
  <si>
    <t>-1428295385</t>
  </si>
  <si>
    <t>" prostor k zásypu "</t>
  </si>
  <si>
    <t>" odpočet konstrukce vodovodu "</t>
  </si>
  <si>
    <t>-(0,1+0,17+0,3)*1,1*DN150</t>
  </si>
  <si>
    <t>28</t>
  </si>
  <si>
    <t>M</t>
  </si>
  <si>
    <t>58331201.1</t>
  </si>
  <si>
    <t>zhutněný zásyp náhradním zásypovým materiálem  (plná frakce)</t>
  </si>
  <si>
    <t>-1756329306</t>
  </si>
  <si>
    <t>ZASYP*1,9</t>
  </si>
  <si>
    <t>29</t>
  </si>
  <si>
    <t>167151111</t>
  </si>
  <si>
    <t>Nakládání výkopku z hornin třídy těžitelnosti I skupiny 1 až 3 přes 100 m3</t>
  </si>
  <si>
    <t>1824117100</t>
  </si>
  <si>
    <t>30</t>
  </si>
  <si>
    <t>162251102</t>
  </si>
  <si>
    <t>Vodorovné přemístění přes 20 do 50 m výkopku/sypaniny z horniny třídy těžitelnosti I skupiny 1 až 3</t>
  </si>
  <si>
    <t>379142082</t>
  </si>
  <si>
    <t>31</t>
  </si>
  <si>
    <t>175151101</t>
  </si>
  <si>
    <t>Obsypání potrubí strojně sypaninou bez prohození, uloženou do 3 m</t>
  </si>
  <si>
    <t>134618569</t>
  </si>
  <si>
    <t>" vodovod "</t>
  </si>
  <si>
    <t>(0,17+0,3)*1,1*DN150</t>
  </si>
  <si>
    <t>" odpočet potrubí "</t>
  </si>
  <si>
    <t>-PI*(0,17/2)^2*DN150</t>
  </si>
  <si>
    <t>32</t>
  </si>
  <si>
    <t>58331351</t>
  </si>
  <si>
    <t>kamenivo těžené drobné frakce 0/4</t>
  </si>
  <si>
    <t>-765712815</t>
  </si>
  <si>
    <t>OBSYP*1,89077</t>
  </si>
  <si>
    <t>33</t>
  </si>
  <si>
    <t>-706351575</t>
  </si>
  <si>
    <t>" přesun hmot "     OBSYP</t>
  </si>
  <si>
    <t>34</t>
  </si>
  <si>
    <t>61121863</t>
  </si>
  <si>
    <t>Vodorovné konstrukce</t>
  </si>
  <si>
    <t>35</t>
  </si>
  <si>
    <t>451572111</t>
  </si>
  <si>
    <t>Lože pod potrubí otevřený výkop z kameniva drobného těženého</t>
  </si>
  <si>
    <t>-1310188940</t>
  </si>
  <si>
    <t>" vodovod DN150 "     0,1*1,1*DN150</t>
  </si>
  <si>
    <t>36</t>
  </si>
  <si>
    <t>167151101</t>
  </si>
  <si>
    <t>Nakládání výkopku z hornin třídy těžitelnosti I skupiny 1 až 3 do 100 m3</t>
  </si>
  <si>
    <t>-433046507</t>
  </si>
  <si>
    <t>" přesun hmot "     LOZE</t>
  </si>
  <si>
    <t>37</t>
  </si>
  <si>
    <t>-1377082657</t>
  </si>
  <si>
    <t>5.1</t>
  </si>
  <si>
    <t>Komunikace pozemní - asfaltová vozovka</t>
  </si>
  <si>
    <t>38</t>
  </si>
  <si>
    <t>113107241</t>
  </si>
  <si>
    <t>Odstranění podkladu živičného tl 50 mm strojně pl přes 200 m2</t>
  </si>
  <si>
    <t>1408893391</t>
  </si>
  <si>
    <t>" konstrukce 1 - ACO11+  - 50mm "     ACO11-BASFALT1</t>
  </si>
  <si>
    <t>" konstrukce 1 - ACL16+  - 50mm "     ACL16-BASFALT1</t>
  </si>
  <si>
    <t>39</t>
  </si>
  <si>
    <t>919735111</t>
  </si>
  <si>
    <t>Řezání stávajícího živičného krytu hl do 50 mm</t>
  </si>
  <si>
    <t>1218789015</t>
  </si>
  <si>
    <t xml:space="preserve">" ACO11+ "      </t>
  </si>
  <si>
    <t>" vodovod "      (1,1+0,5*2*4)+2*(249,0+0,5*1*4)</t>
  </si>
  <si>
    <t xml:space="preserve">" ACL16+ "     </t>
  </si>
  <si>
    <t>" vodovod "      (1,1+0,5*2*3)+2*(249,0+0,5*1*3)</t>
  </si>
  <si>
    <t>40</t>
  </si>
  <si>
    <t>113107242</t>
  </si>
  <si>
    <t>Odstranění podkladu živičného tl přes 50 do 100 mm strojně pl přes 200 m2</t>
  </si>
  <si>
    <t>1448670435</t>
  </si>
  <si>
    <t>" konstrukce 1 - ACP22+  - 50mm "     ACP22-BASFALT1</t>
  </si>
  <si>
    <t>41</t>
  </si>
  <si>
    <t>919735112</t>
  </si>
  <si>
    <t>Řezání stávajícího živičného krytu hl přes 50 do 100 mm</t>
  </si>
  <si>
    <t>1435670149</t>
  </si>
  <si>
    <t xml:space="preserve">" ACP22+ "      </t>
  </si>
  <si>
    <t>" vodovod "      (1,1+0,5*2*2)+2*(249,0+0,5*1*2)</t>
  </si>
  <si>
    <t>42</t>
  </si>
  <si>
    <t>-1248360987</t>
  </si>
  <si>
    <t>43</t>
  </si>
  <si>
    <t>2011274817</t>
  </si>
  <si>
    <t>282,658*4 'Přepočtené koeficientem množství</t>
  </si>
  <si>
    <t>44</t>
  </si>
  <si>
    <t>2103768082</t>
  </si>
  <si>
    <t>45</t>
  </si>
  <si>
    <t>113107232</t>
  </si>
  <si>
    <t>Odstranění podkladu z betonu prostého tl přes 150 do 300 mm strojně pl přes 200 m2</t>
  </si>
  <si>
    <t>-1244275055</t>
  </si>
  <si>
    <t>SC1-BASFALT1</t>
  </si>
  <si>
    <t>46</t>
  </si>
  <si>
    <t>-738539709</t>
  </si>
  <si>
    <t>" vodovod "      (1,1+0,5*2*1)+2*(249,0+0,5*1*1)</t>
  </si>
  <si>
    <t>47</t>
  </si>
  <si>
    <t>1411186055</t>
  </si>
  <si>
    <t>48</t>
  </si>
  <si>
    <t>-1864130796</t>
  </si>
  <si>
    <t>156,281*4 'Přepočtené koeficientem množství</t>
  </si>
  <si>
    <t>49</t>
  </si>
  <si>
    <t>866001139</t>
  </si>
  <si>
    <t>50</t>
  </si>
  <si>
    <t>577144121</t>
  </si>
  <si>
    <t>Asfaltový beton vrstva obrusná ACO 11+ tř. I tl 50 mm š přes 3 m z nemodifikovaného asfaltu</t>
  </si>
  <si>
    <t>-1099777024</t>
  </si>
  <si>
    <t>" zapravení  uskakovaně 0,5m na každou stranu  "</t>
  </si>
  <si>
    <t>" konstrukce 1 - asfalt 5cm "</t>
  </si>
  <si>
    <t>" vodovod "     (1,1+0,5*2*4)*(249,0+0,5*1*4)</t>
  </si>
  <si>
    <t>51</t>
  </si>
  <si>
    <t>573211109.1</t>
  </si>
  <si>
    <t>Postřik živičný spojovací z asfaltu v množství 0,50 kg/m2 PS-EK</t>
  </si>
  <si>
    <t>-1535091567</t>
  </si>
  <si>
    <t>52</t>
  </si>
  <si>
    <t>919732211</t>
  </si>
  <si>
    <t>Styčná spára napojení nového živičného povrchu na stávající za tepla š 15 mm hl 25 mm s prořezáním</t>
  </si>
  <si>
    <t>961745934</t>
  </si>
  <si>
    <t>53</t>
  </si>
  <si>
    <t>577145122</t>
  </si>
  <si>
    <t>Asfaltový beton vrstva ložní ACL 16 + tl 50 mm š přes 3 m z nemodifikovaného asfaltu</t>
  </si>
  <si>
    <t>1055179587</t>
  </si>
  <si>
    <t>" vodovod "     (1,1+0,5*2*3)*(249,0+0,5*1*3)</t>
  </si>
  <si>
    <t>54</t>
  </si>
  <si>
    <t>2080729492</t>
  </si>
  <si>
    <t>55</t>
  </si>
  <si>
    <t>565176021</t>
  </si>
  <si>
    <t>Asfaltový beton vrstva podkladní ACP 22 + tl 100 mm š přes 3 m z nemodifikovaného asfaltu</t>
  </si>
  <si>
    <t>160426959</t>
  </si>
  <si>
    <t>" konstrukce 1 - asfalt 10cm "</t>
  </si>
  <si>
    <t>" vodovod "     (1,1+0,5*2*2)*(249,0+0,5*2*1)</t>
  </si>
  <si>
    <t>56</t>
  </si>
  <si>
    <t>573211109.3</t>
  </si>
  <si>
    <t>Postřik živičný spojovací z asfaltu v množství 0,50 kg/m2 PI-EK</t>
  </si>
  <si>
    <t>569736222</t>
  </si>
  <si>
    <t>57</t>
  </si>
  <si>
    <t>567142115</t>
  </si>
  <si>
    <t>Podklad ze směsi stmelené cementem SC C 8/10 (KSC I) tl 250 mm</t>
  </si>
  <si>
    <t>1035024306</t>
  </si>
  <si>
    <t>" vodovod "     (1,1+0,5*2*1)*(249,0+0,5*1*1)</t>
  </si>
  <si>
    <t>58</t>
  </si>
  <si>
    <t>566901232</t>
  </si>
  <si>
    <t>Vyspravení podkladu po překopech inženýrských sítí plochy přes 15 m2 štěrkodrtí tl. 150 mm</t>
  </si>
  <si>
    <t>152110894</t>
  </si>
  <si>
    <t xml:space="preserve">" zapravení asfaltové vozovky ŠDA 0-63 - 15 cm "    </t>
  </si>
  <si>
    <t>" konstrulce 1 "     BASFALT1</t>
  </si>
  <si>
    <t>59</t>
  </si>
  <si>
    <t>167151101.1</t>
  </si>
  <si>
    <t>1530663259</t>
  </si>
  <si>
    <t>" přesun hmot "  ŠD1*0,15</t>
  </si>
  <si>
    <t>60</t>
  </si>
  <si>
    <t>162351103</t>
  </si>
  <si>
    <t>Vodorovné přemístění přes 50 do 500 m výkopku/sypaniny z horniny třídy těžitelnosti I skupiny 1 až 3</t>
  </si>
  <si>
    <t>1184699074</t>
  </si>
  <si>
    <t>61</t>
  </si>
  <si>
    <t>998225111</t>
  </si>
  <si>
    <t>Přesun hmot pro pozemní komunikace s krytem z kamene, monolitickým betonovým nebo živičným</t>
  </si>
  <si>
    <t>-465021875</t>
  </si>
  <si>
    <t>Trubní vedení</t>
  </si>
  <si>
    <t>62</t>
  </si>
  <si>
    <t>851311141.1</t>
  </si>
  <si>
    <t>Potrubí tvárná litina DN 150 třídy C64 s vnitřní cementovou vystýlkou s Zn/Al povlakem tl.400g/m2 s vnější těžkou protikorózní ochranou s PE povlakem min.přetlak 10 PN vč. zámkového spoje a těsnění vč. manžety elastomer. na spoji  M+D</t>
  </si>
  <si>
    <t>-885630590</t>
  </si>
  <si>
    <t>" ve výkopu "</t>
  </si>
  <si>
    <t>" vodovod  "     249,0</t>
  </si>
  <si>
    <t>" potrubí celkem "</t>
  </si>
  <si>
    <t>" potrubí "     DN150</t>
  </si>
  <si>
    <t>" SEK "     0,3*SEK150</t>
  </si>
  <si>
    <t>63</t>
  </si>
  <si>
    <t>851321292.1</t>
  </si>
  <si>
    <t>Příplatek za krácení litinové trouby DN/OD 160</t>
  </si>
  <si>
    <t>kus</t>
  </si>
  <si>
    <t>-324784917</t>
  </si>
  <si>
    <t>" SEK "     11</t>
  </si>
  <si>
    <t>64</t>
  </si>
  <si>
    <t>857313131</t>
  </si>
  <si>
    <t>Montáž litinových tvarovek odbočných hrdlových otevřený výkop s integrovaným těsněním DN 150</t>
  </si>
  <si>
    <t>-660688828</t>
  </si>
  <si>
    <t>65</t>
  </si>
  <si>
    <t>55253756.1</t>
  </si>
  <si>
    <t>tvarovka hrdlová s přírubovou odbočkou z tvárné litiny A-kus DN 150/80 těžká protikorózní úprava</t>
  </si>
  <si>
    <t>-101643192</t>
  </si>
  <si>
    <t>66</t>
  </si>
  <si>
    <t>55291135.1</t>
  </si>
  <si>
    <t>kroužek zámkový těsnící DN 150 k tvarovkám</t>
  </si>
  <si>
    <t>2124060038</t>
  </si>
  <si>
    <t>9*1,02 'Přepočtené koeficientem množství</t>
  </si>
  <si>
    <t>67</t>
  </si>
  <si>
    <t>55251150.1</t>
  </si>
  <si>
    <t>manžeta elastomerová pro hrdla vodovodního litinového potrubí DN 150</t>
  </si>
  <si>
    <t>1516354906</t>
  </si>
  <si>
    <t>68</t>
  </si>
  <si>
    <t>857262122.1</t>
  </si>
  <si>
    <t>Montáž litinových tvarovek jednoosých přírubových otevřený výkop DN 100   (spojovací materiál nerez, mosaz, těsnění s kovovou vložkou)</t>
  </si>
  <si>
    <t>1695124870</t>
  </si>
  <si>
    <t>69</t>
  </si>
  <si>
    <t>55253661.1</t>
  </si>
  <si>
    <t>příruba zaslepovací litinová vodovodní PN10/16 X-kus DN 100 s těžkou protikorózní úpravou</t>
  </si>
  <si>
    <t>321393637</t>
  </si>
  <si>
    <t>70</t>
  </si>
  <si>
    <t>857312122.1</t>
  </si>
  <si>
    <t>Montáž litinových tvarovek jednoosých přírubových otevřený výkop DN 150  (spojovací materiál nerez, mosaz, těsnění s kovovou vložkou)</t>
  </si>
  <si>
    <t>1379840747</t>
  </si>
  <si>
    <t>71</t>
  </si>
  <si>
    <t>55253895.1</t>
  </si>
  <si>
    <t>tvarovka přírubová s hrdlem E-kus DN 150 těžká protikorózní úprava</t>
  </si>
  <si>
    <t>1277894625</t>
  </si>
  <si>
    <t>72</t>
  </si>
  <si>
    <t>588920471</t>
  </si>
  <si>
    <t>2*1,02 'Přepočtené koeficientem množství</t>
  </si>
  <si>
    <t>73</t>
  </si>
  <si>
    <t>-1555027987</t>
  </si>
  <si>
    <t>74</t>
  </si>
  <si>
    <t>857314122.1</t>
  </si>
  <si>
    <t>Montáž litinových tvarovek odbočných přírubových otevřený výkop DN 150  (spojovací materiál nerez, mosaz, těsnění s kovovou vložkou)</t>
  </si>
  <si>
    <t>-70664750</t>
  </si>
  <si>
    <t>75</t>
  </si>
  <si>
    <t>55253527.1</t>
  </si>
  <si>
    <t>tvarovka přírubová litinová s přírubovou odbočkou T-kus DN 150/80 těžká protikorózní úprava</t>
  </si>
  <si>
    <t>477937439</t>
  </si>
  <si>
    <t>76</t>
  </si>
  <si>
    <t>55253531.1</t>
  </si>
  <si>
    <t>tvarovka přírubová litinová s přírubovou odbočkou T-kus DN 150/150 těžká protikorózní úprava</t>
  </si>
  <si>
    <t>-1345864166</t>
  </si>
  <si>
    <t>77</t>
  </si>
  <si>
    <t>857312122.4</t>
  </si>
  <si>
    <t>Montáž litinových tvarovek jednoosých - spojka jištěná proti posunu otevřený výkop DN 150</t>
  </si>
  <si>
    <t>1427030200</t>
  </si>
  <si>
    <t>78</t>
  </si>
  <si>
    <t>797415000016</t>
  </si>
  <si>
    <t xml:space="preserve">multitoleranční spojka s jištěním proti posunu DN 150 min.PN10 </t>
  </si>
  <si>
    <t>-1613972084</t>
  </si>
  <si>
    <t>79</t>
  </si>
  <si>
    <t>891247212.1</t>
  </si>
  <si>
    <t>Montáž hydrantů nadzemních DN 80   (spojovací materiál nerez, mosaz, těsnění s kovovou vložkou)</t>
  </si>
  <si>
    <t>-1843470751</t>
  </si>
  <si>
    <t>80</t>
  </si>
  <si>
    <t>42273682.1</t>
  </si>
  <si>
    <t>hydrant nadzemní DN 80 litina (dl. 1230mm)</t>
  </si>
  <si>
    <t>508673236</t>
  </si>
  <si>
    <t>81</t>
  </si>
  <si>
    <t>891247111.9</t>
  </si>
  <si>
    <t>Příplatek - hydrantová drenáž - montáž a dodávka</t>
  </si>
  <si>
    <t>718346414</t>
  </si>
  <si>
    <t>82</t>
  </si>
  <si>
    <t>891241112.1</t>
  </si>
  <si>
    <t>Montáž vodovodních šoupátek otevřený výkop DN 80  (spojovací materiál nerez, mosaz, těsnění s kovovou vložkou)</t>
  </si>
  <si>
    <t>-961018313</t>
  </si>
  <si>
    <t>83</t>
  </si>
  <si>
    <t>422243970.1</t>
  </si>
  <si>
    <t>šoupátko DN80 litina</t>
  </si>
  <si>
    <t>1390720743</t>
  </si>
  <si>
    <t>84</t>
  </si>
  <si>
    <t>7.5.5.1780</t>
  </si>
  <si>
    <t>zemní teleskopická souprava pro šoupě DN 65-80</t>
  </si>
  <si>
    <t>ks</t>
  </si>
  <si>
    <t>387788367</t>
  </si>
  <si>
    <t>85</t>
  </si>
  <si>
    <t>891311112.1</t>
  </si>
  <si>
    <t>Montáž vodovodních šoupátek otevřený výkop DN 150  (spojovací materiál nerez, mosaz, těsnění s kovovou vložkou)</t>
  </si>
  <si>
    <t>1427100517</t>
  </si>
  <si>
    <t>86</t>
  </si>
  <si>
    <t>42224406.1</t>
  </si>
  <si>
    <t>šoupátko DN150 litina</t>
  </si>
  <si>
    <t>-622412322</t>
  </si>
  <si>
    <t>87</t>
  </si>
  <si>
    <t>7.5.5.1850</t>
  </si>
  <si>
    <t>zemní teleskopická souprava pro šoupě DN 150</t>
  </si>
  <si>
    <t>433614210</t>
  </si>
  <si>
    <t>88</t>
  </si>
  <si>
    <t>899401112</t>
  </si>
  <si>
    <t>Osazení poklopů uličních litinových šoupátkových</t>
  </si>
  <si>
    <t>864678451</t>
  </si>
  <si>
    <t>89</t>
  </si>
  <si>
    <t>42291352</t>
  </si>
  <si>
    <t>poklop litinový šoupátkový pro zemní soupravy osazení do terénu a do vozovky</t>
  </si>
  <si>
    <t>806792955</t>
  </si>
  <si>
    <t>90</t>
  </si>
  <si>
    <t>899401113</t>
  </si>
  <si>
    <t>Osazení poklopů uličních litinových hydrantových</t>
  </si>
  <si>
    <t>-1723193762</t>
  </si>
  <si>
    <t>91</t>
  </si>
  <si>
    <t>42291452</t>
  </si>
  <si>
    <t>poklop litinový hydrantový DN 80</t>
  </si>
  <si>
    <t>1440504631</t>
  </si>
  <si>
    <t>92</t>
  </si>
  <si>
    <t>899401114.1</t>
  </si>
  <si>
    <t>Betonová podkladová deska pod šoupátko</t>
  </si>
  <si>
    <t>1924355710</t>
  </si>
  <si>
    <t>93</t>
  </si>
  <si>
    <t>899401115.1</t>
  </si>
  <si>
    <t>Betonová podkladová deska pod hydrant</t>
  </si>
  <si>
    <t>1544798101</t>
  </si>
  <si>
    <t>94</t>
  </si>
  <si>
    <t>899713111.1</t>
  </si>
  <si>
    <t>Orientační tabulky</t>
  </si>
  <si>
    <t>-264597748</t>
  </si>
  <si>
    <t>11+2</t>
  </si>
  <si>
    <t>95</t>
  </si>
  <si>
    <t>899721111</t>
  </si>
  <si>
    <t>Signalizační vodič DN do 150 mm na potrubí</t>
  </si>
  <si>
    <t>-1456900023</t>
  </si>
  <si>
    <t>96</t>
  </si>
  <si>
    <t>899721119.1</t>
  </si>
  <si>
    <t>Identifikační bod (např. Marker)</t>
  </si>
  <si>
    <t>-1077921691</t>
  </si>
  <si>
    <t>97</t>
  </si>
  <si>
    <t>899721126.1</t>
  </si>
  <si>
    <t>Kabelová T spojka</t>
  </si>
  <si>
    <t>1449778307</t>
  </si>
  <si>
    <t>98</t>
  </si>
  <si>
    <t>899722113</t>
  </si>
  <si>
    <t>Krytí potrubí z plastů výstražnou fólií z PVC přes 25 do 34cm</t>
  </si>
  <si>
    <t>1851678592</t>
  </si>
  <si>
    <t>99</t>
  </si>
  <si>
    <t>899900010.1</t>
  </si>
  <si>
    <t xml:space="preserve">Provizorní vodovod </t>
  </si>
  <si>
    <t>1759337117</t>
  </si>
  <si>
    <t xml:space="preserve">" Položka zahrnuje kompletní zřízení provizorního vodovodu "     </t>
  </si>
  <si>
    <t>" provizorní vodovod veden pod zemí, povrch asfalt. vozovka "</t>
  </si>
  <si>
    <t>" bourání vozovky výkop zásyp, provizorní kryt - asfalt. recyklát "</t>
  </si>
  <si>
    <t xml:space="preserve">" montáž, dodávka, obratovost, připojení, demontáže odvoz a likvidace(zalití potrubí) "     </t>
  </si>
  <si>
    <t xml:space="preserve">" veškeré zkoušky, desinfekce potrubí "     </t>
  </si>
  <si>
    <t xml:space="preserve">" veškeré pozemní a stavební práce "     </t>
  </si>
  <si>
    <t xml:space="preserve">" konečná úprava povrchů po demontáži "     </t>
  </si>
  <si>
    <t xml:space="preserve">" potrubí - PE100-SDR11-110x10 mm  -   260,0 m "     </t>
  </si>
  <si>
    <t xml:space="preserve">" potrubí - PE100-SDR11-63x5,8 mm  -   32,0 m "     </t>
  </si>
  <si>
    <t xml:space="preserve">" potrubí - PE100-SDR11-50x4,6 mm -  16,0 m "     </t>
  </si>
  <si>
    <t xml:space="preserve">" potrubí - PE100-SDR11-32x3,0 mm -  8,0 m "     </t>
  </si>
  <si>
    <t xml:space="preserve">" Elektrokoleno 90°/DA110 - 10  ks "     </t>
  </si>
  <si>
    <t xml:space="preserve">" Elektrokoleno 90°/DA63 - 8  ks "     </t>
  </si>
  <si>
    <t xml:space="preserve">" Elektrokoleno 90°/DA50 - 4 ks "     </t>
  </si>
  <si>
    <t xml:space="preserve">" Elektrokoleno 90°/DA32 - 2 ks "     </t>
  </si>
  <si>
    <t xml:space="preserve">" T-kus 90° DA110/110 - 1 ks "     </t>
  </si>
  <si>
    <t xml:space="preserve">" FFR 150/100 - 2 ks "     </t>
  </si>
  <si>
    <t xml:space="preserve">" Přírubové spojení 100 - 1 ks "     </t>
  </si>
  <si>
    <t xml:space="preserve">" Přírubové spojení 150 - 2 ks "     </t>
  </si>
  <si>
    <t xml:space="preserve">" Speciální příruba SYSTÉM 2000 DA110/110 - 6 ks "     </t>
  </si>
  <si>
    <t>" Navrtávací pás 110/2 -  4ks  "</t>
  </si>
  <si>
    <t>" Navrtávací pás 110/6/4 -  2ks  "</t>
  </si>
  <si>
    <t>" Navrtávací pás 110/1 -  1ks  "</t>
  </si>
  <si>
    <t>" Šoupátko DN100  -  3 ks "</t>
  </si>
  <si>
    <t>" Šoupátko DN50  -  4 ks "</t>
  </si>
  <si>
    <t>" Šoupátko DN40  -  2 ks "</t>
  </si>
  <si>
    <t>" Šoupátko DN32  -  1 ks "</t>
  </si>
  <si>
    <t>857262910.1</t>
  </si>
  <si>
    <t>Demontáž armatur - hydrant, šoupě se zemní soupravou, tvarovek</t>
  </si>
  <si>
    <t>-1254839246</t>
  </si>
  <si>
    <t>" rýha vodovodu - hydrant "     2</t>
  </si>
  <si>
    <t>101</t>
  </si>
  <si>
    <t>899101210.1</t>
  </si>
  <si>
    <t>Demontáž poklopů šoupátkových, hydrantových</t>
  </si>
  <si>
    <t>885134479</t>
  </si>
  <si>
    <t>102</t>
  </si>
  <si>
    <t>899792189.1</t>
  </si>
  <si>
    <t>Demontáž orientačních tabulek pro šoupátka, hydranty, ventily</t>
  </si>
  <si>
    <t>1278186026</t>
  </si>
  <si>
    <t>103</t>
  </si>
  <si>
    <t>997013501</t>
  </si>
  <si>
    <t>Odvoz suti a vybouraných hmot na skládku nebo meziskládku do 1 km se složením</t>
  </si>
  <si>
    <t>-1218054762</t>
  </si>
  <si>
    <t>" ODVOZ na místo určené investorem - 8km "     0,18</t>
  </si>
  <si>
    <t>104</t>
  </si>
  <si>
    <t>997013509</t>
  </si>
  <si>
    <t>Příplatek k odvozu suti a vybouraných hmot na skládku ZKD 1 km přes 1 km</t>
  </si>
  <si>
    <t>1404357172</t>
  </si>
  <si>
    <t>0,18*7 'Přepočtené koeficientem množství</t>
  </si>
  <si>
    <t>105</t>
  </si>
  <si>
    <t>850311811</t>
  </si>
  <si>
    <t>Bourání stávajícího potrubí z trub litinových DN 150</t>
  </si>
  <si>
    <t>11725161</t>
  </si>
  <si>
    <t>" DN150 "     249,0</t>
  </si>
  <si>
    <t>106</t>
  </si>
  <si>
    <t>997013111</t>
  </si>
  <si>
    <t>Vnitrostaveništní doprava suti a vybouraných hmot pro budovy v do 6 m</t>
  </si>
  <si>
    <t>-1552803584</t>
  </si>
  <si>
    <t>107</t>
  </si>
  <si>
    <t>1413347139</t>
  </si>
  <si>
    <t>108</t>
  </si>
  <si>
    <t>-97262338</t>
  </si>
  <si>
    <t>10,956*11 'Přepočtené koeficientem množství</t>
  </si>
  <si>
    <t>109</t>
  </si>
  <si>
    <t>997013991.1</t>
  </si>
  <si>
    <t>Poplatek/tržby/ za uložení na skládce/prodej druhotných surovin/ potrubí vodovodu</t>
  </si>
  <si>
    <t>-1115990208</t>
  </si>
  <si>
    <t>Přesun hmot</t>
  </si>
  <si>
    <t>110</t>
  </si>
  <si>
    <t>998273102</t>
  </si>
  <si>
    <t>Přesun hmot pro trubní vedení z trub litinových otevřený výkop</t>
  </si>
  <si>
    <t>2082503469</t>
  </si>
  <si>
    <t>Práce a dodávky M</t>
  </si>
  <si>
    <t>46-M</t>
  </si>
  <si>
    <t>Zemní práce při extr.mont.pracích</t>
  </si>
  <si>
    <t>111</t>
  </si>
  <si>
    <t>460671113</t>
  </si>
  <si>
    <t>Výstražná fólie pro krytí kabelů šířky přes 25 do 34 cm</t>
  </si>
  <si>
    <t>-1705843766</t>
  </si>
  <si>
    <t xml:space="preserve">" křížení inž. sítí "    </t>
  </si>
  <si>
    <t>" kabel "     KABELm</t>
  </si>
  <si>
    <t>" potrubí voda, plyn "     POTRUBI1</t>
  </si>
  <si>
    <t>112</t>
  </si>
  <si>
    <t>460762111.1</t>
  </si>
  <si>
    <t>Křižovatka betonového kabelového žlabu s inženýrskými sítěmi bez zásypu</t>
  </si>
  <si>
    <t>348220868</t>
  </si>
  <si>
    <t>" kabel "    KABELkus</t>
  </si>
  <si>
    <t>97,334</t>
  </si>
  <si>
    <t>121,074</t>
  </si>
  <si>
    <t>73,594</t>
  </si>
  <si>
    <t>26,114</t>
  </si>
  <si>
    <t>BDLAZBA2</t>
  </si>
  <si>
    <t>8,03</t>
  </si>
  <si>
    <t>BDLAZBA3</t>
  </si>
  <si>
    <t>10,56</t>
  </si>
  <si>
    <t>BDLAZBA5</t>
  </si>
  <si>
    <t>4,73</t>
  </si>
  <si>
    <t>BOBRUBNIK1</t>
  </si>
  <si>
    <t>BOBRUBNIK2</t>
  </si>
  <si>
    <t>DLAZBA2</t>
  </si>
  <si>
    <t>15,33</t>
  </si>
  <si>
    <t>DLAZBA3</t>
  </si>
  <si>
    <t>29,76</t>
  </si>
  <si>
    <t>SO 320.1 - VODOVODNÍ PŘÍPOJKY</t>
  </si>
  <si>
    <t>DLAZBA5</t>
  </si>
  <si>
    <t>13,33</t>
  </si>
  <si>
    <t>2,2</t>
  </si>
  <si>
    <t>59,4</t>
  </si>
  <si>
    <t>7,26</t>
  </si>
  <si>
    <t>29,752</t>
  </si>
  <si>
    <t>81,717</t>
  </si>
  <si>
    <t>ORNICE</t>
  </si>
  <si>
    <t>18,7</t>
  </si>
  <si>
    <t>PAZ4</t>
  </si>
  <si>
    <t>119,571</t>
  </si>
  <si>
    <t>PE110</t>
  </si>
  <si>
    <t>PE315</t>
  </si>
  <si>
    <t>PE50</t>
  </si>
  <si>
    <t>PE63</t>
  </si>
  <si>
    <t>32,8</t>
  </si>
  <si>
    <t>8,8</t>
  </si>
  <si>
    <t>POTRUBI2</t>
  </si>
  <si>
    <t>7,7</t>
  </si>
  <si>
    <t>47,48</t>
  </si>
  <si>
    <t>49,854</t>
  </si>
  <si>
    <t>SC3</t>
  </si>
  <si>
    <t>20,16</t>
  </si>
  <si>
    <t>ŠD5b</t>
  </si>
  <si>
    <t>9,03</t>
  </si>
  <si>
    <t>TRAVA</t>
  </si>
  <si>
    <t>37,4</t>
  </si>
  <si>
    <t>19,314</t>
  </si>
  <si>
    <t>62,403</t>
  </si>
  <si>
    <t>43,376</t>
  </si>
  <si>
    <t xml:space="preserve">    5.2 - Komunikace pozemní - chodník betonová dlažba</t>
  </si>
  <si>
    <t xml:space="preserve">    5.3 - Komunikace pozemní - betonová dlažba parkoviště, vjezd</t>
  </si>
  <si>
    <t xml:space="preserve">    5.5 - Komunikace pozemní - zatravňovací dlažba parkoviště</t>
  </si>
  <si>
    <t>PSV - Práce a dodávky PSV</t>
  </si>
  <si>
    <t xml:space="preserve">    722 - Zdravotechnika - vnitřní vodovod</t>
  </si>
  <si>
    <t>113201112.1</t>
  </si>
  <si>
    <t>Vytrhání obrub silničních ležatých k dalšímu použití</t>
  </si>
  <si>
    <t>1567186736</t>
  </si>
  <si>
    <t>2,0*11</t>
  </si>
  <si>
    <t>113202111.1</t>
  </si>
  <si>
    <t>Vytrhání obrub krajníků obrubníků stojatých k dalšímu použití</t>
  </si>
  <si>
    <t>446573469</t>
  </si>
  <si>
    <t>2,0*3</t>
  </si>
  <si>
    <t>979021113</t>
  </si>
  <si>
    <t>Očištění vybouraných obrubníků a krajníků silničních při překopech inženýrských sítí</t>
  </si>
  <si>
    <t>-301289991</t>
  </si>
  <si>
    <t>BOBRUBNIK1+BOBRUBNIK2</t>
  </si>
  <si>
    <t>113106123.1</t>
  </si>
  <si>
    <t>Rozebrání dlažeb ze zámkových dlaždic komunikací pro pěší ručně k dalšímu použití</t>
  </si>
  <si>
    <t>-1209385605</t>
  </si>
  <si>
    <t xml:space="preserve">" konstrukce 2 dlažba bet. "     </t>
  </si>
  <si>
    <t>1,1*(2,6+1,6+1,2+1,9)</t>
  </si>
  <si>
    <t>979051121</t>
  </si>
  <si>
    <t>Očištění zámkových dlaždic se spárováním z kameniva těženého při překopech inženýrských sítí</t>
  </si>
  <si>
    <t>168987093</t>
  </si>
  <si>
    <t>113106171.1</t>
  </si>
  <si>
    <t>Rozebrání dlažeb vozovek ze zámkové dlažby s ložem z kameniva ručně k dalšímu použití</t>
  </si>
  <si>
    <t>-1667565792</t>
  </si>
  <si>
    <t xml:space="preserve">" konstrukce 3 dlažba bet. "     </t>
  </si>
  <si>
    <t>1,1*(1,4+8,2)</t>
  </si>
  <si>
    <t>1608080065</t>
  </si>
  <si>
    <t>113106193.1</t>
  </si>
  <si>
    <t>Rozebrání dlažeb vozovek z vegetační dlažby betonové s ložem z kameniva ručně k dalšímu použití</t>
  </si>
  <si>
    <t>375324869</t>
  </si>
  <si>
    <t xml:space="preserve">" konstrukce 5 -zatravňovací dílec "     </t>
  </si>
  <si>
    <t>1,1*(3,6+0,7)</t>
  </si>
  <si>
    <t>979051111</t>
  </si>
  <si>
    <t>Očištění desek nebo dlaždic se spárováním z kameniva těženého při překopech inženýrských sítí</t>
  </si>
  <si>
    <t>-2107643020</t>
  </si>
  <si>
    <t>113107422</t>
  </si>
  <si>
    <t>Odstranění podkladu z kameniva drceného tl přes 100 do 200 mm při překopech strojně pl do 15 m2</t>
  </si>
  <si>
    <t>399564719</t>
  </si>
  <si>
    <t>" konstrukce 3 -ŠD 20cm "     BDLAZBA3</t>
  </si>
  <si>
    <t>113107423</t>
  </si>
  <si>
    <t>Odstranění podkladu z kameniva drceného tl přes 200 do 300 mm při překopech strojně pl do 15 m2</t>
  </si>
  <si>
    <t>692199426</t>
  </si>
  <si>
    <t>" konstrukce 5 - 2x ŠD- 15cm = 30cm "     BDLAZBA5</t>
  </si>
  <si>
    <t>113107523</t>
  </si>
  <si>
    <t>Odstranění podkladu z kameniva drceného tl přes 200 do 300 mm při překopech strojně pl přes 15 m2</t>
  </si>
  <si>
    <t>-1442713367</t>
  </si>
  <si>
    <t>" konstrukce 2 -  ŠD- 25cm "     BDLAZBA2</t>
  </si>
  <si>
    <t>22,665*4 'Přepočtené koeficientem množství</t>
  </si>
  <si>
    <t>113107531</t>
  </si>
  <si>
    <t>Odstranění podkladu z betonu prostého tl přes 100 do 150 mm při překopech strojně pl přes 15 m2</t>
  </si>
  <si>
    <t>-795884840</t>
  </si>
  <si>
    <t>" konstrukce 3 - SC - 15cm "     BDLAZBA3</t>
  </si>
  <si>
    <t>919735123</t>
  </si>
  <si>
    <t>Řezání stávajícího betonového krytu hl přes 100 do 150 mm</t>
  </si>
  <si>
    <t>2093290494</t>
  </si>
  <si>
    <t>BDLAZBA3/1,1*2</t>
  </si>
  <si>
    <t>BASFALT1/1,1*2</t>
  </si>
  <si>
    <t>19,753*4 'Přepočtené koeficientem množství</t>
  </si>
  <si>
    <t>1,1*(1,0+1,24+1,2*2+0,5*3+8,8*2)</t>
  </si>
  <si>
    <t>11,751*4 'Přepočtené koeficientem množství</t>
  </si>
  <si>
    <t>" voda, plyn "       1,1*(6+2)</t>
  </si>
  <si>
    <t>119001402</t>
  </si>
  <si>
    <t>Dočasné zajištění potrubí ocelového nebo litinového DN přes 200 do 500 mm</t>
  </si>
  <si>
    <t>2032145771</t>
  </si>
  <si>
    <t>" voda, plyn "       1,1*(5+2)</t>
  </si>
  <si>
    <t>" kusy "     54</t>
  </si>
  <si>
    <t>" potrubí  "     POTRUBI2*1,3*1,8</t>
  </si>
  <si>
    <t>" kabely "    KABELm*1,0*1,5*0,35</t>
  </si>
  <si>
    <t>132254201</t>
  </si>
  <si>
    <t>Hloubení zapažených rýh š do 2000 mm v hornině třídy těžitelnosti I skupiny 3 objem do 20 m3</t>
  </si>
  <si>
    <t>" Olomoucká p.č.... "     1,1*(1,74+1,93)/2*3,94</t>
  </si>
  <si>
    <t>" Olomoucká p.č.... "     1,1*(1,93+1,7)/2*(9,9-3,94)</t>
  </si>
  <si>
    <t>" Olomoucká 87 "     1,1*(1,67+1,93)/2*3,0</t>
  </si>
  <si>
    <t>" Olomoucká 87 "     1,1*(1,93+2,0)/2*(5,3-3,0)</t>
  </si>
  <si>
    <t>" Olomoucká 89 "     1,1*(1,7+2,04)/2*3,31</t>
  </si>
  <si>
    <t>" Olomoucká 89 "     1,1*(2,04+2,1)/2*(9,1-3,31)</t>
  </si>
  <si>
    <t>" Olomoucká 91 "     1,1*(1,64+1,63)/2*4,05</t>
  </si>
  <si>
    <t>" Olomoucká 91 "     1,1*(1,63+1,52)/2*(8,0-4,05)</t>
  </si>
  <si>
    <t>" Olomoucká 164 "     1,1*(1,7+1,7)/2*0,5</t>
  </si>
  <si>
    <t>" Olomoucká 168 "     1,1*(1,67+1,67)/2*0,5</t>
  </si>
  <si>
    <t>" Olomoucká 174 "     1,1*(1,69+2,33)/2*9,52</t>
  </si>
  <si>
    <t>" Olomoucká 174 "     1,1*(2,33+2,61)/2*(15,2-9,52)</t>
  </si>
  <si>
    <t>" Olomoucká 174a startov. jama "     2,06*1,1*3,0</t>
  </si>
  <si>
    <t>" Olomoucká 176 "     1,1*(1,75+1,75)/2*0,5</t>
  </si>
  <si>
    <t>" konstrukce 2 "     -0,35*BDLAZBA2</t>
  </si>
  <si>
    <t>" konstrukce 3 "     -0,47*BDLAZBA3</t>
  </si>
  <si>
    <t>" konstrukce 5 "     -0,44*BDLAZBA5</t>
  </si>
  <si>
    <t>" ornice "     -0,2*ORNICE</t>
  </si>
  <si>
    <t>132354201</t>
  </si>
  <si>
    <t>Hloubení zapažených rýh š do 2000 mm v hornině třídy těžitelnosti II skupiny 4 objem do 20 m3</t>
  </si>
  <si>
    <t>" Olomoucká p.č.... "     2*(1,74+1,93)/2*3,94</t>
  </si>
  <si>
    <t>" Olomoucká p.č.... "     2*(1,93+1,7)/2*(9,9-3,94)</t>
  </si>
  <si>
    <t>" Olomoucká 87 "     2*(1,67+1,93)/2*3,0</t>
  </si>
  <si>
    <t>" Olomoucká 87 "     2*(1,93+2,0)/2*(5,3-3,0)</t>
  </si>
  <si>
    <t>" Olomoucká 89 "     2*(1,7+2,04)/2*3,31</t>
  </si>
  <si>
    <t>" Olomoucká 89 "     2*(2,04+2,1)/2*(9,1-3,31)</t>
  </si>
  <si>
    <t>" Olomoucká 91 "     2*(1,64+1,63)/2*4,05</t>
  </si>
  <si>
    <t>" Olomoucká 91 "     2*(1,63+1,52)/2*(8,0-4,05)</t>
  </si>
  <si>
    <t>" Olomoucká 164 "     2*(1,7+1,7)/2*0,5</t>
  </si>
  <si>
    <t>" Olomoucká 168 "     2*(1,67+1,67)/2*0,5</t>
  </si>
  <si>
    <t>" Olomoucká 174 "     2*(1,69+2,33)/2*9,52</t>
  </si>
  <si>
    <t>" Olomoucká 174 "     2*(2,33+2,61)/2*(15,2-9,52)</t>
  </si>
  <si>
    <t>" Olomoucká 174a startov. jama "     2,06*(1,1+3,0)*2</t>
  </si>
  <si>
    <t>" Olomoucká 176 "     2*(1,75+1,75)/2*0,5</t>
  </si>
  <si>
    <t>" odpočet pažení nad 2m "     -PAZ4</t>
  </si>
  <si>
    <t>151101102</t>
  </si>
  <si>
    <t>Zřízení příložného pažení a rozepření stěn rýh hl přes 2 do 4 m</t>
  </si>
  <si>
    <t>-1759265591</t>
  </si>
  <si>
    <t>151101112</t>
  </si>
  <si>
    <t>Odstranění příložného pažení a rozepření stěn rýh hl přes 2 do 4 m</t>
  </si>
  <si>
    <t>1978627369</t>
  </si>
  <si>
    <t>-(0,1+0,05+0,3)*1,1*PE50</t>
  </si>
  <si>
    <t>-(0,1+0,063+0,3)*1,1*PE63</t>
  </si>
  <si>
    <t>-(0,1+0,11+0,3)*1,1*PE110</t>
  </si>
  <si>
    <t>-(0,1+0,315+0,3)*1,1*PE315</t>
  </si>
  <si>
    <t>-1739783226</t>
  </si>
  <si>
    <t>" PE "</t>
  </si>
  <si>
    <t>(0,05+0,3)*1,1*PE50</t>
  </si>
  <si>
    <t>(0,063+0,3)*1,1*PE63</t>
  </si>
  <si>
    <t>(0,11+0,3)*1,1*PE110</t>
  </si>
  <si>
    <t>(0,315+0,3)*1,1*PE315</t>
  </si>
  <si>
    <t>-PI*(0,05/2)^2*PE50</t>
  </si>
  <si>
    <t>-PI*(0,063/2)^2*PE63</t>
  </si>
  <si>
    <t>-PI*(0,11/2)^2*PE110</t>
  </si>
  <si>
    <t>-PI*(0,315/2)^2*PE315</t>
  </si>
  <si>
    <t>-887010143</t>
  </si>
  <si>
    <t>170322447</t>
  </si>
  <si>
    <t>162251102.1</t>
  </si>
  <si>
    <t>995780360</t>
  </si>
  <si>
    <t>121151103</t>
  </si>
  <si>
    <t>Sejmutí ornice plochy do 100 m2 tl vrstvy do 200 mm strojně</t>
  </si>
  <si>
    <t>-174960786</t>
  </si>
  <si>
    <t>1,1*(6,3+1,4+2,3+6,1+0,9)</t>
  </si>
  <si>
    <t>1377346237</t>
  </si>
  <si>
    <t>" odvoz na meziskládku  "     ORNICE*0,2</t>
  </si>
  <si>
    <t>181311103</t>
  </si>
  <si>
    <t>Rozprostření ornice tl vrstvy do 200 mm v rovině nebo ve svahu do 1:5 ručně</t>
  </si>
  <si>
    <t>1685024074</t>
  </si>
  <si>
    <t>" zapravení - montážní jámy "     ORNICE</t>
  </si>
  <si>
    <t>-462529321</t>
  </si>
  <si>
    <t>" naložení a dovoz ORNICE z meziskládky "     ORNICE*0,2</t>
  </si>
  <si>
    <t>1784639949</t>
  </si>
  <si>
    <t>183402121</t>
  </si>
  <si>
    <t>Rozrušení půdy souvislé pl přes 100 do 500 m2 hl přes 50 do 150 mm v rovině a svahu do 1:5</t>
  </si>
  <si>
    <t>259099473</t>
  </si>
  <si>
    <t>" sanace trávníku mimo rýhu "     ORNICE</t>
  </si>
  <si>
    <t>181111111</t>
  </si>
  <si>
    <t>Plošná úprava terénu do 500 m2 zemina skupiny 1 až 4 nerovnosti přes 50 do 100 mm v rovinně a svahu do 1:5</t>
  </si>
  <si>
    <t>1256582321</t>
  </si>
  <si>
    <t xml:space="preserve">" sanace trávníku i mimo rýhu "     </t>
  </si>
  <si>
    <t>ORNICE*2</t>
  </si>
  <si>
    <t>1814111391</t>
  </si>
  <si>
    <t>Založení parkového trávníku výsevem v rovině a ve svahu do 1:5 vč.předseťové přípravy, zálivky a ošetřování, hnojení, odplevelení vč. dodávky travního semene</t>
  </si>
  <si>
    <t>-1999374960</t>
  </si>
  <si>
    <t>" sanace trávníku i mimo rýhu "</t>
  </si>
  <si>
    <t>280689264</t>
  </si>
  <si>
    <t>" PE50 "     0,1*1,1*PE50</t>
  </si>
  <si>
    <t>" PE63 "     0,1*1,1*PE63</t>
  </si>
  <si>
    <t>" PE110 "     0,1*1,1*PE110</t>
  </si>
  <si>
    <t>" PE315 "     0,1*1,1*PE315</t>
  </si>
  <si>
    <t>" litina DN150 "     0,1*1,1*DN150</t>
  </si>
  <si>
    <t>-762730740</t>
  </si>
  <si>
    <t>1864250740</t>
  </si>
  <si>
    <t>2*(1,0+1,24+1,2*2+0,5*3+8,8*2)</t>
  </si>
  <si>
    <t>26,731*4 'Přepočtené koeficientem množství</t>
  </si>
  <si>
    <t>14,838*4 'Přepočtené koeficientem množství</t>
  </si>
  <si>
    <t>(1,1+0,5*2*4)*(1,0+1,24+1,2*2+0,5*3+8,8*2)</t>
  </si>
  <si>
    <t>(1,1+0,5*2*3)*(1,0+1,24+1,2*2+0,5*3+8,8*2)</t>
  </si>
  <si>
    <t>(1,1+0,5*2*2)*(1,0+1,24+1,2*2+0,5*3+8,8*2)</t>
  </si>
  <si>
    <t>(1,1+0,5*2*1)*(1,0+1,24+1,2*2+0,5*3+8,8*2)</t>
  </si>
  <si>
    <t>916131113</t>
  </si>
  <si>
    <t>Osazení silničního obrubníku betonového ležatého s boční opěrou do lože z betonu prostého</t>
  </si>
  <si>
    <t>1174399255</t>
  </si>
  <si>
    <t>916131213</t>
  </si>
  <si>
    <t>Osazení silničního obrubníku betonového stojatého s boční opěrou do lože z betonu prostého</t>
  </si>
  <si>
    <t>-797162986</t>
  </si>
  <si>
    <t>5.2</t>
  </si>
  <si>
    <t>Komunikace pozemní - chodník betonová dlažba</t>
  </si>
  <si>
    <t>1633846971</t>
  </si>
  <si>
    <t>" konstrukce 3 dlažba bet. "     DLAZBA2-BDLAZBA2</t>
  </si>
  <si>
    <t>-1931521443</t>
  </si>
  <si>
    <t>DLAZBA2-BDLAZBA2</t>
  </si>
  <si>
    <t>-513894435</t>
  </si>
  <si>
    <t>-547868875</t>
  </si>
  <si>
    <t>0,949*4 'Přepočtené koeficientem množství</t>
  </si>
  <si>
    <t>1951911646</t>
  </si>
  <si>
    <t>596211110.1</t>
  </si>
  <si>
    <t>Kladení zámkové dlažby komunikací pro pěší ručně tl 60 mm skupiny A pl do 50 m2 vč. doplnění poškozené dlažby stejné dle původní dle potřeby</t>
  </si>
  <si>
    <t>-874211084</t>
  </si>
  <si>
    <t>" konstrukce 2 "</t>
  </si>
  <si>
    <t>(1,1+0,5*2*1)*(2,6+1,6+1,2+1,9)</t>
  </si>
  <si>
    <t>566901234</t>
  </si>
  <si>
    <t>Vyspravení podkladu po překopech inženýrských sítí plochy přes 15 m2 štěrkodrtí tl. 250 mm</t>
  </si>
  <si>
    <t>-1180831590</t>
  </si>
  <si>
    <t xml:space="preserve">" zapravení dlažby ŠDA 0-32 - 25 cm "    </t>
  </si>
  <si>
    <t>" konstrukce 2 "     BDLAZBA2</t>
  </si>
  <si>
    <t>ŠD2</t>
  </si>
  <si>
    <t>998223011</t>
  </si>
  <si>
    <t>Přesun hmot pro pozemní komunikace s krytem dlážděným</t>
  </si>
  <si>
    <t>1744560328</t>
  </si>
  <si>
    <t>5.3</t>
  </si>
  <si>
    <t>Komunikace pozemní - betonová dlažba parkoviště, vjezd</t>
  </si>
  <si>
    <t>-753801647</t>
  </si>
  <si>
    <t>" konstrukce 3 dlažba bet. "     DLAZBA3-BDLAZBA3</t>
  </si>
  <si>
    <t>-1190343274</t>
  </si>
  <si>
    <t>DLAZBA3-BDLAZBA3</t>
  </si>
  <si>
    <t>-653388129</t>
  </si>
  <si>
    <t>-947747633</t>
  </si>
  <si>
    <t>2,496*4 'Přepočtené koeficientem množství</t>
  </si>
  <si>
    <t>-2110310629</t>
  </si>
  <si>
    <t>2084490953</t>
  </si>
  <si>
    <t>" konstrukce 3 - SC - 15cm "     SC3-BDLAZBA3</t>
  </si>
  <si>
    <t>1800655950</t>
  </si>
  <si>
    <t>" konstrukce 3 - SC 15cm "</t>
  </si>
  <si>
    <t>2*(1,4+8,2)</t>
  </si>
  <si>
    <t>372966149</t>
  </si>
  <si>
    <t>1792936472</t>
  </si>
  <si>
    <t>3,12*4 'Přepočtené koeficientem množství</t>
  </si>
  <si>
    <t>-1142484371</t>
  </si>
  <si>
    <t>596212210.1</t>
  </si>
  <si>
    <t>Kladení zámkové dlažby pozemních komunikací ručně tl 80 mm skupiny A pl do 50 m2 vč. doplnění poškozené dlažby stejné dle původní dle potřeby</t>
  </si>
  <si>
    <t>-1962632994</t>
  </si>
  <si>
    <t>(1,1+0,5*2*2)*(1,4+8,2)</t>
  </si>
  <si>
    <t>567122114</t>
  </si>
  <si>
    <t>Podklad ze směsi stmelené cementem SC C 8/10 (KSC I) tl 150 mm</t>
  </si>
  <si>
    <t>1610404594</t>
  </si>
  <si>
    <t>(1,1+0,5*2*1)*(1,4+8,2)</t>
  </si>
  <si>
    <t>566901233</t>
  </si>
  <si>
    <t>Vyspravení podkladu po překopech inženýrských sítí plochy přes 15 m2 štěrkodrtí tl. 200 mm</t>
  </si>
  <si>
    <t>-2080446836</t>
  </si>
  <si>
    <t xml:space="preserve">" zapravení dlažby vozovek ŠDA 0-63 - 20 cm "    </t>
  </si>
  <si>
    <t>" konstrukce 3 "     BDLAZBA3</t>
  </si>
  <si>
    <t>ŠD3</t>
  </si>
  <si>
    <t>1107434226</t>
  </si>
  <si>
    <t>5.5</t>
  </si>
  <si>
    <t>Komunikace pozemní - zatravňovací dlažba parkoviště</t>
  </si>
  <si>
    <t>-1652519567</t>
  </si>
  <si>
    <t>DLAZBA5-BDLAZBA5</t>
  </si>
  <si>
    <t>443071880</t>
  </si>
  <si>
    <t>113</t>
  </si>
  <si>
    <t>1427225914</t>
  </si>
  <si>
    <t>" konstrukce 5 - ŠD- 15cm "     ŠD5b-BDLAZBA5</t>
  </si>
  <si>
    <t>114</t>
  </si>
  <si>
    <t>-1919482192</t>
  </si>
  <si>
    <t>115</t>
  </si>
  <si>
    <t>-1262823123</t>
  </si>
  <si>
    <t>2,107*4 'Přepočtené koeficientem množství</t>
  </si>
  <si>
    <t>116</t>
  </si>
  <si>
    <t>-553847721</t>
  </si>
  <si>
    <t>117</t>
  </si>
  <si>
    <t>596412211.1</t>
  </si>
  <si>
    <t>Kladení dlažby z vegetačních tvárnic pozemních komunikací velikosti dlaždic do 0,09 m2 tl 100 mm pl do 300 m2 vč. doplnění poškozené dlažby stejné dle původní dle potřeby</t>
  </si>
  <si>
    <t>-1471785566</t>
  </si>
  <si>
    <t>(1,1+0,5*2*2)*(3,6+0,7)</t>
  </si>
  <si>
    <t>118</t>
  </si>
  <si>
    <t>566901232.1</t>
  </si>
  <si>
    <t>2089562778</t>
  </si>
  <si>
    <t xml:space="preserve">" zapravení dlažby vozovek ŠDA 0-32 - 15 cm "    </t>
  </si>
  <si>
    <t xml:space="preserve">" konstrukce 5 "    </t>
  </si>
  <si>
    <t>(1,1+0,5*2*1)*(3,6+0,7)</t>
  </si>
  <si>
    <t>119</t>
  </si>
  <si>
    <t>446223067</t>
  </si>
  <si>
    <t>ŠD5a</t>
  </si>
  <si>
    <t>120</t>
  </si>
  <si>
    <t>1216259244</t>
  </si>
  <si>
    <t>121</t>
  </si>
  <si>
    <t>-909359208</t>
  </si>
  <si>
    <t>" vp  "     15,2</t>
  </si>
  <si>
    <t>" odpočet chránička "     -PE315</t>
  </si>
  <si>
    <t>" potrubí celkem "      15,2</t>
  </si>
  <si>
    <t>122</t>
  </si>
  <si>
    <t>852242122.1</t>
  </si>
  <si>
    <t>Montáž potrubí z trub litinových tlakových přírubových délky do 1 m otevřený výkop DN 80 (spojovací materiál nerez)</t>
  </si>
  <si>
    <t>-1110535800</t>
  </si>
  <si>
    <t>123</t>
  </si>
  <si>
    <t>55252228.1</t>
  </si>
  <si>
    <t>tvarovka přírubová TP litinová vodovodní PN10/16 DN 80 dl 500mm těžká protikorózní úprava</t>
  </si>
  <si>
    <t>-328437782</t>
  </si>
  <si>
    <t>124</t>
  </si>
  <si>
    <t>852262122.1</t>
  </si>
  <si>
    <t>Montáž potrubí z trub litinových tlakových přírubových délky do 1 m otevřený výkop DN 100 (spojovací materiál nerez)</t>
  </si>
  <si>
    <t>818733473</t>
  </si>
  <si>
    <t>125</t>
  </si>
  <si>
    <t>55253252.1</t>
  </si>
  <si>
    <t>tvarovka přírubová TP litinová vodovodní PN10/16 DN 100 dl 250mm těžká protikorózní úprava</t>
  </si>
  <si>
    <t>1228907958</t>
  </si>
  <si>
    <t>126</t>
  </si>
  <si>
    <t>857242122.1</t>
  </si>
  <si>
    <t>Montáž litinových tvarovek jednoosých přírubových otevřený výkop DN 80   (spojovací materiál nerez, mosaz, těsnění s kovovou vložkou)</t>
  </si>
  <si>
    <t>-1637156490</t>
  </si>
  <si>
    <t>127</t>
  </si>
  <si>
    <t>55253686</t>
  </si>
  <si>
    <t>příruba zaslepovací litinová vodovodní s vnitřním závitem 1" PN10/16 XG-kus DN 80</t>
  </si>
  <si>
    <t>540151406</t>
  </si>
  <si>
    <t>128</t>
  </si>
  <si>
    <t>55253688.1</t>
  </si>
  <si>
    <t>příruba zaslepovací litinová vodovodní s vnitřním závitem 6/4" PN10/16 XG-kus DN 80</t>
  </si>
  <si>
    <t>-2050043857</t>
  </si>
  <si>
    <t>129</t>
  </si>
  <si>
    <t>55253689</t>
  </si>
  <si>
    <t>příruba zaslepovací litinová vodovodní s vnitřním závitem 2" PN10/16 XG-kus DN 80</t>
  </si>
  <si>
    <t>-1489371067</t>
  </si>
  <si>
    <t>130</t>
  </si>
  <si>
    <t>131</t>
  </si>
  <si>
    <t>31946561.1</t>
  </si>
  <si>
    <t>příruba pro přírub. spojení PN40 DN 100 nákružek</t>
  </si>
  <si>
    <t>590004251</t>
  </si>
  <si>
    <t>132</t>
  </si>
  <si>
    <t>55253641.1</t>
  </si>
  <si>
    <t>přechod přírubový FFR-kus litinový DN 100/80 těžká protikorózní ochrana</t>
  </si>
  <si>
    <t>371338301</t>
  </si>
  <si>
    <t>133</t>
  </si>
  <si>
    <t>55254048.1</t>
  </si>
  <si>
    <t>koleno s patkou přírubové litinové vodovodní  PN10/16 DN 100 těžká protikorózní úprava</t>
  </si>
  <si>
    <t>2013933993</t>
  </si>
  <si>
    <t>134</t>
  </si>
  <si>
    <t>135</t>
  </si>
  <si>
    <t>31946571.1</t>
  </si>
  <si>
    <t>příruba pro přírub. spojení PN40 DN 150 nákružek</t>
  </si>
  <si>
    <t>1404045713</t>
  </si>
  <si>
    <t>136</t>
  </si>
  <si>
    <t>55253616.1</t>
  </si>
  <si>
    <t>přechod přírubový FFR-kus litinový DN 150/80 těžká protikorózní ochrana</t>
  </si>
  <si>
    <t>1924250331</t>
  </si>
  <si>
    <t>137</t>
  </si>
  <si>
    <t>138</t>
  </si>
  <si>
    <t>1*1,02 'Přepočtené koeficientem množství</t>
  </si>
  <si>
    <t>139</t>
  </si>
  <si>
    <t>140</t>
  </si>
  <si>
    <t>55254050.1</t>
  </si>
  <si>
    <t>koleno s patkou přírubové litinové vodovodní  PN10/16 DN 150 těžká protikorózní úprava</t>
  </si>
  <si>
    <t>-370462925</t>
  </si>
  <si>
    <t>141</t>
  </si>
  <si>
    <t>42261007.1</t>
  </si>
  <si>
    <t>filtr litinový DN 150</t>
  </si>
  <si>
    <t>-383646485</t>
  </si>
  <si>
    <t>142</t>
  </si>
  <si>
    <t>857264122.1</t>
  </si>
  <si>
    <t>Montáž litinových tvarovek odbočných přírubových otevřený výkop DN 100  (spojovací materiál nerez, mosaz, těsnění s kovovou vložkou)</t>
  </si>
  <si>
    <t>-2016507408</t>
  </si>
  <si>
    <t>143</t>
  </si>
  <si>
    <t>55253517.1</t>
  </si>
  <si>
    <t>tvarovka přírubová litinová s přírubovou odbočkou T-kus DN 100/100</t>
  </si>
  <si>
    <t>144</t>
  </si>
  <si>
    <t>891261112.1</t>
  </si>
  <si>
    <t>Montáž vodovodních šoupátek otevřený výkop DN 100  (spojovací materiál nerez, mosaz, těsnění s kovovou vložkou)</t>
  </si>
  <si>
    <t>728777098</t>
  </si>
  <si>
    <t>145</t>
  </si>
  <si>
    <t>42224400.1</t>
  </si>
  <si>
    <t>šoupátko DN100 litina</t>
  </si>
  <si>
    <t>639243045</t>
  </si>
  <si>
    <t>146</t>
  </si>
  <si>
    <t>7.5.5.1800</t>
  </si>
  <si>
    <t>zemní teleskopická souprava pro šoupě DN 100</t>
  </si>
  <si>
    <t>-1114441462</t>
  </si>
  <si>
    <t>147</t>
  </si>
  <si>
    <t>148</t>
  </si>
  <si>
    <t>149</t>
  </si>
  <si>
    <t>150</t>
  </si>
  <si>
    <t>151</t>
  </si>
  <si>
    <t>152</t>
  </si>
  <si>
    <t>153</t>
  </si>
  <si>
    <t>899911201</t>
  </si>
  <si>
    <t>Kluzná objímka výšky 15 mm vnějšího průměru potrubí přes 42 mm do 50 mm</t>
  </si>
  <si>
    <t>1187140359</t>
  </si>
  <si>
    <t>154</t>
  </si>
  <si>
    <t>899911271</t>
  </si>
  <si>
    <t>Kluzná objímka výšky 60 mm vnějšího průměru potrubí přes 157 mm do 183 mm</t>
  </si>
  <si>
    <t>1215596316</t>
  </si>
  <si>
    <t>155</t>
  </si>
  <si>
    <t>899913112.1</t>
  </si>
  <si>
    <t>Uzavírací manžeta chráničky potrubí d 32x110</t>
  </si>
  <si>
    <t>-280663797</t>
  </si>
  <si>
    <t>156</t>
  </si>
  <si>
    <t>899913153</t>
  </si>
  <si>
    <t>Uzavírací manžeta chráničky potrubí DN 150 x 300</t>
  </si>
  <si>
    <t>1545056551</t>
  </si>
  <si>
    <t>157</t>
  </si>
  <si>
    <t>871161141</t>
  </si>
  <si>
    <t>Montáž potrubí z PE100 RC SDR 11 otevřený výkop svařovaných na tupo d 32 x 3,0 mm</t>
  </si>
  <si>
    <t>-957555286</t>
  </si>
  <si>
    <t>17,0</t>
  </si>
  <si>
    <t>" odpočet chránička "     -PE110</t>
  </si>
  <si>
    <t>PE32p</t>
  </si>
  <si>
    <t>" potrubí "     17,0</t>
  </si>
  <si>
    <t>158</t>
  </si>
  <si>
    <t>28613110</t>
  </si>
  <si>
    <t>potrubí vodovodní jednovrstvé PE100 RC PN 16 SDR11 32x3,0mm</t>
  </si>
  <si>
    <t>-654866161</t>
  </si>
  <si>
    <t>17*1,015 'Přepočtené koeficientem množství</t>
  </si>
  <si>
    <t>159</t>
  </si>
  <si>
    <t>871181141</t>
  </si>
  <si>
    <t>Montáž potrubí z PE100 RC SDR 11 otevřený výkop svařovaných na tupo d 50 x 4,6 mm</t>
  </si>
  <si>
    <t>-457857062</t>
  </si>
  <si>
    <t>1,0</t>
  </si>
  <si>
    <t>160</t>
  </si>
  <si>
    <t>28613112</t>
  </si>
  <si>
    <t>potrubí vodovodní jednovrstvé PE100 RC PN 16 SDR11 50x4,6mm</t>
  </si>
  <si>
    <t>1696587635</t>
  </si>
  <si>
    <t>1*1,015 'Přepočtené koeficientem množství</t>
  </si>
  <si>
    <t>161</t>
  </si>
  <si>
    <t>871211141</t>
  </si>
  <si>
    <t>Montáž potrubí z PE100 RC SDR 11 otevřený výkop svařovaných na tupo d 63 x 5,8 mm</t>
  </si>
  <si>
    <t>1476061153</t>
  </si>
  <si>
    <t>162</t>
  </si>
  <si>
    <t>28613113</t>
  </si>
  <si>
    <t>potrubí vodovodní jednovrstvé PE100 RC PN 16 SDR11 63x5,8mm</t>
  </si>
  <si>
    <t>1883446741</t>
  </si>
  <si>
    <t>32,8*1,015 'Přepočtené koeficientem množství</t>
  </si>
  <si>
    <t>163</t>
  </si>
  <si>
    <t>871251141</t>
  </si>
  <si>
    <t>Montáž potrubí z PE100 RC SDR 11 otevřený výkop svařovaných na tupo d 110 x 10,0 mm</t>
  </si>
  <si>
    <t>818106427</t>
  </si>
  <si>
    <t>" chránička "     17,0</t>
  </si>
  <si>
    <t>164</t>
  </si>
  <si>
    <t>28613116</t>
  </si>
  <si>
    <t>potrubí vodovodní jednovrstvé PE100 RC PN 16 SDR11 110x10,0mm</t>
  </si>
  <si>
    <t>-1201334500</t>
  </si>
  <si>
    <t>165</t>
  </si>
  <si>
    <t>871371151</t>
  </si>
  <si>
    <t>Montáž potrubí z PE100 RC SDR 17 otevřený výkop svařovaných na tupo d 315 x 18,7 mm</t>
  </si>
  <si>
    <t>1266212117</t>
  </si>
  <si>
    <t>" chránička "     13,0</t>
  </si>
  <si>
    <t>166</t>
  </si>
  <si>
    <t>28613138</t>
  </si>
  <si>
    <t>potrubí vodovodní jednovrstvé PE100 RC PN 10 SDR17 315x18,7mm</t>
  </si>
  <si>
    <t>-192470562</t>
  </si>
  <si>
    <t>13*1,015 'Přepočtené koeficientem množství</t>
  </si>
  <si>
    <t>167</t>
  </si>
  <si>
    <t>-1593087039</t>
  </si>
  <si>
    <t>168</t>
  </si>
  <si>
    <t>-1413451168</t>
  </si>
  <si>
    <t>PE50+PE63+PE110</t>
  </si>
  <si>
    <t>169</t>
  </si>
  <si>
    <t>93199811.1</t>
  </si>
  <si>
    <t>Prostup trubky přes základ, stěnu nemovitosti, šachty - vybourání stáv. trubky úpravy nasunutí nové trubky utěsnění zapravení</t>
  </si>
  <si>
    <t>1754938840</t>
  </si>
  <si>
    <t>" vodoměrná šachta "     8</t>
  </si>
  <si>
    <t>" dům "     1</t>
  </si>
  <si>
    <t>170</t>
  </si>
  <si>
    <t>396954194</t>
  </si>
  <si>
    <t>171</t>
  </si>
  <si>
    <t>1953680783</t>
  </si>
  <si>
    <t>172</t>
  </si>
  <si>
    <t>109424533</t>
  </si>
  <si>
    <t>173</t>
  </si>
  <si>
    <t>652135153</t>
  </si>
  <si>
    <t>" ODVOZ na místo určené investorem 8km "     0,612</t>
  </si>
  <si>
    <t>174</t>
  </si>
  <si>
    <t>2030736314</t>
  </si>
  <si>
    <t>0,612*7 'Přepočtené koeficientem množství</t>
  </si>
  <si>
    <t>175</t>
  </si>
  <si>
    <t>871211811</t>
  </si>
  <si>
    <t>Bourání stávajícího potrubí z polyetylenu D do 50 mm</t>
  </si>
  <si>
    <t>606842495</t>
  </si>
  <si>
    <t>" DA32 "     PE110</t>
  </si>
  <si>
    <t>" DA50 "     PE50</t>
  </si>
  <si>
    <t>176</t>
  </si>
  <si>
    <t>871251811</t>
  </si>
  <si>
    <t>Bourání stávajícího potrubí z polyetylenu D přes 50 do 90 mm</t>
  </si>
  <si>
    <t>-1466042943</t>
  </si>
  <si>
    <t>" DA63 "     PE63</t>
  </si>
  <si>
    <t>177</t>
  </si>
  <si>
    <t>2050434274</t>
  </si>
  <si>
    <t>178</t>
  </si>
  <si>
    <t>452849315</t>
  </si>
  <si>
    <t>179</t>
  </si>
  <si>
    <t>-1671685161</t>
  </si>
  <si>
    <t>0,095*11 'Přepočtené koeficientem množství</t>
  </si>
  <si>
    <t>180</t>
  </si>
  <si>
    <t>997013813</t>
  </si>
  <si>
    <t>Poplatek za uložení na skládce (skládkovné) stavebního odpadu z plastických hmot kód odpadu 17 02 03</t>
  </si>
  <si>
    <t>14771074</t>
  </si>
  <si>
    <t>181</t>
  </si>
  <si>
    <t>" DN150 "     DN150+PE315</t>
  </si>
  <si>
    <t>182</t>
  </si>
  <si>
    <t>183</t>
  </si>
  <si>
    <t>184</t>
  </si>
  <si>
    <t>0,669*11 'Přepočtené koeficientem množství</t>
  </si>
  <si>
    <t>185</t>
  </si>
  <si>
    <t>186</t>
  </si>
  <si>
    <t>998276101</t>
  </si>
  <si>
    <t>Přesun hmot pro trubní vedení z trub z plastických hmot otevřený výkop</t>
  </si>
  <si>
    <t>PSV</t>
  </si>
  <si>
    <t>Práce a dodávky PSV</t>
  </si>
  <si>
    <t>722</t>
  </si>
  <si>
    <t>Zdravotechnika - vnitřní vodovod</t>
  </si>
  <si>
    <t>187</t>
  </si>
  <si>
    <t>722170809.1</t>
  </si>
  <si>
    <t>Demontáž stávajících rozvodů potrubí před vodoměrem vč. armatur, tvarovek D do 50 vč. likvidace</t>
  </si>
  <si>
    <t>439207898</t>
  </si>
  <si>
    <t>188</t>
  </si>
  <si>
    <t>722232045.1</t>
  </si>
  <si>
    <t xml:space="preserve">Kulový ventil G 1" </t>
  </si>
  <si>
    <t>1026791720</t>
  </si>
  <si>
    <t>189</t>
  </si>
  <si>
    <t>722232048.1</t>
  </si>
  <si>
    <t xml:space="preserve">Kulový ventil G 2" </t>
  </si>
  <si>
    <t>-1173957883</t>
  </si>
  <si>
    <t>190</t>
  </si>
  <si>
    <t>722232066.1</t>
  </si>
  <si>
    <t>Kulový ventil G 2" s vypouštěním</t>
  </si>
  <si>
    <t>-566620938</t>
  </si>
  <si>
    <t>191</t>
  </si>
  <si>
    <t>722239102.1</t>
  </si>
  <si>
    <t>Redukce mosaz 1"x3/4"</t>
  </si>
  <si>
    <t>379627064</t>
  </si>
  <si>
    <t>192</t>
  </si>
  <si>
    <t>722239105.1</t>
  </si>
  <si>
    <t>Redukce mosaz 2"x6/4"</t>
  </si>
  <si>
    <t>428699072</t>
  </si>
  <si>
    <t>193</t>
  </si>
  <si>
    <t>722342734.1</t>
  </si>
  <si>
    <t>Uklidňovací kus 3/4" - 150mm</t>
  </si>
  <si>
    <t>1428329356</t>
  </si>
  <si>
    <t>194</t>
  </si>
  <si>
    <t>722342915.1</t>
  </si>
  <si>
    <t>Uklidňovací kus 6/4" - 300mm</t>
  </si>
  <si>
    <t>-1952128519</t>
  </si>
  <si>
    <t>195</t>
  </si>
  <si>
    <t>722343132.1</t>
  </si>
  <si>
    <t>Spojky pro přepojení Pe trubky na stávající vodovod d-32/1"</t>
  </si>
  <si>
    <t>-564840962</t>
  </si>
  <si>
    <t>196</t>
  </si>
  <si>
    <t>722343132.3</t>
  </si>
  <si>
    <t>Spojky pro přepojení Pe trubky na šoupátko d-32/1"</t>
  </si>
  <si>
    <t>5466406</t>
  </si>
  <si>
    <t>197</t>
  </si>
  <si>
    <t>722343150.1</t>
  </si>
  <si>
    <t>Spojky pro přepojení Pe trubky na stávající vodovod d-50/6/4"</t>
  </si>
  <si>
    <t>513450566</t>
  </si>
  <si>
    <t>198</t>
  </si>
  <si>
    <t>722343150.3</t>
  </si>
  <si>
    <t>Spojky pro přepojení Pe trubky na šoupátko d-50/6/4"</t>
  </si>
  <si>
    <t>1868410732</t>
  </si>
  <si>
    <t>199</t>
  </si>
  <si>
    <t>722343163.1</t>
  </si>
  <si>
    <t>Spojky pro přepojení Pe trubky na stávající vodovod d-63/2"</t>
  </si>
  <si>
    <t>995184161</t>
  </si>
  <si>
    <t>200</t>
  </si>
  <si>
    <t>722343163.3</t>
  </si>
  <si>
    <t>Spojky pro přepojení Pe trubky na šoupátko d-63/2"</t>
  </si>
  <si>
    <t>1558340666</t>
  </si>
  <si>
    <t>201</t>
  </si>
  <si>
    <t>998722101</t>
  </si>
  <si>
    <t>Přesun hmot tonážní pro vnitřní vodovod v objektech v do 6 m</t>
  </si>
  <si>
    <t>170296908</t>
  </si>
  <si>
    <t>202</t>
  </si>
  <si>
    <t>" potrubí voda, plyn "     POTRUBI1+POTRUBI2</t>
  </si>
  <si>
    <t>203</t>
  </si>
  <si>
    <t>91.1 - OSTATNÍ NÁKLADY</t>
  </si>
  <si>
    <t>9 -  Ostatní konstrukce, bourání</t>
  </si>
  <si>
    <t xml:space="preserve"> Ostatní konstrukce, bourání</t>
  </si>
  <si>
    <t>900600002</t>
  </si>
  <si>
    <t>Poplatky a náklady na zařízení staveniště</t>
  </si>
  <si>
    <t>kpl</t>
  </si>
  <si>
    <t>262144</t>
  </si>
  <si>
    <t>900600004.1</t>
  </si>
  <si>
    <t>Zřízení a údržba dopr. značení po dobu výstavby, vrácení do pův. stavu</t>
  </si>
  <si>
    <t>1528950487</t>
  </si>
  <si>
    <t>900600004.2</t>
  </si>
  <si>
    <t>Zřízení regulace a ochrany dopravy (úprava SW signálních plánů SSZ)</t>
  </si>
  <si>
    <t>-1784271890</t>
  </si>
  <si>
    <t>900600008.1</t>
  </si>
  <si>
    <t>Geodetické práce před výstavbou - vytyčení stavby</t>
  </si>
  <si>
    <t>884407547</t>
  </si>
  <si>
    <t>900600014</t>
  </si>
  <si>
    <t>Provedení veškerých zkoušek prokazující kvalitu díla např. zkoušky zhutnění</t>
  </si>
  <si>
    <t>900600016</t>
  </si>
  <si>
    <t>Zpracování dokumentace skutečného provedení stavby</t>
  </si>
  <si>
    <t>900600016.1</t>
  </si>
  <si>
    <t xml:space="preserve">PD úpravy trolejového vedení </t>
  </si>
  <si>
    <t>-758392591</t>
  </si>
  <si>
    <t>900600016.3</t>
  </si>
  <si>
    <t xml:space="preserve">Úpravy trolejového vedení </t>
  </si>
  <si>
    <t>976265053</t>
  </si>
  <si>
    <t>900600019</t>
  </si>
  <si>
    <t>Zpracování geodet. zaměření DSPS pro GIS a MMB OI</t>
  </si>
  <si>
    <t>900600020</t>
  </si>
  <si>
    <t>Zaměření rozsahu zásahu do komunikace v programu EZA</t>
  </si>
  <si>
    <t>900600023</t>
  </si>
  <si>
    <t>Uvedení do původního stavu dotčených ploch stavbou</t>
  </si>
  <si>
    <t>900600026</t>
  </si>
  <si>
    <t>Provedení komplex. zkoušek technologie (markery)</t>
  </si>
  <si>
    <t>900600027</t>
  </si>
  <si>
    <t xml:space="preserve">Provozní vlivy      </t>
  </si>
  <si>
    <t>900600029</t>
  </si>
  <si>
    <t>Zajištění vytýčení podzemních sítí dotčených stavbou</t>
  </si>
  <si>
    <t>900600029.1</t>
  </si>
  <si>
    <t xml:space="preserve">Prověření průtočnosti stávajících uličních vpustí </t>
  </si>
  <si>
    <t>1812706817</t>
  </si>
  <si>
    <t>900600032</t>
  </si>
  <si>
    <t>Vícetisky projektové dokumentace pro potřeby dodavatele stavby</t>
  </si>
  <si>
    <t>900600310</t>
  </si>
  <si>
    <t>Provedení veškerých zkoušek prokazující kvalitu díla SO 310 - TLAKOVÁ ZKOUŠKA A DESINFEKCE - VODOVODU</t>
  </si>
  <si>
    <t>-588477299</t>
  </si>
  <si>
    <t>" tlakové zkoušky, proplach a desinfekce, nezávadnost vody "</t>
  </si>
  <si>
    <t>" funkčnost identifik. vodiče a maker "</t>
  </si>
  <si>
    <t>900600320</t>
  </si>
  <si>
    <t>Provedení veškerých zkoušek prokazující kvalitu díla SO 320 - TLAKOVÁ ZKOUŠKA A DESINFEKCE - VODOVODNÍ PŘÍPOJKY</t>
  </si>
  <si>
    <t>233877381</t>
  </si>
  <si>
    <t>900600303</t>
  </si>
  <si>
    <t>Aktualizace  návrhu DZ po dobu stavby vč. projednání</t>
  </si>
  <si>
    <t>900600304</t>
  </si>
  <si>
    <t>Zajištění ZUK a uzavírky vč. projednání</t>
  </si>
  <si>
    <t>900600306</t>
  </si>
  <si>
    <t>Aktualizace návrhu definit. dopravního značení; zajištění včetně projednání „stanovení místní úpravy dopravního značení</t>
  </si>
  <si>
    <t>900600305</t>
  </si>
  <si>
    <t>Projednání a vyřízení aktualizace vyjádření potřebných k vytýčení sítí</t>
  </si>
  <si>
    <t>900600401</t>
  </si>
  <si>
    <t>Vodorovné dopravní značení barvou hladké – pasportizace, dodávka a pokládka</t>
  </si>
  <si>
    <t>1860930794</t>
  </si>
  <si>
    <t>900600403</t>
  </si>
  <si>
    <t>Vodorovné dopravní značení plastem strukturálním nehlučené – pasportizace, dodávka a pokládka</t>
  </si>
  <si>
    <t>-986462320</t>
  </si>
  <si>
    <t>1225,08</t>
  </si>
  <si>
    <t>1528,98</t>
  </si>
  <si>
    <t>926,28</t>
  </si>
  <si>
    <t>325,38</t>
  </si>
  <si>
    <t>5,28</t>
  </si>
  <si>
    <t>6,05</t>
  </si>
  <si>
    <t>BOBRUBNIK</t>
  </si>
  <si>
    <t>2E - 2. ETAPA</t>
  </si>
  <si>
    <t>17,98</t>
  </si>
  <si>
    <t>300.2 - VODOHOSPODÁŘSKÉ OBJEKTY</t>
  </si>
  <si>
    <t>279,3</t>
  </si>
  <si>
    <t>I240</t>
  </si>
  <si>
    <t>3486,3</t>
  </si>
  <si>
    <t>SO 310.2 - VODOVOD</t>
  </si>
  <si>
    <t>160,6</t>
  </si>
  <si>
    <t>30,723</t>
  </si>
  <si>
    <t>138,058</t>
  </si>
  <si>
    <t>432,63</t>
  </si>
  <si>
    <t>13,2</t>
  </si>
  <si>
    <t>1,1</t>
  </si>
  <si>
    <t>PROTLAK</t>
  </si>
  <si>
    <t>16,5</t>
  </si>
  <si>
    <t>609,8</t>
  </si>
  <si>
    <t>623,28</t>
  </si>
  <si>
    <t>11,13</t>
  </si>
  <si>
    <t>SEK100</t>
  </si>
  <si>
    <t>SEK300</t>
  </si>
  <si>
    <t>SEK400</t>
  </si>
  <si>
    <t>12,6</t>
  </si>
  <si>
    <t>370,326</t>
  </si>
  <si>
    <t>438,89</t>
  </si>
  <si>
    <t>62,304</t>
  </si>
  <si>
    <t>263,769</t>
  </si>
  <si>
    <t>ZAVESkg</t>
  </si>
  <si>
    <t>156,8</t>
  </si>
  <si>
    <t>REZasf</t>
  </si>
  <si>
    <t>591,6</t>
  </si>
  <si>
    <t>2,0*1</t>
  </si>
  <si>
    <t>1,1*(520,8-(542,8-8,5-2,2-6,7-2,3-7,1))</t>
  </si>
  <si>
    <t>1,1*(542,8-537,3)</t>
  </si>
  <si>
    <t>100,125*4 'Přepočtené koeficientem množství</t>
  </si>
  <si>
    <t>2*(520,8-(542,8-8,5-2,2-6,7-2,3-7,1))</t>
  </si>
  <si>
    <t>" konstrukce 1 "     REZasf</t>
  </si>
  <si>
    <t>205,079*4 'Přepočtené koeficientem množství</t>
  </si>
  <si>
    <t>" vodovod "     1,1*293,8</t>
  </si>
  <si>
    <t>" propoj "     1,1*2,0</t>
  </si>
  <si>
    <t>" vodovod "     2*293,8</t>
  </si>
  <si>
    <t>" propoj "     2*2,0</t>
  </si>
  <si>
    <t>146,421*4 'Přepočtené koeficientem množství</t>
  </si>
  <si>
    <t>" voda, plyn "       1,1*(10+2)</t>
  </si>
  <si>
    <t>" plyn "       1,1*1</t>
  </si>
  <si>
    <t>" kusy "     18</t>
  </si>
  <si>
    <t>29+20+0+4+4+13+8+34+11+0+2+3</t>
  </si>
  <si>
    <t xml:space="preserve">" kabely </t>
  </si>
  <si>
    <t>1,5*1,0*1,1*6</t>
  </si>
  <si>
    <t>1,5*1,4*1,1*5</t>
  </si>
  <si>
    <t>1,5*1,8*1,1*3</t>
  </si>
  <si>
    <t>1,5*2,8*1,1*1</t>
  </si>
  <si>
    <t>1,5*3,0*1,1*1</t>
  </si>
  <si>
    <t>141721219.1</t>
  </si>
  <si>
    <t>Řízený zemní protlak délky do 50 m hl do 6 m se zatažením potrubí průměru vrtu pro potrubí PE100-SDR17-315x18,7 vč. dodávky chráničky třídy těžitelnosti I a II skupiny 1 až 4  M+D</t>
  </si>
  <si>
    <t>-2062585745</t>
  </si>
  <si>
    <t>" počet startovacích jam "     1</t>
  </si>
  <si>
    <t>JAMAkus</t>
  </si>
  <si>
    <t>132254205</t>
  </si>
  <si>
    <t>Hloubení zapažených rýh š do 2000 mm v hornině třídy těžitelnosti I skupiny 3 objem do 1000 m3</t>
  </si>
  <si>
    <t>1,1*(1,8+1,8)/2*(289,8-249,0)</t>
  </si>
  <si>
    <t>1,1*(1,8+2,26)/2*(317,72-289,8)</t>
  </si>
  <si>
    <t>1,1*(2,26+1,75)/2*(385,52-317,72)</t>
  </si>
  <si>
    <t>1,1*(1,75+1,87)/2*(450,16-385,52)</t>
  </si>
  <si>
    <t>1,1*(1,87+1,91)/2*(514,66-450,16)</t>
  </si>
  <si>
    <t>1,1*(1,91+2,1)/2*(516,78-514,66)</t>
  </si>
  <si>
    <t>1,1*(2,1+2,26)/2*(520,8-516,78)</t>
  </si>
  <si>
    <t>" protlak - 16,5m - staničení  520,8-537,3 "</t>
  </si>
  <si>
    <t xml:space="preserve">" startovací jáma S1 "     </t>
  </si>
  <si>
    <t>2,7*22,4</t>
  </si>
  <si>
    <t xml:space="preserve">" propoj č.1 "     </t>
  </si>
  <si>
    <t>1,1*(2,24+1,86)/2*2,0</t>
  </si>
  <si>
    <t>" montážní jámy MJ2 "    1,5*1,5*2,0</t>
  </si>
  <si>
    <t>" DN150 "     -275,8*PI*(0,170/2)^2</t>
  </si>
  <si>
    <t>132354205</t>
  </si>
  <si>
    <t>Hloubení zapažených rýh š do 2000 mm v hornině třídy těžitelnosti II skupiny 4 objem do 1000 m3</t>
  </si>
  <si>
    <t>" montážní jámy MJ2 "    4*1,5*2,0</t>
  </si>
  <si>
    <t>2*(1,8+2,26)/2*(317,72-289,8)</t>
  </si>
  <si>
    <t>2*(2,26+1,75)/2*(385,52-317,72)</t>
  </si>
  <si>
    <t>2*(1,91+2,1)/2*(516,78-514,66)</t>
  </si>
  <si>
    <t>2*(2,1+2,26)/2*(520,8-516,78)</t>
  </si>
  <si>
    <t>2,7*(6,98+0,16+2,98+0,16)*2</t>
  </si>
  <si>
    <t>369316111.1</t>
  </si>
  <si>
    <t>Výplň volných prostor za pažnicemi šachet v hor suché z betonu prostého C12/15</t>
  </si>
  <si>
    <t>1325843382</t>
  </si>
  <si>
    <t>2,7*(6,98+4,98)*2*0,15*0,1</t>
  </si>
  <si>
    <t>154067341</t>
  </si>
  <si>
    <t>Konstrukce výstroje šachet netypová dočasně suchá montáž</t>
  </si>
  <si>
    <t>kg</t>
  </si>
  <si>
    <t>-1859557725</t>
  </si>
  <si>
    <t xml:space="preserve">" startovací jáma SJ1 "  </t>
  </si>
  <si>
    <t>" profilu I č.240 "     3486,3</t>
  </si>
  <si>
    <t>" závěsy "   156,8</t>
  </si>
  <si>
    <t>13010726.1</t>
  </si>
  <si>
    <t>ocel profilová jakost S235JR (11 375) průřez I (IPN) 240  -  započítat obratovost</t>
  </si>
  <si>
    <t>1123230544</t>
  </si>
  <si>
    <t>I240*1,03/1000</t>
  </si>
  <si>
    <t>13010268</t>
  </si>
  <si>
    <t>tyč ocelová plochá jakost S235JR (11 375) 80x6mm</t>
  </si>
  <si>
    <t>299925639</t>
  </si>
  <si>
    <t>" pás 80/6 "     ZAVESkg*1,03/1000</t>
  </si>
  <si>
    <t>154067342</t>
  </si>
  <si>
    <t>Konstrukce výstroje šachet netypová dočasně suchá demontáž</t>
  </si>
  <si>
    <t>823413507</t>
  </si>
  <si>
    <t>" vodovod "      (1,1+0,5*2*4)+2*(293,8+0,5*1*4)</t>
  </si>
  <si>
    <t>" propoj "     (1,1+0,5*2*4)+2*(2,0+0,5*1*4)</t>
  </si>
  <si>
    <t>" vodovod "      (1,1+0,5*2*3)+2*(293,8+0,5*1*3)</t>
  </si>
  <si>
    <t>" propoj "     (1,1+0,5*2*3)+2*(2,0+0,5*1*3)</t>
  </si>
  <si>
    <t>" vodovod "      (1,1+0,5*2*2)+2*(293,8+0,5*1*2)</t>
  </si>
  <si>
    <t>" propoj "     (1,1+0,5*2*2)+2*(2,0+0,5*1*2)</t>
  </si>
  <si>
    <t>338,321*4 'Přepočtené koeficientem množství</t>
  </si>
  <si>
    <t>" vodovod "      (1,1+0,5*2*1)+2*(293,8+0,5*1*1)</t>
  </si>
  <si>
    <t>" propoj "     (1,1+0,5*2*1)+2*(2,0+0,5*1*1)</t>
  </si>
  <si>
    <t>186,188*4 'Přepočtené koeficientem množství</t>
  </si>
  <si>
    <t>" vodovod "     (1,1+0,5*2*4)*(293,8+0,5*1*4)</t>
  </si>
  <si>
    <t>" propoj "     (1,1+0,5*2*4)*(2,0+0,5*1*4)</t>
  </si>
  <si>
    <t>" vodovod "     (1,1+0,5*2*3)*(293,8+0,5*1*3)</t>
  </si>
  <si>
    <t>" propoj "     (1,1+0,5*2*3)*(2,0+0,5*1*3)</t>
  </si>
  <si>
    <t>" vodovod "     (1,1+0,5*2*2)*(293,8+0,5*2*1)</t>
  </si>
  <si>
    <t>" propoj "     (1,1+0,5*2*2)*(2,0+0,5*2*2)</t>
  </si>
  <si>
    <t>" vodovod "     (1,1+0,5*2*1)*(293,8+0,5*1*1)</t>
  </si>
  <si>
    <t>" propoj "     (1,1+0,5*2*1)*(2,0+0,5*1*1)</t>
  </si>
  <si>
    <t>1,651*4 'Přepočtené koeficientem množství</t>
  </si>
  <si>
    <t>(1,1+0,5*2*1)+2*(520,8-(542,8-8,5-2,2-6,7-2,3-7,1)+0,5*1*1)</t>
  </si>
  <si>
    <t>1,901*4 'Přepočtené koeficientem množství</t>
  </si>
  <si>
    <t>(1,1+0,5*2*2)*(520,8-(542,8-8,5-2,2-6,7-2,3-7,1)+0,5*1*2)</t>
  </si>
  <si>
    <t>(1,1+0,5*2*1)*(520,8-(542,8-8,5-2,2-6,7-2,3-7,1)+0,5*1*1)</t>
  </si>
  <si>
    <t>3,093*4 'Přepočtené koeficientem množství</t>
  </si>
  <si>
    <t>" konstrukce 5 "</t>
  </si>
  <si>
    <t>(1,1+0,5*2*1)*(542,8-537,3+0,5*1*1)</t>
  </si>
  <si>
    <t>851261141.1</t>
  </si>
  <si>
    <t>Potrubí tvárná litina DN 100 třídy C100 s vnitřní cementovou vystýlkou s Zn/Al povlakem tl.400g/m2 s vnější těžkou protikorózní ochranou s PE povlakem min.přetlak 10 PN vč. zámkového spoje a těsnění vč. manžety elastomer. na spoji   M+D</t>
  </si>
  <si>
    <t>-1117822623</t>
  </si>
  <si>
    <t>" SEK "     0,3*SEK100</t>
  </si>
  <si>
    <t>851261292.1</t>
  </si>
  <si>
    <t>Příplatek za krácení litinové trouby DN/OD 110</t>
  </si>
  <si>
    <t>-738707245</t>
  </si>
  <si>
    <t>" SEK "     1</t>
  </si>
  <si>
    <t>" vodovod  "     293,8</t>
  </si>
  <si>
    <t>" propoj  "     2,0</t>
  </si>
  <si>
    <t>" odpočet protlak "     -PROTLAK</t>
  </si>
  <si>
    <t>" protlak "     PROTLAK</t>
  </si>
  <si>
    <t>" SEK "     20</t>
  </si>
  <si>
    <t>851371141.1</t>
  </si>
  <si>
    <t>Potrubí tvárná litina DN 300 třídy C50 s vnitřní cementovou vystýlkou s Zn/Al povlakem tl.400g/m2 s vnější těžkou protikorózní ochranou s PE povlakem min.přetlak 10 PN vč. zámkového spoje a těsnění vč. manžety elastomer. na spoji  M+D</t>
  </si>
  <si>
    <t>-262350110</t>
  </si>
  <si>
    <t>" SEK "     0,3*SEK300</t>
  </si>
  <si>
    <t>851401292.1</t>
  </si>
  <si>
    <t>Příplatek za krácení litinové trouby DN/OD 300</t>
  </si>
  <si>
    <t>1058211682</t>
  </si>
  <si>
    <t>" SEK "     2</t>
  </si>
  <si>
    <t>851391141.1</t>
  </si>
  <si>
    <t>Potrubí tvárná litina DN 400 třídy C40 s vnitřní cementovou vystýlkou s Zn/Al povlakem tl.400g/m2 s vnější těžkou protikorózní ochranou s PE povlakem min.přetlak 10 PN vč. zámkového spoje a těsnění vč. manžety elastomer. na spoji  M+D</t>
  </si>
  <si>
    <t>591427348</t>
  </si>
  <si>
    <t>" SEK "     0,3*SEK400</t>
  </si>
  <si>
    <t>851421292.1</t>
  </si>
  <si>
    <t>Příplatek za krácení litinové trouby DN/OD 400</t>
  </si>
  <si>
    <t>593032079</t>
  </si>
  <si>
    <t>Montáž potrubí z trub litinových tlakových přírubových délky do 1 m otevřený výkop DN 80  (spojovací materiál nerez)</t>
  </si>
  <si>
    <t>1194395619</t>
  </si>
  <si>
    <t>55253236</t>
  </si>
  <si>
    <t>tvarovka přírubová litinová vodovodní FF-kus PN10/16 DN 80 dl 250mm</t>
  </si>
  <si>
    <t>1769705931</t>
  </si>
  <si>
    <t>2*1,01 'Přepočtené koeficientem množství</t>
  </si>
  <si>
    <t>852312122.1</t>
  </si>
  <si>
    <t>Montáž potrubí z trub litinových tlakových přírubových délky do 1 m otevřený výkop DN 150 (spojovací materiál nerez)</t>
  </si>
  <si>
    <t>55253288.1</t>
  </si>
  <si>
    <t>tvarovka přírubová TP litinová vodovodní PN10/16 DN 150 dl 500mm těžká protikorózní úprava</t>
  </si>
  <si>
    <t>1778605519</t>
  </si>
  <si>
    <t>1*1,01 'Přepočtené koeficientem množství</t>
  </si>
  <si>
    <t>857311131</t>
  </si>
  <si>
    <t>Montáž litinových tvarovek jednoosých hrdlových otevřený výkop s integrovaným těsněním DN 150</t>
  </si>
  <si>
    <t>-13881116</t>
  </si>
  <si>
    <t>55253943.1</t>
  </si>
  <si>
    <t>koleno hrdlové z tvárné litiny K-kus DN 150-45° těžká protikorózní úprava</t>
  </si>
  <si>
    <t>-1352480404</t>
  </si>
  <si>
    <t>-251851767</t>
  </si>
  <si>
    <t>4*1,02 'Přepočtené koeficientem množství</t>
  </si>
  <si>
    <t>1318769933</t>
  </si>
  <si>
    <t>55253757.1</t>
  </si>
  <si>
    <t>tvarovka hrdlová s přírubovou odbočkou z tvárné litiny A-kus DN 150/100 těžká protikorózní úprava</t>
  </si>
  <si>
    <t>2016498381</t>
  </si>
  <si>
    <t>14*1,02 'Přepočtené koeficientem množství</t>
  </si>
  <si>
    <t>55253893.1</t>
  </si>
  <si>
    <t>tvarovka přírubová s hrdlem E-kus DN 100 těžká protikorózní úprava</t>
  </si>
  <si>
    <t>287471591</t>
  </si>
  <si>
    <t>55291132.1</t>
  </si>
  <si>
    <t>kroužek zámkový DN 100 k tvarovkám</t>
  </si>
  <si>
    <t>606114837</t>
  </si>
  <si>
    <t>55251100.1</t>
  </si>
  <si>
    <t>manžeta elastomerová pro hrdla vodovodního litinového potrubí DN 100</t>
  </si>
  <si>
    <t>497135923</t>
  </si>
  <si>
    <t>55253663.1</t>
  </si>
  <si>
    <t>příruba zaslepovací litinová vodovodní PN10/16 X-kus DN 150 s těžkou protikorózní úpravou</t>
  </si>
  <si>
    <t>-2142921292</t>
  </si>
  <si>
    <t>7*1,02 'Přepočtené koeficientem množství</t>
  </si>
  <si>
    <t>koleno s patkou přírubové litinové vodovodní  PN10/16 DN 150 (otočné příruby) těžká protikorózní úprava</t>
  </si>
  <si>
    <t>857372122.1</t>
  </si>
  <si>
    <t>Montáž litinových tvarovek jednoosých přírubových otevřený výkop DN 300  (spojovací materiál nerez, mosaz, těsnění s kovovou vložkou)</t>
  </si>
  <si>
    <t>-1945718330</t>
  </si>
  <si>
    <t>55253898.1</t>
  </si>
  <si>
    <t>tvarovka přírubová s hrdlem E-kus DN 300 těžká protikorózní úprava</t>
  </si>
  <si>
    <t>1980924254</t>
  </si>
  <si>
    <t>55291145.1</t>
  </si>
  <si>
    <t>kroužek zámkový DN 300 k tvarovkám</t>
  </si>
  <si>
    <t>-1735177517</t>
  </si>
  <si>
    <t>55251300.1</t>
  </si>
  <si>
    <t>manžeta elastomerová pro hrdla vodovodního litinového potrubí DN 300</t>
  </si>
  <si>
    <t>-1969949797</t>
  </si>
  <si>
    <t>857392122.1</t>
  </si>
  <si>
    <t>Montáž litinových tvarovek jednoosých přírubových otevřený výkop DN 400  (spojovací materiál nerez, mosaz, těsnění s kovovou vložkou)</t>
  </si>
  <si>
    <t>-1829112772</t>
  </si>
  <si>
    <t>55251031.1</t>
  </si>
  <si>
    <t>tvarovka přírubová s hrdlem E-kus DN 400 těžká protikorózní úprava</t>
  </si>
  <si>
    <t>-1187203333</t>
  </si>
  <si>
    <t>55291521.1</t>
  </si>
  <si>
    <t>kroužek zámkový DN 400 k tvarovkám</t>
  </si>
  <si>
    <t>-1001639767</t>
  </si>
  <si>
    <t>55251466.1</t>
  </si>
  <si>
    <t>manžeta elastomerová pro hrdla vodovodního litinového potrubí DN 400</t>
  </si>
  <si>
    <t>539391648</t>
  </si>
  <si>
    <t>55253528.1</t>
  </si>
  <si>
    <t>tvarovka přírubová litinová s přírubovou odbočkou T-kus DN 150/100 těžká protikorózní úprava</t>
  </si>
  <si>
    <t>1546752268</t>
  </si>
  <si>
    <t>55253531.5</t>
  </si>
  <si>
    <t>tvarovka přírubová litinová s přírubovou odbočkou T-kus DN 150/150 (otočné příruby) těžká protikorózní úprava</t>
  </si>
  <si>
    <t>1267771311</t>
  </si>
  <si>
    <t>857374122.1</t>
  </si>
  <si>
    <t>Montáž litinových tvarovek odbočných přírubových otevřený výkop DN 300   (spojovací materiál nerez, mosaz, těsnění s kovovou vložkou)</t>
  </si>
  <si>
    <t>-488985480</t>
  </si>
  <si>
    <t>55253547.1</t>
  </si>
  <si>
    <t>tvarovka přírubová litinová s přírubovou odbočkou T-kus DN 300/150 těžká protikorózní úprava</t>
  </si>
  <si>
    <t>-1824138860</t>
  </si>
  <si>
    <t>857394122.1</t>
  </si>
  <si>
    <t>Montáž litinových tvarovek odbočných přírubových otevřený výkop DN 400  (spojovací materiál nerez, mosaz, těsnění s kovovou vložkou)</t>
  </si>
  <si>
    <t>732258720</t>
  </si>
  <si>
    <t>55251739.1</t>
  </si>
  <si>
    <t>tvarovka přírubová litinová s přírubovou odbočkou T-kus DN 400/150 těžká protikorózní úprava</t>
  </si>
  <si>
    <t>-1244327031</t>
  </si>
  <si>
    <t>857262122.4</t>
  </si>
  <si>
    <t>Montáž litinových tvarovek jednoosých - spojka jištěná proti posunu otevřený výkop DN 100</t>
  </si>
  <si>
    <t>239308843</t>
  </si>
  <si>
    <t>797410000016</t>
  </si>
  <si>
    <t xml:space="preserve">multitoleranční spojka s jištěním proti posunu DN 100  min.PN10 </t>
  </si>
  <si>
    <t>-384903589</t>
  </si>
  <si>
    <t>857372122.5</t>
  </si>
  <si>
    <t>Montáž litinových tvarovek jednoosých - spojka jištěná proti posunu otevřený výkop DN 300</t>
  </si>
  <si>
    <t>-958448912</t>
  </si>
  <si>
    <t>797430000016</t>
  </si>
  <si>
    <t xml:space="preserve">multitoleranční spojka s jištěním proti posunu DN 300 min.PN10 </t>
  </si>
  <si>
    <t>1595067895</t>
  </si>
  <si>
    <t>857392122.5</t>
  </si>
  <si>
    <t>Montáž litinových tvarovek jednoosých - spojka jištěná proti posunu otevřený výkop DN 400</t>
  </si>
  <si>
    <t>1356735297</t>
  </si>
  <si>
    <t>797440000016</t>
  </si>
  <si>
    <t xml:space="preserve">multitoleranční spojka s jištěním proti posunu DN 400 min.PN10 </t>
  </si>
  <si>
    <t>1569074180</t>
  </si>
  <si>
    <t>17+6</t>
  </si>
  <si>
    <t>-1003014466</t>
  </si>
  <si>
    <t>" chránička 16,5m "     19</t>
  </si>
  <si>
    <t xml:space="preserve">" potrubí - PE100-SDR11-110x10 mm  -   320,8 m "     </t>
  </si>
  <si>
    <t xml:space="preserve">" potrubí - PE100-SDR11-63x5,8 mm  -   56,0 m "     </t>
  </si>
  <si>
    <t xml:space="preserve">" Elektrokoleno 90°/DA110 - 16  ks "     </t>
  </si>
  <si>
    <t xml:space="preserve">" Elektrokoleno 90°/DA63 - 14  ks "     </t>
  </si>
  <si>
    <t xml:space="preserve">" T-kus 90° DA110/110 - 3 ks "     </t>
  </si>
  <si>
    <t xml:space="preserve">" Přírubové spojení 100 - 3 ks "     </t>
  </si>
  <si>
    <t xml:space="preserve">" Speciální příruba SYSTÉM 2000 DA110/110 - 13 ks "     </t>
  </si>
  <si>
    <t>" Navrtávací pás 110/2 -  7ks  "</t>
  </si>
  <si>
    <t>" Šoupátko DN100  -  5 ks "</t>
  </si>
  <si>
    <t>" Šoupátko DN50  -  7 ks "</t>
  </si>
  <si>
    <t>" rýha vodovodu - hydrant + šoupě "     4+2</t>
  </si>
  <si>
    <t>" ODVOZ na místo určené investorem - 8km "     0,54</t>
  </si>
  <si>
    <t>0,54*7 'Přepočtené koeficientem množství</t>
  </si>
  <si>
    <t>" DN150 "     275,8</t>
  </si>
  <si>
    <t>12,135*11 'Přepočtené koeficientem množství</t>
  </si>
  <si>
    <t>47,56</t>
  </si>
  <si>
    <t>59,16</t>
  </si>
  <si>
    <t>35,96</t>
  </si>
  <si>
    <t>12,76</t>
  </si>
  <si>
    <t>20,79</t>
  </si>
  <si>
    <t>3,85</t>
  </si>
  <si>
    <t>39,69</t>
  </si>
  <si>
    <t>10,85</t>
  </si>
  <si>
    <t>DN100</t>
  </si>
  <si>
    <t>SO 320.2 - VODOVODNÍ PŘÍPOJKY</t>
  </si>
  <si>
    <t>74,8</t>
  </si>
  <si>
    <t>7,579</t>
  </si>
  <si>
    <t>28,053</t>
  </si>
  <si>
    <t>131,928</t>
  </si>
  <si>
    <t>38,39</t>
  </si>
  <si>
    <t>257,717</t>
  </si>
  <si>
    <t>50,9</t>
  </si>
  <si>
    <t>23,2</t>
  </si>
  <si>
    <t>24,36</t>
  </si>
  <si>
    <t>7,35</t>
  </si>
  <si>
    <t>76,78</t>
  </si>
  <si>
    <t>30,06</t>
  </si>
  <si>
    <t>101,868</t>
  </si>
  <si>
    <t>95,973</t>
  </si>
  <si>
    <t>2,0*8</t>
  </si>
  <si>
    <t>1,1*(3,9+3,1+2,0+5,8+2,0+2,1)</t>
  </si>
  <si>
    <t>1,1*3,5</t>
  </si>
  <si>
    <t>19,598*4 'Přepočtené koeficientem množství</t>
  </si>
  <si>
    <t>9,226*4 'Přepočtené koeficientem množství</t>
  </si>
  <si>
    <t>1,1*(1,0*2+0,9+4,5+1,1*2+0,5*4)</t>
  </si>
  <si>
    <t>5,742*4 'Přepočtené koeficientem množství</t>
  </si>
  <si>
    <t>" voda, plyn "       1,1*(9+3)</t>
  </si>
  <si>
    <t>" kusy "     68</t>
  </si>
  <si>
    <t>" kabely "    1,0*1,5*122*0,35</t>
  </si>
  <si>
    <t>132254202</t>
  </si>
  <si>
    <t>Hloubení zapažených rýh š do 2000 mm v hornině třídy těžitelnosti I skupiny 3 objem do 50 m3</t>
  </si>
  <si>
    <t>" Olomoucká 75 "     1,1*(1,78+2,2)/2*9,4</t>
  </si>
  <si>
    <t>" Olomoucká 77 "     1,1*(1,75+2,47)/2*4,27</t>
  </si>
  <si>
    <t>" Olomoucká 77 "     1,1*(2,47+2,4)/2*(7,6-4,27)</t>
  </si>
  <si>
    <t>" Olomoucká 79 "     1,1*(1,88+2,28)/2*3,31</t>
  </si>
  <si>
    <t>" Olomoucká 79 "     1,1*(2,28+1,74)/2*(13,1-3,31)</t>
  </si>
  <si>
    <t>" Olomoucká 79 "     1,1*(1,74+2,0)/2*(18,3-13,1)</t>
  </si>
  <si>
    <t>" Olomoucká 81 "     1,1*(2,11+1,9)/2*10,3</t>
  </si>
  <si>
    <t>" Olomoucká 83 "     1,1*(2,14+2,64)/2*5,3</t>
  </si>
  <si>
    <t>" Olomoucká 85 "     1,1*(1,73+2,23)/2*5,48</t>
  </si>
  <si>
    <t>" Olomoucká 85 "     1,1*(2,23+2,01)/2*(16,0-5,48)</t>
  </si>
  <si>
    <t>" Olomoucká 158 "     1,1*(1,83+1,82)/2*0,5</t>
  </si>
  <si>
    <t>" Olomoucká 160 "     1,1*(1,82+1,81)/2*0,5</t>
  </si>
  <si>
    <t>" Olomoucká 164c "     1,1*(1,72+1,72)/2*0,5</t>
  </si>
  <si>
    <t>" Olomoucká 166 "     1,1*(1,75+1,74)/2*0,5</t>
  </si>
  <si>
    <t>132354202</t>
  </si>
  <si>
    <t>Hloubení zapažených rýh š do 2000 mm v hornině třídy těžitelnosti II skupiny 4 objem do 50 m3</t>
  </si>
  <si>
    <t>" Olomoucká 75 "     2*(1,78+2,2)/2*9,4</t>
  </si>
  <si>
    <t>" Olomoucká 77 "     2*(1,75+2,47)/2*4,27</t>
  </si>
  <si>
    <t>" Olomoucká 77 "     2*(2,47+2,4)/2*(7,6-4,27)</t>
  </si>
  <si>
    <t>" Olomoucká 79 "     2*(1,88+2,28)/2*3,31</t>
  </si>
  <si>
    <t>" Olomoucká 79 "     2*(2,28+1,74)/2*(13,1-3,31)</t>
  </si>
  <si>
    <t>" Olomoucká 79 "     2*(1,74+2,0)/2*(18,3-13,1)</t>
  </si>
  <si>
    <t>" Olomoucká 81 "     2*(2,11+1,9)/2*10,3</t>
  </si>
  <si>
    <t>" Olomoucká 83 "     2*(2,14+2,64)/2*5,3</t>
  </si>
  <si>
    <t>" Olomoucká 85 "     2*(1,73+2,23)/2*5,48</t>
  </si>
  <si>
    <t>" Olomoucká 85 "     2*(2,23+2,01)/2*(16,0-5,48)</t>
  </si>
  <si>
    <t>" Olomoucká 158 "     2*(1,83+1,82)/2*0,5</t>
  </si>
  <si>
    <t>" Olomoucká 160 "     2*(1,82+1,81)/2*0,5</t>
  </si>
  <si>
    <t>" Olomoucká 164c "     2*(1,72+1,72)/2*0,5</t>
  </si>
  <si>
    <t>" Olomoucká 166 "     2*(1,75+1,74)/2*0,5</t>
  </si>
  <si>
    <t>-(0,1+0,11+0,3)*1,1*DN100</t>
  </si>
  <si>
    <t>(0,11+0,3)*1,1*DN100</t>
  </si>
  <si>
    <t>-PI*(0,11/2)^2*DN100</t>
  </si>
  <si>
    <t>121112003</t>
  </si>
  <si>
    <t>Sejmutí ornice tl vrstvy do 200 mm ručně</t>
  </si>
  <si>
    <t>1,1*(4,5+15,4+2,2+12,8)</t>
  </si>
  <si>
    <t>" litina DN1,0 "     0,1*1,1*DN100</t>
  </si>
  <si>
    <t>2*(1,0*2+0,9+4,5+1,1*2+0,5*4)</t>
  </si>
  <si>
    <t>13,062*4 'Přepočtené koeficientem množství</t>
  </si>
  <si>
    <t>7,25*4 'Přepočtené koeficientem množství</t>
  </si>
  <si>
    <t>(1,1+0,5*2*4)*(1,0*2+0,9+4,5+1,1*2+0,5*4)</t>
  </si>
  <si>
    <t>(1,1+0,5*2*3)*(1,0*2+0,9+4,5+1,1*2+0,5*4)</t>
  </si>
  <si>
    <t>(1,1+0,5*2*2)*(1,0*2+0,9+4,5+1,1*2+0,5*4)</t>
  </si>
  <si>
    <t>(1,1+0,5*2*1)*(1,0*2+0,9+4,5+1,1*2+0,5*4)</t>
  </si>
  <si>
    <t>2,457*4 'Přepočtené koeficientem množství</t>
  </si>
  <si>
    <t>(1,1+0,5*2*1)*(3,9+3,1+2,0+5,8+2,0+2,1)</t>
  </si>
  <si>
    <t>0,91*4 'Přepočtené koeficientem množství</t>
  </si>
  <si>
    <t>2*3,5</t>
  </si>
  <si>
    <t>1,138*4 'Přepočtené koeficientem množství</t>
  </si>
  <si>
    <t>(1,1+0,5*2*2)*3,5</t>
  </si>
  <si>
    <t>(1,1+0,5*2*1)*3,5</t>
  </si>
  <si>
    <t>TP50500</t>
  </si>
  <si>
    <t>tvarovka přírubová TP litinová vodovodní PN10/16 DN 50 dl 500mm těžká protikorózní úprava</t>
  </si>
  <si>
    <t>-1992485268</t>
  </si>
  <si>
    <t>55253263.1</t>
  </si>
  <si>
    <t>tvarovka přírubová TP litinová vodovodní PN10/16 DN 100 dl 1000mm těžká protikorózní úprava</t>
  </si>
  <si>
    <t>1409153395</t>
  </si>
  <si>
    <t>55253611.1</t>
  </si>
  <si>
    <t>přechod přírubový FFR-kus litinový DN 100/50 těžká protikorózní ochrana</t>
  </si>
  <si>
    <t>-85917651</t>
  </si>
  <si>
    <t>42261005.1</t>
  </si>
  <si>
    <t>filtr litinový DN 100</t>
  </si>
  <si>
    <t>-1096496115</t>
  </si>
  <si>
    <t>50,9*1,015 'Přepočtené koeficientem množství</t>
  </si>
  <si>
    <t>PE50+PE63+DN100</t>
  </si>
  <si>
    <t>" vodoměrná šachta "     9</t>
  </si>
  <si>
    <t>" ODVOZ na místo určené investorem 8km "     0,680</t>
  </si>
  <si>
    <t>0,68*7 'Přepočtené koeficientem množství</t>
  </si>
  <si>
    <t>0,128*11 'Přepočtené koeficientem množství</t>
  </si>
  <si>
    <t>" DN100 "     DN100</t>
  </si>
  <si>
    <t>0,748*11 'Přepočtené koeficientem množství</t>
  </si>
  <si>
    <t>143,435</t>
  </si>
  <si>
    <t>191,705</t>
  </si>
  <si>
    <t>101,165</t>
  </si>
  <si>
    <t>34,625</t>
  </si>
  <si>
    <t>BLOK</t>
  </si>
  <si>
    <t>5,325</t>
  </si>
  <si>
    <t>BREZasf</t>
  </si>
  <si>
    <t>156,72</t>
  </si>
  <si>
    <t>BUV</t>
  </si>
  <si>
    <t>LOZE1</t>
  </si>
  <si>
    <t>3,294</t>
  </si>
  <si>
    <t>66,139</t>
  </si>
  <si>
    <t>6,6</t>
  </si>
  <si>
    <t>SO 330.2 - OBNOVA ULIČNÍCH VPUSTÍ</t>
  </si>
  <si>
    <t>133,14</t>
  </si>
  <si>
    <t>64,895</t>
  </si>
  <si>
    <t>UVkus</t>
  </si>
  <si>
    <t>56,239</t>
  </si>
  <si>
    <t>VYKOP11_1</t>
  </si>
  <si>
    <t>420,097</t>
  </si>
  <si>
    <t>9,9</t>
  </si>
  <si>
    <t>404,64</t>
  </si>
  <si>
    <t>24,396*4 'Přepočtené koeficientem množství</t>
  </si>
  <si>
    <t>" konstrukce 1 " BREZasf</t>
  </si>
  <si>
    <t>52,578*4 'Přepočtené koeficientem množství</t>
  </si>
  <si>
    <t>UVkus*2,03*2,03</t>
  </si>
  <si>
    <t>1,1*(1,5*UVkus)</t>
  </si>
  <si>
    <t>UVkus*2,03*4</t>
  </si>
  <si>
    <t>UVkus*2*(1,5*UVkus)</t>
  </si>
  <si>
    <t>37,856*4 'Přepočtené koeficientem množství</t>
  </si>
  <si>
    <t>" voda "       1,1*UVkus</t>
  </si>
  <si>
    <t>" UV "         UVkus*2,03*2,03*2,9</t>
  </si>
  <si>
    <t>" přípojky "     1,1*2,1*(1,5*UVkus)</t>
  </si>
  <si>
    <t>" odpočet vybourané vpustě "</t>
  </si>
  <si>
    <t>" DN150 "     -2,7*PI*(0,65/2)^2*UVkus</t>
  </si>
  <si>
    <t>" odpočet vybouraná přípojka "</t>
  </si>
  <si>
    <t>" DN150 "     -(1,5*UVkus)*PI*(0,170/2)^2</t>
  </si>
  <si>
    <t>" UV "         UVkus*2,03*4*2,9</t>
  </si>
  <si>
    <t>" přípojky "     2*2,1*(1,5*UVkus)</t>
  </si>
  <si>
    <t>1201172750</t>
  </si>
  <si>
    <t>" prostor k zásypu rýha "     VYKOP11_1</t>
  </si>
  <si>
    <t>" odpočet přípojek "</t>
  </si>
  <si>
    <t>" DN150 "     -(0,372+2*0,1*0,366)*DN150</t>
  </si>
  <si>
    <t>" UV "</t>
  </si>
  <si>
    <t>" lože "     -(0,15+0,08)*1,6*1,6*UVkus</t>
  </si>
  <si>
    <t>" obetonování "     -BLOK</t>
  </si>
  <si>
    <t xml:space="preserve">" -odpočet UV "  </t>
  </si>
  <si>
    <t xml:space="preserve"> -PI*(0,63/2)^2*(2,7-0,6)*UVkus</t>
  </si>
  <si>
    <t>zhutněný zásyp náhradním zásypovým materiálem (plná frakce)</t>
  </si>
  <si>
    <t>202273165</t>
  </si>
  <si>
    <t>" zásyp celkem "     ZASYP*2</t>
  </si>
  <si>
    <t>1984749250</t>
  </si>
  <si>
    <t>1139584853</t>
  </si>
  <si>
    <t>451573111</t>
  </si>
  <si>
    <t>Lože pod potrubí otevřený výkop ze štěrkopísku</t>
  </si>
  <si>
    <t>-484756999</t>
  </si>
  <si>
    <t>" přípojky "     0,15*1,1*DN150</t>
  </si>
  <si>
    <t>" UV "     0,15*1,6*1,6*UVkus</t>
  </si>
  <si>
    <t>1061975004</t>
  </si>
  <si>
    <t>" přesun hmot "     LOZE1</t>
  </si>
  <si>
    <t>1905289678</t>
  </si>
  <si>
    <t>452384111</t>
  </si>
  <si>
    <t>Podkladní pražce z betonu prostého tř. C 12/15 otevřený výkop pl do 25000 mm2</t>
  </si>
  <si>
    <t>535311138</t>
  </si>
  <si>
    <t>UVkus*2</t>
  </si>
  <si>
    <t>59223601.1</t>
  </si>
  <si>
    <t>podkladek pod trouby kamenina DN 150-250</t>
  </si>
  <si>
    <t>306185186</t>
  </si>
  <si>
    <t>12*1,01 'Přepočtené koeficientem množství</t>
  </si>
  <si>
    <t>452311130.1</t>
  </si>
  <si>
    <t>Podkladní desky z betonu prostého tř. C 8/10 otevřený výkop</t>
  </si>
  <si>
    <t>-258182123</t>
  </si>
  <si>
    <t>" přípojky "     0,08*1,1*DN150</t>
  </si>
  <si>
    <t>" UV "     0,08*1,6*1,6*UVkus</t>
  </si>
  <si>
    <t>LOZE2</t>
  </si>
  <si>
    <t>452112112</t>
  </si>
  <si>
    <t>Osazení betonových prstenců nebo rámů do malty výšky do 100 mm pod poklopy a mříže</t>
  </si>
  <si>
    <t>-86160117</t>
  </si>
  <si>
    <t>59223864</t>
  </si>
  <si>
    <t>prstenec pro uliční vpusť vyrovnávací betonový 390x60x130mm</t>
  </si>
  <si>
    <t>1855188209</t>
  </si>
  <si>
    <t>452313141</t>
  </si>
  <si>
    <t>Podkladní bloky z betonu prostého bez zvýšených nároků na prostředí tř. C 16/20 otevřený výkop</t>
  </si>
  <si>
    <t>1337158118</t>
  </si>
  <si>
    <t>" bloky pod zápach.uzávěru UV- beton C16/20 X0 "</t>
  </si>
  <si>
    <t>(0,70*0,70*1,75)*1,035*UVkus</t>
  </si>
  <si>
    <t>452353111</t>
  </si>
  <si>
    <t>Bednění podkladních bloků pod potrubí, stoky a drobné objekty otevřený výkop zřízení</t>
  </si>
  <si>
    <t>-1196175950</t>
  </si>
  <si>
    <t>(3*0,70*1,75+3*0,70*0,60)*UVkus</t>
  </si>
  <si>
    <t>452353112</t>
  </si>
  <si>
    <t>Bednění podkladních bloků pod potrubí, stoky a drobné objekty otevřený výkop odstranění</t>
  </si>
  <si>
    <t>1017885719</t>
  </si>
  <si>
    <t>UVkus*((2,03+0,5*2*4)*1+(2,03+0,5*1*4)*2)</t>
  </si>
  <si>
    <t>(2*1,5+1,1+0,5*2*4)*UVkus</t>
  </si>
  <si>
    <t>UVkus*((2,03+0,5*2*3)*1+(2,03+0,5*1*3)*2)</t>
  </si>
  <si>
    <t>(2*1,5+1,1+0,5*2*3)*UVkus</t>
  </si>
  <si>
    <t>UVkus*((2,03+0,5*2*2)*1+(2,03+0,5*1*2)*2)</t>
  </si>
  <si>
    <t>(2*1,5+1,1+0,5*2*2)*UVkus</t>
  </si>
  <si>
    <t>40,696*4 'Přepočtené koeficientem množství</t>
  </si>
  <si>
    <t xml:space="preserve">" SC "      </t>
  </si>
  <si>
    <t>UVkus*((2,03+0,5*2*1)*1+(2,03+0,5*1*1)*2)</t>
  </si>
  <si>
    <t>(2*1,5+1,1+0,5*2*1)*UVkus</t>
  </si>
  <si>
    <t>18,919*4 'Přepočtené koeficientem množství</t>
  </si>
  <si>
    <t>UVkus*(2,03+0,5*2*4)*(2,03+0,5*1*4)</t>
  </si>
  <si>
    <t>(1,1+0,5*2*4)*1,5*UVkus</t>
  </si>
  <si>
    <t>UVkus*(2,03+0,5*2*3)*(2,03+0,5*1*3)</t>
  </si>
  <si>
    <t>(1,1+0,5*2*3)*1,5*UVkus</t>
  </si>
  <si>
    <t>UVkus*(2,03+0,5*2*2)*(2,03+0,5*1*2)</t>
  </si>
  <si>
    <t>(1,1+0,5*2*2)*(1,5*UVkus)</t>
  </si>
  <si>
    <t>UVkus*(2,03+0,5*2*1)*(2,03+0,5*1*1)</t>
  </si>
  <si>
    <t>(1,1+0,5*2*1)*(1,5*UVkus)</t>
  </si>
  <si>
    <t>831312121</t>
  </si>
  <si>
    <t>Montáž potrubí z trub kameninových hrdlových s integrovaným těsněním výkop sklon do 20 % DN 150</t>
  </si>
  <si>
    <t>1673047322</t>
  </si>
  <si>
    <t>UVkus*1,0</t>
  </si>
  <si>
    <t>831262191</t>
  </si>
  <si>
    <t>Příplatek za práce na potrubí z trub kameninových s integrovaným těsněním sklon přes 20 % DN do 300</t>
  </si>
  <si>
    <t>-1331280548</t>
  </si>
  <si>
    <t>59710632.1</t>
  </si>
  <si>
    <t>trouba kameninová glazovaná DN 150 dl 1,00m spojovací systém F (délka bude upravena dle potřeby spojovací systém F)</t>
  </si>
  <si>
    <t>288549844</t>
  </si>
  <si>
    <t>DN150*1,015</t>
  </si>
  <si>
    <t>831312193</t>
  </si>
  <si>
    <t>Příplatek k montáži kameninového potrubí za napojení dvou dříků trub pomocí převlečné manžety DN 150</t>
  </si>
  <si>
    <t>-1852205590</t>
  </si>
  <si>
    <t>" spojka SC s vyrovnávací vložkou BC "</t>
  </si>
  <si>
    <t>837312221</t>
  </si>
  <si>
    <t>Montáž kameninových tvarovek jednoosých s integrovaným těsněním otevřený výkop DN 150</t>
  </si>
  <si>
    <t>2141252902</t>
  </si>
  <si>
    <t>" kolena "     UVkus*(2+2+1)</t>
  </si>
  <si>
    <t>" napojovací kus "     UVkus</t>
  </si>
  <si>
    <t>59710964</t>
  </si>
  <si>
    <t>koleno kameninové glazované DN 150 30° spojovací systém F</t>
  </si>
  <si>
    <t>164388116</t>
  </si>
  <si>
    <t>59710984</t>
  </si>
  <si>
    <t>koleno kameninové glazované DN 150 45° spojovací systém F</t>
  </si>
  <si>
    <t>-1589721427</t>
  </si>
  <si>
    <t>59711024</t>
  </si>
  <si>
    <t>koleno kameninové glazované DN 150 90° spojovací systém F</t>
  </si>
  <si>
    <t>473884531</t>
  </si>
  <si>
    <t>59710872.1</t>
  </si>
  <si>
    <t>trouba kameninová glazovaná zkrácená bez hrdla DN 150 dl cca 30cm</t>
  </si>
  <si>
    <t>-1969209724</t>
  </si>
  <si>
    <t>892352120-01</t>
  </si>
  <si>
    <t xml:space="preserve">Zkouška těsnosti kanalizace potrubí DN 150-200  komplet vč. všech prací a dodávek - přípojky uličních vpustí </t>
  </si>
  <si>
    <t>-2076586003</t>
  </si>
  <si>
    <t>895941343</t>
  </si>
  <si>
    <t>Osazení vpusti uliční DN 500 z betonových dílců dno vysoké s kalištěm</t>
  </si>
  <si>
    <t>1026885287</t>
  </si>
  <si>
    <t>59224471</t>
  </si>
  <si>
    <t>vpusť uliční DN 500 kaliště vysoké 500/820x65mm</t>
  </si>
  <si>
    <t>-1026638070</t>
  </si>
  <si>
    <t>" spodní dílec s  kalištěm vysokým vzor Brno -TBV-Q 50/79   KV"</t>
  </si>
  <si>
    <t>895941351</t>
  </si>
  <si>
    <t>Osazení vpusti uliční DN 500 z betonových dílců skruž horní pro čtvercovou vtokovou mříž</t>
  </si>
  <si>
    <t>1495094809</t>
  </si>
  <si>
    <t>59224460</t>
  </si>
  <si>
    <t>vpusť uliční DN 500 betonová 500x190x65mm čtvercový poklop</t>
  </si>
  <si>
    <t>-2082669557</t>
  </si>
  <si>
    <t xml:space="preserve"> " horní dílec pro čtvercovou mříž - TBV-Q 50/20 CP  "</t>
  </si>
  <si>
    <t>895941361</t>
  </si>
  <si>
    <t>Osazení vpusti uliční DN 500 z betonových dílců skruž středová 290 mm</t>
  </si>
  <si>
    <t>-762594758</t>
  </si>
  <si>
    <t>59224461</t>
  </si>
  <si>
    <t>vpusť uliční DN 500 skruž průběžná nízká betonová 500/290x65mm</t>
  </si>
  <si>
    <t>1450989713</t>
  </si>
  <si>
    <t xml:space="preserve"> " průběžný dílec nízký -TBV-Q 50/29   SN  "</t>
  </si>
  <si>
    <t>895941362</t>
  </si>
  <si>
    <t>Osazení vpusti uliční DN 500 z betonových dílců skruž středová 590 mm</t>
  </si>
  <si>
    <t>-2050631844</t>
  </si>
  <si>
    <t>" výkr. - tabulka UV výpis prvků:  vysoká  skruž  50/59   SV "</t>
  </si>
  <si>
    <t>59224462</t>
  </si>
  <si>
    <t>vpusť uliční DN 500 skruž průběžná vysoká betonová 500/590x65mm</t>
  </si>
  <si>
    <t>-434825870</t>
  </si>
  <si>
    <t xml:space="preserve"> " průběžný dílec vysoký -TBV-Q 50/59   SV "</t>
  </si>
  <si>
    <t>895941366</t>
  </si>
  <si>
    <t>Osazení vpusti uliční DN 500 z betonových dílců skruž průběžná s výtokem</t>
  </si>
  <si>
    <t>1274779831</t>
  </si>
  <si>
    <t>59224466</t>
  </si>
  <si>
    <t>vpusť uliční DN 500 skruž průběžná 500/590x65mm betonová s odtokem 220mm</t>
  </si>
  <si>
    <t>-177929736</t>
  </si>
  <si>
    <t xml:space="preserve"> " průběžný dílec vysoký s odtokem -TBV-Q 50/59   SO Brno  "</t>
  </si>
  <si>
    <t>899204112</t>
  </si>
  <si>
    <t>Osazení mříží litinových včetně rámů a košů na bahno pro třídu zatížení D400, E600</t>
  </si>
  <si>
    <t>-1362072945</t>
  </si>
  <si>
    <t xml:space="preserve">" nové uliční vpusti UV /s plastovou mříží  D400"               </t>
  </si>
  <si>
    <t>63126003-11</t>
  </si>
  <si>
    <t>mříž  s rámem vtoková - plastová-  rovná 500x500mm (470x500x60mm),  D400 - DIN 508D, rám BEGU</t>
  </si>
  <si>
    <t>-634747815</t>
  </si>
  <si>
    <t>59223871</t>
  </si>
  <si>
    <t>koš vysoký pro uliční vpusti žárově Pz plech pro rám 500/500mm</t>
  </si>
  <si>
    <t>1653469679</t>
  </si>
  <si>
    <t>899623141</t>
  </si>
  <si>
    <t>Obetonování potrubí nebo zdiva stok betonem prostým tř. C 12/15 v otevřeném výkopu</t>
  </si>
  <si>
    <t>-44714227</t>
  </si>
  <si>
    <t xml:space="preserve">" přípojky  DN150 "     </t>
  </si>
  <si>
    <t>DN150*(0,372+0,336*0,1*2)</t>
  </si>
  <si>
    <t>OBET</t>
  </si>
  <si>
    <t>899203211</t>
  </si>
  <si>
    <t>Demontáž mříží litinových včetně rámů hmotnosti přes 100 do 150 kg</t>
  </si>
  <si>
    <t>1647068568</t>
  </si>
  <si>
    <t>123251278</t>
  </si>
  <si>
    <t>" Vytěžený materiál kanalizačních zařízení (tj. např. poklopy) bude odvážen ze staveniště do skladu BVK a.s. "</t>
  </si>
  <si>
    <t>0,9</t>
  </si>
  <si>
    <t>121641289</t>
  </si>
  <si>
    <t>0,9*7 'Přepočtené koeficientem množství</t>
  </si>
  <si>
    <t>890411851</t>
  </si>
  <si>
    <t>Bourání šachet z prefabrikovaných skruží strojně obestavěného prostoru do 1,5 m3</t>
  </si>
  <si>
    <t>218392959</t>
  </si>
  <si>
    <t>" počet bouraných UV "     6</t>
  </si>
  <si>
    <t>(PI*(0,63/2)^2*3,35)*BUV</t>
  </si>
  <si>
    <t>810351811</t>
  </si>
  <si>
    <t>Bourání stávajícího potrubí z betonu DN do 200</t>
  </si>
  <si>
    <t>440969257</t>
  </si>
  <si>
    <t>" stáv. přípojky UV "     1,0*UVkus</t>
  </si>
  <si>
    <t>BDN150</t>
  </si>
  <si>
    <t>-1664371530</t>
  </si>
  <si>
    <t>-134712505</t>
  </si>
  <si>
    <t>13,111*4 'Přepočtené koeficientem množství</t>
  </si>
  <si>
    <t>997221615.3</t>
  </si>
  <si>
    <t>Poplatek za uložení na recyklační skládce (skládkovné) stavebního odpadu kanalizace kamenina</t>
  </si>
  <si>
    <t>853028461</t>
  </si>
  <si>
    <t>998275101</t>
  </si>
  <si>
    <t>Přesun hmot pro trubní vedení z trub kameninových otevřený výkop</t>
  </si>
  <si>
    <t>91.2 - OSTATNÍ NÁKLADY</t>
  </si>
  <si>
    <t>641415588</t>
  </si>
  <si>
    <t>-1539188050</t>
  </si>
  <si>
    <t>-1988523189</t>
  </si>
  <si>
    <t>338357480</t>
  </si>
  <si>
    <t>-1775999314</t>
  </si>
  <si>
    <t>-804811843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</si>
</sst>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31" fillId="0" borderId="0" xfId="1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167" fontId="38" fillId="0" borderId="22" xfId="0" applyNumberFormat="1" applyFont="1" applyBorder="1" applyAlignment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2" fillId="0" borderId="0" xfId="0" applyFont="1" applyAlignment="1">
      <alignment horizontal="left" vertical="center" wrapText="1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3" fillId="4" borderId="7" xfId="0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3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M10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08" t="s">
        <v>14</v>
      </c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R5" s="20"/>
      <c r="BE5" s="205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10" t="s">
        <v>17</v>
      </c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R6" s="20"/>
      <c r="BE6" s="206"/>
      <c r="BS6" s="17" t="s">
        <v>18</v>
      </c>
    </row>
    <row r="7" spans="1:74" ht="12" customHeight="1">
      <c r="B7" s="20"/>
      <c r="D7" s="27" t="s">
        <v>19</v>
      </c>
      <c r="K7" s="25" t="s">
        <v>1</v>
      </c>
      <c r="AK7" s="27" t="s">
        <v>20</v>
      </c>
      <c r="AN7" s="25" t="s">
        <v>1</v>
      </c>
      <c r="AR7" s="20"/>
      <c r="BE7" s="206"/>
      <c r="BS7" s="17" t="s">
        <v>21</v>
      </c>
    </row>
    <row r="8" spans="1:74" ht="12" customHeight="1">
      <c r="B8" s="20"/>
      <c r="D8" s="27" t="s">
        <v>22</v>
      </c>
      <c r="K8" s="25" t="s">
        <v>23</v>
      </c>
      <c r="AK8" s="27" t="s">
        <v>24</v>
      </c>
      <c r="AN8" s="28" t="s">
        <v>25</v>
      </c>
      <c r="AR8" s="20"/>
      <c r="BE8" s="206"/>
      <c r="BS8" s="17" t="s">
        <v>26</v>
      </c>
    </row>
    <row r="9" spans="1:74" ht="14.45" customHeight="1">
      <c r="B9" s="20"/>
      <c r="AR9" s="20"/>
      <c r="BE9" s="206"/>
      <c r="BS9" s="17" t="s">
        <v>27</v>
      </c>
    </row>
    <row r="10" spans="1:74" ht="12" customHeight="1">
      <c r="B10" s="20"/>
      <c r="D10" s="27" t="s">
        <v>28</v>
      </c>
      <c r="AK10" s="27" t="s">
        <v>29</v>
      </c>
      <c r="AN10" s="25" t="s">
        <v>1</v>
      </c>
      <c r="AR10" s="20"/>
      <c r="BE10" s="206"/>
      <c r="BS10" s="17" t="s">
        <v>18</v>
      </c>
    </row>
    <row r="11" spans="1:74" ht="18.399999999999999" customHeight="1">
      <c r="B11" s="20"/>
      <c r="E11" s="25" t="s">
        <v>30</v>
      </c>
      <c r="AK11" s="27" t="s">
        <v>31</v>
      </c>
      <c r="AN11" s="25" t="s">
        <v>1</v>
      </c>
      <c r="AR11" s="20"/>
      <c r="BE11" s="206"/>
      <c r="BS11" s="17" t="s">
        <v>18</v>
      </c>
    </row>
    <row r="12" spans="1:74" ht="6.95" customHeight="1">
      <c r="B12" s="20"/>
      <c r="AR12" s="20"/>
      <c r="BE12" s="206"/>
      <c r="BS12" s="17" t="s">
        <v>18</v>
      </c>
    </row>
    <row r="13" spans="1:74" ht="12" customHeight="1">
      <c r="B13" s="20"/>
      <c r="D13" s="27" t="s">
        <v>32</v>
      </c>
      <c r="AK13" s="27" t="s">
        <v>29</v>
      </c>
      <c r="AN13" s="29" t="s">
        <v>33</v>
      </c>
      <c r="AR13" s="20"/>
      <c r="BE13" s="206"/>
      <c r="BS13" s="17" t="s">
        <v>18</v>
      </c>
    </row>
    <row r="14" spans="1:74" ht="12.75">
      <c r="B14" s="20"/>
      <c r="E14" s="211" t="s">
        <v>33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7" t="s">
        <v>31</v>
      </c>
      <c r="AN14" s="29" t="s">
        <v>33</v>
      </c>
      <c r="AR14" s="20"/>
      <c r="BE14" s="206"/>
      <c r="BS14" s="17" t="s">
        <v>18</v>
      </c>
    </row>
    <row r="15" spans="1:74" ht="6.95" customHeight="1">
      <c r="B15" s="20"/>
      <c r="AR15" s="20"/>
      <c r="BE15" s="206"/>
      <c r="BS15" s="17" t="s">
        <v>4</v>
      </c>
    </row>
    <row r="16" spans="1:74" ht="12" customHeight="1">
      <c r="B16" s="20"/>
      <c r="D16" s="27" t="s">
        <v>34</v>
      </c>
      <c r="AK16" s="27" t="s">
        <v>29</v>
      </c>
      <c r="AN16" s="25" t="s">
        <v>1</v>
      </c>
      <c r="AR16" s="20"/>
      <c r="BE16" s="206"/>
      <c r="BS16" s="17" t="s">
        <v>4</v>
      </c>
    </row>
    <row r="17" spans="2:71" ht="18.399999999999999" customHeight="1">
      <c r="B17" s="20"/>
      <c r="E17" s="25" t="s">
        <v>35</v>
      </c>
      <c r="AK17" s="27" t="s">
        <v>31</v>
      </c>
      <c r="AN17" s="25" t="s">
        <v>1</v>
      </c>
      <c r="AR17" s="20"/>
      <c r="BE17" s="206"/>
      <c r="BS17" s="17" t="s">
        <v>36</v>
      </c>
    </row>
    <row r="18" spans="2:71" ht="6.95" customHeight="1">
      <c r="B18" s="20"/>
      <c r="AR18" s="20"/>
      <c r="BE18" s="206"/>
      <c r="BS18" s="17" t="s">
        <v>6</v>
      </c>
    </row>
    <row r="19" spans="2:71" ht="12" customHeight="1">
      <c r="B19" s="20"/>
      <c r="D19" s="27" t="s">
        <v>37</v>
      </c>
      <c r="AK19" s="27" t="s">
        <v>29</v>
      </c>
      <c r="AN19" s="25" t="s">
        <v>1</v>
      </c>
      <c r="AR19" s="20"/>
      <c r="BE19" s="206"/>
      <c r="BS19" s="17" t="s">
        <v>6</v>
      </c>
    </row>
    <row r="20" spans="2:71" ht="18.399999999999999" customHeight="1">
      <c r="B20" s="20"/>
      <c r="E20" s="25" t="s">
        <v>38</v>
      </c>
      <c r="AK20" s="27" t="s">
        <v>31</v>
      </c>
      <c r="AN20" s="25" t="s">
        <v>1</v>
      </c>
      <c r="AR20" s="20"/>
      <c r="BE20" s="206"/>
      <c r="BS20" s="17" t="s">
        <v>36</v>
      </c>
    </row>
    <row r="21" spans="2:71" ht="6.95" customHeight="1">
      <c r="B21" s="20"/>
      <c r="AR21" s="20"/>
      <c r="BE21" s="206"/>
    </row>
    <row r="22" spans="2:71" ht="12" customHeight="1">
      <c r="B22" s="20"/>
      <c r="D22" s="27" t="s">
        <v>39</v>
      </c>
      <c r="AR22" s="20"/>
      <c r="BE22" s="206"/>
    </row>
    <row r="23" spans="2:71" ht="108" customHeight="1">
      <c r="B23" s="20"/>
      <c r="E23" s="213" t="s">
        <v>40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20"/>
      <c r="BE23" s="206"/>
    </row>
    <row r="24" spans="2:71" ht="6.95" customHeight="1">
      <c r="B24" s="20"/>
      <c r="AR24" s="20"/>
      <c r="BE24" s="206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6"/>
    </row>
    <row r="26" spans="2:71" s="1" customFormat="1" ht="25.9" customHeight="1">
      <c r="B26" s="32"/>
      <c r="D26" s="33" t="s">
        <v>41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14">
        <f>ROUND(AG94,2)</f>
        <v>0</v>
      </c>
      <c r="AL26" s="215"/>
      <c r="AM26" s="215"/>
      <c r="AN26" s="215"/>
      <c r="AO26" s="215"/>
      <c r="AR26" s="32"/>
      <c r="BE26" s="206"/>
    </row>
    <row r="27" spans="2:71" s="1" customFormat="1" ht="6.95" customHeight="1">
      <c r="B27" s="32"/>
      <c r="AR27" s="32"/>
      <c r="BE27" s="206"/>
    </row>
    <row r="28" spans="2:71" s="1" customFormat="1" ht="12.75">
      <c r="B28" s="32"/>
      <c r="L28" s="216" t="s">
        <v>42</v>
      </c>
      <c r="M28" s="216"/>
      <c r="N28" s="216"/>
      <c r="O28" s="216"/>
      <c r="P28" s="216"/>
      <c r="W28" s="216" t="s">
        <v>43</v>
      </c>
      <c r="X28" s="216"/>
      <c r="Y28" s="216"/>
      <c r="Z28" s="216"/>
      <c r="AA28" s="216"/>
      <c r="AB28" s="216"/>
      <c r="AC28" s="216"/>
      <c r="AD28" s="216"/>
      <c r="AE28" s="216"/>
      <c r="AK28" s="216" t="s">
        <v>44</v>
      </c>
      <c r="AL28" s="216"/>
      <c r="AM28" s="216"/>
      <c r="AN28" s="216"/>
      <c r="AO28" s="216"/>
      <c r="AR28" s="32"/>
      <c r="BE28" s="206"/>
    </row>
    <row r="29" spans="2:71" s="2" customFormat="1" ht="14.45" customHeight="1">
      <c r="B29" s="36"/>
      <c r="D29" s="27" t="s">
        <v>45</v>
      </c>
      <c r="F29" s="27" t="s">
        <v>46</v>
      </c>
      <c r="L29" s="219">
        <v>0.21</v>
      </c>
      <c r="M29" s="218"/>
      <c r="N29" s="218"/>
      <c r="O29" s="218"/>
      <c r="P29" s="218"/>
      <c r="W29" s="217">
        <f>ROUND(AZ94, 2)</f>
        <v>0</v>
      </c>
      <c r="X29" s="218"/>
      <c r="Y29" s="218"/>
      <c r="Z29" s="218"/>
      <c r="AA29" s="218"/>
      <c r="AB29" s="218"/>
      <c r="AC29" s="218"/>
      <c r="AD29" s="218"/>
      <c r="AE29" s="218"/>
      <c r="AK29" s="217">
        <f>ROUND(AV94, 2)</f>
        <v>0</v>
      </c>
      <c r="AL29" s="218"/>
      <c r="AM29" s="218"/>
      <c r="AN29" s="218"/>
      <c r="AO29" s="218"/>
      <c r="AR29" s="36"/>
      <c r="BE29" s="207"/>
    </row>
    <row r="30" spans="2:71" s="2" customFormat="1" ht="14.45" customHeight="1">
      <c r="B30" s="36"/>
      <c r="F30" s="27" t="s">
        <v>47</v>
      </c>
      <c r="L30" s="219">
        <v>0.12</v>
      </c>
      <c r="M30" s="218"/>
      <c r="N30" s="218"/>
      <c r="O30" s="218"/>
      <c r="P30" s="218"/>
      <c r="W30" s="217">
        <f>ROUND(BA94, 2)</f>
        <v>0</v>
      </c>
      <c r="X30" s="218"/>
      <c r="Y30" s="218"/>
      <c r="Z30" s="218"/>
      <c r="AA30" s="218"/>
      <c r="AB30" s="218"/>
      <c r="AC30" s="218"/>
      <c r="AD30" s="218"/>
      <c r="AE30" s="218"/>
      <c r="AK30" s="217">
        <f>ROUND(AW94, 2)</f>
        <v>0</v>
      </c>
      <c r="AL30" s="218"/>
      <c r="AM30" s="218"/>
      <c r="AN30" s="218"/>
      <c r="AO30" s="218"/>
      <c r="AR30" s="36"/>
      <c r="BE30" s="207"/>
    </row>
    <row r="31" spans="2:71" s="2" customFormat="1" ht="14.45" hidden="1" customHeight="1">
      <c r="B31" s="36"/>
      <c r="F31" s="27" t="s">
        <v>48</v>
      </c>
      <c r="L31" s="219">
        <v>0.21</v>
      </c>
      <c r="M31" s="218"/>
      <c r="N31" s="218"/>
      <c r="O31" s="218"/>
      <c r="P31" s="218"/>
      <c r="W31" s="217">
        <f>ROUND(BB94, 2)</f>
        <v>0</v>
      </c>
      <c r="X31" s="218"/>
      <c r="Y31" s="218"/>
      <c r="Z31" s="218"/>
      <c r="AA31" s="218"/>
      <c r="AB31" s="218"/>
      <c r="AC31" s="218"/>
      <c r="AD31" s="218"/>
      <c r="AE31" s="218"/>
      <c r="AK31" s="217">
        <v>0</v>
      </c>
      <c r="AL31" s="218"/>
      <c r="AM31" s="218"/>
      <c r="AN31" s="218"/>
      <c r="AO31" s="218"/>
      <c r="AR31" s="36"/>
      <c r="BE31" s="207"/>
    </row>
    <row r="32" spans="2:71" s="2" customFormat="1" ht="14.45" hidden="1" customHeight="1">
      <c r="B32" s="36"/>
      <c r="F32" s="27" t="s">
        <v>49</v>
      </c>
      <c r="L32" s="219">
        <v>0.12</v>
      </c>
      <c r="M32" s="218"/>
      <c r="N32" s="218"/>
      <c r="O32" s="218"/>
      <c r="P32" s="218"/>
      <c r="W32" s="217">
        <f>ROUND(BC94, 2)</f>
        <v>0</v>
      </c>
      <c r="X32" s="218"/>
      <c r="Y32" s="218"/>
      <c r="Z32" s="218"/>
      <c r="AA32" s="218"/>
      <c r="AB32" s="218"/>
      <c r="AC32" s="218"/>
      <c r="AD32" s="218"/>
      <c r="AE32" s="218"/>
      <c r="AK32" s="217">
        <v>0</v>
      </c>
      <c r="AL32" s="218"/>
      <c r="AM32" s="218"/>
      <c r="AN32" s="218"/>
      <c r="AO32" s="218"/>
      <c r="AR32" s="36"/>
      <c r="BE32" s="207"/>
    </row>
    <row r="33" spans="2:57" s="2" customFormat="1" ht="14.45" hidden="1" customHeight="1">
      <c r="B33" s="36"/>
      <c r="F33" s="27" t="s">
        <v>50</v>
      </c>
      <c r="L33" s="219">
        <v>0</v>
      </c>
      <c r="M33" s="218"/>
      <c r="N33" s="218"/>
      <c r="O33" s="218"/>
      <c r="P33" s="218"/>
      <c r="W33" s="217">
        <f>ROUND(BD94, 2)</f>
        <v>0</v>
      </c>
      <c r="X33" s="218"/>
      <c r="Y33" s="218"/>
      <c r="Z33" s="218"/>
      <c r="AA33" s="218"/>
      <c r="AB33" s="218"/>
      <c r="AC33" s="218"/>
      <c r="AD33" s="218"/>
      <c r="AE33" s="218"/>
      <c r="AK33" s="217">
        <v>0</v>
      </c>
      <c r="AL33" s="218"/>
      <c r="AM33" s="218"/>
      <c r="AN33" s="218"/>
      <c r="AO33" s="218"/>
      <c r="AR33" s="36"/>
      <c r="BE33" s="207"/>
    </row>
    <row r="34" spans="2:57" s="1" customFormat="1" ht="6.95" customHeight="1">
      <c r="B34" s="32"/>
      <c r="AR34" s="32"/>
      <c r="BE34" s="206"/>
    </row>
    <row r="35" spans="2:57" s="1" customFormat="1" ht="25.9" customHeight="1">
      <c r="B35" s="32"/>
      <c r="C35" s="37"/>
      <c r="D35" s="38" t="s">
        <v>51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52</v>
      </c>
      <c r="U35" s="39"/>
      <c r="V35" s="39"/>
      <c r="W35" s="39"/>
      <c r="X35" s="223" t="s">
        <v>53</v>
      </c>
      <c r="Y35" s="221"/>
      <c r="Z35" s="221"/>
      <c r="AA35" s="221"/>
      <c r="AB35" s="221"/>
      <c r="AC35" s="39"/>
      <c r="AD35" s="39"/>
      <c r="AE35" s="39"/>
      <c r="AF35" s="39"/>
      <c r="AG35" s="39"/>
      <c r="AH35" s="39"/>
      <c r="AI35" s="39"/>
      <c r="AJ35" s="39"/>
      <c r="AK35" s="220">
        <f>SUM(AK26:AK33)</f>
        <v>0</v>
      </c>
      <c r="AL35" s="221"/>
      <c r="AM35" s="221"/>
      <c r="AN35" s="221"/>
      <c r="AO35" s="222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54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55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3" t="s">
        <v>56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57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56</v>
      </c>
      <c r="AI60" s="34"/>
      <c r="AJ60" s="34"/>
      <c r="AK60" s="34"/>
      <c r="AL60" s="34"/>
      <c r="AM60" s="43" t="s">
        <v>57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1" t="s">
        <v>58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59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3" t="s">
        <v>56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57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56</v>
      </c>
      <c r="AI75" s="34"/>
      <c r="AJ75" s="34"/>
      <c r="AK75" s="34"/>
      <c r="AL75" s="34"/>
      <c r="AM75" s="43" t="s">
        <v>57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2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2:91" s="1" customFormat="1" ht="24.95" customHeight="1">
      <c r="B82" s="32"/>
      <c r="C82" s="21" t="s">
        <v>60</v>
      </c>
      <c r="AR82" s="32"/>
    </row>
    <row r="83" spans="2:91" s="1" customFormat="1" ht="6.95" customHeight="1">
      <c r="B83" s="32"/>
      <c r="AR83" s="32"/>
    </row>
    <row r="84" spans="2:91" s="3" customFormat="1" ht="12" customHeight="1">
      <c r="B84" s="48"/>
      <c r="C84" s="27" t="s">
        <v>13</v>
      </c>
      <c r="L84" s="3" t="str">
        <f>K5</f>
        <v>250351</v>
      </c>
      <c r="AR84" s="48"/>
    </row>
    <row r="85" spans="2:91" s="4" customFormat="1" ht="36.950000000000003" customHeight="1">
      <c r="B85" s="49"/>
      <c r="C85" s="50" t="s">
        <v>16</v>
      </c>
      <c r="L85" s="202" t="str">
        <f>K6</f>
        <v>BRNO, OLOMOUCKÁ IV – REKONSTRUKCE VODOVODU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R85" s="49"/>
    </row>
    <row r="86" spans="2:91" s="1" customFormat="1" ht="6.95" customHeight="1">
      <c r="B86" s="32"/>
      <c r="AR86" s="32"/>
    </row>
    <row r="87" spans="2:91" s="1" customFormat="1" ht="12" customHeight="1">
      <c r="B87" s="32"/>
      <c r="C87" s="27" t="s">
        <v>22</v>
      </c>
      <c r="L87" s="51" t="str">
        <f>IF(K8="","",K8)</f>
        <v>BRNO</v>
      </c>
      <c r="AI87" s="27" t="s">
        <v>24</v>
      </c>
      <c r="AM87" s="232" t="str">
        <f>IF(AN8= "","",AN8)</f>
        <v>6. 11. 2025</v>
      </c>
      <c r="AN87" s="232"/>
      <c r="AR87" s="32"/>
    </row>
    <row r="88" spans="2:91" s="1" customFormat="1" ht="6.95" customHeight="1">
      <c r="B88" s="32"/>
      <c r="AR88" s="32"/>
    </row>
    <row r="89" spans="2:91" s="1" customFormat="1" ht="15.2" customHeight="1">
      <c r="B89" s="32"/>
      <c r="C89" s="27" t="s">
        <v>28</v>
      </c>
      <c r="L89" s="3" t="str">
        <f>IF(E11= "","",E11)</f>
        <v>Statutární město Brno</v>
      </c>
      <c r="AI89" s="27" t="s">
        <v>34</v>
      </c>
      <c r="AM89" s="230" t="str">
        <f>IF(E17="","",E17)</f>
        <v>PK FRAJT s.r.o.,   Brno</v>
      </c>
      <c r="AN89" s="231"/>
      <c r="AO89" s="231"/>
      <c r="AP89" s="231"/>
      <c r="AR89" s="32"/>
      <c r="AS89" s="235" t="s">
        <v>61</v>
      </c>
      <c r="AT89" s="236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2:91" s="1" customFormat="1" ht="15.2" customHeight="1">
      <c r="B90" s="32"/>
      <c r="C90" s="27" t="s">
        <v>32</v>
      </c>
      <c r="L90" s="3" t="str">
        <f>IF(E14= "Vyplň údaj","",E14)</f>
        <v/>
      </c>
      <c r="AI90" s="27" t="s">
        <v>37</v>
      </c>
      <c r="AM90" s="230" t="str">
        <f>IF(E20="","",E20)</f>
        <v>Obrtel M.</v>
      </c>
      <c r="AN90" s="231"/>
      <c r="AO90" s="231"/>
      <c r="AP90" s="231"/>
      <c r="AR90" s="32"/>
      <c r="AS90" s="237"/>
      <c r="AT90" s="238"/>
      <c r="BD90" s="56"/>
    </row>
    <row r="91" spans="2:91" s="1" customFormat="1" ht="10.9" customHeight="1">
      <c r="B91" s="32"/>
      <c r="AR91" s="32"/>
      <c r="AS91" s="237"/>
      <c r="AT91" s="238"/>
      <c r="BD91" s="56"/>
    </row>
    <row r="92" spans="2:91" s="1" customFormat="1" ht="29.25" customHeight="1">
      <c r="B92" s="32"/>
      <c r="C92" s="197" t="s">
        <v>62</v>
      </c>
      <c r="D92" s="198"/>
      <c r="E92" s="198"/>
      <c r="F92" s="198"/>
      <c r="G92" s="198"/>
      <c r="H92" s="57"/>
      <c r="I92" s="201" t="s">
        <v>63</v>
      </c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226" t="s">
        <v>64</v>
      </c>
      <c r="AH92" s="198"/>
      <c r="AI92" s="198"/>
      <c r="AJ92" s="198"/>
      <c r="AK92" s="198"/>
      <c r="AL92" s="198"/>
      <c r="AM92" s="198"/>
      <c r="AN92" s="201" t="s">
        <v>65</v>
      </c>
      <c r="AO92" s="198"/>
      <c r="AP92" s="233"/>
      <c r="AQ92" s="58" t="s">
        <v>66</v>
      </c>
      <c r="AR92" s="32"/>
      <c r="AS92" s="59" t="s">
        <v>67</v>
      </c>
      <c r="AT92" s="60" t="s">
        <v>68</v>
      </c>
      <c r="AU92" s="60" t="s">
        <v>69</v>
      </c>
      <c r="AV92" s="60" t="s">
        <v>70</v>
      </c>
      <c r="AW92" s="60" t="s">
        <v>71</v>
      </c>
      <c r="AX92" s="60" t="s">
        <v>72</v>
      </c>
      <c r="AY92" s="60" t="s">
        <v>73</v>
      </c>
      <c r="AZ92" s="60" t="s">
        <v>74</v>
      </c>
      <c r="BA92" s="60" t="s">
        <v>75</v>
      </c>
      <c r="BB92" s="60" t="s">
        <v>76</v>
      </c>
      <c r="BC92" s="60" t="s">
        <v>77</v>
      </c>
      <c r="BD92" s="61" t="s">
        <v>78</v>
      </c>
    </row>
    <row r="93" spans="2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2:91" s="5" customFormat="1" ht="32.450000000000003" customHeight="1">
      <c r="B94" s="63"/>
      <c r="C94" s="64" t="s">
        <v>79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4">
        <f>ROUND(AG95+AG100,2)</f>
        <v>0</v>
      </c>
      <c r="AH94" s="204"/>
      <c r="AI94" s="204"/>
      <c r="AJ94" s="204"/>
      <c r="AK94" s="204"/>
      <c r="AL94" s="204"/>
      <c r="AM94" s="204"/>
      <c r="AN94" s="239">
        <f t="shared" ref="AN94:AN105" si="0">SUM(AG94,AT94)</f>
        <v>0</v>
      </c>
      <c r="AO94" s="239"/>
      <c r="AP94" s="239"/>
      <c r="AQ94" s="67" t="s">
        <v>1</v>
      </c>
      <c r="AR94" s="63"/>
      <c r="AS94" s="68">
        <f>ROUND(AS95+AS100,2)</f>
        <v>0</v>
      </c>
      <c r="AT94" s="69">
        <f t="shared" ref="AT94:AT105" si="1">ROUND(SUM(AV94:AW94),2)</f>
        <v>0</v>
      </c>
      <c r="AU94" s="70">
        <f>ROUND(AU95+AU100,5)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ROUND(AZ95+AZ100,2)</f>
        <v>0</v>
      </c>
      <c r="BA94" s="69">
        <f>ROUND(BA95+BA100,2)</f>
        <v>0</v>
      </c>
      <c r="BB94" s="69">
        <f>ROUND(BB95+BB100,2)</f>
        <v>0</v>
      </c>
      <c r="BC94" s="69">
        <f>ROUND(BC95+BC100,2)</f>
        <v>0</v>
      </c>
      <c r="BD94" s="71">
        <f>ROUND(BD95+BD100,2)</f>
        <v>0</v>
      </c>
      <c r="BS94" s="72" t="s">
        <v>80</v>
      </c>
      <c r="BT94" s="72" t="s">
        <v>81</v>
      </c>
      <c r="BU94" s="73" t="s">
        <v>82</v>
      </c>
      <c r="BV94" s="72" t="s">
        <v>83</v>
      </c>
      <c r="BW94" s="72" t="s">
        <v>5</v>
      </c>
      <c r="BX94" s="72" t="s">
        <v>84</v>
      </c>
      <c r="CL94" s="72" t="s">
        <v>1</v>
      </c>
    </row>
    <row r="95" spans="2:91" s="6" customFormat="1" ht="16.5" customHeight="1">
      <c r="B95" s="74"/>
      <c r="C95" s="75"/>
      <c r="D95" s="199" t="s">
        <v>85</v>
      </c>
      <c r="E95" s="199"/>
      <c r="F95" s="199"/>
      <c r="G95" s="199"/>
      <c r="H95" s="199"/>
      <c r="I95" s="76"/>
      <c r="J95" s="199" t="s">
        <v>86</v>
      </c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228">
        <f>ROUND(AG96+AG99,2)</f>
        <v>0</v>
      </c>
      <c r="AH95" s="229"/>
      <c r="AI95" s="229"/>
      <c r="AJ95" s="229"/>
      <c r="AK95" s="229"/>
      <c r="AL95" s="229"/>
      <c r="AM95" s="229"/>
      <c r="AN95" s="234">
        <f t="shared" si="0"/>
        <v>0</v>
      </c>
      <c r="AO95" s="229"/>
      <c r="AP95" s="229"/>
      <c r="AQ95" s="77" t="s">
        <v>87</v>
      </c>
      <c r="AR95" s="74"/>
      <c r="AS95" s="78">
        <f>ROUND(AS96+AS99,2)</f>
        <v>0</v>
      </c>
      <c r="AT95" s="79">
        <f t="shared" si="1"/>
        <v>0</v>
      </c>
      <c r="AU95" s="80">
        <f>ROUND(AU96+AU99,5)</f>
        <v>0</v>
      </c>
      <c r="AV95" s="79">
        <f>ROUND(AZ95*L29,2)</f>
        <v>0</v>
      </c>
      <c r="AW95" s="79">
        <f>ROUND(BA95*L30,2)</f>
        <v>0</v>
      </c>
      <c r="AX95" s="79">
        <f>ROUND(BB95*L29,2)</f>
        <v>0</v>
      </c>
      <c r="AY95" s="79">
        <f>ROUND(BC95*L30,2)</f>
        <v>0</v>
      </c>
      <c r="AZ95" s="79">
        <f>ROUND(AZ96+AZ99,2)</f>
        <v>0</v>
      </c>
      <c r="BA95" s="79">
        <f>ROUND(BA96+BA99,2)</f>
        <v>0</v>
      </c>
      <c r="BB95" s="79">
        <f>ROUND(BB96+BB99,2)</f>
        <v>0</v>
      </c>
      <c r="BC95" s="79">
        <f>ROUND(BC96+BC99,2)</f>
        <v>0</v>
      </c>
      <c r="BD95" s="81">
        <f>ROUND(BD96+BD99,2)</f>
        <v>0</v>
      </c>
      <c r="BS95" s="82" t="s">
        <v>80</v>
      </c>
      <c r="BT95" s="82" t="s">
        <v>21</v>
      </c>
      <c r="BU95" s="82" t="s">
        <v>82</v>
      </c>
      <c r="BV95" s="82" t="s">
        <v>83</v>
      </c>
      <c r="BW95" s="82" t="s">
        <v>88</v>
      </c>
      <c r="BX95" s="82" t="s">
        <v>5</v>
      </c>
      <c r="CL95" s="82" t="s">
        <v>1</v>
      </c>
      <c r="CM95" s="82" t="s">
        <v>89</v>
      </c>
    </row>
    <row r="96" spans="2:91" s="3" customFormat="1" ht="16.5" customHeight="1">
      <c r="B96" s="48"/>
      <c r="C96" s="9"/>
      <c r="D96" s="9"/>
      <c r="E96" s="200" t="s">
        <v>90</v>
      </c>
      <c r="F96" s="200"/>
      <c r="G96" s="200"/>
      <c r="H96" s="200"/>
      <c r="I96" s="200"/>
      <c r="J96" s="9"/>
      <c r="K96" s="200" t="s">
        <v>91</v>
      </c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27">
        <f>ROUND(SUM(AG97:AG98),2)</f>
        <v>0</v>
      </c>
      <c r="AH96" s="225"/>
      <c r="AI96" s="225"/>
      <c r="AJ96" s="225"/>
      <c r="AK96" s="225"/>
      <c r="AL96" s="225"/>
      <c r="AM96" s="225"/>
      <c r="AN96" s="224">
        <f t="shared" si="0"/>
        <v>0</v>
      </c>
      <c r="AO96" s="225"/>
      <c r="AP96" s="225"/>
      <c r="AQ96" s="83" t="s">
        <v>92</v>
      </c>
      <c r="AR96" s="48"/>
      <c r="AS96" s="84">
        <f>ROUND(SUM(AS97:AS98),2)</f>
        <v>0</v>
      </c>
      <c r="AT96" s="85">
        <f t="shared" si="1"/>
        <v>0</v>
      </c>
      <c r="AU96" s="86">
        <f>ROUND(SUM(AU97:AU98),5)</f>
        <v>0</v>
      </c>
      <c r="AV96" s="85">
        <f>ROUND(AZ96*L29,2)</f>
        <v>0</v>
      </c>
      <c r="AW96" s="85">
        <f>ROUND(BA96*L30,2)</f>
        <v>0</v>
      </c>
      <c r="AX96" s="85">
        <f>ROUND(BB96*L29,2)</f>
        <v>0</v>
      </c>
      <c r="AY96" s="85">
        <f>ROUND(BC96*L30,2)</f>
        <v>0</v>
      </c>
      <c r="AZ96" s="85">
        <f>ROUND(SUM(AZ97:AZ98),2)</f>
        <v>0</v>
      </c>
      <c r="BA96" s="85">
        <f>ROUND(SUM(BA97:BA98),2)</f>
        <v>0</v>
      </c>
      <c r="BB96" s="85">
        <f>ROUND(SUM(BB97:BB98),2)</f>
        <v>0</v>
      </c>
      <c r="BC96" s="85">
        <f>ROUND(SUM(BC97:BC98),2)</f>
        <v>0</v>
      </c>
      <c r="BD96" s="87">
        <f>ROUND(SUM(BD97:BD98),2)</f>
        <v>0</v>
      </c>
      <c r="BS96" s="25" t="s">
        <v>80</v>
      </c>
      <c r="BT96" s="25" t="s">
        <v>89</v>
      </c>
      <c r="BU96" s="25" t="s">
        <v>82</v>
      </c>
      <c r="BV96" s="25" t="s">
        <v>83</v>
      </c>
      <c r="BW96" s="25" t="s">
        <v>93</v>
      </c>
      <c r="BX96" s="25" t="s">
        <v>88</v>
      </c>
      <c r="CL96" s="25" t="s">
        <v>1</v>
      </c>
    </row>
    <row r="97" spans="1:91" s="3" customFormat="1" ht="23.25" customHeight="1">
      <c r="A97" s="88" t="s">
        <v>94</v>
      </c>
      <c r="B97" s="48"/>
      <c r="C97" s="9"/>
      <c r="D97" s="9"/>
      <c r="E97" s="9"/>
      <c r="F97" s="200" t="s">
        <v>95</v>
      </c>
      <c r="G97" s="200"/>
      <c r="H97" s="200"/>
      <c r="I97" s="200"/>
      <c r="J97" s="200"/>
      <c r="K97" s="9"/>
      <c r="L97" s="200" t="s">
        <v>96</v>
      </c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24">
        <f>'SO 310.1 - VODOVOD'!J34</f>
        <v>0</v>
      </c>
      <c r="AH97" s="225"/>
      <c r="AI97" s="225"/>
      <c r="AJ97" s="225"/>
      <c r="AK97" s="225"/>
      <c r="AL97" s="225"/>
      <c r="AM97" s="225"/>
      <c r="AN97" s="224">
        <f t="shared" si="0"/>
        <v>0</v>
      </c>
      <c r="AO97" s="225"/>
      <c r="AP97" s="225"/>
      <c r="AQ97" s="83" t="s">
        <v>92</v>
      </c>
      <c r="AR97" s="48"/>
      <c r="AS97" s="84">
        <v>0</v>
      </c>
      <c r="AT97" s="85">
        <f t="shared" si="1"/>
        <v>0</v>
      </c>
      <c r="AU97" s="86">
        <f>'SO 310.1 - VODOVOD'!P132</f>
        <v>0</v>
      </c>
      <c r="AV97" s="85">
        <f>'SO 310.1 - VODOVOD'!J37</f>
        <v>0</v>
      </c>
      <c r="AW97" s="85">
        <f>'SO 310.1 - VODOVOD'!J38</f>
        <v>0</v>
      </c>
      <c r="AX97" s="85">
        <f>'SO 310.1 - VODOVOD'!J39</f>
        <v>0</v>
      </c>
      <c r="AY97" s="85">
        <f>'SO 310.1 - VODOVOD'!J40</f>
        <v>0</v>
      </c>
      <c r="AZ97" s="85">
        <f>'SO 310.1 - VODOVOD'!F37</f>
        <v>0</v>
      </c>
      <c r="BA97" s="85">
        <f>'SO 310.1 - VODOVOD'!F38</f>
        <v>0</v>
      </c>
      <c r="BB97" s="85">
        <f>'SO 310.1 - VODOVOD'!F39</f>
        <v>0</v>
      </c>
      <c r="BC97" s="85">
        <f>'SO 310.1 - VODOVOD'!F40</f>
        <v>0</v>
      </c>
      <c r="BD97" s="87">
        <f>'SO 310.1 - VODOVOD'!F41</f>
        <v>0</v>
      </c>
      <c r="BT97" s="25" t="s">
        <v>97</v>
      </c>
      <c r="BV97" s="25" t="s">
        <v>83</v>
      </c>
      <c r="BW97" s="25" t="s">
        <v>98</v>
      </c>
      <c r="BX97" s="25" t="s">
        <v>93</v>
      </c>
      <c r="CL97" s="25" t="s">
        <v>99</v>
      </c>
    </row>
    <row r="98" spans="1:91" s="3" customFormat="1" ht="23.25" customHeight="1">
      <c r="A98" s="88" t="s">
        <v>94</v>
      </c>
      <c r="B98" s="48"/>
      <c r="C98" s="9"/>
      <c r="D98" s="9"/>
      <c r="E98" s="9"/>
      <c r="F98" s="200" t="s">
        <v>100</v>
      </c>
      <c r="G98" s="200"/>
      <c r="H98" s="200"/>
      <c r="I98" s="200"/>
      <c r="J98" s="200"/>
      <c r="K98" s="9"/>
      <c r="L98" s="200" t="s">
        <v>101</v>
      </c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24">
        <f>'SO 320.1 - VODOVODNÍ PŘÍP...'!J34</f>
        <v>0</v>
      </c>
      <c r="AH98" s="225"/>
      <c r="AI98" s="225"/>
      <c r="AJ98" s="225"/>
      <c r="AK98" s="225"/>
      <c r="AL98" s="225"/>
      <c r="AM98" s="225"/>
      <c r="AN98" s="224">
        <f t="shared" si="0"/>
        <v>0</v>
      </c>
      <c r="AO98" s="225"/>
      <c r="AP98" s="225"/>
      <c r="AQ98" s="83" t="s">
        <v>92</v>
      </c>
      <c r="AR98" s="48"/>
      <c r="AS98" s="84">
        <v>0</v>
      </c>
      <c r="AT98" s="85">
        <f t="shared" si="1"/>
        <v>0</v>
      </c>
      <c r="AU98" s="86">
        <f>'SO 320.1 - VODOVODNÍ PŘÍP...'!P137</f>
        <v>0</v>
      </c>
      <c r="AV98" s="85">
        <f>'SO 320.1 - VODOVODNÍ PŘÍP...'!J37</f>
        <v>0</v>
      </c>
      <c r="AW98" s="85">
        <f>'SO 320.1 - VODOVODNÍ PŘÍP...'!J38</f>
        <v>0</v>
      </c>
      <c r="AX98" s="85">
        <f>'SO 320.1 - VODOVODNÍ PŘÍP...'!J39</f>
        <v>0</v>
      </c>
      <c r="AY98" s="85">
        <f>'SO 320.1 - VODOVODNÍ PŘÍP...'!J40</f>
        <v>0</v>
      </c>
      <c r="AZ98" s="85">
        <f>'SO 320.1 - VODOVODNÍ PŘÍP...'!F37</f>
        <v>0</v>
      </c>
      <c r="BA98" s="85">
        <f>'SO 320.1 - VODOVODNÍ PŘÍP...'!F38</f>
        <v>0</v>
      </c>
      <c r="BB98" s="85">
        <f>'SO 320.1 - VODOVODNÍ PŘÍP...'!F39</f>
        <v>0</v>
      </c>
      <c r="BC98" s="85">
        <f>'SO 320.1 - VODOVODNÍ PŘÍP...'!F40</f>
        <v>0</v>
      </c>
      <c r="BD98" s="87">
        <f>'SO 320.1 - VODOVODNÍ PŘÍP...'!F41</f>
        <v>0</v>
      </c>
      <c r="BT98" s="25" t="s">
        <v>97</v>
      </c>
      <c r="BV98" s="25" t="s">
        <v>83</v>
      </c>
      <c r="BW98" s="25" t="s">
        <v>102</v>
      </c>
      <c r="BX98" s="25" t="s">
        <v>93</v>
      </c>
      <c r="CL98" s="25" t="s">
        <v>103</v>
      </c>
    </row>
    <row r="99" spans="1:91" s="3" customFormat="1" ht="16.5" customHeight="1">
      <c r="A99" s="88" t="s">
        <v>94</v>
      </c>
      <c r="B99" s="48"/>
      <c r="C99" s="9"/>
      <c r="D99" s="9"/>
      <c r="E99" s="200" t="s">
        <v>104</v>
      </c>
      <c r="F99" s="200"/>
      <c r="G99" s="200"/>
      <c r="H99" s="200"/>
      <c r="I99" s="200"/>
      <c r="J99" s="9"/>
      <c r="K99" s="200" t="s">
        <v>105</v>
      </c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24">
        <f>'91.1 - OSTATNÍ NÁKLADY'!J32</f>
        <v>0</v>
      </c>
      <c r="AH99" s="225"/>
      <c r="AI99" s="225"/>
      <c r="AJ99" s="225"/>
      <c r="AK99" s="225"/>
      <c r="AL99" s="225"/>
      <c r="AM99" s="225"/>
      <c r="AN99" s="224">
        <f t="shared" si="0"/>
        <v>0</v>
      </c>
      <c r="AO99" s="225"/>
      <c r="AP99" s="225"/>
      <c r="AQ99" s="83" t="s">
        <v>92</v>
      </c>
      <c r="AR99" s="48"/>
      <c r="AS99" s="84">
        <v>0</v>
      </c>
      <c r="AT99" s="85">
        <f t="shared" si="1"/>
        <v>0</v>
      </c>
      <c r="AU99" s="86">
        <f>'91.1 - OSTATNÍ NÁKLADY'!P121</f>
        <v>0</v>
      </c>
      <c r="AV99" s="85">
        <f>'91.1 - OSTATNÍ NÁKLADY'!J35</f>
        <v>0</v>
      </c>
      <c r="AW99" s="85">
        <f>'91.1 - OSTATNÍ NÁKLADY'!J36</f>
        <v>0</v>
      </c>
      <c r="AX99" s="85">
        <f>'91.1 - OSTATNÍ NÁKLADY'!J37</f>
        <v>0</v>
      </c>
      <c r="AY99" s="85">
        <f>'91.1 - OSTATNÍ NÁKLADY'!J38</f>
        <v>0</v>
      </c>
      <c r="AZ99" s="85">
        <f>'91.1 - OSTATNÍ NÁKLADY'!F35</f>
        <v>0</v>
      </c>
      <c r="BA99" s="85">
        <f>'91.1 - OSTATNÍ NÁKLADY'!F36</f>
        <v>0</v>
      </c>
      <c r="BB99" s="85">
        <f>'91.1 - OSTATNÍ NÁKLADY'!F37</f>
        <v>0</v>
      </c>
      <c r="BC99" s="85">
        <f>'91.1 - OSTATNÍ NÁKLADY'!F38</f>
        <v>0</v>
      </c>
      <c r="BD99" s="87">
        <f>'91.1 - OSTATNÍ NÁKLADY'!F39</f>
        <v>0</v>
      </c>
      <c r="BT99" s="25" t="s">
        <v>89</v>
      </c>
      <c r="BV99" s="25" t="s">
        <v>83</v>
      </c>
      <c r="BW99" s="25" t="s">
        <v>106</v>
      </c>
      <c r="BX99" s="25" t="s">
        <v>88</v>
      </c>
      <c r="CL99" s="25" t="s">
        <v>1</v>
      </c>
    </row>
    <row r="100" spans="1:91" s="6" customFormat="1" ht="16.5" customHeight="1">
      <c r="B100" s="74"/>
      <c r="C100" s="75"/>
      <c r="D100" s="199" t="s">
        <v>107</v>
      </c>
      <c r="E100" s="199"/>
      <c r="F100" s="199"/>
      <c r="G100" s="199"/>
      <c r="H100" s="199"/>
      <c r="I100" s="76"/>
      <c r="J100" s="199" t="s">
        <v>108</v>
      </c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228">
        <f>ROUND(AG101+AG105,2)</f>
        <v>0</v>
      </c>
      <c r="AH100" s="229"/>
      <c r="AI100" s="229"/>
      <c r="AJ100" s="229"/>
      <c r="AK100" s="229"/>
      <c r="AL100" s="229"/>
      <c r="AM100" s="229"/>
      <c r="AN100" s="234">
        <f t="shared" si="0"/>
        <v>0</v>
      </c>
      <c r="AO100" s="229"/>
      <c r="AP100" s="229"/>
      <c r="AQ100" s="77" t="s">
        <v>87</v>
      </c>
      <c r="AR100" s="74"/>
      <c r="AS100" s="78">
        <f>ROUND(AS101+AS105,2)</f>
        <v>0</v>
      </c>
      <c r="AT100" s="79">
        <f t="shared" si="1"/>
        <v>0</v>
      </c>
      <c r="AU100" s="80">
        <f>ROUND(AU101+AU105,5)</f>
        <v>0</v>
      </c>
      <c r="AV100" s="79">
        <f>ROUND(AZ100*L29,2)</f>
        <v>0</v>
      </c>
      <c r="AW100" s="79">
        <f>ROUND(BA100*L30,2)</f>
        <v>0</v>
      </c>
      <c r="AX100" s="79">
        <f>ROUND(BB100*L29,2)</f>
        <v>0</v>
      </c>
      <c r="AY100" s="79">
        <f>ROUND(BC100*L30,2)</f>
        <v>0</v>
      </c>
      <c r="AZ100" s="79">
        <f>ROUND(AZ101+AZ105,2)</f>
        <v>0</v>
      </c>
      <c r="BA100" s="79">
        <f>ROUND(BA101+BA105,2)</f>
        <v>0</v>
      </c>
      <c r="BB100" s="79">
        <f>ROUND(BB101+BB105,2)</f>
        <v>0</v>
      </c>
      <c r="BC100" s="79">
        <f>ROUND(BC101+BC105,2)</f>
        <v>0</v>
      </c>
      <c r="BD100" s="81">
        <f>ROUND(BD101+BD105,2)</f>
        <v>0</v>
      </c>
      <c r="BS100" s="82" t="s">
        <v>80</v>
      </c>
      <c r="BT100" s="82" t="s">
        <v>21</v>
      </c>
      <c r="BU100" s="82" t="s">
        <v>82</v>
      </c>
      <c r="BV100" s="82" t="s">
        <v>83</v>
      </c>
      <c r="BW100" s="82" t="s">
        <v>109</v>
      </c>
      <c r="BX100" s="82" t="s">
        <v>5</v>
      </c>
      <c r="CL100" s="82" t="s">
        <v>1</v>
      </c>
      <c r="CM100" s="82" t="s">
        <v>89</v>
      </c>
    </row>
    <row r="101" spans="1:91" s="3" customFormat="1" ht="16.5" customHeight="1">
      <c r="B101" s="48"/>
      <c r="C101" s="9"/>
      <c r="D101" s="9"/>
      <c r="E101" s="200" t="s">
        <v>110</v>
      </c>
      <c r="F101" s="200"/>
      <c r="G101" s="200"/>
      <c r="H101" s="200"/>
      <c r="I101" s="200"/>
      <c r="J101" s="9"/>
      <c r="K101" s="200" t="s">
        <v>91</v>
      </c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27">
        <f>ROUND(SUM(AG102:AG104),2)</f>
        <v>0</v>
      </c>
      <c r="AH101" s="225"/>
      <c r="AI101" s="225"/>
      <c r="AJ101" s="225"/>
      <c r="AK101" s="225"/>
      <c r="AL101" s="225"/>
      <c r="AM101" s="225"/>
      <c r="AN101" s="224">
        <f t="shared" si="0"/>
        <v>0</v>
      </c>
      <c r="AO101" s="225"/>
      <c r="AP101" s="225"/>
      <c r="AQ101" s="83" t="s">
        <v>92</v>
      </c>
      <c r="AR101" s="48"/>
      <c r="AS101" s="84">
        <f>ROUND(SUM(AS102:AS104),2)</f>
        <v>0</v>
      </c>
      <c r="AT101" s="85">
        <f t="shared" si="1"/>
        <v>0</v>
      </c>
      <c r="AU101" s="86">
        <f>ROUND(SUM(AU102:AU104),5)</f>
        <v>0</v>
      </c>
      <c r="AV101" s="85">
        <f>ROUND(AZ101*L29,2)</f>
        <v>0</v>
      </c>
      <c r="AW101" s="85">
        <f>ROUND(BA101*L30,2)</f>
        <v>0</v>
      </c>
      <c r="AX101" s="85">
        <f>ROUND(BB101*L29,2)</f>
        <v>0</v>
      </c>
      <c r="AY101" s="85">
        <f>ROUND(BC101*L30,2)</f>
        <v>0</v>
      </c>
      <c r="AZ101" s="85">
        <f>ROUND(SUM(AZ102:AZ104),2)</f>
        <v>0</v>
      </c>
      <c r="BA101" s="85">
        <f>ROUND(SUM(BA102:BA104),2)</f>
        <v>0</v>
      </c>
      <c r="BB101" s="85">
        <f>ROUND(SUM(BB102:BB104),2)</f>
        <v>0</v>
      </c>
      <c r="BC101" s="85">
        <f>ROUND(SUM(BC102:BC104),2)</f>
        <v>0</v>
      </c>
      <c r="BD101" s="87">
        <f>ROUND(SUM(BD102:BD104),2)</f>
        <v>0</v>
      </c>
      <c r="BS101" s="25" t="s">
        <v>80</v>
      </c>
      <c r="BT101" s="25" t="s">
        <v>89</v>
      </c>
      <c r="BU101" s="25" t="s">
        <v>82</v>
      </c>
      <c r="BV101" s="25" t="s">
        <v>83</v>
      </c>
      <c r="BW101" s="25" t="s">
        <v>111</v>
      </c>
      <c r="BX101" s="25" t="s">
        <v>109</v>
      </c>
      <c r="CL101" s="25" t="s">
        <v>1</v>
      </c>
    </row>
    <row r="102" spans="1:91" s="3" customFormat="1" ht="23.25" customHeight="1">
      <c r="A102" s="88" t="s">
        <v>94</v>
      </c>
      <c r="B102" s="48"/>
      <c r="C102" s="9"/>
      <c r="D102" s="9"/>
      <c r="E102" s="9"/>
      <c r="F102" s="200" t="s">
        <v>112</v>
      </c>
      <c r="G102" s="200"/>
      <c r="H102" s="200"/>
      <c r="I102" s="200"/>
      <c r="J102" s="200"/>
      <c r="K102" s="9"/>
      <c r="L102" s="200" t="s">
        <v>96</v>
      </c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24">
        <f>'SO 310.2 - VODOVOD'!J34</f>
        <v>0</v>
      </c>
      <c r="AH102" s="225"/>
      <c r="AI102" s="225"/>
      <c r="AJ102" s="225"/>
      <c r="AK102" s="225"/>
      <c r="AL102" s="225"/>
      <c r="AM102" s="225"/>
      <c r="AN102" s="224">
        <f t="shared" si="0"/>
        <v>0</v>
      </c>
      <c r="AO102" s="225"/>
      <c r="AP102" s="225"/>
      <c r="AQ102" s="83" t="s">
        <v>92</v>
      </c>
      <c r="AR102" s="48"/>
      <c r="AS102" s="84">
        <v>0</v>
      </c>
      <c r="AT102" s="85">
        <f t="shared" si="1"/>
        <v>0</v>
      </c>
      <c r="AU102" s="86">
        <f>'SO 310.2 - VODOVOD'!P134</f>
        <v>0</v>
      </c>
      <c r="AV102" s="85">
        <f>'SO 310.2 - VODOVOD'!J37</f>
        <v>0</v>
      </c>
      <c r="AW102" s="85">
        <f>'SO 310.2 - VODOVOD'!J38</f>
        <v>0</v>
      </c>
      <c r="AX102" s="85">
        <f>'SO 310.2 - VODOVOD'!J39</f>
        <v>0</v>
      </c>
      <c r="AY102" s="85">
        <f>'SO 310.2 - VODOVOD'!J40</f>
        <v>0</v>
      </c>
      <c r="AZ102" s="85">
        <f>'SO 310.2 - VODOVOD'!F37</f>
        <v>0</v>
      </c>
      <c r="BA102" s="85">
        <f>'SO 310.2 - VODOVOD'!F38</f>
        <v>0</v>
      </c>
      <c r="BB102" s="85">
        <f>'SO 310.2 - VODOVOD'!F39</f>
        <v>0</v>
      </c>
      <c r="BC102" s="85">
        <f>'SO 310.2 - VODOVOD'!F40</f>
        <v>0</v>
      </c>
      <c r="BD102" s="87">
        <f>'SO 310.2 - VODOVOD'!F41</f>
        <v>0</v>
      </c>
      <c r="BT102" s="25" t="s">
        <v>97</v>
      </c>
      <c r="BV102" s="25" t="s">
        <v>83</v>
      </c>
      <c r="BW102" s="25" t="s">
        <v>113</v>
      </c>
      <c r="BX102" s="25" t="s">
        <v>111</v>
      </c>
      <c r="CL102" s="25" t="s">
        <v>99</v>
      </c>
    </row>
    <row r="103" spans="1:91" s="3" customFormat="1" ht="23.25" customHeight="1">
      <c r="A103" s="88" t="s">
        <v>94</v>
      </c>
      <c r="B103" s="48"/>
      <c r="C103" s="9"/>
      <c r="D103" s="9"/>
      <c r="E103" s="9"/>
      <c r="F103" s="200" t="s">
        <v>114</v>
      </c>
      <c r="G103" s="200"/>
      <c r="H103" s="200"/>
      <c r="I103" s="200"/>
      <c r="J103" s="200"/>
      <c r="K103" s="9"/>
      <c r="L103" s="200" t="s">
        <v>101</v>
      </c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200"/>
      <c r="AE103" s="200"/>
      <c r="AF103" s="200"/>
      <c r="AG103" s="224">
        <f>'SO 320.2 - VODOVODNÍ PŘÍP...'!J34</f>
        <v>0</v>
      </c>
      <c r="AH103" s="225"/>
      <c r="AI103" s="225"/>
      <c r="AJ103" s="225"/>
      <c r="AK103" s="225"/>
      <c r="AL103" s="225"/>
      <c r="AM103" s="225"/>
      <c r="AN103" s="224">
        <f t="shared" si="0"/>
        <v>0</v>
      </c>
      <c r="AO103" s="225"/>
      <c r="AP103" s="225"/>
      <c r="AQ103" s="83" t="s">
        <v>92</v>
      </c>
      <c r="AR103" s="48"/>
      <c r="AS103" s="84">
        <v>0</v>
      </c>
      <c r="AT103" s="85">
        <f t="shared" si="1"/>
        <v>0</v>
      </c>
      <c r="AU103" s="86">
        <f>'SO 320.2 - VODOVODNÍ PŘÍP...'!P136</f>
        <v>0</v>
      </c>
      <c r="AV103" s="85">
        <f>'SO 320.2 - VODOVODNÍ PŘÍP...'!J37</f>
        <v>0</v>
      </c>
      <c r="AW103" s="85">
        <f>'SO 320.2 - VODOVODNÍ PŘÍP...'!J38</f>
        <v>0</v>
      </c>
      <c r="AX103" s="85">
        <f>'SO 320.2 - VODOVODNÍ PŘÍP...'!J39</f>
        <v>0</v>
      </c>
      <c r="AY103" s="85">
        <f>'SO 320.2 - VODOVODNÍ PŘÍP...'!J40</f>
        <v>0</v>
      </c>
      <c r="AZ103" s="85">
        <f>'SO 320.2 - VODOVODNÍ PŘÍP...'!F37</f>
        <v>0</v>
      </c>
      <c r="BA103" s="85">
        <f>'SO 320.2 - VODOVODNÍ PŘÍP...'!F38</f>
        <v>0</v>
      </c>
      <c r="BB103" s="85">
        <f>'SO 320.2 - VODOVODNÍ PŘÍP...'!F39</f>
        <v>0</v>
      </c>
      <c r="BC103" s="85">
        <f>'SO 320.2 - VODOVODNÍ PŘÍP...'!F40</f>
        <v>0</v>
      </c>
      <c r="BD103" s="87">
        <f>'SO 320.2 - VODOVODNÍ PŘÍP...'!F41</f>
        <v>0</v>
      </c>
      <c r="BT103" s="25" t="s">
        <v>97</v>
      </c>
      <c r="BV103" s="25" t="s">
        <v>83</v>
      </c>
      <c r="BW103" s="25" t="s">
        <v>115</v>
      </c>
      <c r="BX103" s="25" t="s">
        <v>111</v>
      </c>
      <c r="CL103" s="25" t="s">
        <v>103</v>
      </c>
    </row>
    <row r="104" spans="1:91" s="3" customFormat="1" ht="23.25" customHeight="1">
      <c r="A104" s="88" t="s">
        <v>94</v>
      </c>
      <c r="B104" s="48"/>
      <c r="C104" s="9"/>
      <c r="D104" s="9"/>
      <c r="E104" s="9"/>
      <c r="F104" s="200" t="s">
        <v>116</v>
      </c>
      <c r="G104" s="200"/>
      <c r="H104" s="200"/>
      <c r="I104" s="200"/>
      <c r="J104" s="200"/>
      <c r="K104" s="9"/>
      <c r="L104" s="200" t="s">
        <v>117</v>
      </c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200"/>
      <c r="AG104" s="224">
        <f>'SO 330.2 - OBNOVA ULIČNÍC...'!J34</f>
        <v>0</v>
      </c>
      <c r="AH104" s="225"/>
      <c r="AI104" s="225"/>
      <c r="AJ104" s="225"/>
      <c r="AK104" s="225"/>
      <c r="AL104" s="225"/>
      <c r="AM104" s="225"/>
      <c r="AN104" s="224">
        <f t="shared" si="0"/>
        <v>0</v>
      </c>
      <c r="AO104" s="225"/>
      <c r="AP104" s="225"/>
      <c r="AQ104" s="83" t="s">
        <v>92</v>
      </c>
      <c r="AR104" s="48"/>
      <c r="AS104" s="84">
        <v>0</v>
      </c>
      <c r="AT104" s="85">
        <f t="shared" si="1"/>
        <v>0</v>
      </c>
      <c r="AU104" s="86">
        <f>'SO 330.2 - OBNOVA ULIČNÍC...'!P132</f>
        <v>0</v>
      </c>
      <c r="AV104" s="85">
        <f>'SO 330.2 - OBNOVA ULIČNÍC...'!J37</f>
        <v>0</v>
      </c>
      <c r="AW104" s="85">
        <f>'SO 330.2 - OBNOVA ULIČNÍC...'!J38</f>
        <v>0</v>
      </c>
      <c r="AX104" s="85">
        <f>'SO 330.2 - OBNOVA ULIČNÍC...'!J39</f>
        <v>0</v>
      </c>
      <c r="AY104" s="85">
        <f>'SO 330.2 - OBNOVA ULIČNÍC...'!J40</f>
        <v>0</v>
      </c>
      <c r="AZ104" s="85">
        <f>'SO 330.2 - OBNOVA ULIČNÍC...'!F37</f>
        <v>0</v>
      </c>
      <c r="BA104" s="85">
        <f>'SO 330.2 - OBNOVA ULIČNÍC...'!F38</f>
        <v>0</v>
      </c>
      <c r="BB104" s="85">
        <f>'SO 330.2 - OBNOVA ULIČNÍC...'!F39</f>
        <v>0</v>
      </c>
      <c r="BC104" s="85">
        <f>'SO 330.2 - OBNOVA ULIČNÍC...'!F40</f>
        <v>0</v>
      </c>
      <c r="BD104" s="87">
        <f>'SO 330.2 - OBNOVA ULIČNÍC...'!F41</f>
        <v>0</v>
      </c>
      <c r="BT104" s="25" t="s">
        <v>97</v>
      </c>
      <c r="BV104" s="25" t="s">
        <v>83</v>
      </c>
      <c r="BW104" s="25" t="s">
        <v>118</v>
      </c>
      <c r="BX104" s="25" t="s">
        <v>111</v>
      </c>
      <c r="CL104" s="25" t="s">
        <v>119</v>
      </c>
    </row>
    <row r="105" spans="1:91" s="3" customFormat="1" ht="16.5" customHeight="1">
      <c r="A105" s="88" t="s">
        <v>94</v>
      </c>
      <c r="B105" s="48"/>
      <c r="C105" s="9"/>
      <c r="D105" s="9"/>
      <c r="E105" s="200" t="s">
        <v>120</v>
      </c>
      <c r="F105" s="200"/>
      <c r="G105" s="200"/>
      <c r="H105" s="200"/>
      <c r="I105" s="200"/>
      <c r="J105" s="9"/>
      <c r="K105" s="200" t="s">
        <v>105</v>
      </c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200"/>
      <c r="AG105" s="224">
        <f>'91.2 - OSTATNÍ NÁKLADY'!J32</f>
        <v>0</v>
      </c>
      <c r="AH105" s="225"/>
      <c r="AI105" s="225"/>
      <c r="AJ105" s="225"/>
      <c r="AK105" s="225"/>
      <c r="AL105" s="225"/>
      <c r="AM105" s="225"/>
      <c r="AN105" s="224">
        <f t="shared" si="0"/>
        <v>0</v>
      </c>
      <c r="AO105" s="225"/>
      <c r="AP105" s="225"/>
      <c r="AQ105" s="83" t="s">
        <v>92</v>
      </c>
      <c r="AR105" s="48"/>
      <c r="AS105" s="89">
        <v>0</v>
      </c>
      <c r="AT105" s="90">
        <f t="shared" si="1"/>
        <v>0</v>
      </c>
      <c r="AU105" s="91">
        <f>'91.2 - OSTATNÍ NÁKLADY'!P121</f>
        <v>0</v>
      </c>
      <c r="AV105" s="90">
        <f>'91.2 - OSTATNÍ NÁKLADY'!J35</f>
        <v>0</v>
      </c>
      <c r="AW105" s="90">
        <f>'91.2 - OSTATNÍ NÁKLADY'!J36</f>
        <v>0</v>
      </c>
      <c r="AX105" s="90">
        <f>'91.2 - OSTATNÍ NÁKLADY'!J37</f>
        <v>0</v>
      </c>
      <c r="AY105" s="90">
        <f>'91.2 - OSTATNÍ NÁKLADY'!J38</f>
        <v>0</v>
      </c>
      <c r="AZ105" s="90">
        <f>'91.2 - OSTATNÍ NÁKLADY'!F35</f>
        <v>0</v>
      </c>
      <c r="BA105" s="90">
        <f>'91.2 - OSTATNÍ NÁKLADY'!F36</f>
        <v>0</v>
      </c>
      <c r="BB105" s="90">
        <f>'91.2 - OSTATNÍ NÁKLADY'!F37</f>
        <v>0</v>
      </c>
      <c r="BC105" s="90">
        <f>'91.2 - OSTATNÍ NÁKLADY'!F38</f>
        <v>0</v>
      </c>
      <c r="BD105" s="92">
        <f>'91.2 - OSTATNÍ NÁKLADY'!F39</f>
        <v>0</v>
      </c>
      <c r="BT105" s="25" t="s">
        <v>89</v>
      </c>
      <c r="BV105" s="25" t="s">
        <v>83</v>
      </c>
      <c r="BW105" s="25" t="s">
        <v>121</v>
      </c>
      <c r="BX105" s="25" t="s">
        <v>109</v>
      </c>
      <c r="CL105" s="25" t="s">
        <v>1</v>
      </c>
    </row>
    <row r="106" spans="1:91" s="1" customFormat="1" ht="30" customHeight="1">
      <c r="B106" s="32"/>
      <c r="AR106" s="32"/>
    </row>
    <row r="107" spans="1:91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32"/>
    </row>
  </sheetData>
  <sheetProtection algorithmName="SHA-512" hashValue="5Px048vobl4nV39DChx7ruYurjvD0K6hRlqA2PwpGqfKNO8OMS9Ac6zxdJ8BSKimajalZwdOCNGO4HPAdcha2Q==" saltValue="XQpREmpd+I4OJcXfK9th785Vq8bmt3+zdIBp1EQCGSAI+cpUZrmfW9YH683cgzb2mbh41aP56Lc4s4syvUjoeQ==" spinCount="100000" sheet="1" objects="1" scenarios="1" formatColumns="0" formatRows="0"/>
  <mergeCells count="82">
    <mergeCell ref="AS89:AT91"/>
    <mergeCell ref="AN105:AP105"/>
    <mergeCell ref="AG105:AM105"/>
    <mergeCell ref="AN94:AP94"/>
    <mergeCell ref="AN104:AP104"/>
    <mergeCell ref="AN92:AP92"/>
    <mergeCell ref="AN98:AP98"/>
    <mergeCell ref="AN101:AP101"/>
    <mergeCell ref="AN95:AP95"/>
    <mergeCell ref="AN100:AP100"/>
    <mergeCell ref="AN97:AP97"/>
    <mergeCell ref="AM89:AP89"/>
    <mergeCell ref="AN96:AP96"/>
    <mergeCell ref="AN103:AP103"/>
    <mergeCell ref="AN102:AP102"/>
    <mergeCell ref="AN99:AP99"/>
    <mergeCell ref="AK35:AO35"/>
    <mergeCell ref="X35:AB35"/>
    <mergeCell ref="AR2:BE2"/>
    <mergeCell ref="AG104:AM104"/>
    <mergeCell ref="AG103:AM103"/>
    <mergeCell ref="AG102:AM102"/>
    <mergeCell ref="AG92:AM92"/>
    <mergeCell ref="AG101:AM101"/>
    <mergeCell ref="AG97:AM97"/>
    <mergeCell ref="AG95:AM95"/>
    <mergeCell ref="AG100:AM100"/>
    <mergeCell ref="AG98:AM98"/>
    <mergeCell ref="AG99:AM99"/>
    <mergeCell ref="AG96:AM96"/>
    <mergeCell ref="AM90:AP90"/>
    <mergeCell ref="AM87:AN87"/>
    <mergeCell ref="L32:P32"/>
    <mergeCell ref="W32:AE32"/>
    <mergeCell ref="AK32:AO32"/>
    <mergeCell ref="L33:P33"/>
    <mergeCell ref="W33:AE33"/>
    <mergeCell ref="AK33:AO33"/>
    <mergeCell ref="AK30:AO30"/>
    <mergeCell ref="W30:AE30"/>
    <mergeCell ref="L30:P30"/>
    <mergeCell ref="AK31:AO31"/>
    <mergeCell ref="L31:P31"/>
    <mergeCell ref="W31:AE31"/>
    <mergeCell ref="L85:AO85"/>
    <mergeCell ref="E105:I105"/>
    <mergeCell ref="K105:AF10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E101:I101"/>
    <mergeCell ref="F98:J98"/>
    <mergeCell ref="F97:J97"/>
    <mergeCell ref="F104:J104"/>
    <mergeCell ref="F102:J102"/>
    <mergeCell ref="F103:J103"/>
    <mergeCell ref="J100:AF100"/>
    <mergeCell ref="K101:AF101"/>
    <mergeCell ref="K99:AF99"/>
    <mergeCell ref="L102:AF102"/>
    <mergeCell ref="L103:AF103"/>
    <mergeCell ref="L104:AF104"/>
    <mergeCell ref="L97:AF97"/>
    <mergeCell ref="L98:AF98"/>
    <mergeCell ref="C92:G92"/>
    <mergeCell ref="D100:H100"/>
    <mergeCell ref="D95:H95"/>
    <mergeCell ref="E96:I96"/>
    <mergeCell ref="E99:I99"/>
    <mergeCell ref="I92:AF92"/>
    <mergeCell ref="J95:AF95"/>
    <mergeCell ref="K96:AF96"/>
  </mergeCells>
  <hyperlinks>
    <hyperlink ref="A97" location="'SO 310.1 - VODOVOD'!C2" display="/" xr:uid="{00000000-0004-0000-0000-000000000000}"/>
    <hyperlink ref="A98" location="'SO 320.1 - VODOVODNÍ PŘÍP...'!C2" display="/" xr:uid="{00000000-0004-0000-0000-000001000000}"/>
    <hyperlink ref="A99" location="'91.1 - OSTATNÍ NÁKLADY'!C2" display="/" xr:uid="{00000000-0004-0000-0000-000002000000}"/>
    <hyperlink ref="A102" location="'SO 310.2 - VODOVOD'!C2" display="/" xr:uid="{00000000-0004-0000-0000-000003000000}"/>
    <hyperlink ref="A103" location="'SO 320.2 - VODOVODNÍ PŘÍP...'!C2" display="/" xr:uid="{00000000-0004-0000-0000-000004000000}"/>
    <hyperlink ref="A104" location="'SO 330.2 - OBNOVA ULIČNÍC...'!C2" display="/" xr:uid="{00000000-0004-0000-0000-000005000000}"/>
    <hyperlink ref="A105" location="'91.2 - OSTATNÍ NÁKLADY'!C2" display="/" xr:uid="{00000000-0004-0000-0000-000006000000}"/>
  </hyperlinks>
  <printOptions horizontalCentered="1"/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B2:BM42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7" t="s">
        <v>98</v>
      </c>
      <c r="AZ2" s="93" t="s">
        <v>122</v>
      </c>
      <c r="BA2" s="93" t="s">
        <v>1</v>
      </c>
      <c r="BB2" s="93" t="s">
        <v>1</v>
      </c>
      <c r="BC2" s="93" t="s">
        <v>123</v>
      </c>
      <c r="BD2" s="93" t="s">
        <v>89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  <c r="AZ3" s="93" t="s">
        <v>124</v>
      </c>
      <c r="BA3" s="93" t="s">
        <v>1</v>
      </c>
      <c r="BB3" s="93" t="s">
        <v>1</v>
      </c>
      <c r="BC3" s="93" t="s">
        <v>125</v>
      </c>
      <c r="BD3" s="93" t="s">
        <v>89</v>
      </c>
    </row>
    <row r="4" spans="2:56" ht="24.95" customHeight="1">
      <c r="B4" s="20"/>
      <c r="D4" s="21" t="s">
        <v>126</v>
      </c>
      <c r="L4" s="20"/>
      <c r="M4" s="94" t="s">
        <v>10</v>
      </c>
      <c r="AT4" s="17" t="s">
        <v>4</v>
      </c>
      <c r="AZ4" s="93" t="s">
        <v>127</v>
      </c>
      <c r="BA4" s="93" t="s">
        <v>1</v>
      </c>
      <c r="BB4" s="93" t="s">
        <v>1</v>
      </c>
      <c r="BC4" s="93" t="s">
        <v>128</v>
      </c>
      <c r="BD4" s="93" t="s">
        <v>89</v>
      </c>
    </row>
    <row r="5" spans="2:56" ht="6.95" customHeight="1">
      <c r="B5" s="20"/>
      <c r="L5" s="20"/>
      <c r="AZ5" s="93" t="s">
        <v>129</v>
      </c>
      <c r="BA5" s="93" t="s">
        <v>1</v>
      </c>
      <c r="BB5" s="93" t="s">
        <v>1</v>
      </c>
      <c r="BC5" s="93" t="s">
        <v>130</v>
      </c>
      <c r="BD5" s="93" t="s">
        <v>89</v>
      </c>
    </row>
    <row r="6" spans="2:56" ht="12" customHeight="1">
      <c r="B6" s="20"/>
      <c r="D6" s="27" t="s">
        <v>16</v>
      </c>
      <c r="L6" s="20"/>
      <c r="AZ6" s="93" t="s">
        <v>131</v>
      </c>
      <c r="BA6" s="93" t="s">
        <v>1</v>
      </c>
      <c r="BB6" s="93" t="s">
        <v>1</v>
      </c>
      <c r="BC6" s="93" t="s">
        <v>132</v>
      </c>
      <c r="BD6" s="93" t="s">
        <v>89</v>
      </c>
    </row>
    <row r="7" spans="2:56" ht="16.5" customHeight="1">
      <c r="B7" s="20"/>
      <c r="E7" s="240" t="str">
        <f>'Rekapitulace stavby'!K6</f>
        <v>BRNO, OLOMOUCKÁ IV – REKONSTRUKCE VODOVODU</v>
      </c>
      <c r="F7" s="241"/>
      <c r="G7" s="241"/>
      <c r="H7" s="241"/>
      <c r="L7" s="20"/>
      <c r="AZ7" s="93" t="s">
        <v>133</v>
      </c>
      <c r="BA7" s="93" t="s">
        <v>1</v>
      </c>
      <c r="BB7" s="93" t="s">
        <v>1</v>
      </c>
      <c r="BC7" s="93" t="s">
        <v>134</v>
      </c>
      <c r="BD7" s="93" t="s">
        <v>89</v>
      </c>
    </row>
    <row r="8" spans="2:56" ht="12.75">
      <c r="B8" s="20"/>
      <c r="D8" s="27" t="s">
        <v>135</v>
      </c>
      <c r="L8" s="20"/>
      <c r="AZ8" s="93" t="s">
        <v>136</v>
      </c>
      <c r="BA8" s="93" t="s">
        <v>1</v>
      </c>
      <c r="BB8" s="93" t="s">
        <v>1</v>
      </c>
      <c r="BC8" s="93" t="s">
        <v>137</v>
      </c>
      <c r="BD8" s="93" t="s">
        <v>89</v>
      </c>
    </row>
    <row r="9" spans="2:56" ht="16.5" customHeight="1">
      <c r="B9" s="20"/>
      <c r="E9" s="240" t="s">
        <v>138</v>
      </c>
      <c r="F9" s="209"/>
      <c r="G9" s="209"/>
      <c r="H9" s="209"/>
      <c r="L9" s="20"/>
      <c r="AZ9" s="93" t="s">
        <v>139</v>
      </c>
      <c r="BA9" s="93" t="s">
        <v>140</v>
      </c>
      <c r="BB9" s="93" t="s">
        <v>1</v>
      </c>
      <c r="BC9" s="93" t="s">
        <v>141</v>
      </c>
      <c r="BD9" s="93" t="s">
        <v>89</v>
      </c>
    </row>
    <row r="10" spans="2:56" ht="12" customHeight="1">
      <c r="B10" s="20"/>
      <c r="D10" s="27" t="s">
        <v>142</v>
      </c>
      <c r="L10" s="20"/>
      <c r="AZ10" s="93" t="s">
        <v>143</v>
      </c>
      <c r="BA10" s="93" t="s">
        <v>1</v>
      </c>
      <c r="BB10" s="93" t="s">
        <v>1</v>
      </c>
      <c r="BC10" s="93" t="s">
        <v>144</v>
      </c>
      <c r="BD10" s="93" t="s">
        <v>89</v>
      </c>
    </row>
    <row r="11" spans="2:56" s="1" customFormat="1" ht="16.5" customHeight="1">
      <c r="B11" s="32"/>
      <c r="E11" s="238" t="s">
        <v>145</v>
      </c>
      <c r="F11" s="242"/>
      <c r="G11" s="242"/>
      <c r="H11" s="242"/>
      <c r="L11" s="32"/>
      <c r="AZ11" s="93" t="s">
        <v>146</v>
      </c>
      <c r="BA11" s="93" t="s">
        <v>140</v>
      </c>
      <c r="BB11" s="93" t="s">
        <v>1</v>
      </c>
      <c r="BC11" s="93" t="s">
        <v>147</v>
      </c>
      <c r="BD11" s="93" t="s">
        <v>89</v>
      </c>
    </row>
    <row r="12" spans="2:56" s="1" customFormat="1" ht="12" customHeight="1">
      <c r="B12" s="32"/>
      <c r="D12" s="27" t="s">
        <v>148</v>
      </c>
      <c r="L12" s="32"/>
      <c r="AZ12" s="93" t="s">
        <v>149</v>
      </c>
      <c r="BA12" s="93" t="s">
        <v>1</v>
      </c>
      <c r="BB12" s="93" t="s">
        <v>1</v>
      </c>
      <c r="BC12" s="93" t="s">
        <v>150</v>
      </c>
      <c r="BD12" s="93" t="s">
        <v>89</v>
      </c>
    </row>
    <row r="13" spans="2:56" s="1" customFormat="1" ht="16.5" customHeight="1">
      <c r="B13" s="32"/>
      <c r="E13" s="202" t="s">
        <v>151</v>
      </c>
      <c r="F13" s="242"/>
      <c r="G13" s="242"/>
      <c r="H13" s="242"/>
      <c r="L13" s="32"/>
      <c r="AZ13" s="93" t="s">
        <v>152</v>
      </c>
      <c r="BA13" s="93" t="s">
        <v>1</v>
      </c>
      <c r="BB13" s="93" t="s">
        <v>1</v>
      </c>
      <c r="BC13" s="93" t="s">
        <v>153</v>
      </c>
      <c r="BD13" s="93" t="s">
        <v>89</v>
      </c>
    </row>
    <row r="14" spans="2:56" s="1" customFormat="1" ht="11.25">
      <c r="B14" s="32"/>
      <c r="L14" s="32"/>
      <c r="AZ14" s="93" t="s">
        <v>154</v>
      </c>
      <c r="BA14" s="93" t="s">
        <v>1</v>
      </c>
      <c r="BB14" s="93" t="s">
        <v>1</v>
      </c>
      <c r="BC14" s="93" t="s">
        <v>155</v>
      </c>
      <c r="BD14" s="93" t="s">
        <v>89</v>
      </c>
    </row>
    <row r="15" spans="2:56" s="1" customFormat="1" ht="12" customHeight="1">
      <c r="B15" s="32"/>
      <c r="D15" s="27" t="s">
        <v>19</v>
      </c>
      <c r="F15" s="25" t="s">
        <v>99</v>
      </c>
      <c r="I15" s="27" t="s">
        <v>20</v>
      </c>
      <c r="J15" s="25" t="s">
        <v>1</v>
      </c>
      <c r="L15" s="32"/>
      <c r="AZ15" s="93" t="s">
        <v>156</v>
      </c>
      <c r="BA15" s="93" t="s">
        <v>1</v>
      </c>
      <c r="BB15" s="93" t="s">
        <v>1</v>
      </c>
      <c r="BC15" s="93" t="s">
        <v>157</v>
      </c>
      <c r="BD15" s="93" t="s">
        <v>89</v>
      </c>
    </row>
    <row r="16" spans="2:56" s="1" customFormat="1" ht="12" customHeight="1">
      <c r="B16" s="32"/>
      <c r="D16" s="27" t="s">
        <v>22</v>
      </c>
      <c r="F16" s="25" t="s">
        <v>23</v>
      </c>
      <c r="I16" s="27" t="s">
        <v>24</v>
      </c>
      <c r="J16" s="52" t="str">
        <f>'Rekapitulace stavby'!AN8</f>
        <v>6. 11. 2025</v>
      </c>
      <c r="L16" s="32"/>
      <c r="AZ16" s="93" t="s">
        <v>158</v>
      </c>
      <c r="BA16" s="93" t="s">
        <v>1</v>
      </c>
      <c r="BB16" s="93" t="s">
        <v>1</v>
      </c>
      <c r="BC16" s="93" t="s">
        <v>130</v>
      </c>
      <c r="BD16" s="93" t="s">
        <v>89</v>
      </c>
    </row>
    <row r="17" spans="2:56" s="1" customFormat="1" ht="10.9" customHeight="1">
      <c r="B17" s="32"/>
      <c r="L17" s="32"/>
      <c r="AZ17" s="93" t="s">
        <v>159</v>
      </c>
      <c r="BA17" s="93" t="s">
        <v>1</v>
      </c>
      <c r="BB17" s="93" t="s">
        <v>1</v>
      </c>
      <c r="BC17" s="93" t="s">
        <v>160</v>
      </c>
      <c r="BD17" s="93" t="s">
        <v>89</v>
      </c>
    </row>
    <row r="18" spans="2:56" s="1" customFormat="1" ht="12" customHeight="1">
      <c r="B18" s="32"/>
      <c r="D18" s="27" t="s">
        <v>28</v>
      </c>
      <c r="I18" s="27" t="s">
        <v>29</v>
      </c>
      <c r="J18" s="25" t="s">
        <v>1</v>
      </c>
      <c r="L18" s="32"/>
      <c r="AZ18" s="93" t="s">
        <v>161</v>
      </c>
      <c r="BA18" s="93" t="s">
        <v>1</v>
      </c>
      <c r="BB18" s="93" t="s">
        <v>1</v>
      </c>
      <c r="BC18" s="93" t="s">
        <v>162</v>
      </c>
      <c r="BD18" s="93" t="s">
        <v>89</v>
      </c>
    </row>
    <row r="19" spans="2:56" s="1" customFormat="1" ht="18" customHeight="1">
      <c r="B19" s="32"/>
      <c r="E19" s="25" t="s">
        <v>30</v>
      </c>
      <c r="I19" s="27" t="s">
        <v>31</v>
      </c>
      <c r="J19" s="25" t="s">
        <v>1</v>
      </c>
      <c r="L19" s="32"/>
      <c r="AZ19" s="93" t="s">
        <v>163</v>
      </c>
      <c r="BA19" s="93" t="s">
        <v>1</v>
      </c>
      <c r="BB19" s="93" t="s">
        <v>1</v>
      </c>
      <c r="BC19" s="93" t="s">
        <v>164</v>
      </c>
      <c r="BD19" s="93" t="s">
        <v>89</v>
      </c>
    </row>
    <row r="20" spans="2:56" s="1" customFormat="1" ht="6.95" customHeight="1">
      <c r="B20" s="32"/>
      <c r="L20" s="32"/>
      <c r="AZ20" s="93" t="s">
        <v>165</v>
      </c>
      <c r="BA20" s="93" t="s">
        <v>140</v>
      </c>
      <c r="BB20" s="93" t="s">
        <v>1</v>
      </c>
      <c r="BC20" s="93" t="s">
        <v>166</v>
      </c>
      <c r="BD20" s="93" t="s">
        <v>89</v>
      </c>
    </row>
    <row r="21" spans="2:56" s="1" customFormat="1" ht="12" customHeight="1">
      <c r="B21" s="32"/>
      <c r="D21" s="27" t="s">
        <v>32</v>
      </c>
      <c r="I21" s="27" t="s">
        <v>29</v>
      </c>
      <c r="J21" s="28" t="str">
        <f>'Rekapitulace stavby'!AN13</f>
        <v>Vyplň údaj</v>
      </c>
      <c r="L21" s="32"/>
    </row>
    <row r="22" spans="2:56" s="1" customFormat="1" ht="18" customHeight="1">
      <c r="B22" s="32"/>
      <c r="E22" s="243" t="str">
        <f>'Rekapitulace stavby'!E14</f>
        <v>Vyplň údaj</v>
      </c>
      <c r="F22" s="208"/>
      <c r="G22" s="208"/>
      <c r="H22" s="208"/>
      <c r="I22" s="27" t="s">
        <v>31</v>
      </c>
      <c r="J22" s="28" t="str">
        <f>'Rekapitulace stavby'!AN14</f>
        <v>Vyplň údaj</v>
      </c>
      <c r="L22" s="32"/>
    </row>
    <row r="23" spans="2:56" s="1" customFormat="1" ht="6.95" customHeight="1">
      <c r="B23" s="32"/>
      <c r="L23" s="32"/>
    </row>
    <row r="24" spans="2:56" s="1" customFormat="1" ht="12" customHeight="1">
      <c r="B24" s="32"/>
      <c r="D24" s="27" t="s">
        <v>34</v>
      </c>
      <c r="I24" s="27" t="s">
        <v>29</v>
      </c>
      <c r="J24" s="25" t="s">
        <v>1</v>
      </c>
      <c r="L24" s="32"/>
    </row>
    <row r="25" spans="2:56" s="1" customFormat="1" ht="18" customHeight="1">
      <c r="B25" s="32"/>
      <c r="E25" s="25" t="s">
        <v>35</v>
      </c>
      <c r="I25" s="27" t="s">
        <v>31</v>
      </c>
      <c r="J25" s="25" t="s">
        <v>1</v>
      </c>
      <c r="L25" s="32"/>
    </row>
    <row r="26" spans="2:56" s="1" customFormat="1" ht="6.95" customHeight="1">
      <c r="B26" s="32"/>
      <c r="L26" s="32"/>
    </row>
    <row r="27" spans="2:56" s="1" customFormat="1" ht="12" customHeight="1">
      <c r="B27" s="32"/>
      <c r="D27" s="27" t="s">
        <v>37</v>
      </c>
      <c r="I27" s="27" t="s">
        <v>29</v>
      </c>
      <c r="J27" s="25" t="s">
        <v>1</v>
      </c>
      <c r="L27" s="32"/>
    </row>
    <row r="28" spans="2:56" s="1" customFormat="1" ht="18" customHeight="1">
      <c r="B28" s="32"/>
      <c r="E28" s="25" t="s">
        <v>38</v>
      </c>
      <c r="I28" s="27" t="s">
        <v>31</v>
      </c>
      <c r="J28" s="25" t="s">
        <v>1</v>
      </c>
      <c r="L28" s="32"/>
    </row>
    <row r="29" spans="2:56" s="1" customFormat="1" ht="6.95" customHeight="1">
      <c r="B29" s="32"/>
      <c r="L29" s="32"/>
    </row>
    <row r="30" spans="2:56" s="1" customFormat="1" ht="12" customHeight="1">
      <c r="B30" s="32"/>
      <c r="D30" s="27" t="s">
        <v>39</v>
      </c>
      <c r="L30" s="32"/>
    </row>
    <row r="31" spans="2:56" s="7" customFormat="1" ht="47.25" customHeight="1">
      <c r="B31" s="95"/>
      <c r="E31" s="213" t="s">
        <v>167</v>
      </c>
      <c r="F31" s="213"/>
      <c r="G31" s="213"/>
      <c r="H31" s="213"/>
      <c r="L31" s="95"/>
    </row>
    <row r="32" spans="2:56" s="1" customFormat="1" ht="6.95" customHeight="1">
      <c r="B32" s="32"/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>
      <c r="B34" s="32"/>
      <c r="D34" s="96" t="s">
        <v>41</v>
      </c>
      <c r="J34" s="66">
        <f>ROUND(J132, 2)</f>
        <v>0</v>
      </c>
      <c r="L34" s="32"/>
    </row>
    <row r="35" spans="2:12" s="1" customFormat="1" ht="6.95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5" customHeight="1">
      <c r="B36" s="32"/>
      <c r="F36" s="35" t="s">
        <v>43</v>
      </c>
      <c r="I36" s="35" t="s">
        <v>42</v>
      </c>
      <c r="J36" s="35" t="s">
        <v>44</v>
      </c>
      <c r="L36" s="32"/>
    </row>
    <row r="37" spans="2:12" s="1" customFormat="1" ht="14.45" customHeight="1">
      <c r="B37" s="32"/>
      <c r="D37" s="55" t="s">
        <v>45</v>
      </c>
      <c r="E37" s="27" t="s">
        <v>46</v>
      </c>
      <c r="F37" s="85">
        <f>ROUND((SUM(BE132:BE421)),  2)</f>
        <v>0</v>
      </c>
      <c r="I37" s="97">
        <v>0.21</v>
      </c>
      <c r="J37" s="85">
        <f>ROUND(((SUM(BE132:BE421))*I37),  2)</f>
        <v>0</v>
      </c>
      <c r="L37" s="32"/>
    </row>
    <row r="38" spans="2:12" s="1" customFormat="1" ht="14.45" customHeight="1">
      <c r="B38" s="32"/>
      <c r="E38" s="27" t="s">
        <v>47</v>
      </c>
      <c r="F38" s="85">
        <f>ROUND((SUM(BF132:BF421)),  2)</f>
        <v>0</v>
      </c>
      <c r="I38" s="97">
        <v>0.12</v>
      </c>
      <c r="J38" s="85">
        <f>ROUND(((SUM(BF132:BF421))*I38),  2)</f>
        <v>0</v>
      </c>
      <c r="L38" s="32"/>
    </row>
    <row r="39" spans="2:12" s="1" customFormat="1" ht="14.45" hidden="1" customHeight="1">
      <c r="B39" s="32"/>
      <c r="E39" s="27" t="s">
        <v>48</v>
      </c>
      <c r="F39" s="85">
        <f>ROUND((SUM(BG132:BG421)),  2)</f>
        <v>0</v>
      </c>
      <c r="I39" s="97">
        <v>0.21</v>
      </c>
      <c r="J39" s="85">
        <f>0</f>
        <v>0</v>
      </c>
      <c r="L39" s="32"/>
    </row>
    <row r="40" spans="2:12" s="1" customFormat="1" ht="14.45" hidden="1" customHeight="1">
      <c r="B40" s="32"/>
      <c r="E40" s="27" t="s">
        <v>49</v>
      </c>
      <c r="F40" s="85">
        <f>ROUND((SUM(BH132:BH421)),  2)</f>
        <v>0</v>
      </c>
      <c r="I40" s="97">
        <v>0.12</v>
      </c>
      <c r="J40" s="85">
        <f>0</f>
        <v>0</v>
      </c>
      <c r="L40" s="32"/>
    </row>
    <row r="41" spans="2:12" s="1" customFormat="1" ht="14.45" hidden="1" customHeight="1">
      <c r="B41" s="32"/>
      <c r="E41" s="27" t="s">
        <v>50</v>
      </c>
      <c r="F41" s="85">
        <f>ROUND((SUM(BI132:BI421)),  2)</f>
        <v>0</v>
      </c>
      <c r="I41" s="97">
        <v>0</v>
      </c>
      <c r="J41" s="85">
        <f>0</f>
        <v>0</v>
      </c>
      <c r="L41" s="32"/>
    </row>
    <row r="42" spans="2:12" s="1" customFormat="1" ht="6.95" customHeight="1">
      <c r="B42" s="32"/>
      <c r="L42" s="32"/>
    </row>
    <row r="43" spans="2:12" s="1" customFormat="1" ht="25.35" customHeight="1">
      <c r="B43" s="32"/>
      <c r="C43" s="98"/>
      <c r="D43" s="99" t="s">
        <v>51</v>
      </c>
      <c r="E43" s="57"/>
      <c r="F43" s="57"/>
      <c r="G43" s="100" t="s">
        <v>52</v>
      </c>
      <c r="H43" s="101" t="s">
        <v>53</v>
      </c>
      <c r="I43" s="57"/>
      <c r="J43" s="102">
        <f>SUM(J34:J41)</f>
        <v>0</v>
      </c>
      <c r="K43" s="103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54</v>
      </c>
      <c r="E50" s="42"/>
      <c r="F50" s="42"/>
      <c r="G50" s="41" t="s">
        <v>55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56</v>
      </c>
      <c r="E61" s="34"/>
      <c r="F61" s="104" t="s">
        <v>57</v>
      </c>
      <c r="G61" s="43" t="s">
        <v>56</v>
      </c>
      <c r="H61" s="34"/>
      <c r="I61" s="34"/>
      <c r="J61" s="105" t="s">
        <v>57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58</v>
      </c>
      <c r="E65" s="42"/>
      <c r="F65" s="42"/>
      <c r="G65" s="41" t="s">
        <v>59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56</v>
      </c>
      <c r="E76" s="34"/>
      <c r="F76" s="104" t="s">
        <v>57</v>
      </c>
      <c r="G76" s="43" t="s">
        <v>56</v>
      </c>
      <c r="H76" s="34"/>
      <c r="I76" s="34"/>
      <c r="J76" s="105" t="s">
        <v>57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168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BRNO, OLOMOUCKÁ IV – REKONSTRUKCE VODOVODU</v>
      </c>
      <c r="F85" s="241"/>
      <c r="G85" s="241"/>
      <c r="H85" s="241"/>
      <c r="L85" s="32"/>
    </row>
    <row r="86" spans="2:12" ht="12" customHeight="1">
      <c r="B86" s="20"/>
      <c r="C86" s="27" t="s">
        <v>135</v>
      </c>
      <c r="L86" s="20"/>
    </row>
    <row r="87" spans="2:12" ht="16.5" customHeight="1">
      <c r="B87" s="20"/>
      <c r="E87" s="240" t="s">
        <v>138</v>
      </c>
      <c r="F87" s="209"/>
      <c r="G87" s="209"/>
      <c r="H87" s="209"/>
      <c r="L87" s="20"/>
    </row>
    <row r="88" spans="2:12" ht="12" customHeight="1">
      <c r="B88" s="20"/>
      <c r="C88" s="27" t="s">
        <v>142</v>
      </c>
      <c r="L88" s="20"/>
    </row>
    <row r="89" spans="2:12" s="1" customFormat="1" ht="16.5" customHeight="1">
      <c r="B89" s="32"/>
      <c r="E89" s="238" t="s">
        <v>145</v>
      </c>
      <c r="F89" s="242"/>
      <c r="G89" s="242"/>
      <c r="H89" s="242"/>
      <c r="L89" s="32"/>
    </row>
    <row r="90" spans="2:12" s="1" customFormat="1" ht="12" customHeight="1">
      <c r="B90" s="32"/>
      <c r="C90" s="27" t="s">
        <v>148</v>
      </c>
      <c r="L90" s="32"/>
    </row>
    <row r="91" spans="2:12" s="1" customFormat="1" ht="16.5" customHeight="1">
      <c r="B91" s="32"/>
      <c r="E91" s="202" t="str">
        <f>E13</f>
        <v>SO 310.1 - VODOVOD</v>
      </c>
      <c r="F91" s="242"/>
      <c r="G91" s="242"/>
      <c r="H91" s="242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22</v>
      </c>
      <c r="F93" s="25" t="str">
        <f>F16</f>
        <v>BRNO</v>
      </c>
      <c r="I93" s="27" t="s">
        <v>24</v>
      </c>
      <c r="J93" s="52" t="str">
        <f>IF(J16="","",J16)</f>
        <v>6. 11. 2025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28</v>
      </c>
      <c r="F95" s="25" t="str">
        <f>E19</f>
        <v>Statutární město Brno</v>
      </c>
      <c r="I95" s="27" t="s">
        <v>34</v>
      </c>
      <c r="J95" s="30" t="str">
        <f>E25</f>
        <v>PK FRAJT s.r.o.,   Brno</v>
      </c>
      <c r="L95" s="32"/>
    </row>
    <row r="96" spans="2:12" s="1" customFormat="1" ht="15.2" customHeight="1">
      <c r="B96" s="32"/>
      <c r="C96" s="27" t="s">
        <v>32</v>
      </c>
      <c r="F96" s="25" t="str">
        <f>IF(E22="","",E22)</f>
        <v>Vyplň údaj</v>
      </c>
      <c r="I96" s="27" t="s">
        <v>37</v>
      </c>
      <c r="J96" s="30" t="str">
        <f>E28</f>
        <v>Obrtel M.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06" t="s">
        <v>169</v>
      </c>
      <c r="D98" s="98"/>
      <c r="E98" s="98"/>
      <c r="F98" s="98"/>
      <c r="G98" s="98"/>
      <c r="H98" s="98"/>
      <c r="I98" s="98"/>
      <c r="J98" s="107" t="s">
        <v>170</v>
      </c>
      <c r="K98" s="98"/>
      <c r="L98" s="32"/>
    </row>
    <row r="99" spans="2:47" s="1" customFormat="1" ht="10.35" customHeight="1">
      <c r="B99" s="32"/>
      <c r="L99" s="32"/>
    </row>
    <row r="100" spans="2:47" s="1" customFormat="1" ht="22.9" customHeight="1">
      <c r="B100" s="32"/>
      <c r="C100" s="108" t="s">
        <v>171</v>
      </c>
      <c r="J100" s="66">
        <f>J132</f>
        <v>0</v>
      </c>
      <c r="L100" s="32"/>
      <c r="AU100" s="17" t="s">
        <v>172</v>
      </c>
    </row>
    <row r="101" spans="2:47" s="8" customFormat="1" ht="24.95" customHeight="1">
      <c r="B101" s="109"/>
      <c r="D101" s="110" t="s">
        <v>173</v>
      </c>
      <c r="E101" s="111"/>
      <c r="F101" s="111"/>
      <c r="G101" s="111"/>
      <c r="H101" s="111"/>
      <c r="I101" s="111"/>
      <c r="J101" s="112">
        <f>J133</f>
        <v>0</v>
      </c>
      <c r="L101" s="109"/>
    </row>
    <row r="102" spans="2:47" s="9" customFormat="1" ht="19.899999999999999" customHeight="1">
      <c r="B102" s="113"/>
      <c r="D102" s="114" t="s">
        <v>174</v>
      </c>
      <c r="E102" s="115"/>
      <c r="F102" s="115"/>
      <c r="G102" s="115"/>
      <c r="H102" s="115"/>
      <c r="I102" s="115"/>
      <c r="J102" s="116">
        <f>J134</f>
        <v>0</v>
      </c>
      <c r="L102" s="113"/>
    </row>
    <row r="103" spans="2:47" s="9" customFormat="1" ht="19.899999999999999" customHeight="1">
      <c r="B103" s="113"/>
      <c r="D103" s="114" t="s">
        <v>175</v>
      </c>
      <c r="E103" s="115"/>
      <c r="F103" s="115"/>
      <c r="G103" s="115"/>
      <c r="H103" s="115"/>
      <c r="I103" s="115"/>
      <c r="J103" s="116">
        <f>J241</f>
        <v>0</v>
      </c>
      <c r="L103" s="113"/>
    </row>
    <row r="104" spans="2:47" s="9" customFormat="1" ht="19.899999999999999" customHeight="1">
      <c r="B104" s="113"/>
      <c r="D104" s="114" t="s">
        <v>176</v>
      </c>
      <c r="E104" s="115"/>
      <c r="F104" s="115"/>
      <c r="G104" s="115"/>
      <c r="H104" s="115"/>
      <c r="I104" s="115"/>
      <c r="J104" s="116">
        <f>J248</f>
        <v>0</v>
      </c>
      <c r="L104" s="113"/>
    </row>
    <row r="105" spans="2:47" s="9" customFormat="1" ht="19.899999999999999" customHeight="1">
      <c r="B105" s="113"/>
      <c r="D105" s="114" t="s">
        <v>177</v>
      </c>
      <c r="E105" s="115"/>
      <c r="F105" s="115"/>
      <c r="G105" s="115"/>
      <c r="H105" s="115"/>
      <c r="I105" s="115"/>
      <c r="J105" s="116">
        <f>J315</f>
        <v>0</v>
      </c>
      <c r="L105" s="113"/>
    </row>
    <row r="106" spans="2:47" s="9" customFormat="1" ht="19.899999999999999" customHeight="1">
      <c r="B106" s="113"/>
      <c r="D106" s="114" t="s">
        <v>178</v>
      </c>
      <c r="E106" s="115"/>
      <c r="F106" s="115"/>
      <c r="G106" s="115"/>
      <c r="H106" s="115"/>
      <c r="I106" s="115"/>
      <c r="J106" s="116">
        <f>J410</f>
        <v>0</v>
      </c>
      <c r="L106" s="113"/>
    </row>
    <row r="107" spans="2:47" s="8" customFormat="1" ht="24.95" customHeight="1">
      <c r="B107" s="109"/>
      <c r="D107" s="110" t="s">
        <v>179</v>
      </c>
      <c r="E107" s="111"/>
      <c r="F107" s="111"/>
      <c r="G107" s="111"/>
      <c r="H107" s="111"/>
      <c r="I107" s="111"/>
      <c r="J107" s="112">
        <f>J412</f>
        <v>0</v>
      </c>
      <c r="L107" s="109"/>
    </row>
    <row r="108" spans="2:47" s="9" customFormat="1" ht="19.899999999999999" customHeight="1">
      <c r="B108" s="113"/>
      <c r="D108" s="114" t="s">
        <v>180</v>
      </c>
      <c r="E108" s="115"/>
      <c r="F108" s="115"/>
      <c r="G108" s="115"/>
      <c r="H108" s="115"/>
      <c r="I108" s="115"/>
      <c r="J108" s="116">
        <f>J413</f>
        <v>0</v>
      </c>
      <c r="L108" s="113"/>
    </row>
    <row r="109" spans="2:47" s="1" customFormat="1" ht="21.75" customHeight="1">
      <c r="B109" s="32"/>
      <c r="L109" s="32"/>
    </row>
    <row r="110" spans="2:47" s="1" customFormat="1" ht="6.95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2"/>
    </row>
    <row r="114" spans="2:12" s="1" customFormat="1" ht="6.95" customHeight="1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2"/>
    </row>
    <row r="115" spans="2:12" s="1" customFormat="1" ht="24.95" customHeight="1">
      <c r="B115" s="32"/>
      <c r="C115" s="21" t="s">
        <v>181</v>
      </c>
      <c r="L115" s="32"/>
    </row>
    <row r="116" spans="2:12" s="1" customFormat="1" ht="6.95" customHeight="1">
      <c r="B116" s="32"/>
      <c r="L116" s="32"/>
    </row>
    <row r="117" spans="2:12" s="1" customFormat="1" ht="12" customHeight="1">
      <c r="B117" s="32"/>
      <c r="C117" s="27" t="s">
        <v>16</v>
      </c>
      <c r="L117" s="32"/>
    </row>
    <row r="118" spans="2:12" s="1" customFormat="1" ht="16.5" customHeight="1">
      <c r="B118" s="32"/>
      <c r="E118" s="240" t="str">
        <f>E7</f>
        <v>BRNO, OLOMOUCKÁ IV – REKONSTRUKCE VODOVODU</v>
      </c>
      <c r="F118" s="241"/>
      <c r="G118" s="241"/>
      <c r="H118" s="241"/>
      <c r="L118" s="32"/>
    </row>
    <row r="119" spans="2:12" ht="12" customHeight="1">
      <c r="B119" s="20"/>
      <c r="C119" s="27" t="s">
        <v>135</v>
      </c>
      <c r="L119" s="20"/>
    </row>
    <row r="120" spans="2:12" ht="16.5" customHeight="1">
      <c r="B120" s="20"/>
      <c r="E120" s="240" t="s">
        <v>138</v>
      </c>
      <c r="F120" s="209"/>
      <c r="G120" s="209"/>
      <c r="H120" s="209"/>
      <c r="L120" s="20"/>
    </row>
    <row r="121" spans="2:12" ht="12" customHeight="1">
      <c r="B121" s="20"/>
      <c r="C121" s="27" t="s">
        <v>142</v>
      </c>
      <c r="L121" s="20"/>
    </row>
    <row r="122" spans="2:12" s="1" customFormat="1" ht="16.5" customHeight="1">
      <c r="B122" s="32"/>
      <c r="E122" s="238" t="s">
        <v>145</v>
      </c>
      <c r="F122" s="242"/>
      <c r="G122" s="242"/>
      <c r="H122" s="242"/>
      <c r="L122" s="32"/>
    </row>
    <row r="123" spans="2:12" s="1" customFormat="1" ht="12" customHeight="1">
      <c r="B123" s="32"/>
      <c r="C123" s="27" t="s">
        <v>148</v>
      </c>
      <c r="L123" s="32"/>
    </row>
    <row r="124" spans="2:12" s="1" customFormat="1" ht="16.5" customHeight="1">
      <c r="B124" s="32"/>
      <c r="E124" s="202" t="str">
        <f>E13</f>
        <v>SO 310.1 - VODOVOD</v>
      </c>
      <c r="F124" s="242"/>
      <c r="G124" s="242"/>
      <c r="H124" s="242"/>
      <c r="L124" s="32"/>
    </row>
    <row r="125" spans="2:12" s="1" customFormat="1" ht="6.95" customHeight="1">
      <c r="B125" s="32"/>
      <c r="L125" s="32"/>
    </row>
    <row r="126" spans="2:12" s="1" customFormat="1" ht="12" customHeight="1">
      <c r="B126" s="32"/>
      <c r="C126" s="27" t="s">
        <v>22</v>
      </c>
      <c r="F126" s="25" t="str">
        <f>F16</f>
        <v>BRNO</v>
      </c>
      <c r="I126" s="27" t="s">
        <v>24</v>
      </c>
      <c r="J126" s="52" t="str">
        <f>IF(J16="","",J16)</f>
        <v>6. 11. 2025</v>
      </c>
      <c r="L126" s="32"/>
    </row>
    <row r="127" spans="2:12" s="1" customFormat="1" ht="6.95" customHeight="1">
      <c r="B127" s="32"/>
      <c r="L127" s="32"/>
    </row>
    <row r="128" spans="2:12" s="1" customFormat="1" ht="25.7" customHeight="1">
      <c r="B128" s="32"/>
      <c r="C128" s="27" t="s">
        <v>28</v>
      </c>
      <c r="F128" s="25" t="str">
        <f>E19</f>
        <v>Statutární město Brno</v>
      </c>
      <c r="I128" s="27" t="s">
        <v>34</v>
      </c>
      <c r="J128" s="30" t="str">
        <f>E25</f>
        <v>PK FRAJT s.r.o.,   Brno</v>
      </c>
      <c r="L128" s="32"/>
    </row>
    <row r="129" spans="2:65" s="1" customFormat="1" ht="15.2" customHeight="1">
      <c r="B129" s="32"/>
      <c r="C129" s="27" t="s">
        <v>32</v>
      </c>
      <c r="F129" s="25" t="str">
        <f>IF(E22="","",E22)</f>
        <v>Vyplň údaj</v>
      </c>
      <c r="I129" s="27" t="s">
        <v>37</v>
      </c>
      <c r="J129" s="30" t="str">
        <f>E28</f>
        <v>Obrtel M.</v>
      </c>
      <c r="L129" s="32"/>
    </row>
    <row r="130" spans="2:65" s="1" customFormat="1" ht="10.35" customHeight="1">
      <c r="B130" s="32"/>
      <c r="L130" s="32"/>
    </row>
    <row r="131" spans="2:65" s="10" customFormat="1" ht="29.25" customHeight="1">
      <c r="B131" s="117"/>
      <c r="C131" s="118" t="s">
        <v>182</v>
      </c>
      <c r="D131" s="119" t="s">
        <v>66</v>
      </c>
      <c r="E131" s="119" t="s">
        <v>62</v>
      </c>
      <c r="F131" s="119" t="s">
        <v>63</v>
      </c>
      <c r="G131" s="119" t="s">
        <v>183</v>
      </c>
      <c r="H131" s="119" t="s">
        <v>184</v>
      </c>
      <c r="I131" s="119" t="s">
        <v>185</v>
      </c>
      <c r="J131" s="119" t="s">
        <v>170</v>
      </c>
      <c r="K131" s="120" t="s">
        <v>186</v>
      </c>
      <c r="L131" s="117"/>
      <c r="M131" s="59" t="s">
        <v>1</v>
      </c>
      <c r="N131" s="60" t="s">
        <v>45</v>
      </c>
      <c r="O131" s="60" t="s">
        <v>187</v>
      </c>
      <c r="P131" s="60" t="s">
        <v>188</v>
      </c>
      <c r="Q131" s="60" t="s">
        <v>189</v>
      </c>
      <c r="R131" s="60" t="s">
        <v>190</v>
      </c>
      <c r="S131" s="60" t="s">
        <v>191</v>
      </c>
      <c r="T131" s="61" t="s">
        <v>192</v>
      </c>
    </row>
    <row r="132" spans="2:65" s="1" customFormat="1" ht="22.9" customHeight="1">
      <c r="B132" s="32"/>
      <c r="C132" s="64" t="s">
        <v>193</v>
      </c>
      <c r="J132" s="121">
        <f>BK132</f>
        <v>0</v>
      </c>
      <c r="L132" s="32"/>
      <c r="M132" s="62"/>
      <c r="N132" s="53"/>
      <c r="O132" s="53"/>
      <c r="P132" s="122">
        <f>P133+P412</f>
        <v>0</v>
      </c>
      <c r="Q132" s="53"/>
      <c r="R132" s="122">
        <f>R133+R412</f>
        <v>109.73907895999999</v>
      </c>
      <c r="S132" s="53"/>
      <c r="T132" s="123">
        <f>T133+T412</f>
        <v>823.94904999999994</v>
      </c>
      <c r="AT132" s="17" t="s">
        <v>80</v>
      </c>
      <c r="AU132" s="17" t="s">
        <v>172</v>
      </c>
      <c r="BK132" s="124">
        <f>BK133+BK412</f>
        <v>0</v>
      </c>
    </row>
    <row r="133" spans="2:65" s="11" customFormat="1" ht="25.9" customHeight="1">
      <c r="B133" s="125"/>
      <c r="D133" s="126" t="s">
        <v>80</v>
      </c>
      <c r="E133" s="127" t="s">
        <v>194</v>
      </c>
      <c r="F133" s="127" t="s">
        <v>195</v>
      </c>
      <c r="I133" s="128"/>
      <c r="J133" s="129">
        <f>BK133</f>
        <v>0</v>
      </c>
      <c r="L133" s="125"/>
      <c r="M133" s="130"/>
      <c r="P133" s="131">
        <f>P134+P241+P248+P315+P410</f>
        <v>0</v>
      </c>
      <c r="R133" s="131">
        <f>R134+R241+R248+R315+R410</f>
        <v>106.05070295999998</v>
      </c>
      <c r="T133" s="132">
        <f>T134+T241+T248+T315+T410</f>
        <v>823.94904999999994</v>
      </c>
      <c r="AR133" s="126" t="s">
        <v>21</v>
      </c>
      <c r="AT133" s="133" t="s">
        <v>80</v>
      </c>
      <c r="AU133" s="133" t="s">
        <v>81</v>
      </c>
      <c r="AY133" s="126" t="s">
        <v>196</v>
      </c>
      <c r="BK133" s="134">
        <f>BK134+BK241+BK248+BK315+BK410</f>
        <v>0</v>
      </c>
    </row>
    <row r="134" spans="2:65" s="11" customFormat="1" ht="22.9" customHeight="1">
      <c r="B134" s="125"/>
      <c r="D134" s="126" t="s">
        <v>80</v>
      </c>
      <c r="E134" s="135" t="s">
        <v>21</v>
      </c>
      <c r="F134" s="135" t="s">
        <v>197</v>
      </c>
      <c r="I134" s="128"/>
      <c r="J134" s="136">
        <f>BK134</f>
        <v>0</v>
      </c>
      <c r="L134" s="125"/>
      <c r="M134" s="130"/>
      <c r="P134" s="131">
        <f>SUM(P135:P240)</f>
        <v>0</v>
      </c>
      <c r="R134" s="131">
        <f>SUM(R135:R240)</f>
        <v>1.61332396</v>
      </c>
      <c r="T134" s="132">
        <f>SUM(T135:T240)</f>
        <v>373.87349999999998</v>
      </c>
      <c r="AR134" s="126" t="s">
        <v>21</v>
      </c>
      <c r="AT134" s="133" t="s">
        <v>80</v>
      </c>
      <c r="AU134" s="133" t="s">
        <v>21</v>
      </c>
      <c r="AY134" s="126" t="s">
        <v>196</v>
      </c>
      <c r="BK134" s="134">
        <f>SUM(BK135:BK240)</f>
        <v>0</v>
      </c>
    </row>
    <row r="135" spans="2:65" s="1" customFormat="1" ht="33" customHeight="1">
      <c r="B135" s="32"/>
      <c r="C135" s="137" t="s">
        <v>21</v>
      </c>
      <c r="D135" s="137" t="s">
        <v>198</v>
      </c>
      <c r="E135" s="138" t="s">
        <v>199</v>
      </c>
      <c r="F135" s="139" t="s">
        <v>200</v>
      </c>
      <c r="G135" s="140" t="s">
        <v>201</v>
      </c>
      <c r="H135" s="141">
        <v>273.89999999999998</v>
      </c>
      <c r="I135" s="142"/>
      <c r="J135" s="143">
        <f>ROUND(I135*H135,2)</f>
        <v>0</v>
      </c>
      <c r="K135" s="139" t="s">
        <v>202</v>
      </c>
      <c r="L135" s="32"/>
      <c r="M135" s="144" t="s">
        <v>1</v>
      </c>
      <c r="N135" s="145" t="s">
        <v>46</v>
      </c>
      <c r="P135" s="146">
        <f>O135*H135</f>
        <v>0</v>
      </c>
      <c r="Q135" s="146">
        <v>0</v>
      </c>
      <c r="R135" s="146">
        <f>Q135*H135</f>
        <v>0</v>
      </c>
      <c r="S135" s="146">
        <v>0.28999999999999998</v>
      </c>
      <c r="T135" s="147">
        <f>S135*H135</f>
        <v>79.430999999999983</v>
      </c>
      <c r="AR135" s="148" t="s">
        <v>203</v>
      </c>
      <c r="AT135" s="148" t="s">
        <v>198</v>
      </c>
      <c r="AU135" s="148" t="s">
        <v>89</v>
      </c>
      <c r="AY135" s="17" t="s">
        <v>196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21</v>
      </c>
      <c r="BK135" s="149">
        <f>ROUND(I135*H135,2)</f>
        <v>0</v>
      </c>
      <c r="BL135" s="17" t="s">
        <v>203</v>
      </c>
      <c r="BM135" s="148" t="s">
        <v>204</v>
      </c>
    </row>
    <row r="136" spans="2:65" s="12" customFormat="1" ht="11.25">
      <c r="B136" s="150"/>
      <c r="D136" s="151" t="s">
        <v>205</v>
      </c>
      <c r="E136" s="152" t="s">
        <v>1</v>
      </c>
      <c r="F136" s="153" t="s">
        <v>206</v>
      </c>
      <c r="H136" s="154">
        <v>273.89999999999998</v>
      </c>
      <c r="I136" s="155"/>
      <c r="L136" s="150"/>
      <c r="M136" s="156"/>
      <c r="T136" s="157"/>
      <c r="AT136" s="152" t="s">
        <v>205</v>
      </c>
      <c r="AU136" s="152" t="s">
        <v>89</v>
      </c>
      <c r="AV136" s="12" t="s">
        <v>89</v>
      </c>
      <c r="AW136" s="12" t="s">
        <v>36</v>
      </c>
      <c r="AX136" s="12" t="s">
        <v>21</v>
      </c>
      <c r="AY136" s="152" t="s">
        <v>196</v>
      </c>
    </row>
    <row r="137" spans="2:65" s="1" customFormat="1" ht="21.75" customHeight="1">
      <c r="B137" s="32"/>
      <c r="C137" s="137" t="s">
        <v>89</v>
      </c>
      <c r="D137" s="137" t="s">
        <v>198</v>
      </c>
      <c r="E137" s="138" t="s">
        <v>207</v>
      </c>
      <c r="F137" s="139" t="s">
        <v>208</v>
      </c>
      <c r="G137" s="140" t="s">
        <v>209</v>
      </c>
      <c r="H137" s="141">
        <v>79.430999999999997</v>
      </c>
      <c r="I137" s="142"/>
      <c r="J137" s="143">
        <f>ROUND(I137*H137,2)</f>
        <v>0</v>
      </c>
      <c r="K137" s="139" t="s">
        <v>202</v>
      </c>
      <c r="L137" s="32"/>
      <c r="M137" s="144" t="s">
        <v>1</v>
      </c>
      <c r="N137" s="145" t="s">
        <v>46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203</v>
      </c>
      <c r="AT137" s="148" t="s">
        <v>198</v>
      </c>
      <c r="AU137" s="148" t="s">
        <v>89</v>
      </c>
      <c r="AY137" s="17" t="s">
        <v>196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21</v>
      </c>
      <c r="BK137" s="149">
        <f>ROUND(I137*H137,2)</f>
        <v>0</v>
      </c>
      <c r="BL137" s="17" t="s">
        <v>203</v>
      </c>
      <c r="BM137" s="148" t="s">
        <v>210</v>
      </c>
    </row>
    <row r="138" spans="2:65" s="1" customFormat="1" ht="24.2" customHeight="1">
      <c r="B138" s="32"/>
      <c r="C138" s="137" t="s">
        <v>97</v>
      </c>
      <c r="D138" s="137" t="s">
        <v>198</v>
      </c>
      <c r="E138" s="138" t="s">
        <v>211</v>
      </c>
      <c r="F138" s="139" t="s">
        <v>212</v>
      </c>
      <c r="G138" s="140" t="s">
        <v>209</v>
      </c>
      <c r="H138" s="141">
        <v>317.72399999999999</v>
      </c>
      <c r="I138" s="142"/>
      <c r="J138" s="143">
        <f>ROUND(I138*H138,2)</f>
        <v>0</v>
      </c>
      <c r="K138" s="139" t="s">
        <v>202</v>
      </c>
      <c r="L138" s="32"/>
      <c r="M138" s="144" t="s">
        <v>1</v>
      </c>
      <c r="N138" s="145" t="s">
        <v>46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203</v>
      </c>
      <c r="AT138" s="148" t="s">
        <v>198</v>
      </c>
      <c r="AU138" s="148" t="s">
        <v>89</v>
      </c>
      <c r="AY138" s="17" t="s">
        <v>196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21</v>
      </c>
      <c r="BK138" s="149">
        <f>ROUND(I138*H138,2)</f>
        <v>0</v>
      </c>
      <c r="BL138" s="17" t="s">
        <v>203</v>
      </c>
      <c r="BM138" s="148" t="s">
        <v>213</v>
      </c>
    </row>
    <row r="139" spans="2:65" s="12" customFormat="1" ht="11.25">
      <c r="B139" s="150"/>
      <c r="D139" s="151" t="s">
        <v>205</v>
      </c>
      <c r="F139" s="153" t="s">
        <v>214</v>
      </c>
      <c r="H139" s="154">
        <v>317.72399999999999</v>
      </c>
      <c r="I139" s="155"/>
      <c r="L139" s="150"/>
      <c r="M139" s="156"/>
      <c r="T139" s="157"/>
      <c r="AT139" s="152" t="s">
        <v>205</v>
      </c>
      <c r="AU139" s="152" t="s">
        <v>89</v>
      </c>
      <c r="AV139" s="12" t="s">
        <v>89</v>
      </c>
      <c r="AW139" s="12" t="s">
        <v>4</v>
      </c>
      <c r="AX139" s="12" t="s">
        <v>21</v>
      </c>
      <c r="AY139" s="152" t="s">
        <v>196</v>
      </c>
    </row>
    <row r="140" spans="2:65" s="1" customFormat="1" ht="24.2" customHeight="1">
      <c r="B140" s="32"/>
      <c r="C140" s="137" t="s">
        <v>203</v>
      </c>
      <c r="D140" s="137" t="s">
        <v>198</v>
      </c>
      <c r="E140" s="138" t="s">
        <v>215</v>
      </c>
      <c r="F140" s="139" t="s">
        <v>216</v>
      </c>
      <c r="G140" s="140" t="s">
        <v>209</v>
      </c>
      <c r="H140" s="141">
        <v>79.430999999999997</v>
      </c>
      <c r="I140" s="142"/>
      <c r="J140" s="143">
        <f>ROUND(I140*H140,2)</f>
        <v>0</v>
      </c>
      <c r="K140" s="139" t="s">
        <v>217</v>
      </c>
      <c r="L140" s="32"/>
      <c r="M140" s="144" t="s">
        <v>1</v>
      </c>
      <c r="N140" s="145" t="s">
        <v>46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203</v>
      </c>
      <c r="AT140" s="148" t="s">
        <v>198</v>
      </c>
      <c r="AU140" s="148" t="s">
        <v>89</v>
      </c>
      <c r="AY140" s="17" t="s">
        <v>196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21</v>
      </c>
      <c r="BK140" s="149">
        <f>ROUND(I140*H140,2)</f>
        <v>0</v>
      </c>
      <c r="BL140" s="17" t="s">
        <v>203</v>
      </c>
      <c r="BM140" s="148" t="s">
        <v>218</v>
      </c>
    </row>
    <row r="141" spans="2:65" s="1" customFormat="1" ht="33" customHeight="1">
      <c r="B141" s="32"/>
      <c r="C141" s="137" t="s">
        <v>219</v>
      </c>
      <c r="D141" s="137" t="s">
        <v>198</v>
      </c>
      <c r="E141" s="138" t="s">
        <v>220</v>
      </c>
      <c r="F141" s="139" t="s">
        <v>221</v>
      </c>
      <c r="G141" s="140" t="s">
        <v>201</v>
      </c>
      <c r="H141" s="141">
        <v>273.89999999999998</v>
      </c>
      <c r="I141" s="142"/>
      <c r="J141" s="143">
        <f>ROUND(I141*H141,2)</f>
        <v>0</v>
      </c>
      <c r="K141" s="139" t="s">
        <v>202</v>
      </c>
      <c r="L141" s="32"/>
      <c r="M141" s="144" t="s">
        <v>1</v>
      </c>
      <c r="N141" s="145" t="s">
        <v>46</v>
      </c>
      <c r="P141" s="146">
        <f>O141*H141</f>
        <v>0</v>
      </c>
      <c r="Q141" s="146">
        <v>0</v>
      </c>
      <c r="R141" s="146">
        <f>Q141*H141</f>
        <v>0</v>
      </c>
      <c r="S141" s="146">
        <v>0.625</v>
      </c>
      <c r="T141" s="147">
        <f>S141*H141</f>
        <v>171.1875</v>
      </c>
      <c r="AR141" s="148" t="s">
        <v>203</v>
      </c>
      <c r="AT141" s="148" t="s">
        <v>198</v>
      </c>
      <c r="AU141" s="148" t="s">
        <v>89</v>
      </c>
      <c r="AY141" s="17" t="s">
        <v>196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21</v>
      </c>
      <c r="BK141" s="149">
        <f>ROUND(I141*H141,2)</f>
        <v>0</v>
      </c>
      <c r="BL141" s="17" t="s">
        <v>203</v>
      </c>
      <c r="BM141" s="148" t="s">
        <v>222</v>
      </c>
    </row>
    <row r="142" spans="2:65" s="13" customFormat="1" ht="11.25">
      <c r="B142" s="158"/>
      <c r="D142" s="151" t="s">
        <v>205</v>
      </c>
      <c r="E142" s="159" t="s">
        <v>1</v>
      </c>
      <c r="F142" s="160" t="s">
        <v>223</v>
      </c>
      <c r="H142" s="159" t="s">
        <v>1</v>
      </c>
      <c r="I142" s="161"/>
      <c r="L142" s="158"/>
      <c r="M142" s="162"/>
      <c r="T142" s="163"/>
      <c r="AT142" s="159" t="s">
        <v>205</v>
      </c>
      <c r="AU142" s="159" t="s">
        <v>89</v>
      </c>
      <c r="AV142" s="13" t="s">
        <v>21</v>
      </c>
      <c r="AW142" s="13" t="s">
        <v>36</v>
      </c>
      <c r="AX142" s="13" t="s">
        <v>81</v>
      </c>
      <c r="AY142" s="159" t="s">
        <v>196</v>
      </c>
    </row>
    <row r="143" spans="2:65" s="12" customFormat="1" ht="11.25">
      <c r="B143" s="150"/>
      <c r="D143" s="151" t="s">
        <v>205</v>
      </c>
      <c r="E143" s="152" t="s">
        <v>1</v>
      </c>
      <c r="F143" s="153" t="s">
        <v>129</v>
      </c>
      <c r="H143" s="154">
        <v>273.89999999999998</v>
      </c>
      <c r="I143" s="155"/>
      <c r="L143" s="150"/>
      <c r="M143" s="156"/>
      <c r="T143" s="157"/>
      <c r="AT143" s="152" t="s">
        <v>205</v>
      </c>
      <c r="AU143" s="152" t="s">
        <v>89</v>
      </c>
      <c r="AV143" s="12" t="s">
        <v>89</v>
      </c>
      <c r="AW143" s="12" t="s">
        <v>36</v>
      </c>
      <c r="AX143" s="12" t="s">
        <v>21</v>
      </c>
      <c r="AY143" s="152" t="s">
        <v>196</v>
      </c>
    </row>
    <row r="144" spans="2:65" s="1" customFormat="1" ht="24.2" customHeight="1">
      <c r="B144" s="32"/>
      <c r="C144" s="137" t="s">
        <v>224</v>
      </c>
      <c r="D144" s="137" t="s">
        <v>198</v>
      </c>
      <c r="E144" s="138" t="s">
        <v>225</v>
      </c>
      <c r="F144" s="139" t="s">
        <v>226</v>
      </c>
      <c r="G144" s="140" t="s">
        <v>227</v>
      </c>
      <c r="H144" s="141">
        <v>498</v>
      </c>
      <c r="I144" s="142"/>
      <c r="J144" s="143">
        <f>ROUND(I144*H144,2)</f>
        <v>0</v>
      </c>
      <c r="K144" s="139" t="s">
        <v>202</v>
      </c>
      <c r="L144" s="32"/>
      <c r="M144" s="144" t="s">
        <v>1</v>
      </c>
      <c r="N144" s="145" t="s">
        <v>46</v>
      </c>
      <c r="P144" s="146">
        <f>O144*H144</f>
        <v>0</v>
      </c>
      <c r="Q144" s="146">
        <v>1.1E-4</v>
      </c>
      <c r="R144" s="146">
        <f>Q144*H144</f>
        <v>5.4780000000000002E-2</v>
      </c>
      <c r="S144" s="146">
        <v>0</v>
      </c>
      <c r="T144" s="147">
        <f>S144*H144</f>
        <v>0</v>
      </c>
      <c r="AR144" s="148" t="s">
        <v>203</v>
      </c>
      <c r="AT144" s="148" t="s">
        <v>198</v>
      </c>
      <c r="AU144" s="148" t="s">
        <v>89</v>
      </c>
      <c r="AY144" s="17" t="s">
        <v>196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21</v>
      </c>
      <c r="BK144" s="149">
        <f>ROUND(I144*H144,2)</f>
        <v>0</v>
      </c>
      <c r="BL144" s="17" t="s">
        <v>203</v>
      </c>
      <c r="BM144" s="148" t="s">
        <v>228</v>
      </c>
    </row>
    <row r="145" spans="2:65" s="13" customFormat="1" ht="11.25">
      <c r="B145" s="158"/>
      <c r="D145" s="151" t="s">
        <v>205</v>
      </c>
      <c r="E145" s="159" t="s">
        <v>1</v>
      </c>
      <c r="F145" s="160" t="s">
        <v>229</v>
      </c>
      <c r="H145" s="159" t="s">
        <v>1</v>
      </c>
      <c r="I145" s="161"/>
      <c r="L145" s="158"/>
      <c r="M145" s="162"/>
      <c r="T145" s="163"/>
      <c r="AT145" s="159" t="s">
        <v>205</v>
      </c>
      <c r="AU145" s="159" t="s">
        <v>89</v>
      </c>
      <c r="AV145" s="13" t="s">
        <v>21</v>
      </c>
      <c r="AW145" s="13" t="s">
        <v>36</v>
      </c>
      <c r="AX145" s="13" t="s">
        <v>81</v>
      </c>
      <c r="AY145" s="159" t="s">
        <v>196</v>
      </c>
    </row>
    <row r="146" spans="2:65" s="12" customFormat="1" ht="11.25">
      <c r="B146" s="150"/>
      <c r="D146" s="151" t="s">
        <v>205</v>
      </c>
      <c r="E146" s="152" t="s">
        <v>1</v>
      </c>
      <c r="F146" s="153" t="s">
        <v>230</v>
      </c>
      <c r="H146" s="154">
        <v>498</v>
      </c>
      <c r="I146" s="155"/>
      <c r="L146" s="150"/>
      <c r="M146" s="156"/>
      <c r="T146" s="157"/>
      <c r="AT146" s="152" t="s">
        <v>205</v>
      </c>
      <c r="AU146" s="152" t="s">
        <v>89</v>
      </c>
      <c r="AV146" s="12" t="s">
        <v>89</v>
      </c>
      <c r="AW146" s="12" t="s">
        <v>36</v>
      </c>
      <c r="AX146" s="12" t="s">
        <v>21</v>
      </c>
      <c r="AY146" s="152" t="s">
        <v>196</v>
      </c>
    </row>
    <row r="147" spans="2:65" s="1" customFormat="1" ht="21.75" customHeight="1">
      <c r="B147" s="32"/>
      <c r="C147" s="137" t="s">
        <v>231</v>
      </c>
      <c r="D147" s="137" t="s">
        <v>198</v>
      </c>
      <c r="E147" s="138" t="s">
        <v>232</v>
      </c>
      <c r="F147" s="139" t="s">
        <v>233</v>
      </c>
      <c r="G147" s="140" t="s">
        <v>209</v>
      </c>
      <c r="H147" s="141">
        <v>171.18799999999999</v>
      </c>
      <c r="I147" s="142"/>
      <c r="J147" s="143">
        <f>ROUND(I147*H147,2)</f>
        <v>0</v>
      </c>
      <c r="K147" s="139" t="s">
        <v>202</v>
      </c>
      <c r="L147" s="32"/>
      <c r="M147" s="144" t="s">
        <v>1</v>
      </c>
      <c r="N147" s="145" t="s">
        <v>46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203</v>
      </c>
      <c r="AT147" s="148" t="s">
        <v>198</v>
      </c>
      <c r="AU147" s="148" t="s">
        <v>89</v>
      </c>
      <c r="AY147" s="17" t="s">
        <v>196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21</v>
      </c>
      <c r="BK147" s="149">
        <f>ROUND(I147*H147,2)</f>
        <v>0</v>
      </c>
      <c r="BL147" s="17" t="s">
        <v>203</v>
      </c>
      <c r="BM147" s="148" t="s">
        <v>234</v>
      </c>
    </row>
    <row r="148" spans="2:65" s="1" customFormat="1" ht="24.2" customHeight="1">
      <c r="B148" s="32"/>
      <c r="C148" s="137" t="s">
        <v>235</v>
      </c>
      <c r="D148" s="137" t="s">
        <v>198</v>
      </c>
      <c r="E148" s="138" t="s">
        <v>236</v>
      </c>
      <c r="F148" s="139" t="s">
        <v>237</v>
      </c>
      <c r="G148" s="140" t="s">
        <v>209</v>
      </c>
      <c r="H148" s="141">
        <v>684.75199999999995</v>
      </c>
      <c r="I148" s="142"/>
      <c r="J148" s="143">
        <f>ROUND(I148*H148,2)</f>
        <v>0</v>
      </c>
      <c r="K148" s="139" t="s">
        <v>202</v>
      </c>
      <c r="L148" s="32"/>
      <c r="M148" s="144" t="s">
        <v>1</v>
      </c>
      <c r="N148" s="145" t="s">
        <v>46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203</v>
      </c>
      <c r="AT148" s="148" t="s">
        <v>198</v>
      </c>
      <c r="AU148" s="148" t="s">
        <v>89</v>
      </c>
      <c r="AY148" s="17" t="s">
        <v>196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21</v>
      </c>
      <c r="BK148" s="149">
        <f>ROUND(I148*H148,2)</f>
        <v>0</v>
      </c>
      <c r="BL148" s="17" t="s">
        <v>203</v>
      </c>
      <c r="BM148" s="148" t="s">
        <v>238</v>
      </c>
    </row>
    <row r="149" spans="2:65" s="12" customFormat="1" ht="11.25">
      <c r="B149" s="150"/>
      <c r="D149" s="151" t="s">
        <v>205</v>
      </c>
      <c r="F149" s="153" t="s">
        <v>239</v>
      </c>
      <c r="H149" s="154">
        <v>684.75199999999995</v>
      </c>
      <c r="I149" s="155"/>
      <c r="L149" s="150"/>
      <c r="M149" s="156"/>
      <c r="T149" s="157"/>
      <c r="AT149" s="152" t="s">
        <v>205</v>
      </c>
      <c r="AU149" s="152" t="s">
        <v>89</v>
      </c>
      <c r="AV149" s="12" t="s">
        <v>89</v>
      </c>
      <c r="AW149" s="12" t="s">
        <v>4</v>
      </c>
      <c r="AX149" s="12" t="s">
        <v>21</v>
      </c>
      <c r="AY149" s="152" t="s">
        <v>196</v>
      </c>
    </row>
    <row r="150" spans="2:65" s="1" customFormat="1" ht="37.9" customHeight="1">
      <c r="B150" s="32"/>
      <c r="C150" s="137" t="s">
        <v>240</v>
      </c>
      <c r="D150" s="137" t="s">
        <v>198</v>
      </c>
      <c r="E150" s="138" t="s">
        <v>241</v>
      </c>
      <c r="F150" s="139" t="s">
        <v>242</v>
      </c>
      <c r="G150" s="140" t="s">
        <v>209</v>
      </c>
      <c r="H150" s="141">
        <v>171.18799999999999</v>
      </c>
      <c r="I150" s="142"/>
      <c r="J150" s="143">
        <f>ROUND(I150*H150,2)</f>
        <v>0</v>
      </c>
      <c r="K150" s="139" t="s">
        <v>217</v>
      </c>
      <c r="L150" s="32"/>
      <c r="M150" s="144" t="s">
        <v>1</v>
      </c>
      <c r="N150" s="145" t="s">
        <v>46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203</v>
      </c>
      <c r="AT150" s="148" t="s">
        <v>198</v>
      </c>
      <c r="AU150" s="148" t="s">
        <v>89</v>
      </c>
      <c r="AY150" s="17" t="s">
        <v>196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21</v>
      </c>
      <c r="BK150" s="149">
        <f>ROUND(I150*H150,2)</f>
        <v>0</v>
      </c>
      <c r="BL150" s="17" t="s">
        <v>203</v>
      </c>
      <c r="BM150" s="148" t="s">
        <v>243</v>
      </c>
    </row>
    <row r="151" spans="2:65" s="1" customFormat="1" ht="24.2" customHeight="1">
      <c r="B151" s="32"/>
      <c r="C151" s="137" t="s">
        <v>26</v>
      </c>
      <c r="D151" s="137" t="s">
        <v>198</v>
      </c>
      <c r="E151" s="138" t="s">
        <v>244</v>
      </c>
      <c r="F151" s="139" t="s">
        <v>245</v>
      </c>
      <c r="G151" s="140" t="s">
        <v>201</v>
      </c>
      <c r="H151" s="141">
        <v>273.89999999999998</v>
      </c>
      <c r="I151" s="142"/>
      <c r="J151" s="143">
        <f>ROUND(I151*H151,2)</f>
        <v>0</v>
      </c>
      <c r="K151" s="139" t="s">
        <v>202</v>
      </c>
      <c r="L151" s="32"/>
      <c r="M151" s="144" t="s">
        <v>1</v>
      </c>
      <c r="N151" s="145" t="s">
        <v>46</v>
      </c>
      <c r="P151" s="146">
        <f>O151*H151</f>
        <v>0</v>
      </c>
      <c r="Q151" s="146">
        <v>0</v>
      </c>
      <c r="R151" s="146">
        <f>Q151*H151</f>
        <v>0</v>
      </c>
      <c r="S151" s="146">
        <v>0.45</v>
      </c>
      <c r="T151" s="147">
        <f>S151*H151</f>
        <v>123.255</v>
      </c>
      <c r="AR151" s="148" t="s">
        <v>203</v>
      </c>
      <c r="AT151" s="148" t="s">
        <v>198</v>
      </c>
      <c r="AU151" s="148" t="s">
        <v>89</v>
      </c>
      <c r="AY151" s="17" t="s">
        <v>196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21</v>
      </c>
      <c r="BK151" s="149">
        <f>ROUND(I151*H151,2)</f>
        <v>0</v>
      </c>
      <c r="BL151" s="17" t="s">
        <v>203</v>
      </c>
      <c r="BM151" s="148" t="s">
        <v>246</v>
      </c>
    </row>
    <row r="152" spans="2:65" s="13" customFormat="1" ht="11.25">
      <c r="B152" s="158"/>
      <c r="D152" s="151" t="s">
        <v>205</v>
      </c>
      <c r="E152" s="159" t="s">
        <v>1</v>
      </c>
      <c r="F152" s="160" t="s">
        <v>247</v>
      </c>
      <c r="H152" s="159" t="s">
        <v>1</v>
      </c>
      <c r="I152" s="161"/>
      <c r="L152" s="158"/>
      <c r="M152" s="162"/>
      <c r="T152" s="163"/>
      <c r="AT152" s="159" t="s">
        <v>205</v>
      </c>
      <c r="AU152" s="159" t="s">
        <v>89</v>
      </c>
      <c r="AV152" s="13" t="s">
        <v>21</v>
      </c>
      <c r="AW152" s="13" t="s">
        <v>36</v>
      </c>
      <c r="AX152" s="13" t="s">
        <v>81</v>
      </c>
      <c r="AY152" s="159" t="s">
        <v>196</v>
      </c>
    </row>
    <row r="153" spans="2:65" s="12" customFormat="1" ht="11.25">
      <c r="B153" s="150"/>
      <c r="D153" s="151" t="s">
        <v>205</v>
      </c>
      <c r="E153" s="152" t="s">
        <v>1</v>
      </c>
      <c r="F153" s="153" t="s">
        <v>248</v>
      </c>
      <c r="H153" s="154">
        <v>273.89999999999998</v>
      </c>
      <c r="I153" s="155"/>
      <c r="L153" s="150"/>
      <c r="M153" s="156"/>
      <c r="T153" s="157"/>
      <c r="AT153" s="152" t="s">
        <v>205</v>
      </c>
      <c r="AU153" s="152" t="s">
        <v>89</v>
      </c>
      <c r="AV153" s="12" t="s">
        <v>89</v>
      </c>
      <c r="AW153" s="12" t="s">
        <v>36</v>
      </c>
      <c r="AX153" s="12" t="s">
        <v>81</v>
      </c>
      <c r="AY153" s="152" t="s">
        <v>196</v>
      </c>
    </row>
    <row r="154" spans="2:65" s="14" customFormat="1" ht="11.25">
      <c r="B154" s="164"/>
      <c r="D154" s="151" t="s">
        <v>205</v>
      </c>
      <c r="E154" s="165" t="s">
        <v>129</v>
      </c>
      <c r="F154" s="166" t="s">
        <v>249</v>
      </c>
      <c r="H154" s="167">
        <v>273.89999999999998</v>
      </c>
      <c r="I154" s="168"/>
      <c r="L154" s="164"/>
      <c r="M154" s="169"/>
      <c r="T154" s="170"/>
      <c r="AT154" s="165" t="s">
        <v>205</v>
      </c>
      <c r="AU154" s="165" t="s">
        <v>89</v>
      </c>
      <c r="AV154" s="14" t="s">
        <v>203</v>
      </c>
      <c r="AW154" s="14" t="s">
        <v>36</v>
      </c>
      <c r="AX154" s="14" t="s">
        <v>21</v>
      </c>
      <c r="AY154" s="165" t="s">
        <v>196</v>
      </c>
    </row>
    <row r="155" spans="2:65" s="1" customFormat="1" ht="24.2" customHeight="1">
      <c r="B155" s="32"/>
      <c r="C155" s="137" t="s">
        <v>157</v>
      </c>
      <c r="D155" s="137" t="s">
        <v>198</v>
      </c>
      <c r="E155" s="138" t="s">
        <v>250</v>
      </c>
      <c r="F155" s="139" t="s">
        <v>251</v>
      </c>
      <c r="G155" s="140" t="s">
        <v>227</v>
      </c>
      <c r="H155" s="141">
        <v>498</v>
      </c>
      <c r="I155" s="142"/>
      <c r="J155" s="143">
        <f>ROUND(I155*H155,2)</f>
        <v>0</v>
      </c>
      <c r="K155" s="139" t="s">
        <v>202</v>
      </c>
      <c r="L155" s="32"/>
      <c r="M155" s="144" t="s">
        <v>1</v>
      </c>
      <c r="N155" s="145" t="s">
        <v>46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203</v>
      </c>
      <c r="AT155" s="148" t="s">
        <v>198</v>
      </c>
      <c r="AU155" s="148" t="s">
        <v>89</v>
      </c>
      <c r="AY155" s="17" t="s">
        <v>196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21</v>
      </c>
      <c r="BK155" s="149">
        <f>ROUND(I155*H155,2)</f>
        <v>0</v>
      </c>
      <c r="BL155" s="17" t="s">
        <v>203</v>
      </c>
      <c r="BM155" s="148" t="s">
        <v>252</v>
      </c>
    </row>
    <row r="156" spans="2:65" s="13" customFormat="1" ht="11.25">
      <c r="B156" s="158"/>
      <c r="D156" s="151" t="s">
        <v>205</v>
      </c>
      <c r="E156" s="159" t="s">
        <v>1</v>
      </c>
      <c r="F156" s="160" t="s">
        <v>247</v>
      </c>
      <c r="H156" s="159" t="s">
        <v>1</v>
      </c>
      <c r="I156" s="161"/>
      <c r="L156" s="158"/>
      <c r="M156" s="162"/>
      <c r="T156" s="163"/>
      <c r="AT156" s="159" t="s">
        <v>205</v>
      </c>
      <c r="AU156" s="159" t="s">
        <v>89</v>
      </c>
      <c r="AV156" s="13" t="s">
        <v>21</v>
      </c>
      <c r="AW156" s="13" t="s">
        <v>36</v>
      </c>
      <c r="AX156" s="13" t="s">
        <v>81</v>
      </c>
      <c r="AY156" s="159" t="s">
        <v>196</v>
      </c>
    </row>
    <row r="157" spans="2:65" s="12" customFormat="1" ht="11.25">
      <c r="B157" s="150"/>
      <c r="D157" s="151" t="s">
        <v>205</v>
      </c>
      <c r="E157" s="152" t="s">
        <v>1</v>
      </c>
      <c r="F157" s="153" t="s">
        <v>253</v>
      </c>
      <c r="H157" s="154">
        <v>498</v>
      </c>
      <c r="I157" s="155"/>
      <c r="L157" s="150"/>
      <c r="M157" s="156"/>
      <c r="T157" s="157"/>
      <c r="AT157" s="152" t="s">
        <v>205</v>
      </c>
      <c r="AU157" s="152" t="s">
        <v>89</v>
      </c>
      <c r="AV157" s="12" t="s">
        <v>89</v>
      </c>
      <c r="AW157" s="12" t="s">
        <v>36</v>
      </c>
      <c r="AX157" s="12" t="s">
        <v>21</v>
      </c>
      <c r="AY157" s="152" t="s">
        <v>196</v>
      </c>
    </row>
    <row r="158" spans="2:65" s="1" customFormat="1" ht="21.75" customHeight="1">
      <c r="B158" s="32"/>
      <c r="C158" s="137" t="s">
        <v>8</v>
      </c>
      <c r="D158" s="137" t="s">
        <v>198</v>
      </c>
      <c r="E158" s="138" t="s">
        <v>232</v>
      </c>
      <c r="F158" s="139" t="s">
        <v>233</v>
      </c>
      <c r="G158" s="140" t="s">
        <v>209</v>
      </c>
      <c r="H158" s="141">
        <v>123.255</v>
      </c>
      <c r="I158" s="142"/>
      <c r="J158" s="143">
        <f>ROUND(I158*H158,2)</f>
        <v>0</v>
      </c>
      <c r="K158" s="139" t="s">
        <v>202</v>
      </c>
      <c r="L158" s="32"/>
      <c r="M158" s="144" t="s">
        <v>1</v>
      </c>
      <c r="N158" s="145" t="s">
        <v>46</v>
      </c>
      <c r="P158" s="146">
        <f>O158*H158</f>
        <v>0</v>
      </c>
      <c r="Q158" s="146">
        <v>0</v>
      </c>
      <c r="R158" s="146">
        <f>Q158*H158</f>
        <v>0</v>
      </c>
      <c r="S158" s="146">
        <v>0</v>
      </c>
      <c r="T158" s="147">
        <f>S158*H158</f>
        <v>0</v>
      </c>
      <c r="AR158" s="148" t="s">
        <v>203</v>
      </c>
      <c r="AT158" s="148" t="s">
        <v>198</v>
      </c>
      <c r="AU158" s="148" t="s">
        <v>89</v>
      </c>
      <c r="AY158" s="17" t="s">
        <v>196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7" t="s">
        <v>21</v>
      </c>
      <c r="BK158" s="149">
        <f>ROUND(I158*H158,2)</f>
        <v>0</v>
      </c>
      <c r="BL158" s="17" t="s">
        <v>203</v>
      </c>
      <c r="BM158" s="148" t="s">
        <v>254</v>
      </c>
    </row>
    <row r="159" spans="2:65" s="1" customFormat="1" ht="24.2" customHeight="1">
      <c r="B159" s="32"/>
      <c r="C159" s="137" t="s">
        <v>255</v>
      </c>
      <c r="D159" s="137" t="s">
        <v>198</v>
      </c>
      <c r="E159" s="138" t="s">
        <v>236</v>
      </c>
      <c r="F159" s="139" t="s">
        <v>237</v>
      </c>
      <c r="G159" s="140" t="s">
        <v>209</v>
      </c>
      <c r="H159" s="141">
        <v>493.02</v>
      </c>
      <c r="I159" s="142"/>
      <c r="J159" s="143">
        <f>ROUND(I159*H159,2)</f>
        <v>0</v>
      </c>
      <c r="K159" s="139" t="s">
        <v>202</v>
      </c>
      <c r="L159" s="32"/>
      <c r="M159" s="144" t="s">
        <v>1</v>
      </c>
      <c r="N159" s="145" t="s">
        <v>46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203</v>
      </c>
      <c r="AT159" s="148" t="s">
        <v>198</v>
      </c>
      <c r="AU159" s="148" t="s">
        <v>89</v>
      </c>
      <c r="AY159" s="17" t="s">
        <v>196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21</v>
      </c>
      <c r="BK159" s="149">
        <f>ROUND(I159*H159,2)</f>
        <v>0</v>
      </c>
      <c r="BL159" s="17" t="s">
        <v>203</v>
      </c>
      <c r="BM159" s="148" t="s">
        <v>256</v>
      </c>
    </row>
    <row r="160" spans="2:65" s="12" customFormat="1" ht="11.25">
      <c r="B160" s="150"/>
      <c r="D160" s="151" t="s">
        <v>205</v>
      </c>
      <c r="F160" s="153" t="s">
        <v>257</v>
      </c>
      <c r="H160" s="154">
        <v>493.02</v>
      </c>
      <c r="I160" s="155"/>
      <c r="L160" s="150"/>
      <c r="M160" s="156"/>
      <c r="T160" s="157"/>
      <c r="AT160" s="152" t="s">
        <v>205</v>
      </c>
      <c r="AU160" s="152" t="s">
        <v>89</v>
      </c>
      <c r="AV160" s="12" t="s">
        <v>89</v>
      </c>
      <c r="AW160" s="12" t="s">
        <v>4</v>
      </c>
      <c r="AX160" s="12" t="s">
        <v>21</v>
      </c>
      <c r="AY160" s="152" t="s">
        <v>196</v>
      </c>
    </row>
    <row r="161" spans="2:65" s="1" customFormat="1" ht="24.2" customHeight="1">
      <c r="B161" s="32"/>
      <c r="C161" s="137" t="s">
        <v>258</v>
      </c>
      <c r="D161" s="137" t="s">
        <v>198</v>
      </c>
      <c r="E161" s="138" t="s">
        <v>259</v>
      </c>
      <c r="F161" s="139" t="s">
        <v>260</v>
      </c>
      <c r="G161" s="140" t="s">
        <v>209</v>
      </c>
      <c r="H161" s="141">
        <v>123.255</v>
      </c>
      <c r="I161" s="142"/>
      <c r="J161" s="143">
        <f>ROUND(I161*H161,2)</f>
        <v>0</v>
      </c>
      <c r="K161" s="139" t="s">
        <v>217</v>
      </c>
      <c r="L161" s="32"/>
      <c r="M161" s="144" t="s">
        <v>1</v>
      </c>
      <c r="N161" s="145" t="s">
        <v>46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203</v>
      </c>
      <c r="AT161" s="148" t="s">
        <v>198</v>
      </c>
      <c r="AU161" s="148" t="s">
        <v>89</v>
      </c>
      <c r="AY161" s="17" t="s">
        <v>196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21</v>
      </c>
      <c r="BK161" s="149">
        <f>ROUND(I161*H161,2)</f>
        <v>0</v>
      </c>
      <c r="BL161" s="17" t="s">
        <v>203</v>
      </c>
      <c r="BM161" s="148" t="s">
        <v>261</v>
      </c>
    </row>
    <row r="162" spans="2:65" s="1" customFormat="1" ht="24.2" customHeight="1">
      <c r="B162" s="32"/>
      <c r="C162" s="137" t="s">
        <v>262</v>
      </c>
      <c r="D162" s="137" t="s">
        <v>198</v>
      </c>
      <c r="E162" s="138" t="s">
        <v>263</v>
      </c>
      <c r="F162" s="139" t="s">
        <v>264</v>
      </c>
      <c r="G162" s="140" t="s">
        <v>227</v>
      </c>
      <c r="H162" s="141">
        <v>5.5</v>
      </c>
      <c r="I162" s="142"/>
      <c r="J162" s="143">
        <f>ROUND(I162*H162,2)</f>
        <v>0</v>
      </c>
      <c r="K162" s="139" t="s">
        <v>202</v>
      </c>
      <c r="L162" s="32"/>
      <c r="M162" s="144" t="s">
        <v>1</v>
      </c>
      <c r="N162" s="145" t="s">
        <v>46</v>
      </c>
      <c r="P162" s="146">
        <f>O162*H162</f>
        <v>0</v>
      </c>
      <c r="Q162" s="146">
        <v>8.6800000000000002E-3</v>
      </c>
      <c r="R162" s="146">
        <f>Q162*H162</f>
        <v>4.7740000000000005E-2</v>
      </c>
      <c r="S162" s="146">
        <v>0</v>
      </c>
      <c r="T162" s="147">
        <f>S162*H162</f>
        <v>0</v>
      </c>
      <c r="AR162" s="148" t="s">
        <v>203</v>
      </c>
      <c r="AT162" s="148" t="s">
        <v>198</v>
      </c>
      <c r="AU162" s="148" t="s">
        <v>89</v>
      </c>
      <c r="AY162" s="17" t="s">
        <v>196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21</v>
      </c>
      <c r="BK162" s="149">
        <f>ROUND(I162*H162,2)</f>
        <v>0</v>
      </c>
      <c r="BL162" s="17" t="s">
        <v>203</v>
      </c>
      <c r="BM162" s="148" t="s">
        <v>265</v>
      </c>
    </row>
    <row r="163" spans="2:65" s="12" customFormat="1" ht="11.25">
      <c r="B163" s="150"/>
      <c r="D163" s="151" t="s">
        <v>205</v>
      </c>
      <c r="E163" s="152" t="s">
        <v>1</v>
      </c>
      <c r="F163" s="153" t="s">
        <v>266</v>
      </c>
      <c r="H163" s="154">
        <v>5.5</v>
      </c>
      <c r="I163" s="155"/>
      <c r="L163" s="150"/>
      <c r="M163" s="156"/>
      <c r="T163" s="157"/>
      <c r="AT163" s="152" t="s">
        <v>205</v>
      </c>
      <c r="AU163" s="152" t="s">
        <v>89</v>
      </c>
      <c r="AV163" s="12" t="s">
        <v>89</v>
      </c>
      <c r="AW163" s="12" t="s">
        <v>36</v>
      </c>
      <c r="AX163" s="12" t="s">
        <v>81</v>
      </c>
      <c r="AY163" s="152" t="s">
        <v>196</v>
      </c>
    </row>
    <row r="164" spans="2:65" s="14" customFormat="1" ht="11.25">
      <c r="B164" s="164"/>
      <c r="D164" s="151" t="s">
        <v>205</v>
      </c>
      <c r="E164" s="165" t="s">
        <v>149</v>
      </c>
      <c r="F164" s="166" t="s">
        <v>249</v>
      </c>
      <c r="H164" s="167">
        <v>5.5</v>
      </c>
      <c r="I164" s="168"/>
      <c r="L164" s="164"/>
      <c r="M164" s="169"/>
      <c r="T164" s="170"/>
      <c r="AT164" s="165" t="s">
        <v>205</v>
      </c>
      <c r="AU164" s="165" t="s">
        <v>89</v>
      </c>
      <c r="AV164" s="14" t="s">
        <v>203</v>
      </c>
      <c r="AW164" s="14" t="s">
        <v>36</v>
      </c>
      <c r="AX164" s="14" t="s">
        <v>21</v>
      </c>
      <c r="AY164" s="165" t="s">
        <v>196</v>
      </c>
    </row>
    <row r="165" spans="2:65" s="1" customFormat="1" ht="24.2" customHeight="1">
      <c r="B165" s="32"/>
      <c r="C165" s="137" t="s">
        <v>267</v>
      </c>
      <c r="D165" s="137" t="s">
        <v>198</v>
      </c>
      <c r="E165" s="138" t="s">
        <v>268</v>
      </c>
      <c r="F165" s="139" t="s">
        <v>269</v>
      </c>
      <c r="G165" s="140" t="s">
        <v>227</v>
      </c>
      <c r="H165" s="141">
        <v>20.9</v>
      </c>
      <c r="I165" s="142"/>
      <c r="J165" s="143">
        <f>ROUND(I165*H165,2)</f>
        <v>0</v>
      </c>
      <c r="K165" s="139" t="s">
        <v>202</v>
      </c>
      <c r="L165" s="32"/>
      <c r="M165" s="144" t="s">
        <v>1</v>
      </c>
      <c r="N165" s="145" t="s">
        <v>46</v>
      </c>
      <c r="P165" s="146">
        <f>O165*H165</f>
        <v>0</v>
      </c>
      <c r="Q165" s="146">
        <v>3.6900000000000002E-2</v>
      </c>
      <c r="R165" s="146">
        <f>Q165*H165</f>
        <v>0.77120999999999995</v>
      </c>
      <c r="S165" s="146">
        <v>0</v>
      </c>
      <c r="T165" s="147">
        <f>S165*H165</f>
        <v>0</v>
      </c>
      <c r="AR165" s="148" t="s">
        <v>203</v>
      </c>
      <c r="AT165" s="148" t="s">
        <v>198</v>
      </c>
      <c r="AU165" s="148" t="s">
        <v>89</v>
      </c>
      <c r="AY165" s="17" t="s">
        <v>196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21</v>
      </c>
      <c r="BK165" s="149">
        <f>ROUND(I165*H165,2)</f>
        <v>0</v>
      </c>
      <c r="BL165" s="17" t="s">
        <v>203</v>
      </c>
      <c r="BM165" s="148" t="s">
        <v>270</v>
      </c>
    </row>
    <row r="166" spans="2:65" s="12" customFormat="1" ht="11.25">
      <c r="B166" s="150"/>
      <c r="D166" s="151" t="s">
        <v>205</v>
      </c>
      <c r="E166" s="152" t="s">
        <v>1</v>
      </c>
      <c r="F166" s="153" t="s">
        <v>271</v>
      </c>
      <c r="H166" s="154">
        <v>19</v>
      </c>
      <c r="I166" s="155"/>
      <c r="L166" s="150"/>
      <c r="M166" s="156"/>
      <c r="T166" s="157"/>
      <c r="AT166" s="152" t="s">
        <v>205</v>
      </c>
      <c r="AU166" s="152" t="s">
        <v>89</v>
      </c>
      <c r="AV166" s="12" t="s">
        <v>89</v>
      </c>
      <c r="AW166" s="12" t="s">
        <v>36</v>
      </c>
      <c r="AX166" s="12" t="s">
        <v>81</v>
      </c>
      <c r="AY166" s="152" t="s">
        <v>196</v>
      </c>
    </row>
    <row r="167" spans="2:65" s="14" customFormat="1" ht="11.25">
      <c r="B167" s="164"/>
      <c r="D167" s="151" t="s">
        <v>205</v>
      </c>
      <c r="E167" s="165" t="s">
        <v>133</v>
      </c>
      <c r="F167" s="166" t="s">
        <v>249</v>
      </c>
      <c r="H167" s="167">
        <v>19</v>
      </c>
      <c r="I167" s="168"/>
      <c r="L167" s="164"/>
      <c r="M167" s="169"/>
      <c r="T167" s="170"/>
      <c r="AT167" s="165" t="s">
        <v>205</v>
      </c>
      <c r="AU167" s="165" t="s">
        <v>89</v>
      </c>
      <c r="AV167" s="14" t="s">
        <v>203</v>
      </c>
      <c r="AW167" s="14" t="s">
        <v>36</v>
      </c>
      <c r="AX167" s="14" t="s">
        <v>81</v>
      </c>
      <c r="AY167" s="165" t="s">
        <v>196</v>
      </c>
    </row>
    <row r="168" spans="2:65" s="12" customFormat="1" ht="11.25">
      <c r="B168" s="150"/>
      <c r="D168" s="151" t="s">
        <v>205</v>
      </c>
      <c r="E168" s="152" t="s">
        <v>1</v>
      </c>
      <c r="F168" s="153" t="s">
        <v>272</v>
      </c>
      <c r="H168" s="154">
        <v>20.9</v>
      </c>
      <c r="I168" s="155"/>
      <c r="L168" s="150"/>
      <c r="M168" s="156"/>
      <c r="T168" s="157"/>
      <c r="AT168" s="152" t="s">
        <v>205</v>
      </c>
      <c r="AU168" s="152" t="s">
        <v>89</v>
      </c>
      <c r="AV168" s="12" t="s">
        <v>89</v>
      </c>
      <c r="AW168" s="12" t="s">
        <v>36</v>
      </c>
      <c r="AX168" s="12" t="s">
        <v>81</v>
      </c>
      <c r="AY168" s="152" t="s">
        <v>196</v>
      </c>
    </row>
    <row r="169" spans="2:65" s="14" customFormat="1" ht="11.25">
      <c r="B169" s="164"/>
      <c r="D169" s="151" t="s">
        <v>205</v>
      </c>
      <c r="E169" s="165" t="s">
        <v>136</v>
      </c>
      <c r="F169" s="166" t="s">
        <v>249</v>
      </c>
      <c r="H169" s="167">
        <v>20.9</v>
      </c>
      <c r="I169" s="168"/>
      <c r="L169" s="164"/>
      <c r="M169" s="169"/>
      <c r="T169" s="170"/>
      <c r="AT169" s="165" t="s">
        <v>205</v>
      </c>
      <c r="AU169" s="165" t="s">
        <v>89</v>
      </c>
      <c r="AV169" s="14" t="s">
        <v>203</v>
      </c>
      <c r="AW169" s="14" t="s">
        <v>36</v>
      </c>
      <c r="AX169" s="14" t="s">
        <v>21</v>
      </c>
      <c r="AY169" s="165" t="s">
        <v>196</v>
      </c>
    </row>
    <row r="170" spans="2:65" s="1" customFormat="1" ht="24.2" customHeight="1">
      <c r="B170" s="32"/>
      <c r="C170" s="137" t="s">
        <v>273</v>
      </c>
      <c r="D170" s="137" t="s">
        <v>198</v>
      </c>
      <c r="E170" s="138" t="s">
        <v>274</v>
      </c>
      <c r="F170" s="139" t="s">
        <v>275</v>
      </c>
      <c r="G170" s="140" t="s">
        <v>276</v>
      </c>
      <c r="H170" s="141">
        <v>39.6</v>
      </c>
      <c r="I170" s="142"/>
      <c r="J170" s="143">
        <f>ROUND(I170*H170,2)</f>
        <v>0</v>
      </c>
      <c r="K170" s="139" t="s">
        <v>202</v>
      </c>
      <c r="L170" s="32"/>
      <c r="M170" s="144" t="s">
        <v>1</v>
      </c>
      <c r="N170" s="145" t="s">
        <v>46</v>
      </c>
      <c r="P170" s="146">
        <f>O170*H170</f>
        <v>0</v>
      </c>
      <c r="Q170" s="146">
        <v>0</v>
      </c>
      <c r="R170" s="146">
        <f>Q170*H170</f>
        <v>0</v>
      </c>
      <c r="S170" s="146">
        <v>0</v>
      </c>
      <c r="T170" s="147">
        <f>S170*H170</f>
        <v>0</v>
      </c>
      <c r="AR170" s="148" t="s">
        <v>203</v>
      </c>
      <c r="AT170" s="148" t="s">
        <v>198</v>
      </c>
      <c r="AU170" s="148" t="s">
        <v>89</v>
      </c>
      <c r="AY170" s="17" t="s">
        <v>196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7" t="s">
        <v>21</v>
      </c>
      <c r="BK170" s="149">
        <f>ROUND(I170*H170,2)</f>
        <v>0</v>
      </c>
      <c r="BL170" s="17" t="s">
        <v>203</v>
      </c>
      <c r="BM170" s="148" t="s">
        <v>277</v>
      </c>
    </row>
    <row r="171" spans="2:65" s="12" customFormat="1" ht="11.25">
      <c r="B171" s="150"/>
      <c r="D171" s="151" t="s">
        <v>205</v>
      </c>
      <c r="E171" s="152" t="s">
        <v>1</v>
      </c>
      <c r="F171" s="153" t="s">
        <v>278</v>
      </c>
      <c r="H171" s="154">
        <v>8.25</v>
      </c>
      <c r="I171" s="155"/>
      <c r="L171" s="150"/>
      <c r="M171" s="156"/>
      <c r="T171" s="157"/>
      <c r="AT171" s="152" t="s">
        <v>205</v>
      </c>
      <c r="AU171" s="152" t="s">
        <v>89</v>
      </c>
      <c r="AV171" s="12" t="s">
        <v>89</v>
      </c>
      <c r="AW171" s="12" t="s">
        <v>36</v>
      </c>
      <c r="AX171" s="12" t="s">
        <v>81</v>
      </c>
      <c r="AY171" s="152" t="s">
        <v>196</v>
      </c>
    </row>
    <row r="172" spans="2:65" s="12" customFormat="1" ht="11.25">
      <c r="B172" s="150"/>
      <c r="D172" s="151" t="s">
        <v>205</v>
      </c>
      <c r="E172" s="152" t="s">
        <v>1</v>
      </c>
      <c r="F172" s="153" t="s">
        <v>279</v>
      </c>
      <c r="H172" s="154">
        <v>31.35</v>
      </c>
      <c r="I172" s="155"/>
      <c r="L172" s="150"/>
      <c r="M172" s="156"/>
      <c r="T172" s="157"/>
      <c r="AT172" s="152" t="s">
        <v>205</v>
      </c>
      <c r="AU172" s="152" t="s">
        <v>89</v>
      </c>
      <c r="AV172" s="12" t="s">
        <v>89</v>
      </c>
      <c r="AW172" s="12" t="s">
        <v>36</v>
      </c>
      <c r="AX172" s="12" t="s">
        <v>81</v>
      </c>
      <c r="AY172" s="152" t="s">
        <v>196</v>
      </c>
    </row>
    <row r="173" spans="2:65" s="14" customFormat="1" ht="11.25">
      <c r="B173" s="164"/>
      <c r="D173" s="151" t="s">
        <v>205</v>
      </c>
      <c r="E173" s="165" t="s">
        <v>163</v>
      </c>
      <c r="F173" s="166" t="s">
        <v>249</v>
      </c>
      <c r="H173" s="167">
        <v>39.6</v>
      </c>
      <c r="I173" s="168"/>
      <c r="L173" s="164"/>
      <c r="M173" s="169"/>
      <c r="T173" s="170"/>
      <c r="AT173" s="165" t="s">
        <v>205</v>
      </c>
      <c r="AU173" s="165" t="s">
        <v>89</v>
      </c>
      <c r="AV173" s="14" t="s">
        <v>203</v>
      </c>
      <c r="AW173" s="14" t="s">
        <v>36</v>
      </c>
      <c r="AX173" s="14" t="s">
        <v>21</v>
      </c>
      <c r="AY173" s="165" t="s">
        <v>196</v>
      </c>
    </row>
    <row r="174" spans="2:65" s="1" customFormat="1" ht="37.9" customHeight="1">
      <c r="B174" s="32"/>
      <c r="C174" s="137" t="s">
        <v>280</v>
      </c>
      <c r="D174" s="137" t="s">
        <v>198</v>
      </c>
      <c r="E174" s="138" t="s">
        <v>281</v>
      </c>
      <c r="F174" s="139" t="s">
        <v>282</v>
      </c>
      <c r="G174" s="140" t="s">
        <v>276</v>
      </c>
      <c r="H174" s="141">
        <v>9.9</v>
      </c>
      <c r="I174" s="142"/>
      <c r="J174" s="143">
        <f>ROUND(I174*H174,2)</f>
        <v>0</v>
      </c>
      <c r="K174" s="139" t="s">
        <v>202</v>
      </c>
      <c r="L174" s="32"/>
      <c r="M174" s="144" t="s">
        <v>1</v>
      </c>
      <c r="N174" s="145" t="s">
        <v>46</v>
      </c>
      <c r="P174" s="146">
        <f>O174*H174</f>
        <v>0</v>
      </c>
      <c r="Q174" s="146">
        <v>0</v>
      </c>
      <c r="R174" s="146">
        <f>Q174*H174</f>
        <v>0</v>
      </c>
      <c r="S174" s="146">
        <v>0</v>
      </c>
      <c r="T174" s="147">
        <f>S174*H174</f>
        <v>0</v>
      </c>
      <c r="AR174" s="148" t="s">
        <v>203</v>
      </c>
      <c r="AT174" s="148" t="s">
        <v>198</v>
      </c>
      <c r="AU174" s="148" t="s">
        <v>89</v>
      </c>
      <c r="AY174" s="17" t="s">
        <v>196</v>
      </c>
      <c r="BE174" s="149">
        <f>IF(N174="základní",J174,0)</f>
        <v>0</v>
      </c>
      <c r="BF174" s="149">
        <f>IF(N174="snížená",J174,0)</f>
        <v>0</v>
      </c>
      <c r="BG174" s="149">
        <f>IF(N174="zákl. přenesená",J174,0)</f>
        <v>0</v>
      </c>
      <c r="BH174" s="149">
        <f>IF(N174="sníž. přenesená",J174,0)</f>
        <v>0</v>
      </c>
      <c r="BI174" s="149">
        <f>IF(N174="nulová",J174,0)</f>
        <v>0</v>
      </c>
      <c r="BJ174" s="17" t="s">
        <v>21</v>
      </c>
      <c r="BK174" s="149">
        <f>ROUND(I174*H174,2)</f>
        <v>0</v>
      </c>
      <c r="BL174" s="17" t="s">
        <v>203</v>
      </c>
      <c r="BM174" s="148" t="s">
        <v>283</v>
      </c>
    </row>
    <row r="175" spans="2:65" s="13" customFormat="1" ht="11.25">
      <c r="B175" s="158"/>
      <c r="D175" s="151" t="s">
        <v>205</v>
      </c>
      <c r="E175" s="159" t="s">
        <v>1</v>
      </c>
      <c r="F175" s="160" t="s">
        <v>284</v>
      </c>
      <c r="H175" s="159" t="s">
        <v>1</v>
      </c>
      <c r="I175" s="161"/>
      <c r="L175" s="158"/>
      <c r="M175" s="162"/>
      <c r="T175" s="163"/>
      <c r="AT175" s="159" t="s">
        <v>205</v>
      </c>
      <c r="AU175" s="159" t="s">
        <v>89</v>
      </c>
      <c r="AV175" s="13" t="s">
        <v>21</v>
      </c>
      <c r="AW175" s="13" t="s">
        <v>36</v>
      </c>
      <c r="AX175" s="13" t="s">
        <v>81</v>
      </c>
      <c r="AY175" s="159" t="s">
        <v>196</v>
      </c>
    </row>
    <row r="176" spans="2:65" s="12" customFormat="1" ht="11.25">
      <c r="B176" s="150"/>
      <c r="D176" s="151" t="s">
        <v>205</v>
      </c>
      <c r="E176" s="152" t="s">
        <v>1</v>
      </c>
      <c r="F176" s="153" t="s">
        <v>285</v>
      </c>
      <c r="H176" s="154">
        <v>9.9</v>
      </c>
      <c r="I176" s="155"/>
      <c r="L176" s="150"/>
      <c r="M176" s="156"/>
      <c r="T176" s="157"/>
      <c r="AT176" s="152" t="s">
        <v>205</v>
      </c>
      <c r="AU176" s="152" t="s">
        <v>89</v>
      </c>
      <c r="AV176" s="12" t="s">
        <v>89</v>
      </c>
      <c r="AW176" s="12" t="s">
        <v>36</v>
      </c>
      <c r="AX176" s="12" t="s">
        <v>21</v>
      </c>
      <c r="AY176" s="152" t="s">
        <v>196</v>
      </c>
    </row>
    <row r="177" spans="2:65" s="1" customFormat="1" ht="37.9" customHeight="1">
      <c r="B177" s="32"/>
      <c r="C177" s="137" t="s">
        <v>134</v>
      </c>
      <c r="D177" s="137" t="s">
        <v>198</v>
      </c>
      <c r="E177" s="138" t="s">
        <v>286</v>
      </c>
      <c r="F177" s="139" t="s">
        <v>287</v>
      </c>
      <c r="G177" s="140" t="s">
        <v>276</v>
      </c>
      <c r="H177" s="141">
        <v>29.7</v>
      </c>
      <c r="I177" s="142"/>
      <c r="J177" s="143">
        <f>ROUND(I177*H177,2)</f>
        <v>0</v>
      </c>
      <c r="K177" s="139" t="s">
        <v>202</v>
      </c>
      <c r="L177" s="32"/>
      <c r="M177" s="144" t="s">
        <v>1</v>
      </c>
      <c r="N177" s="145" t="s">
        <v>46</v>
      </c>
      <c r="P177" s="146">
        <f>O177*H177</f>
        <v>0</v>
      </c>
      <c r="Q177" s="146">
        <v>0</v>
      </c>
      <c r="R177" s="146">
        <f>Q177*H177</f>
        <v>0</v>
      </c>
      <c r="S177" s="146">
        <v>0</v>
      </c>
      <c r="T177" s="147">
        <f>S177*H177</f>
        <v>0</v>
      </c>
      <c r="AR177" s="148" t="s">
        <v>203</v>
      </c>
      <c r="AT177" s="148" t="s">
        <v>198</v>
      </c>
      <c r="AU177" s="148" t="s">
        <v>89</v>
      </c>
      <c r="AY177" s="17" t="s">
        <v>196</v>
      </c>
      <c r="BE177" s="149">
        <f>IF(N177="základní",J177,0)</f>
        <v>0</v>
      </c>
      <c r="BF177" s="149">
        <f>IF(N177="snížená",J177,0)</f>
        <v>0</v>
      </c>
      <c r="BG177" s="149">
        <f>IF(N177="zákl. přenesená",J177,0)</f>
        <v>0</v>
      </c>
      <c r="BH177" s="149">
        <f>IF(N177="sníž. přenesená",J177,0)</f>
        <v>0</v>
      </c>
      <c r="BI177" s="149">
        <f>IF(N177="nulová",J177,0)</f>
        <v>0</v>
      </c>
      <c r="BJ177" s="17" t="s">
        <v>21</v>
      </c>
      <c r="BK177" s="149">
        <f>ROUND(I177*H177,2)</f>
        <v>0</v>
      </c>
      <c r="BL177" s="17" t="s">
        <v>203</v>
      </c>
      <c r="BM177" s="148" t="s">
        <v>288</v>
      </c>
    </row>
    <row r="178" spans="2:65" s="12" customFormat="1" ht="11.25">
      <c r="B178" s="150"/>
      <c r="D178" s="151" t="s">
        <v>205</v>
      </c>
      <c r="E178" s="152" t="s">
        <v>1</v>
      </c>
      <c r="F178" s="153" t="s">
        <v>289</v>
      </c>
      <c r="H178" s="154">
        <v>29.7</v>
      </c>
      <c r="I178" s="155"/>
      <c r="L178" s="150"/>
      <c r="M178" s="156"/>
      <c r="T178" s="157"/>
      <c r="AT178" s="152" t="s">
        <v>205</v>
      </c>
      <c r="AU178" s="152" t="s">
        <v>89</v>
      </c>
      <c r="AV178" s="12" t="s">
        <v>89</v>
      </c>
      <c r="AW178" s="12" t="s">
        <v>36</v>
      </c>
      <c r="AX178" s="12" t="s">
        <v>21</v>
      </c>
      <c r="AY178" s="152" t="s">
        <v>196</v>
      </c>
    </row>
    <row r="179" spans="2:65" s="1" customFormat="1" ht="33" customHeight="1">
      <c r="B179" s="32"/>
      <c r="C179" s="137" t="s">
        <v>290</v>
      </c>
      <c r="D179" s="137" t="s">
        <v>198</v>
      </c>
      <c r="E179" s="138" t="s">
        <v>291</v>
      </c>
      <c r="F179" s="139" t="s">
        <v>292</v>
      </c>
      <c r="G179" s="140" t="s">
        <v>276</v>
      </c>
      <c r="H179" s="141">
        <v>68.141000000000005</v>
      </c>
      <c r="I179" s="142"/>
      <c r="J179" s="143">
        <f>ROUND(I179*H179,2)</f>
        <v>0</v>
      </c>
      <c r="K179" s="139" t="s">
        <v>202</v>
      </c>
      <c r="L179" s="32"/>
      <c r="M179" s="144" t="s">
        <v>1</v>
      </c>
      <c r="N179" s="145" t="s">
        <v>46</v>
      </c>
      <c r="P179" s="146">
        <f>O179*H179</f>
        <v>0</v>
      </c>
      <c r="Q179" s="146">
        <v>0</v>
      </c>
      <c r="R179" s="146">
        <f>Q179*H179</f>
        <v>0</v>
      </c>
      <c r="S179" s="146">
        <v>0</v>
      </c>
      <c r="T179" s="147">
        <f>S179*H179</f>
        <v>0</v>
      </c>
      <c r="AR179" s="148" t="s">
        <v>203</v>
      </c>
      <c r="AT179" s="148" t="s">
        <v>198</v>
      </c>
      <c r="AU179" s="148" t="s">
        <v>89</v>
      </c>
      <c r="AY179" s="17" t="s">
        <v>196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21</v>
      </c>
      <c r="BK179" s="149">
        <f>ROUND(I179*H179,2)</f>
        <v>0</v>
      </c>
      <c r="BL179" s="17" t="s">
        <v>203</v>
      </c>
      <c r="BM179" s="148" t="s">
        <v>293</v>
      </c>
    </row>
    <row r="180" spans="2:65" s="13" customFormat="1" ht="11.25">
      <c r="B180" s="158"/>
      <c r="D180" s="151" t="s">
        <v>205</v>
      </c>
      <c r="E180" s="159" t="s">
        <v>1</v>
      </c>
      <c r="F180" s="160" t="s">
        <v>294</v>
      </c>
      <c r="H180" s="159" t="s">
        <v>1</v>
      </c>
      <c r="I180" s="161"/>
      <c r="L180" s="158"/>
      <c r="M180" s="162"/>
      <c r="T180" s="163"/>
      <c r="AT180" s="159" t="s">
        <v>205</v>
      </c>
      <c r="AU180" s="159" t="s">
        <v>89</v>
      </c>
      <c r="AV180" s="13" t="s">
        <v>21</v>
      </c>
      <c r="AW180" s="13" t="s">
        <v>36</v>
      </c>
      <c r="AX180" s="13" t="s">
        <v>81</v>
      </c>
      <c r="AY180" s="159" t="s">
        <v>196</v>
      </c>
    </row>
    <row r="181" spans="2:65" s="12" customFormat="1" ht="11.25">
      <c r="B181" s="150"/>
      <c r="D181" s="151" t="s">
        <v>205</v>
      </c>
      <c r="E181" s="152" t="s">
        <v>1</v>
      </c>
      <c r="F181" s="153" t="s">
        <v>295</v>
      </c>
      <c r="H181" s="154">
        <v>150.24700000000001</v>
      </c>
      <c r="I181" s="155"/>
      <c r="L181" s="150"/>
      <c r="M181" s="156"/>
      <c r="T181" s="157"/>
      <c r="AT181" s="152" t="s">
        <v>205</v>
      </c>
      <c r="AU181" s="152" t="s">
        <v>89</v>
      </c>
      <c r="AV181" s="12" t="s">
        <v>89</v>
      </c>
      <c r="AW181" s="12" t="s">
        <v>36</v>
      </c>
      <c r="AX181" s="12" t="s">
        <v>81</v>
      </c>
      <c r="AY181" s="152" t="s">
        <v>196</v>
      </c>
    </row>
    <row r="182" spans="2:65" s="12" customFormat="1" ht="11.25">
      <c r="B182" s="150"/>
      <c r="D182" s="151" t="s">
        <v>205</v>
      </c>
      <c r="E182" s="152" t="s">
        <v>1</v>
      </c>
      <c r="F182" s="153" t="s">
        <v>296</v>
      </c>
      <c r="H182" s="154">
        <v>28.754000000000001</v>
      </c>
      <c r="I182" s="155"/>
      <c r="L182" s="150"/>
      <c r="M182" s="156"/>
      <c r="T182" s="157"/>
      <c r="AT182" s="152" t="s">
        <v>205</v>
      </c>
      <c r="AU182" s="152" t="s">
        <v>89</v>
      </c>
      <c r="AV182" s="12" t="s">
        <v>89</v>
      </c>
      <c r="AW182" s="12" t="s">
        <v>36</v>
      </c>
      <c r="AX182" s="12" t="s">
        <v>81</v>
      </c>
      <c r="AY182" s="152" t="s">
        <v>196</v>
      </c>
    </row>
    <row r="183" spans="2:65" s="12" customFormat="1" ht="11.25">
      <c r="B183" s="150"/>
      <c r="D183" s="151" t="s">
        <v>205</v>
      </c>
      <c r="E183" s="152" t="s">
        <v>1</v>
      </c>
      <c r="F183" s="153" t="s">
        <v>297</v>
      </c>
      <c r="H183" s="154">
        <v>103.428</v>
      </c>
      <c r="I183" s="155"/>
      <c r="L183" s="150"/>
      <c r="M183" s="156"/>
      <c r="T183" s="157"/>
      <c r="AT183" s="152" t="s">
        <v>205</v>
      </c>
      <c r="AU183" s="152" t="s">
        <v>89</v>
      </c>
      <c r="AV183" s="12" t="s">
        <v>89</v>
      </c>
      <c r="AW183" s="12" t="s">
        <v>36</v>
      </c>
      <c r="AX183" s="12" t="s">
        <v>81</v>
      </c>
      <c r="AY183" s="152" t="s">
        <v>196</v>
      </c>
    </row>
    <row r="184" spans="2:65" s="12" customFormat="1" ht="11.25">
      <c r="B184" s="150"/>
      <c r="D184" s="151" t="s">
        <v>205</v>
      </c>
      <c r="E184" s="152" t="s">
        <v>1</v>
      </c>
      <c r="F184" s="153" t="s">
        <v>298</v>
      </c>
      <c r="H184" s="154">
        <v>71.838999999999999</v>
      </c>
      <c r="I184" s="155"/>
      <c r="L184" s="150"/>
      <c r="M184" s="156"/>
      <c r="T184" s="157"/>
      <c r="AT184" s="152" t="s">
        <v>205</v>
      </c>
      <c r="AU184" s="152" t="s">
        <v>89</v>
      </c>
      <c r="AV184" s="12" t="s">
        <v>89</v>
      </c>
      <c r="AW184" s="12" t="s">
        <v>36</v>
      </c>
      <c r="AX184" s="12" t="s">
        <v>81</v>
      </c>
      <c r="AY184" s="152" t="s">
        <v>196</v>
      </c>
    </row>
    <row r="185" spans="2:65" s="12" customFormat="1" ht="11.25">
      <c r="B185" s="150"/>
      <c r="D185" s="151" t="s">
        <v>205</v>
      </c>
      <c r="E185" s="152" t="s">
        <v>1</v>
      </c>
      <c r="F185" s="153" t="s">
        <v>299</v>
      </c>
      <c r="H185" s="154">
        <v>93.361999999999995</v>
      </c>
      <c r="I185" s="155"/>
      <c r="L185" s="150"/>
      <c r="M185" s="156"/>
      <c r="T185" s="157"/>
      <c r="AT185" s="152" t="s">
        <v>205</v>
      </c>
      <c r="AU185" s="152" t="s">
        <v>89</v>
      </c>
      <c r="AV185" s="12" t="s">
        <v>89</v>
      </c>
      <c r="AW185" s="12" t="s">
        <v>36</v>
      </c>
      <c r="AX185" s="12" t="s">
        <v>81</v>
      </c>
      <c r="AY185" s="152" t="s">
        <v>196</v>
      </c>
    </row>
    <row r="186" spans="2:65" s="12" customFormat="1" ht="11.25">
      <c r="B186" s="150"/>
      <c r="D186" s="151" t="s">
        <v>205</v>
      </c>
      <c r="E186" s="152" t="s">
        <v>1</v>
      </c>
      <c r="F186" s="153" t="s">
        <v>300</v>
      </c>
      <c r="H186" s="154">
        <v>30.027000000000001</v>
      </c>
      <c r="I186" s="155"/>
      <c r="L186" s="150"/>
      <c r="M186" s="156"/>
      <c r="T186" s="157"/>
      <c r="AT186" s="152" t="s">
        <v>205</v>
      </c>
      <c r="AU186" s="152" t="s">
        <v>89</v>
      </c>
      <c r="AV186" s="12" t="s">
        <v>89</v>
      </c>
      <c r="AW186" s="12" t="s">
        <v>36</v>
      </c>
      <c r="AX186" s="12" t="s">
        <v>81</v>
      </c>
      <c r="AY186" s="152" t="s">
        <v>196</v>
      </c>
    </row>
    <row r="187" spans="2:65" s="12" customFormat="1" ht="11.25">
      <c r="B187" s="150"/>
      <c r="D187" s="151" t="s">
        <v>205</v>
      </c>
      <c r="E187" s="152" t="s">
        <v>1</v>
      </c>
      <c r="F187" s="153" t="s">
        <v>301</v>
      </c>
      <c r="H187" s="154">
        <v>4.5</v>
      </c>
      <c r="I187" s="155"/>
      <c r="L187" s="150"/>
      <c r="M187" s="156"/>
      <c r="T187" s="157"/>
      <c r="AT187" s="152" t="s">
        <v>205</v>
      </c>
      <c r="AU187" s="152" t="s">
        <v>89</v>
      </c>
      <c r="AV187" s="12" t="s">
        <v>89</v>
      </c>
      <c r="AW187" s="12" t="s">
        <v>36</v>
      </c>
      <c r="AX187" s="12" t="s">
        <v>81</v>
      </c>
      <c r="AY187" s="152" t="s">
        <v>196</v>
      </c>
    </row>
    <row r="188" spans="2:65" s="13" customFormat="1" ht="11.25">
      <c r="B188" s="158"/>
      <c r="D188" s="151" t="s">
        <v>205</v>
      </c>
      <c r="E188" s="159" t="s">
        <v>1</v>
      </c>
      <c r="F188" s="160" t="s">
        <v>302</v>
      </c>
      <c r="H188" s="159" t="s">
        <v>1</v>
      </c>
      <c r="I188" s="161"/>
      <c r="L188" s="158"/>
      <c r="M188" s="162"/>
      <c r="T188" s="163"/>
      <c r="AT188" s="159" t="s">
        <v>205</v>
      </c>
      <c r="AU188" s="159" t="s">
        <v>89</v>
      </c>
      <c r="AV188" s="13" t="s">
        <v>21</v>
      </c>
      <c r="AW188" s="13" t="s">
        <v>36</v>
      </c>
      <c r="AX188" s="13" t="s">
        <v>81</v>
      </c>
      <c r="AY188" s="159" t="s">
        <v>196</v>
      </c>
    </row>
    <row r="189" spans="2:65" s="12" customFormat="1" ht="11.25">
      <c r="B189" s="150"/>
      <c r="D189" s="151" t="s">
        <v>205</v>
      </c>
      <c r="E189" s="152" t="s">
        <v>1</v>
      </c>
      <c r="F189" s="153" t="s">
        <v>303</v>
      </c>
      <c r="H189" s="154">
        <v>-164.34</v>
      </c>
      <c r="I189" s="155"/>
      <c r="L189" s="150"/>
      <c r="M189" s="156"/>
      <c r="T189" s="157"/>
      <c r="AT189" s="152" t="s">
        <v>205</v>
      </c>
      <c r="AU189" s="152" t="s">
        <v>89</v>
      </c>
      <c r="AV189" s="12" t="s">
        <v>89</v>
      </c>
      <c r="AW189" s="12" t="s">
        <v>36</v>
      </c>
      <c r="AX189" s="12" t="s">
        <v>81</v>
      </c>
      <c r="AY189" s="152" t="s">
        <v>196</v>
      </c>
    </row>
    <row r="190" spans="2:65" s="15" customFormat="1" ht="11.25">
      <c r="B190" s="171"/>
      <c r="D190" s="151" t="s">
        <v>205</v>
      </c>
      <c r="E190" s="172" t="s">
        <v>161</v>
      </c>
      <c r="F190" s="173" t="s">
        <v>304</v>
      </c>
      <c r="H190" s="174">
        <v>317.81700000000001</v>
      </c>
      <c r="I190" s="175"/>
      <c r="L190" s="171"/>
      <c r="M190" s="176"/>
      <c r="T190" s="177"/>
      <c r="AT190" s="172" t="s">
        <v>205</v>
      </c>
      <c r="AU190" s="172" t="s">
        <v>89</v>
      </c>
      <c r="AV190" s="15" t="s">
        <v>97</v>
      </c>
      <c r="AW190" s="15" t="s">
        <v>36</v>
      </c>
      <c r="AX190" s="15" t="s">
        <v>81</v>
      </c>
      <c r="AY190" s="172" t="s">
        <v>196</v>
      </c>
    </row>
    <row r="191" spans="2:65" s="13" customFormat="1" ht="11.25">
      <c r="B191" s="158"/>
      <c r="D191" s="151" t="s">
        <v>205</v>
      </c>
      <c r="E191" s="159" t="s">
        <v>1</v>
      </c>
      <c r="F191" s="160" t="s">
        <v>305</v>
      </c>
      <c r="H191" s="159" t="s">
        <v>1</v>
      </c>
      <c r="I191" s="161"/>
      <c r="L191" s="158"/>
      <c r="M191" s="162"/>
      <c r="T191" s="163"/>
      <c r="AT191" s="159" t="s">
        <v>205</v>
      </c>
      <c r="AU191" s="159" t="s">
        <v>89</v>
      </c>
      <c r="AV191" s="13" t="s">
        <v>21</v>
      </c>
      <c r="AW191" s="13" t="s">
        <v>36</v>
      </c>
      <c r="AX191" s="13" t="s">
        <v>81</v>
      </c>
      <c r="AY191" s="159" t="s">
        <v>196</v>
      </c>
    </row>
    <row r="192" spans="2:65" s="12" customFormat="1" ht="11.25">
      <c r="B192" s="150"/>
      <c r="D192" s="151" t="s">
        <v>205</v>
      </c>
      <c r="E192" s="152" t="s">
        <v>1</v>
      </c>
      <c r="F192" s="153" t="s">
        <v>306</v>
      </c>
      <c r="H192" s="154">
        <v>-5.6520000000000001</v>
      </c>
      <c r="I192" s="155"/>
      <c r="L192" s="150"/>
      <c r="M192" s="156"/>
      <c r="T192" s="157"/>
      <c r="AT192" s="152" t="s">
        <v>205</v>
      </c>
      <c r="AU192" s="152" t="s">
        <v>89</v>
      </c>
      <c r="AV192" s="12" t="s">
        <v>89</v>
      </c>
      <c r="AW192" s="12" t="s">
        <v>36</v>
      </c>
      <c r="AX192" s="12" t="s">
        <v>81</v>
      </c>
      <c r="AY192" s="152" t="s">
        <v>196</v>
      </c>
    </row>
    <row r="193" spans="2:65" s="12" customFormat="1" ht="11.25">
      <c r="B193" s="150"/>
      <c r="D193" s="151" t="s">
        <v>205</v>
      </c>
      <c r="E193" s="152" t="s">
        <v>1</v>
      </c>
      <c r="F193" s="153" t="s">
        <v>307</v>
      </c>
      <c r="H193" s="154">
        <v>-39.6</v>
      </c>
      <c r="I193" s="155"/>
      <c r="L193" s="150"/>
      <c r="M193" s="156"/>
      <c r="T193" s="157"/>
      <c r="AT193" s="152" t="s">
        <v>205</v>
      </c>
      <c r="AU193" s="152" t="s">
        <v>89</v>
      </c>
      <c r="AV193" s="12" t="s">
        <v>89</v>
      </c>
      <c r="AW193" s="12" t="s">
        <v>36</v>
      </c>
      <c r="AX193" s="12" t="s">
        <v>81</v>
      </c>
      <c r="AY193" s="152" t="s">
        <v>196</v>
      </c>
    </row>
    <row r="194" spans="2:65" s="14" customFormat="1" ht="11.25">
      <c r="B194" s="164"/>
      <c r="D194" s="151" t="s">
        <v>205</v>
      </c>
      <c r="E194" s="165" t="s">
        <v>159</v>
      </c>
      <c r="F194" s="166" t="s">
        <v>249</v>
      </c>
      <c r="H194" s="167">
        <v>272.565</v>
      </c>
      <c r="I194" s="168"/>
      <c r="L194" s="164"/>
      <c r="M194" s="169"/>
      <c r="T194" s="170"/>
      <c r="AT194" s="165" t="s">
        <v>205</v>
      </c>
      <c r="AU194" s="165" t="s">
        <v>89</v>
      </c>
      <c r="AV194" s="14" t="s">
        <v>203</v>
      </c>
      <c r="AW194" s="14" t="s">
        <v>36</v>
      </c>
      <c r="AX194" s="14" t="s">
        <v>81</v>
      </c>
      <c r="AY194" s="165" t="s">
        <v>196</v>
      </c>
    </row>
    <row r="195" spans="2:65" s="12" customFormat="1" ht="11.25">
      <c r="B195" s="150"/>
      <c r="D195" s="151" t="s">
        <v>205</v>
      </c>
      <c r="E195" s="152" t="s">
        <v>1</v>
      </c>
      <c r="F195" s="153" t="s">
        <v>308</v>
      </c>
      <c r="H195" s="154">
        <v>68.141000000000005</v>
      </c>
      <c r="I195" s="155"/>
      <c r="L195" s="150"/>
      <c r="M195" s="156"/>
      <c r="T195" s="157"/>
      <c r="AT195" s="152" t="s">
        <v>205</v>
      </c>
      <c r="AU195" s="152" t="s">
        <v>89</v>
      </c>
      <c r="AV195" s="12" t="s">
        <v>89</v>
      </c>
      <c r="AW195" s="12" t="s">
        <v>36</v>
      </c>
      <c r="AX195" s="12" t="s">
        <v>81</v>
      </c>
      <c r="AY195" s="152" t="s">
        <v>196</v>
      </c>
    </row>
    <row r="196" spans="2:65" s="14" customFormat="1" ht="11.25">
      <c r="B196" s="164"/>
      <c r="D196" s="151" t="s">
        <v>205</v>
      </c>
      <c r="E196" s="165" t="s">
        <v>1</v>
      </c>
      <c r="F196" s="166" t="s">
        <v>249</v>
      </c>
      <c r="H196" s="167">
        <v>68.141000000000005</v>
      </c>
      <c r="I196" s="168"/>
      <c r="L196" s="164"/>
      <c r="M196" s="169"/>
      <c r="T196" s="170"/>
      <c r="AT196" s="165" t="s">
        <v>205</v>
      </c>
      <c r="AU196" s="165" t="s">
        <v>89</v>
      </c>
      <c r="AV196" s="14" t="s">
        <v>203</v>
      </c>
      <c r="AW196" s="14" t="s">
        <v>36</v>
      </c>
      <c r="AX196" s="14" t="s">
        <v>21</v>
      </c>
      <c r="AY196" s="165" t="s">
        <v>196</v>
      </c>
    </row>
    <row r="197" spans="2:65" s="1" customFormat="1" ht="33" customHeight="1">
      <c r="B197" s="32"/>
      <c r="C197" s="137" t="s">
        <v>7</v>
      </c>
      <c r="D197" s="137" t="s">
        <v>198</v>
      </c>
      <c r="E197" s="138" t="s">
        <v>309</v>
      </c>
      <c r="F197" s="139" t="s">
        <v>310</v>
      </c>
      <c r="G197" s="140" t="s">
        <v>276</v>
      </c>
      <c r="H197" s="141">
        <v>204.42400000000001</v>
      </c>
      <c r="I197" s="142"/>
      <c r="J197" s="143">
        <f>ROUND(I197*H197,2)</f>
        <v>0</v>
      </c>
      <c r="K197" s="139" t="s">
        <v>202</v>
      </c>
      <c r="L197" s="32"/>
      <c r="M197" s="144" t="s">
        <v>1</v>
      </c>
      <c r="N197" s="145" t="s">
        <v>46</v>
      </c>
      <c r="P197" s="146">
        <f>O197*H197</f>
        <v>0</v>
      </c>
      <c r="Q197" s="146">
        <v>0</v>
      </c>
      <c r="R197" s="146">
        <f>Q197*H197</f>
        <v>0</v>
      </c>
      <c r="S197" s="146">
        <v>0</v>
      </c>
      <c r="T197" s="147">
        <f>S197*H197</f>
        <v>0</v>
      </c>
      <c r="AR197" s="148" t="s">
        <v>203</v>
      </c>
      <c r="AT197" s="148" t="s">
        <v>198</v>
      </c>
      <c r="AU197" s="148" t="s">
        <v>89</v>
      </c>
      <c r="AY197" s="17" t="s">
        <v>196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7" t="s">
        <v>21</v>
      </c>
      <c r="BK197" s="149">
        <f>ROUND(I197*H197,2)</f>
        <v>0</v>
      </c>
      <c r="BL197" s="17" t="s">
        <v>203</v>
      </c>
      <c r="BM197" s="148" t="s">
        <v>311</v>
      </c>
    </row>
    <row r="198" spans="2:65" s="12" customFormat="1" ht="11.25">
      <c r="B198" s="150"/>
      <c r="D198" s="151" t="s">
        <v>205</v>
      </c>
      <c r="E198" s="152" t="s">
        <v>1</v>
      </c>
      <c r="F198" s="153" t="s">
        <v>312</v>
      </c>
      <c r="H198" s="154">
        <v>204.42400000000001</v>
      </c>
      <c r="I198" s="155"/>
      <c r="L198" s="150"/>
      <c r="M198" s="156"/>
      <c r="T198" s="157"/>
      <c r="AT198" s="152" t="s">
        <v>205</v>
      </c>
      <c r="AU198" s="152" t="s">
        <v>89</v>
      </c>
      <c r="AV198" s="12" t="s">
        <v>89</v>
      </c>
      <c r="AW198" s="12" t="s">
        <v>36</v>
      </c>
      <c r="AX198" s="12" t="s">
        <v>21</v>
      </c>
      <c r="AY198" s="152" t="s">
        <v>196</v>
      </c>
    </row>
    <row r="199" spans="2:65" s="1" customFormat="1" ht="21.75" customHeight="1">
      <c r="B199" s="32"/>
      <c r="C199" s="137" t="s">
        <v>313</v>
      </c>
      <c r="D199" s="137" t="s">
        <v>198</v>
      </c>
      <c r="E199" s="138" t="s">
        <v>314</v>
      </c>
      <c r="F199" s="139" t="s">
        <v>315</v>
      </c>
      <c r="G199" s="140" t="s">
        <v>201</v>
      </c>
      <c r="H199" s="141">
        <v>880.46900000000005</v>
      </c>
      <c r="I199" s="142"/>
      <c r="J199" s="143">
        <f>ROUND(I199*H199,2)</f>
        <v>0</v>
      </c>
      <c r="K199" s="139" t="s">
        <v>202</v>
      </c>
      <c r="L199" s="32"/>
      <c r="M199" s="144" t="s">
        <v>1</v>
      </c>
      <c r="N199" s="145" t="s">
        <v>46</v>
      </c>
      <c r="P199" s="146">
        <f>O199*H199</f>
        <v>0</v>
      </c>
      <c r="Q199" s="146">
        <v>8.4000000000000003E-4</v>
      </c>
      <c r="R199" s="146">
        <f>Q199*H199</f>
        <v>0.73959396000000011</v>
      </c>
      <c r="S199" s="146">
        <v>0</v>
      </c>
      <c r="T199" s="147">
        <f>S199*H199</f>
        <v>0</v>
      </c>
      <c r="AR199" s="148" t="s">
        <v>203</v>
      </c>
      <c r="AT199" s="148" t="s">
        <v>198</v>
      </c>
      <c r="AU199" s="148" t="s">
        <v>89</v>
      </c>
      <c r="AY199" s="17" t="s">
        <v>196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21</v>
      </c>
      <c r="BK199" s="149">
        <f>ROUND(I199*H199,2)</f>
        <v>0</v>
      </c>
      <c r="BL199" s="17" t="s">
        <v>203</v>
      </c>
      <c r="BM199" s="148" t="s">
        <v>316</v>
      </c>
    </row>
    <row r="200" spans="2:65" s="13" customFormat="1" ht="11.25">
      <c r="B200" s="158"/>
      <c r="D200" s="151" t="s">
        <v>205</v>
      </c>
      <c r="E200" s="159" t="s">
        <v>1</v>
      </c>
      <c r="F200" s="160" t="s">
        <v>294</v>
      </c>
      <c r="H200" s="159" t="s">
        <v>1</v>
      </c>
      <c r="I200" s="161"/>
      <c r="L200" s="158"/>
      <c r="M200" s="162"/>
      <c r="T200" s="163"/>
      <c r="AT200" s="159" t="s">
        <v>205</v>
      </c>
      <c r="AU200" s="159" t="s">
        <v>89</v>
      </c>
      <c r="AV200" s="13" t="s">
        <v>21</v>
      </c>
      <c r="AW200" s="13" t="s">
        <v>36</v>
      </c>
      <c r="AX200" s="13" t="s">
        <v>81</v>
      </c>
      <c r="AY200" s="159" t="s">
        <v>196</v>
      </c>
    </row>
    <row r="201" spans="2:65" s="12" customFormat="1" ht="11.25">
      <c r="B201" s="150"/>
      <c r="D201" s="151" t="s">
        <v>205</v>
      </c>
      <c r="E201" s="152" t="s">
        <v>1</v>
      </c>
      <c r="F201" s="153" t="s">
        <v>317</v>
      </c>
      <c r="H201" s="154">
        <v>273.17599999999999</v>
      </c>
      <c r="I201" s="155"/>
      <c r="L201" s="150"/>
      <c r="M201" s="156"/>
      <c r="T201" s="157"/>
      <c r="AT201" s="152" t="s">
        <v>205</v>
      </c>
      <c r="AU201" s="152" t="s">
        <v>89</v>
      </c>
      <c r="AV201" s="12" t="s">
        <v>89</v>
      </c>
      <c r="AW201" s="12" t="s">
        <v>36</v>
      </c>
      <c r="AX201" s="12" t="s">
        <v>81</v>
      </c>
      <c r="AY201" s="152" t="s">
        <v>196</v>
      </c>
    </row>
    <row r="202" spans="2:65" s="12" customFormat="1" ht="11.25">
      <c r="B202" s="150"/>
      <c r="D202" s="151" t="s">
        <v>205</v>
      </c>
      <c r="E202" s="152" t="s">
        <v>1</v>
      </c>
      <c r="F202" s="153" t="s">
        <v>318</v>
      </c>
      <c r="H202" s="154">
        <v>52.28</v>
      </c>
      <c r="I202" s="155"/>
      <c r="L202" s="150"/>
      <c r="M202" s="156"/>
      <c r="T202" s="157"/>
      <c r="AT202" s="152" t="s">
        <v>205</v>
      </c>
      <c r="AU202" s="152" t="s">
        <v>89</v>
      </c>
      <c r="AV202" s="12" t="s">
        <v>89</v>
      </c>
      <c r="AW202" s="12" t="s">
        <v>36</v>
      </c>
      <c r="AX202" s="12" t="s">
        <v>81</v>
      </c>
      <c r="AY202" s="152" t="s">
        <v>196</v>
      </c>
    </row>
    <row r="203" spans="2:65" s="12" customFormat="1" ht="11.25">
      <c r="B203" s="150"/>
      <c r="D203" s="151" t="s">
        <v>205</v>
      </c>
      <c r="E203" s="152" t="s">
        <v>1</v>
      </c>
      <c r="F203" s="153" t="s">
        <v>319</v>
      </c>
      <c r="H203" s="154">
        <v>188.05099999999999</v>
      </c>
      <c r="I203" s="155"/>
      <c r="L203" s="150"/>
      <c r="M203" s="156"/>
      <c r="T203" s="157"/>
      <c r="AT203" s="152" t="s">
        <v>205</v>
      </c>
      <c r="AU203" s="152" t="s">
        <v>89</v>
      </c>
      <c r="AV203" s="12" t="s">
        <v>89</v>
      </c>
      <c r="AW203" s="12" t="s">
        <v>36</v>
      </c>
      <c r="AX203" s="12" t="s">
        <v>81</v>
      </c>
      <c r="AY203" s="152" t="s">
        <v>196</v>
      </c>
    </row>
    <row r="204" spans="2:65" s="12" customFormat="1" ht="11.25">
      <c r="B204" s="150"/>
      <c r="D204" s="151" t="s">
        <v>205</v>
      </c>
      <c r="E204" s="152" t="s">
        <v>1</v>
      </c>
      <c r="F204" s="153" t="s">
        <v>320</v>
      </c>
      <c r="H204" s="154">
        <v>130.61699999999999</v>
      </c>
      <c r="I204" s="155"/>
      <c r="L204" s="150"/>
      <c r="M204" s="156"/>
      <c r="T204" s="157"/>
      <c r="AT204" s="152" t="s">
        <v>205</v>
      </c>
      <c r="AU204" s="152" t="s">
        <v>89</v>
      </c>
      <c r="AV204" s="12" t="s">
        <v>89</v>
      </c>
      <c r="AW204" s="12" t="s">
        <v>36</v>
      </c>
      <c r="AX204" s="12" t="s">
        <v>81</v>
      </c>
      <c r="AY204" s="152" t="s">
        <v>196</v>
      </c>
    </row>
    <row r="205" spans="2:65" s="12" customFormat="1" ht="11.25">
      <c r="B205" s="150"/>
      <c r="D205" s="151" t="s">
        <v>205</v>
      </c>
      <c r="E205" s="152" t="s">
        <v>1</v>
      </c>
      <c r="F205" s="153" t="s">
        <v>321</v>
      </c>
      <c r="H205" s="154">
        <v>169.75</v>
      </c>
      <c r="I205" s="155"/>
      <c r="L205" s="150"/>
      <c r="M205" s="156"/>
      <c r="T205" s="157"/>
      <c r="AT205" s="152" t="s">
        <v>205</v>
      </c>
      <c r="AU205" s="152" t="s">
        <v>89</v>
      </c>
      <c r="AV205" s="12" t="s">
        <v>89</v>
      </c>
      <c r="AW205" s="12" t="s">
        <v>36</v>
      </c>
      <c r="AX205" s="12" t="s">
        <v>81</v>
      </c>
      <c r="AY205" s="152" t="s">
        <v>196</v>
      </c>
    </row>
    <row r="206" spans="2:65" s="12" customFormat="1" ht="11.25">
      <c r="B206" s="150"/>
      <c r="D206" s="151" t="s">
        <v>205</v>
      </c>
      <c r="E206" s="152" t="s">
        <v>1</v>
      </c>
      <c r="F206" s="153" t="s">
        <v>322</v>
      </c>
      <c r="H206" s="154">
        <v>54.594999999999999</v>
      </c>
      <c r="I206" s="155"/>
      <c r="L206" s="150"/>
      <c r="M206" s="156"/>
      <c r="T206" s="157"/>
      <c r="AT206" s="152" t="s">
        <v>205</v>
      </c>
      <c r="AU206" s="152" t="s">
        <v>89</v>
      </c>
      <c r="AV206" s="12" t="s">
        <v>89</v>
      </c>
      <c r="AW206" s="12" t="s">
        <v>36</v>
      </c>
      <c r="AX206" s="12" t="s">
        <v>81</v>
      </c>
      <c r="AY206" s="152" t="s">
        <v>196</v>
      </c>
    </row>
    <row r="207" spans="2:65" s="12" customFormat="1" ht="11.25">
      <c r="B207" s="150"/>
      <c r="D207" s="151" t="s">
        <v>205</v>
      </c>
      <c r="E207" s="152" t="s">
        <v>1</v>
      </c>
      <c r="F207" s="153" t="s">
        <v>323</v>
      </c>
      <c r="H207" s="154">
        <v>12</v>
      </c>
      <c r="I207" s="155"/>
      <c r="L207" s="150"/>
      <c r="M207" s="156"/>
      <c r="T207" s="157"/>
      <c r="AT207" s="152" t="s">
        <v>205</v>
      </c>
      <c r="AU207" s="152" t="s">
        <v>89</v>
      </c>
      <c r="AV207" s="12" t="s">
        <v>89</v>
      </c>
      <c r="AW207" s="12" t="s">
        <v>36</v>
      </c>
      <c r="AX207" s="12" t="s">
        <v>81</v>
      </c>
      <c r="AY207" s="152" t="s">
        <v>196</v>
      </c>
    </row>
    <row r="208" spans="2:65" s="14" customFormat="1" ht="11.25">
      <c r="B208" s="164"/>
      <c r="D208" s="151" t="s">
        <v>205</v>
      </c>
      <c r="E208" s="165" t="s">
        <v>1</v>
      </c>
      <c r="F208" s="166" t="s">
        <v>249</v>
      </c>
      <c r="H208" s="167">
        <v>880.46900000000005</v>
      </c>
      <c r="I208" s="168"/>
      <c r="L208" s="164"/>
      <c r="M208" s="169"/>
      <c r="T208" s="170"/>
      <c r="AT208" s="165" t="s">
        <v>205</v>
      </c>
      <c r="AU208" s="165" t="s">
        <v>89</v>
      </c>
      <c r="AV208" s="14" t="s">
        <v>203</v>
      </c>
      <c r="AW208" s="14" t="s">
        <v>36</v>
      </c>
      <c r="AX208" s="14" t="s">
        <v>21</v>
      </c>
      <c r="AY208" s="165" t="s">
        <v>196</v>
      </c>
    </row>
    <row r="209" spans="2:65" s="1" customFormat="1" ht="24.2" customHeight="1">
      <c r="B209" s="32"/>
      <c r="C209" s="137" t="s">
        <v>324</v>
      </c>
      <c r="D209" s="137" t="s">
        <v>198</v>
      </c>
      <c r="E209" s="138" t="s">
        <v>325</v>
      </c>
      <c r="F209" s="139" t="s">
        <v>326</v>
      </c>
      <c r="G209" s="140" t="s">
        <v>201</v>
      </c>
      <c r="H209" s="141">
        <v>880.46900000000005</v>
      </c>
      <c r="I209" s="142"/>
      <c r="J209" s="143">
        <f>ROUND(I209*H209,2)</f>
        <v>0</v>
      </c>
      <c r="K209" s="139" t="s">
        <v>202</v>
      </c>
      <c r="L209" s="32"/>
      <c r="M209" s="144" t="s">
        <v>1</v>
      </c>
      <c r="N209" s="145" t="s">
        <v>46</v>
      </c>
      <c r="P209" s="146">
        <f>O209*H209</f>
        <v>0</v>
      </c>
      <c r="Q209" s="146">
        <v>0</v>
      </c>
      <c r="R209" s="146">
        <f>Q209*H209</f>
        <v>0</v>
      </c>
      <c r="S209" s="146">
        <v>0</v>
      </c>
      <c r="T209" s="147">
        <f>S209*H209</f>
        <v>0</v>
      </c>
      <c r="AR209" s="148" t="s">
        <v>203</v>
      </c>
      <c r="AT209" s="148" t="s">
        <v>198</v>
      </c>
      <c r="AU209" s="148" t="s">
        <v>89</v>
      </c>
      <c r="AY209" s="17" t="s">
        <v>196</v>
      </c>
      <c r="BE209" s="149">
        <f>IF(N209="základní",J209,0)</f>
        <v>0</v>
      </c>
      <c r="BF209" s="149">
        <f>IF(N209="snížená",J209,0)</f>
        <v>0</v>
      </c>
      <c r="BG209" s="149">
        <f>IF(N209="zákl. přenesená",J209,0)</f>
        <v>0</v>
      </c>
      <c r="BH209" s="149">
        <f>IF(N209="sníž. přenesená",J209,0)</f>
        <v>0</v>
      </c>
      <c r="BI209" s="149">
        <f>IF(N209="nulová",J209,0)</f>
        <v>0</v>
      </c>
      <c r="BJ209" s="17" t="s">
        <v>21</v>
      </c>
      <c r="BK209" s="149">
        <f>ROUND(I209*H209,2)</f>
        <v>0</v>
      </c>
      <c r="BL209" s="17" t="s">
        <v>203</v>
      </c>
      <c r="BM209" s="148" t="s">
        <v>327</v>
      </c>
    </row>
    <row r="210" spans="2:65" s="1" customFormat="1" ht="37.9" customHeight="1">
      <c r="B210" s="32"/>
      <c r="C210" s="137" t="s">
        <v>328</v>
      </c>
      <c r="D210" s="137" t="s">
        <v>198</v>
      </c>
      <c r="E210" s="138" t="s">
        <v>329</v>
      </c>
      <c r="F210" s="139" t="s">
        <v>330</v>
      </c>
      <c r="G210" s="140" t="s">
        <v>276</v>
      </c>
      <c r="H210" s="141">
        <v>78.040999999999997</v>
      </c>
      <c r="I210" s="142"/>
      <c r="J210" s="143">
        <f>ROUND(I210*H210,2)</f>
        <v>0</v>
      </c>
      <c r="K210" s="139" t="s">
        <v>202</v>
      </c>
      <c r="L210" s="32"/>
      <c r="M210" s="144" t="s">
        <v>1</v>
      </c>
      <c r="N210" s="145" t="s">
        <v>46</v>
      </c>
      <c r="P210" s="146">
        <f>O210*H210</f>
        <v>0</v>
      </c>
      <c r="Q210" s="146">
        <v>0</v>
      </c>
      <c r="R210" s="146">
        <f>Q210*H210</f>
        <v>0</v>
      </c>
      <c r="S210" s="146">
        <v>0</v>
      </c>
      <c r="T210" s="147">
        <f>S210*H210</f>
        <v>0</v>
      </c>
      <c r="AR210" s="148" t="s">
        <v>203</v>
      </c>
      <c r="AT210" s="148" t="s">
        <v>198</v>
      </c>
      <c r="AU210" s="148" t="s">
        <v>89</v>
      </c>
      <c r="AY210" s="17" t="s">
        <v>196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7" t="s">
        <v>21</v>
      </c>
      <c r="BK210" s="149">
        <f>ROUND(I210*H210,2)</f>
        <v>0</v>
      </c>
      <c r="BL210" s="17" t="s">
        <v>203</v>
      </c>
      <c r="BM210" s="148" t="s">
        <v>331</v>
      </c>
    </row>
    <row r="211" spans="2:65" s="12" customFormat="1" ht="11.25">
      <c r="B211" s="150"/>
      <c r="D211" s="151" t="s">
        <v>205</v>
      </c>
      <c r="E211" s="152" t="s">
        <v>1</v>
      </c>
      <c r="F211" s="153" t="s">
        <v>332</v>
      </c>
      <c r="H211" s="154">
        <v>312.16500000000002</v>
      </c>
      <c r="I211" s="155"/>
      <c r="L211" s="150"/>
      <c r="M211" s="156"/>
      <c r="T211" s="157"/>
      <c r="AT211" s="152" t="s">
        <v>205</v>
      </c>
      <c r="AU211" s="152" t="s">
        <v>89</v>
      </c>
      <c r="AV211" s="12" t="s">
        <v>89</v>
      </c>
      <c r="AW211" s="12" t="s">
        <v>36</v>
      </c>
      <c r="AX211" s="12" t="s">
        <v>81</v>
      </c>
      <c r="AY211" s="152" t="s">
        <v>196</v>
      </c>
    </row>
    <row r="212" spans="2:65" s="14" customFormat="1" ht="11.25">
      <c r="B212" s="164"/>
      <c r="D212" s="151" t="s">
        <v>205</v>
      </c>
      <c r="E212" s="165" t="s">
        <v>146</v>
      </c>
      <c r="F212" s="166" t="s">
        <v>249</v>
      </c>
      <c r="H212" s="167">
        <v>312.16500000000002</v>
      </c>
      <c r="I212" s="168"/>
      <c r="L212" s="164"/>
      <c r="M212" s="169"/>
      <c r="T212" s="170"/>
      <c r="AT212" s="165" t="s">
        <v>205</v>
      </c>
      <c r="AU212" s="165" t="s">
        <v>89</v>
      </c>
      <c r="AV212" s="14" t="s">
        <v>203</v>
      </c>
      <c r="AW212" s="14" t="s">
        <v>36</v>
      </c>
      <c r="AX212" s="14" t="s">
        <v>81</v>
      </c>
      <c r="AY212" s="165" t="s">
        <v>196</v>
      </c>
    </row>
    <row r="213" spans="2:65" s="12" customFormat="1" ht="11.25">
      <c r="B213" s="150"/>
      <c r="D213" s="151" t="s">
        <v>205</v>
      </c>
      <c r="E213" s="152" t="s">
        <v>1</v>
      </c>
      <c r="F213" s="153" t="s">
        <v>333</v>
      </c>
      <c r="H213" s="154">
        <v>78.040999999999997</v>
      </c>
      <c r="I213" s="155"/>
      <c r="L213" s="150"/>
      <c r="M213" s="156"/>
      <c r="T213" s="157"/>
      <c r="AT213" s="152" t="s">
        <v>205</v>
      </c>
      <c r="AU213" s="152" t="s">
        <v>89</v>
      </c>
      <c r="AV213" s="12" t="s">
        <v>89</v>
      </c>
      <c r="AW213" s="12" t="s">
        <v>36</v>
      </c>
      <c r="AX213" s="12" t="s">
        <v>81</v>
      </c>
      <c r="AY213" s="152" t="s">
        <v>196</v>
      </c>
    </row>
    <row r="214" spans="2:65" s="14" customFormat="1" ht="11.25">
      <c r="B214" s="164"/>
      <c r="D214" s="151" t="s">
        <v>205</v>
      </c>
      <c r="E214" s="165" t="s">
        <v>1</v>
      </c>
      <c r="F214" s="166" t="s">
        <v>249</v>
      </c>
      <c r="H214" s="167">
        <v>78.040999999999997</v>
      </c>
      <c r="I214" s="168"/>
      <c r="L214" s="164"/>
      <c r="M214" s="169"/>
      <c r="T214" s="170"/>
      <c r="AT214" s="165" t="s">
        <v>205</v>
      </c>
      <c r="AU214" s="165" t="s">
        <v>89</v>
      </c>
      <c r="AV214" s="14" t="s">
        <v>203</v>
      </c>
      <c r="AW214" s="14" t="s">
        <v>36</v>
      </c>
      <c r="AX214" s="14" t="s">
        <v>21</v>
      </c>
      <c r="AY214" s="165" t="s">
        <v>196</v>
      </c>
    </row>
    <row r="215" spans="2:65" s="1" customFormat="1" ht="37.9" customHeight="1">
      <c r="B215" s="32"/>
      <c r="C215" s="137" t="s">
        <v>334</v>
      </c>
      <c r="D215" s="137" t="s">
        <v>198</v>
      </c>
      <c r="E215" s="138" t="s">
        <v>335</v>
      </c>
      <c r="F215" s="139" t="s">
        <v>336</v>
      </c>
      <c r="G215" s="140" t="s">
        <v>276</v>
      </c>
      <c r="H215" s="141">
        <v>234.124</v>
      </c>
      <c r="I215" s="142"/>
      <c r="J215" s="143">
        <f>ROUND(I215*H215,2)</f>
        <v>0</v>
      </c>
      <c r="K215" s="139" t="s">
        <v>202</v>
      </c>
      <c r="L215" s="32"/>
      <c r="M215" s="144" t="s">
        <v>1</v>
      </c>
      <c r="N215" s="145" t="s">
        <v>46</v>
      </c>
      <c r="P215" s="146">
        <f>O215*H215</f>
        <v>0</v>
      </c>
      <c r="Q215" s="146">
        <v>0</v>
      </c>
      <c r="R215" s="146">
        <f>Q215*H215</f>
        <v>0</v>
      </c>
      <c r="S215" s="146">
        <v>0</v>
      </c>
      <c r="T215" s="147">
        <f>S215*H215</f>
        <v>0</v>
      </c>
      <c r="AR215" s="148" t="s">
        <v>203</v>
      </c>
      <c r="AT215" s="148" t="s">
        <v>198</v>
      </c>
      <c r="AU215" s="148" t="s">
        <v>89</v>
      </c>
      <c r="AY215" s="17" t="s">
        <v>196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7" t="s">
        <v>21</v>
      </c>
      <c r="BK215" s="149">
        <f>ROUND(I215*H215,2)</f>
        <v>0</v>
      </c>
      <c r="BL215" s="17" t="s">
        <v>203</v>
      </c>
      <c r="BM215" s="148" t="s">
        <v>337</v>
      </c>
    </row>
    <row r="216" spans="2:65" s="12" customFormat="1" ht="11.25">
      <c r="B216" s="150"/>
      <c r="D216" s="151" t="s">
        <v>205</v>
      </c>
      <c r="E216" s="152" t="s">
        <v>1</v>
      </c>
      <c r="F216" s="153" t="s">
        <v>338</v>
      </c>
      <c r="H216" s="154">
        <v>234.124</v>
      </c>
      <c r="I216" s="155"/>
      <c r="L216" s="150"/>
      <c r="M216" s="156"/>
      <c r="T216" s="157"/>
      <c r="AT216" s="152" t="s">
        <v>205</v>
      </c>
      <c r="AU216" s="152" t="s">
        <v>89</v>
      </c>
      <c r="AV216" s="12" t="s">
        <v>89</v>
      </c>
      <c r="AW216" s="12" t="s">
        <v>36</v>
      </c>
      <c r="AX216" s="12" t="s">
        <v>21</v>
      </c>
      <c r="AY216" s="152" t="s">
        <v>196</v>
      </c>
    </row>
    <row r="217" spans="2:65" s="1" customFormat="1" ht="21.75" customHeight="1">
      <c r="B217" s="32"/>
      <c r="C217" s="137" t="s">
        <v>339</v>
      </c>
      <c r="D217" s="137" t="s">
        <v>198</v>
      </c>
      <c r="E217" s="138" t="s">
        <v>340</v>
      </c>
      <c r="F217" s="139" t="s">
        <v>341</v>
      </c>
      <c r="G217" s="140" t="s">
        <v>276</v>
      </c>
      <c r="H217" s="141">
        <v>312.16500000000002</v>
      </c>
      <c r="I217" s="142"/>
      <c r="J217" s="143">
        <f>ROUND(I217*H217,2)</f>
        <v>0</v>
      </c>
      <c r="K217" s="139" t="s">
        <v>217</v>
      </c>
      <c r="L217" s="32"/>
      <c r="M217" s="144" t="s">
        <v>1</v>
      </c>
      <c r="N217" s="145" t="s">
        <v>46</v>
      </c>
      <c r="P217" s="146">
        <f>O217*H217</f>
        <v>0</v>
      </c>
      <c r="Q217" s="146">
        <v>0</v>
      </c>
      <c r="R217" s="146">
        <f>Q217*H217</f>
        <v>0</v>
      </c>
      <c r="S217" s="146">
        <v>0</v>
      </c>
      <c r="T217" s="147">
        <f>S217*H217</f>
        <v>0</v>
      </c>
      <c r="AR217" s="148" t="s">
        <v>203</v>
      </c>
      <c r="AT217" s="148" t="s">
        <v>198</v>
      </c>
      <c r="AU217" s="148" t="s">
        <v>89</v>
      </c>
      <c r="AY217" s="17" t="s">
        <v>196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7" t="s">
        <v>21</v>
      </c>
      <c r="BK217" s="149">
        <f>ROUND(I217*H217,2)</f>
        <v>0</v>
      </c>
      <c r="BL217" s="17" t="s">
        <v>203</v>
      </c>
      <c r="BM217" s="148" t="s">
        <v>342</v>
      </c>
    </row>
    <row r="218" spans="2:65" s="12" customFormat="1" ht="11.25">
      <c r="B218" s="150"/>
      <c r="D218" s="151" t="s">
        <v>205</v>
      </c>
      <c r="E218" s="152" t="s">
        <v>1</v>
      </c>
      <c r="F218" s="153" t="s">
        <v>146</v>
      </c>
      <c r="H218" s="154">
        <v>312.16500000000002</v>
      </c>
      <c r="I218" s="155"/>
      <c r="L218" s="150"/>
      <c r="M218" s="156"/>
      <c r="T218" s="157"/>
      <c r="AT218" s="152" t="s">
        <v>205</v>
      </c>
      <c r="AU218" s="152" t="s">
        <v>89</v>
      </c>
      <c r="AV218" s="12" t="s">
        <v>89</v>
      </c>
      <c r="AW218" s="12" t="s">
        <v>36</v>
      </c>
      <c r="AX218" s="12" t="s">
        <v>21</v>
      </c>
      <c r="AY218" s="152" t="s">
        <v>196</v>
      </c>
    </row>
    <row r="219" spans="2:65" s="1" customFormat="1" ht="24.2" customHeight="1">
      <c r="B219" s="32"/>
      <c r="C219" s="137" t="s">
        <v>343</v>
      </c>
      <c r="D219" s="137" t="s">
        <v>198</v>
      </c>
      <c r="E219" s="138" t="s">
        <v>344</v>
      </c>
      <c r="F219" s="139" t="s">
        <v>345</v>
      </c>
      <c r="G219" s="140" t="s">
        <v>276</v>
      </c>
      <c r="H219" s="141">
        <v>161.69399999999999</v>
      </c>
      <c r="I219" s="142"/>
      <c r="J219" s="143">
        <f>ROUND(I219*H219,2)</f>
        <v>0</v>
      </c>
      <c r="K219" s="139" t="s">
        <v>202</v>
      </c>
      <c r="L219" s="32"/>
      <c r="M219" s="144" t="s">
        <v>1</v>
      </c>
      <c r="N219" s="145" t="s">
        <v>46</v>
      </c>
      <c r="P219" s="146">
        <f>O219*H219</f>
        <v>0</v>
      </c>
      <c r="Q219" s="146">
        <v>0</v>
      </c>
      <c r="R219" s="146">
        <f>Q219*H219</f>
        <v>0</v>
      </c>
      <c r="S219" s="146">
        <v>0</v>
      </c>
      <c r="T219" s="147">
        <f>S219*H219</f>
        <v>0</v>
      </c>
      <c r="AR219" s="148" t="s">
        <v>203</v>
      </c>
      <c r="AT219" s="148" t="s">
        <v>198</v>
      </c>
      <c r="AU219" s="148" t="s">
        <v>89</v>
      </c>
      <c r="AY219" s="17" t="s">
        <v>196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7" t="s">
        <v>21</v>
      </c>
      <c r="BK219" s="149">
        <f>ROUND(I219*H219,2)</f>
        <v>0</v>
      </c>
      <c r="BL219" s="17" t="s">
        <v>203</v>
      </c>
      <c r="BM219" s="148" t="s">
        <v>346</v>
      </c>
    </row>
    <row r="220" spans="2:65" s="13" customFormat="1" ht="11.25">
      <c r="B220" s="158"/>
      <c r="D220" s="151" t="s">
        <v>205</v>
      </c>
      <c r="E220" s="159" t="s">
        <v>1</v>
      </c>
      <c r="F220" s="160" t="s">
        <v>347</v>
      </c>
      <c r="H220" s="159" t="s">
        <v>1</v>
      </c>
      <c r="I220" s="161"/>
      <c r="L220" s="158"/>
      <c r="M220" s="162"/>
      <c r="T220" s="163"/>
      <c r="AT220" s="159" t="s">
        <v>205</v>
      </c>
      <c r="AU220" s="159" t="s">
        <v>89</v>
      </c>
      <c r="AV220" s="13" t="s">
        <v>21</v>
      </c>
      <c r="AW220" s="13" t="s">
        <v>36</v>
      </c>
      <c r="AX220" s="13" t="s">
        <v>81</v>
      </c>
      <c r="AY220" s="159" t="s">
        <v>196</v>
      </c>
    </row>
    <row r="221" spans="2:65" s="12" customFormat="1" ht="11.25">
      <c r="B221" s="150"/>
      <c r="D221" s="151" t="s">
        <v>205</v>
      </c>
      <c r="E221" s="152" t="s">
        <v>1</v>
      </c>
      <c r="F221" s="153" t="s">
        <v>161</v>
      </c>
      <c r="H221" s="154">
        <v>317.81700000000001</v>
      </c>
      <c r="I221" s="155"/>
      <c r="L221" s="150"/>
      <c r="M221" s="156"/>
      <c r="T221" s="157"/>
      <c r="AT221" s="152" t="s">
        <v>205</v>
      </c>
      <c r="AU221" s="152" t="s">
        <v>89</v>
      </c>
      <c r="AV221" s="12" t="s">
        <v>89</v>
      </c>
      <c r="AW221" s="12" t="s">
        <v>36</v>
      </c>
      <c r="AX221" s="12" t="s">
        <v>81</v>
      </c>
      <c r="AY221" s="152" t="s">
        <v>196</v>
      </c>
    </row>
    <row r="222" spans="2:65" s="13" customFormat="1" ht="11.25">
      <c r="B222" s="158"/>
      <c r="D222" s="151" t="s">
        <v>205</v>
      </c>
      <c r="E222" s="159" t="s">
        <v>1</v>
      </c>
      <c r="F222" s="160" t="s">
        <v>348</v>
      </c>
      <c r="H222" s="159" t="s">
        <v>1</v>
      </c>
      <c r="I222" s="161"/>
      <c r="L222" s="158"/>
      <c r="M222" s="162"/>
      <c r="T222" s="163"/>
      <c r="AT222" s="159" t="s">
        <v>205</v>
      </c>
      <c r="AU222" s="159" t="s">
        <v>89</v>
      </c>
      <c r="AV222" s="13" t="s">
        <v>21</v>
      </c>
      <c r="AW222" s="13" t="s">
        <v>36</v>
      </c>
      <c r="AX222" s="13" t="s">
        <v>81</v>
      </c>
      <c r="AY222" s="159" t="s">
        <v>196</v>
      </c>
    </row>
    <row r="223" spans="2:65" s="12" customFormat="1" ht="11.25">
      <c r="B223" s="150"/>
      <c r="D223" s="151" t="s">
        <v>205</v>
      </c>
      <c r="E223" s="152" t="s">
        <v>1</v>
      </c>
      <c r="F223" s="153" t="s">
        <v>349</v>
      </c>
      <c r="H223" s="154">
        <v>-156.12299999999999</v>
      </c>
      <c r="I223" s="155"/>
      <c r="L223" s="150"/>
      <c r="M223" s="156"/>
      <c r="T223" s="157"/>
      <c r="AT223" s="152" t="s">
        <v>205</v>
      </c>
      <c r="AU223" s="152" t="s">
        <v>89</v>
      </c>
      <c r="AV223" s="12" t="s">
        <v>89</v>
      </c>
      <c r="AW223" s="12" t="s">
        <v>36</v>
      </c>
      <c r="AX223" s="12" t="s">
        <v>81</v>
      </c>
      <c r="AY223" s="152" t="s">
        <v>196</v>
      </c>
    </row>
    <row r="224" spans="2:65" s="14" customFormat="1" ht="11.25">
      <c r="B224" s="164"/>
      <c r="D224" s="151" t="s">
        <v>205</v>
      </c>
      <c r="E224" s="165" t="s">
        <v>165</v>
      </c>
      <c r="F224" s="166" t="s">
        <v>249</v>
      </c>
      <c r="H224" s="167">
        <v>161.69399999999999</v>
      </c>
      <c r="I224" s="168"/>
      <c r="L224" s="164"/>
      <c r="M224" s="169"/>
      <c r="T224" s="170"/>
      <c r="AT224" s="165" t="s">
        <v>205</v>
      </c>
      <c r="AU224" s="165" t="s">
        <v>89</v>
      </c>
      <c r="AV224" s="14" t="s">
        <v>203</v>
      </c>
      <c r="AW224" s="14" t="s">
        <v>36</v>
      </c>
      <c r="AX224" s="14" t="s">
        <v>21</v>
      </c>
      <c r="AY224" s="165" t="s">
        <v>196</v>
      </c>
    </row>
    <row r="225" spans="2:65" s="1" customFormat="1" ht="24.2" customHeight="1">
      <c r="B225" s="32"/>
      <c r="C225" s="178" t="s">
        <v>350</v>
      </c>
      <c r="D225" s="178" t="s">
        <v>351</v>
      </c>
      <c r="E225" s="179" t="s">
        <v>352</v>
      </c>
      <c r="F225" s="180" t="s">
        <v>353</v>
      </c>
      <c r="G225" s="181" t="s">
        <v>209</v>
      </c>
      <c r="H225" s="182">
        <v>307.21899999999999</v>
      </c>
      <c r="I225" s="183"/>
      <c r="J225" s="184">
        <f>ROUND(I225*H225,2)</f>
        <v>0</v>
      </c>
      <c r="K225" s="180" t="s">
        <v>217</v>
      </c>
      <c r="L225" s="185"/>
      <c r="M225" s="186" t="s">
        <v>1</v>
      </c>
      <c r="N225" s="187" t="s">
        <v>46</v>
      </c>
      <c r="P225" s="146">
        <f>O225*H225</f>
        <v>0</v>
      </c>
      <c r="Q225" s="146">
        <v>0</v>
      </c>
      <c r="R225" s="146">
        <f>Q225*H225</f>
        <v>0</v>
      </c>
      <c r="S225" s="146">
        <v>0</v>
      </c>
      <c r="T225" s="147">
        <f>S225*H225</f>
        <v>0</v>
      </c>
      <c r="AR225" s="148" t="s">
        <v>235</v>
      </c>
      <c r="AT225" s="148" t="s">
        <v>351</v>
      </c>
      <c r="AU225" s="148" t="s">
        <v>89</v>
      </c>
      <c r="AY225" s="17" t="s">
        <v>196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7" t="s">
        <v>21</v>
      </c>
      <c r="BK225" s="149">
        <f>ROUND(I225*H225,2)</f>
        <v>0</v>
      </c>
      <c r="BL225" s="17" t="s">
        <v>203</v>
      </c>
      <c r="BM225" s="148" t="s">
        <v>354</v>
      </c>
    </row>
    <row r="226" spans="2:65" s="12" customFormat="1" ht="11.25">
      <c r="B226" s="150"/>
      <c r="D226" s="151" t="s">
        <v>205</v>
      </c>
      <c r="E226" s="152" t="s">
        <v>1</v>
      </c>
      <c r="F226" s="153" t="s">
        <v>355</v>
      </c>
      <c r="H226" s="154">
        <v>307.21899999999999</v>
      </c>
      <c r="I226" s="155"/>
      <c r="L226" s="150"/>
      <c r="M226" s="156"/>
      <c r="T226" s="157"/>
      <c r="AT226" s="152" t="s">
        <v>205</v>
      </c>
      <c r="AU226" s="152" t="s">
        <v>89</v>
      </c>
      <c r="AV226" s="12" t="s">
        <v>89</v>
      </c>
      <c r="AW226" s="12" t="s">
        <v>36</v>
      </c>
      <c r="AX226" s="12" t="s">
        <v>21</v>
      </c>
      <c r="AY226" s="152" t="s">
        <v>196</v>
      </c>
    </row>
    <row r="227" spans="2:65" s="1" customFormat="1" ht="24.2" customHeight="1">
      <c r="B227" s="32"/>
      <c r="C227" s="137" t="s">
        <v>356</v>
      </c>
      <c r="D227" s="137" t="s">
        <v>198</v>
      </c>
      <c r="E227" s="138" t="s">
        <v>357</v>
      </c>
      <c r="F227" s="139" t="s">
        <v>358</v>
      </c>
      <c r="G227" s="140" t="s">
        <v>276</v>
      </c>
      <c r="H227" s="141">
        <v>161.69399999999999</v>
      </c>
      <c r="I227" s="142"/>
      <c r="J227" s="143">
        <f>ROUND(I227*H227,2)</f>
        <v>0</v>
      </c>
      <c r="K227" s="139" t="s">
        <v>202</v>
      </c>
      <c r="L227" s="32"/>
      <c r="M227" s="144" t="s">
        <v>1</v>
      </c>
      <c r="N227" s="145" t="s">
        <v>46</v>
      </c>
      <c r="P227" s="146">
        <f>O227*H227</f>
        <v>0</v>
      </c>
      <c r="Q227" s="146">
        <v>0</v>
      </c>
      <c r="R227" s="146">
        <f>Q227*H227</f>
        <v>0</v>
      </c>
      <c r="S227" s="146">
        <v>0</v>
      </c>
      <c r="T227" s="147">
        <f>S227*H227</f>
        <v>0</v>
      </c>
      <c r="AR227" s="148" t="s">
        <v>203</v>
      </c>
      <c r="AT227" s="148" t="s">
        <v>198</v>
      </c>
      <c r="AU227" s="148" t="s">
        <v>89</v>
      </c>
      <c r="AY227" s="17" t="s">
        <v>196</v>
      </c>
      <c r="BE227" s="149">
        <f>IF(N227="základní",J227,0)</f>
        <v>0</v>
      </c>
      <c r="BF227" s="149">
        <f>IF(N227="snížená",J227,0)</f>
        <v>0</v>
      </c>
      <c r="BG227" s="149">
        <f>IF(N227="zákl. přenesená",J227,0)</f>
        <v>0</v>
      </c>
      <c r="BH227" s="149">
        <f>IF(N227="sníž. přenesená",J227,0)</f>
        <v>0</v>
      </c>
      <c r="BI227" s="149">
        <f>IF(N227="nulová",J227,0)</f>
        <v>0</v>
      </c>
      <c r="BJ227" s="17" t="s">
        <v>21</v>
      </c>
      <c r="BK227" s="149">
        <f>ROUND(I227*H227,2)</f>
        <v>0</v>
      </c>
      <c r="BL227" s="17" t="s">
        <v>203</v>
      </c>
      <c r="BM227" s="148" t="s">
        <v>359</v>
      </c>
    </row>
    <row r="228" spans="2:65" s="12" customFormat="1" ht="11.25">
      <c r="B228" s="150"/>
      <c r="D228" s="151" t="s">
        <v>205</v>
      </c>
      <c r="E228" s="152" t="s">
        <v>1</v>
      </c>
      <c r="F228" s="153" t="s">
        <v>165</v>
      </c>
      <c r="H228" s="154">
        <v>161.69399999999999</v>
      </c>
      <c r="I228" s="155"/>
      <c r="L228" s="150"/>
      <c r="M228" s="156"/>
      <c r="T228" s="157"/>
      <c r="AT228" s="152" t="s">
        <v>205</v>
      </c>
      <c r="AU228" s="152" t="s">
        <v>89</v>
      </c>
      <c r="AV228" s="12" t="s">
        <v>89</v>
      </c>
      <c r="AW228" s="12" t="s">
        <v>36</v>
      </c>
      <c r="AX228" s="12" t="s">
        <v>21</v>
      </c>
      <c r="AY228" s="152" t="s">
        <v>196</v>
      </c>
    </row>
    <row r="229" spans="2:65" s="1" customFormat="1" ht="37.9" customHeight="1">
      <c r="B229" s="32"/>
      <c r="C229" s="137" t="s">
        <v>360</v>
      </c>
      <c r="D229" s="137" t="s">
        <v>198</v>
      </c>
      <c r="E229" s="138" t="s">
        <v>361</v>
      </c>
      <c r="F229" s="139" t="s">
        <v>362</v>
      </c>
      <c r="G229" s="140" t="s">
        <v>276</v>
      </c>
      <c r="H229" s="141">
        <v>161.69399999999999</v>
      </c>
      <c r="I229" s="142"/>
      <c r="J229" s="143">
        <f>ROUND(I229*H229,2)</f>
        <v>0</v>
      </c>
      <c r="K229" s="139" t="s">
        <v>202</v>
      </c>
      <c r="L229" s="32"/>
      <c r="M229" s="144" t="s">
        <v>1</v>
      </c>
      <c r="N229" s="145" t="s">
        <v>46</v>
      </c>
      <c r="P229" s="146">
        <f>O229*H229</f>
        <v>0</v>
      </c>
      <c r="Q229" s="146">
        <v>0</v>
      </c>
      <c r="R229" s="146">
        <f>Q229*H229</f>
        <v>0</v>
      </c>
      <c r="S229" s="146">
        <v>0</v>
      </c>
      <c r="T229" s="147">
        <f>S229*H229</f>
        <v>0</v>
      </c>
      <c r="AR229" s="148" t="s">
        <v>203</v>
      </c>
      <c r="AT229" s="148" t="s">
        <v>198</v>
      </c>
      <c r="AU229" s="148" t="s">
        <v>89</v>
      </c>
      <c r="AY229" s="17" t="s">
        <v>196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7" t="s">
        <v>21</v>
      </c>
      <c r="BK229" s="149">
        <f>ROUND(I229*H229,2)</f>
        <v>0</v>
      </c>
      <c r="BL229" s="17" t="s">
        <v>203</v>
      </c>
      <c r="BM229" s="148" t="s">
        <v>363</v>
      </c>
    </row>
    <row r="230" spans="2:65" s="1" customFormat="1" ht="24.2" customHeight="1">
      <c r="B230" s="32"/>
      <c r="C230" s="137" t="s">
        <v>364</v>
      </c>
      <c r="D230" s="137" t="s">
        <v>198</v>
      </c>
      <c r="E230" s="138" t="s">
        <v>365</v>
      </c>
      <c r="F230" s="139" t="s">
        <v>366</v>
      </c>
      <c r="G230" s="140" t="s">
        <v>276</v>
      </c>
      <c r="H230" s="141">
        <v>123.081</v>
      </c>
      <c r="I230" s="142"/>
      <c r="J230" s="143">
        <f>ROUND(I230*H230,2)</f>
        <v>0</v>
      </c>
      <c r="K230" s="139" t="s">
        <v>202</v>
      </c>
      <c r="L230" s="32"/>
      <c r="M230" s="144" t="s">
        <v>1</v>
      </c>
      <c r="N230" s="145" t="s">
        <v>46</v>
      </c>
      <c r="P230" s="146">
        <f>O230*H230</f>
        <v>0</v>
      </c>
      <c r="Q230" s="146">
        <v>0</v>
      </c>
      <c r="R230" s="146">
        <f>Q230*H230</f>
        <v>0</v>
      </c>
      <c r="S230" s="146">
        <v>0</v>
      </c>
      <c r="T230" s="147">
        <f>S230*H230</f>
        <v>0</v>
      </c>
      <c r="AR230" s="148" t="s">
        <v>203</v>
      </c>
      <c r="AT230" s="148" t="s">
        <v>198</v>
      </c>
      <c r="AU230" s="148" t="s">
        <v>89</v>
      </c>
      <c r="AY230" s="17" t="s">
        <v>196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7" t="s">
        <v>21</v>
      </c>
      <c r="BK230" s="149">
        <f>ROUND(I230*H230,2)</f>
        <v>0</v>
      </c>
      <c r="BL230" s="17" t="s">
        <v>203</v>
      </c>
      <c r="BM230" s="148" t="s">
        <v>367</v>
      </c>
    </row>
    <row r="231" spans="2:65" s="13" customFormat="1" ht="11.25">
      <c r="B231" s="158"/>
      <c r="D231" s="151" t="s">
        <v>205</v>
      </c>
      <c r="E231" s="159" t="s">
        <v>1</v>
      </c>
      <c r="F231" s="160" t="s">
        <v>368</v>
      </c>
      <c r="H231" s="159" t="s">
        <v>1</v>
      </c>
      <c r="I231" s="161"/>
      <c r="L231" s="158"/>
      <c r="M231" s="162"/>
      <c r="T231" s="163"/>
      <c r="AT231" s="159" t="s">
        <v>205</v>
      </c>
      <c r="AU231" s="159" t="s">
        <v>89</v>
      </c>
      <c r="AV231" s="13" t="s">
        <v>21</v>
      </c>
      <c r="AW231" s="13" t="s">
        <v>36</v>
      </c>
      <c r="AX231" s="13" t="s">
        <v>81</v>
      </c>
      <c r="AY231" s="159" t="s">
        <v>196</v>
      </c>
    </row>
    <row r="232" spans="2:65" s="12" customFormat="1" ht="11.25">
      <c r="B232" s="150"/>
      <c r="D232" s="151" t="s">
        <v>205</v>
      </c>
      <c r="E232" s="152" t="s">
        <v>1</v>
      </c>
      <c r="F232" s="153" t="s">
        <v>369</v>
      </c>
      <c r="H232" s="154">
        <v>128.733</v>
      </c>
      <c r="I232" s="155"/>
      <c r="L232" s="150"/>
      <c r="M232" s="156"/>
      <c r="T232" s="157"/>
      <c r="AT232" s="152" t="s">
        <v>205</v>
      </c>
      <c r="AU232" s="152" t="s">
        <v>89</v>
      </c>
      <c r="AV232" s="12" t="s">
        <v>89</v>
      </c>
      <c r="AW232" s="12" t="s">
        <v>36</v>
      </c>
      <c r="AX232" s="12" t="s">
        <v>81</v>
      </c>
      <c r="AY232" s="152" t="s">
        <v>196</v>
      </c>
    </row>
    <row r="233" spans="2:65" s="13" customFormat="1" ht="11.25">
      <c r="B233" s="158"/>
      <c r="D233" s="151" t="s">
        <v>205</v>
      </c>
      <c r="E233" s="159" t="s">
        <v>1</v>
      </c>
      <c r="F233" s="160" t="s">
        <v>370</v>
      </c>
      <c r="H233" s="159" t="s">
        <v>1</v>
      </c>
      <c r="I233" s="161"/>
      <c r="L233" s="158"/>
      <c r="M233" s="162"/>
      <c r="T233" s="163"/>
      <c r="AT233" s="159" t="s">
        <v>205</v>
      </c>
      <c r="AU233" s="159" t="s">
        <v>89</v>
      </c>
      <c r="AV233" s="13" t="s">
        <v>21</v>
      </c>
      <c r="AW233" s="13" t="s">
        <v>36</v>
      </c>
      <c r="AX233" s="13" t="s">
        <v>81</v>
      </c>
      <c r="AY233" s="159" t="s">
        <v>196</v>
      </c>
    </row>
    <row r="234" spans="2:65" s="12" customFormat="1" ht="11.25">
      <c r="B234" s="150"/>
      <c r="D234" s="151" t="s">
        <v>205</v>
      </c>
      <c r="E234" s="152" t="s">
        <v>1</v>
      </c>
      <c r="F234" s="153" t="s">
        <v>371</v>
      </c>
      <c r="H234" s="154">
        <v>-5.6520000000000001</v>
      </c>
      <c r="I234" s="155"/>
      <c r="L234" s="150"/>
      <c r="M234" s="156"/>
      <c r="T234" s="157"/>
      <c r="AT234" s="152" t="s">
        <v>205</v>
      </c>
      <c r="AU234" s="152" t="s">
        <v>89</v>
      </c>
      <c r="AV234" s="12" t="s">
        <v>89</v>
      </c>
      <c r="AW234" s="12" t="s">
        <v>36</v>
      </c>
      <c r="AX234" s="12" t="s">
        <v>81</v>
      </c>
      <c r="AY234" s="152" t="s">
        <v>196</v>
      </c>
    </row>
    <row r="235" spans="2:65" s="14" customFormat="1" ht="11.25">
      <c r="B235" s="164"/>
      <c r="D235" s="151" t="s">
        <v>205</v>
      </c>
      <c r="E235" s="165" t="s">
        <v>143</v>
      </c>
      <c r="F235" s="166" t="s">
        <v>249</v>
      </c>
      <c r="H235" s="167">
        <v>123.081</v>
      </c>
      <c r="I235" s="168"/>
      <c r="L235" s="164"/>
      <c r="M235" s="169"/>
      <c r="T235" s="170"/>
      <c r="AT235" s="165" t="s">
        <v>205</v>
      </c>
      <c r="AU235" s="165" t="s">
        <v>89</v>
      </c>
      <c r="AV235" s="14" t="s">
        <v>203</v>
      </c>
      <c r="AW235" s="14" t="s">
        <v>36</v>
      </c>
      <c r="AX235" s="14" t="s">
        <v>21</v>
      </c>
      <c r="AY235" s="165" t="s">
        <v>196</v>
      </c>
    </row>
    <row r="236" spans="2:65" s="1" customFormat="1" ht="16.5" customHeight="1">
      <c r="B236" s="32"/>
      <c r="C236" s="178" t="s">
        <v>372</v>
      </c>
      <c r="D236" s="178" t="s">
        <v>351</v>
      </c>
      <c r="E236" s="179" t="s">
        <v>373</v>
      </c>
      <c r="F236" s="180" t="s">
        <v>374</v>
      </c>
      <c r="G236" s="181" t="s">
        <v>209</v>
      </c>
      <c r="H236" s="182">
        <v>232.71799999999999</v>
      </c>
      <c r="I236" s="183"/>
      <c r="J236" s="184">
        <f>ROUND(I236*H236,2)</f>
        <v>0</v>
      </c>
      <c r="K236" s="180" t="s">
        <v>202</v>
      </c>
      <c r="L236" s="185"/>
      <c r="M236" s="186" t="s">
        <v>1</v>
      </c>
      <c r="N236" s="187" t="s">
        <v>46</v>
      </c>
      <c r="P236" s="146">
        <f>O236*H236</f>
        <v>0</v>
      </c>
      <c r="Q236" s="146">
        <v>0</v>
      </c>
      <c r="R236" s="146">
        <f>Q236*H236</f>
        <v>0</v>
      </c>
      <c r="S236" s="146">
        <v>0</v>
      </c>
      <c r="T236" s="147">
        <f>S236*H236</f>
        <v>0</v>
      </c>
      <c r="AR236" s="148" t="s">
        <v>235</v>
      </c>
      <c r="AT236" s="148" t="s">
        <v>351</v>
      </c>
      <c r="AU236" s="148" t="s">
        <v>89</v>
      </c>
      <c r="AY236" s="17" t="s">
        <v>196</v>
      </c>
      <c r="BE236" s="149">
        <f>IF(N236="základní",J236,0)</f>
        <v>0</v>
      </c>
      <c r="BF236" s="149">
        <f>IF(N236="snížená",J236,0)</f>
        <v>0</v>
      </c>
      <c r="BG236" s="149">
        <f>IF(N236="zákl. přenesená",J236,0)</f>
        <v>0</v>
      </c>
      <c r="BH236" s="149">
        <f>IF(N236="sníž. přenesená",J236,0)</f>
        <v>0</v>
      </c>
      <c r="BI236" s="149">
        <f>IF(N236="nulová",J236,0)</f>
        <v>0</v>
      </c>
      <c r="BJ236" s="17" t="s">
        <v>21</v>
      </c>
      <c r="BK236" s="149">
        <f>ROUND(I236*H236,2)</f>
        <v>0</v>
      </c>
      <c r="BL236" s="17" t="s">
        <v>203</v>
      </c>
      <c r="BM236" s="148" t="s">
        <v>375</v>
      </c>
    </row>
    <row r="237" spans="2:65" s="12" customFormat="1" ht="11.25">
      <c r="B237" s="150"/>
      <c r="D237" s="151" t="s">
        <v>205</v>
      </c>
      <c r="E237" s="152" t="s">
        <v>1</v>
      </c>
      <c r="F237" s="153" t="s">
        <v>376</v>
      </c>
      <c r="H237" s="154">
        <v>232.71799999999999</v>
      </c>
      <c r="I237" s="155"/>
      <c r="L237" s="150"/>
      <c r="M237" s="156"/>
      <c r="T237" s="157"/>
      <c r="AT237" s="152" t="s">
        <v>205</v>
      </c>
      <c r="AU237" s="152" t="s">
        <v>89</v>
      </c>
      <c r="AV237" s="12" t="s">
        <v>89</v>
      </c>
      <c r="AW237" s="12" t="s">
        <v>36</v>
      </c>
      <c r="AX237" s="12" t="s">
        <v>21</v>
      </c>
      <c r="AY237" s="152" t="s">
        <v>196</v>
      </c>
    </row>
    <row r="238" spans="2:65" s="1" customFormat="1" ht="24.2" customHeight="1">
      <c r="B238" s="32"/>
      <c r="C238" s="137" t="s">
        <v>377</v>
      </c>
      <c r="D238" s="137" t="s">
        <v>198</v>
      </c>
      <c r="E238" s="138" t="s">
        <v>357</v>
      </c>
      <c r="F238" s="139" t="s">
        <v>358</v>
      </c>
      <c r="G238" s="140" t="s">
        <v>276</v>
      </c>
      <c r="H238" s="141">
        <v>123.081</v>
      </c>
      <c r="I238" s="142"/>
      <c r="J238" s="143">
        <f>ROUND(I238*H238,2)</f>
        <v>0</v>
      </c>
      <c r="K238" s="139" t="s">
        <v>202</v>
      </c>
      <c r="L238" s="32"/>
      <c r="M238" s="144" t="s">
        <v>1</v>
      </c>
      <c r="N238" s="145" t="s">
        <v>46</v>
      </c>
      <c r="P238" s="146">
        <f>O238*H238</f>
        <v>0</v>
      </c>
      <c r="Q238" s="146">
        <v>0</v>
      </c>
      <c r="R238" s="146">
        <f>Q238*H238</f>
        <v>0</v>
      </c>
      <c r="S238" s="146">
        <v>0</v>
      </c>
      <c r="T238" s="147">
        <f>S238*H238</f>
        <v>0</v>
      </c>
      <c r="AR238" s="148" t="s">
        <v>203</v>
      </c>
      <c r="AT238" s="148" t="s">
        <v>198</v>
      </c>
      <c r="AU238" s="148" t="s">
        <v>89</v>
      </c>
      <c r="AY238" s="17" t="s">
        <v>196</v>
      </c>
      <c r="BE238" s="149">
        <f>IF(N238="základní",J238,0)</f>
        <v>0</v>
      </c>
      <c r="BF238" s="149">
        <f>IF(N238="snížená",J238,0)</f>
        <v>0</v>
      </c>
      <c r="BG238" s="149">
        <f>IF(N238="zákl. přenesená",J238,0)</f>
        <v>0</v>
      </c>
      <c r="BH238" s="149">
        <f>IF(N238="sníž. přenesená",J238,0)</f>
        <v>0</v>
      </c>
      <c r="BI238" s="149">
        <f>IF(N238="nulová",J238,0)</f>
        <v>0</v>
      </c>
      <c r="BJ238" s="17" t="s">
        <v>21</v>
      </c>
      <c r="BK238" s="149">
        <f>ROUND(I238*H238,2)</f>
        <v>0</v>
      </c>
      <c r="BL238" s="17" t="s">
        <v>203</v>
      </c>
      <c r="BM238" s="148" t="s">
        <v>378</v>
      </c>
    </row>
    <row r="239" spans="2:65" s="12" customFormat="1" ht="11.25">
      <c r="B239" s="150"/>
      <c r="D239" s="151" t="s">
        <v>205</v>
      </c>
      <c r="E239" s="152" t="s">
        <v>1</v>
      </c>
      <c r="F239" s="153" t="s">
        <v>379</v>
      </c>
      <c r="H239" s="154">
        <v>123.081</v>
      </c>
      <c r="I239" s="155"/>
      <c r="L239" s="150"/>
      <c r="M239" s="156"/>
      <c r="T239" s="157"/>
      <c r="AT239" s="152" t="s">
        <v>205</v>
      </c>
      <c r="AU239" s="152" t="s">
        <v>89</v>
      </c>
      <c r="AV239" s="12" t="s">
        <v>89</v>
      </c>
      <c r="AW239" s="12" t="s">
        <v>36</v>
      </c>
      <c r="AX239" s="12" t="s">
        <v>21</v>
      </c>
      <c r="AY239" s="152" t="s">
        <v>196</v>
      </c>
    </row>
    <row r="240" spans="2:65" s="1" customFormat="1" ht="37.9" customHeight="1">
      <c r="B240" s="32"/>
      <c r="C240" s="137" t="s">
        <v>380</v>
      </c>
      <c r="D240" s="137" t="s">
        <v>198</v>
      </c>
      <c r="E240" s="138" t="s">
        <v>361</v>
      </c>
      <c r="F240" s="139" t="s">
        <v>362</v>
      </c>
      <c r="G240" s="140" t="s">
        <v>276</v>
      </c>
      <c r="H240" s="141">
        <v>123.081</v>
      </c>
      <c r="I240" s="142"/>
      <c r="J240" s="143">
        <f>ROUND(I240*H240,2)</f>
        <v>0</v>
      </c>
      <c r="K240" s="139" t="s">
        <v>202</v>
      </c>
      <c r="L240" s="32"/>
      <c r="M240" s="144" t="s">
        <v>1</v>
      </c>
      <c r="N240" s="145" t="s">
        <v>46</v>
      </c>
      <c r="P240" s="146">
        <f>O240*H240</f>
        <v>0</v>
      </c>
      <c r="Q240" s="146">
        <v>0</v>
      </c>
      <c r="R240" s="146">
        <f>Q240*H240</f>
        <v>0</v>
      </c>
      <c r="S240" s="146">
        <v>0</v>
      </c>
      <c r="T240" s="147">
        <f>S240*H240</f>
        <v>0</v>
      </c>
      <c r="AR240" s="148" t="s">
        <v>203</v>
      </c>
      <c r="AT240" s="148" t="s">
        <v>198</v>
      </c>
      <c r="AU240" s="148" t="s">
        <v>89</v>
      </c>
      <c r="AY240" s="17" t="s">
        <v>196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7" t="s">
        <v>21</v>
      </c>
      <c r="BK240" s="149">
        <f>ROUND(I240*H240,2)</f>
        <v>0</v>
      </c>
      <c r="BL240" s="17" t="s">
        <v>203</v>
      </c>
      <c r="BM240" s="148" t="s">
        <v>381</v>
      </c>
    </row>
    <row r="241" spans="2:65" s="11" customFormat="1" ht="22.9" customHeight="1">
      <c r="B241" s="125"/>
      <c r="D241" s="126" t="s">
        <v>80</v>
      </c>
      <c r="E241" s="135" t="s">
        <v>203</v>
      </c>
      <c r="F241" s="135" t="s">
        <v>382</v>
      </c>
      <c r="I241" s="128"/>
      <c r="J241" s="136">
        <f>BK241</f>
        <v>0</v>
      </c>
      <c r="L241" s="125"/>
      <c r="M241" s="130"/>
      <c r="P241" s="131">
        <f>SUM(P242:P247)</f>
        <v>0</v>
      </c>
      <c r="R241" s="131">
        <f>SUM(R242:R247)</f>
        <v>0</v>
      </c>
      <c r="T241" s="132">
        <f>SUM(T242:T247)</f>
        <v>0</v>
      </c>
      <c r="AR241" s="126" t="s">
        <v>21</v>
      </c>
      <c r="AT241" s="133" t="s">
        <v>80</v>
      </c>
      <c r="AU241" s="133" t="s">
        <v>21</v>
      </c>
      <c r="AY241" s="126" t="s">
        <v>196</v>
      </c>
      <c r="BK241" s="134">
        <f>SUM(BK242:BK247)</f>
        <v>0</v>
      </c>
    </row>
    <row r="242" spans="2:65" s="1" customFormat="1" ht="24.2" customHeight="1">
      <c r="B242" s="32"/>
      <c r="C242" s="137" t="s">
        <v>383</v>
      </c>
      <c r="D242" s="137" t="s">
        <v>198</v>
      </c>
      <c r="E242" s="138" t="s">
        <v>384</v>
      </c>
      <c r="F242" s="139" t="s">
        <v>385</v>
      </c>
      <c r="G242" s="140" t="s">
        <v>276</v>
      </c>
      <c r="H242" s="141">
        <v>27.39</v>
      </c>
      <c r="I242" s="142"/>
      <c r="J242" s="143">
        <f>ROUND(I242*H242,2)</f>
        <v>0</v>
      </c>
      <c r="K242" s="139" t="s">
        <v>202</v>
      </c>
      <c r="L242" s="32"/>
      <c r="M242" s="144" t="s">
        <v>1</v>
      </c>
      <c r="N242" s="145" t="s">
        <v>46</v>
      </c>
      <c r="P242" s="146">
        <f>O242*H242</f>
        <v>0</v>
      </c>
      <c r="Q242" s="146">
        <v>0</v>
      </c>
      <c r="R242" s="146">
        <f>Q242*H242</f>
        <v>0</v>
      </c>
      <c r="S242" s="146">
        <v>0</v>
      </c>
      <c r="T242" s="147">
        <f>S242*H242</f>
        <v>0</v>
      </c>
      <c r="AR242" s="148" t="s">
        <v>203</v>
      </c>
      <c r="AT242" s="148" t="s">
        <v>198</v>
      </c>
      <c r="AU242" s="148" t="s">
        <v>89</v>
      </c>
      <c r="AY242" s="17" t="s">
        <v>196</v>
      </c>
      <c r="BE242" s="149">
        <f>IF(N242="základní",J242,0)</f>
        <v>0</v>
      </c>
      <c r="BF242" s="149">
        <f>IF(N242="snížená",J242,0)</f>
        <v>0</v>
      </c>
      <c r="BG242" s="149">
        <f>IF(N242="zákl. přenesená",J242,0)</f>
        <v>0</v>
      </c>
      <c r="BH242" s="149">
        <f>IF(N242="sníž. přenesená",J242,0)</f>
        <v>0</v>
      </c>
      <c r="BI242" s="149">
        <f>IF(N242="nulová",J242,0)</f>
        <v>0</v>
      </c>
      <c r="BJ242" s="17" t="s">
        <v>21</v>
      </c>
      <c r="BK242" s="149">
        <f>ROUND(I242*H242,2)</f>
        <v>0</v>
      </c>
      <c r="BL242" s="17" t="s">
        <v>203</v>
      </c>
      <c r="BM242" s="148" t="s">
        <v>386</v>
      </c>
    </row>
    <row r="243" spans="2:65" s="12" customFormat="1" ht="11.25">
      <c r="B243" s="150"/>
      <c r="D243" s="151" t="s">
        <v>205</v>
      </c>
      <c r="E243" s="152" t="s">
        <v>1</v>
      </c>
      <c r="F243" s="153" t="s">
        <v>387</v>
      </c>
      <c r="H243" s="154">
        <v>27.39</v>
      </c>
      <c r="I243" s="155"/>
      <c r="L243" s="150"/>
      <c r="M243" s="156"/>
      <c r="T243" s="157"/>
      <c r="AT243" s="152" t="s">
        <v>205</v>
      </c>
      <c r="AU243" s="152" t="s">
        <v>89</v>
      </c>
      <c r="AV243" s="12" t="s">
        <v>89</v>
      </c>
      <c r="AW243" s="12" t="s">
        <v>36</v>
      </c>
      <c r="AX243" s="12" t="s">
        <v>81</v>
      </c>
      <c r="AY243" s="152" t="s">
        <v>196</v>
      </c>
    </row>
    <row r="244" spans="2:65" s="14" customFormat="1" ht="11.25">
      <c r="B244" s="164"/>
      <c r="D244" s="151" t="s">
        <v>205</v>
      </c>
      <c r="E244" s="165" t="s">
        <v>139</v>
      </c>
      <c r="F244" s="166" t="s">
        <v>249</v>
      </c>
      <c r="H244" s="167">
        <v>27.39</v>
      </c>
      <c r="I244" s="168"/>
      <c r="L244" s="164"/>
      <c r="M244" s="169"/>
      <c r="T244" s="170"/>
      <c r="AT244" s="165" t="s">
        <v>205</v>
      </c>
      <c r="AU244" s="165" t="s">
        <v>89</v>
      </c>
      <c r="AV244" s="14" t="s">
        <v>203</v>
      </c>
      <c r="AW244" s="14" t="s">
        <v>36</v>
      </c>
      <c r="AX244" s="14" t="s">
        <v>21</v>
      </c>
      <c r="AY244" s="165" t="s">
        <v>196</v>
      </c>
    </row>
    <row r="245" spans="2:65" s="1" customFormat="1" ht="24.2" customHeight="1">
      <c r="B245" s="32"/>
      <c r="C245" s="137" t="s">
        <v>388</v>
      </c>
      <c r="D245" s="137" t="s">
        <v>198</v>
      </c>
      <c r="E245" s="138" t="s">
        <v>389</v>
      </c>
      <c r="F245" s="139" t="s">
        <v>390</v>
      </c>
      <c r="G245" s="140" t="s">
        <v>276</v>
      </c>
      <c r="H245" s="141">
        <v>27.39</v>
      </c>
      <c r="I245" s="142"/>
      <c r="J245" s="143">
        <f>ROUND(I245*H245,2)</f>
        <v>0</v>
      </c>
      <c r="K245" s="139" t="s">
        <v>202</v>
      </c>
      <c r="L245" s="32"/>
      <c r="M245" s="144" t="s">
        <v>1</v>
      </c>
      <c r="N245" s="145" t="s">
        <v>46</v>
      </c>
      <c r="P245" s="146">
        <f>O245*H245</f>
        <v>0</v>
      </c>
      <c r="Q245" s="146">
        <v>0</v>
      </c>
      <c r="R245" s="146">
        <f>Q245*H245</f>
        <v>0</v>
      </c>
      <c r="S245" s="146">
        <v>0</v>
      </c>
      <c r="T245" s="147">
        <f>S245*H245</f>
        <v>0</v>
      </c>
      <c r="AR245" s="148" t="s">
        <v>203</v>
      </c>
      <c r="AT245" s="148" t="s">
        <v>198</v>
      </c>
      <c r="AU245" s="148" t="s">
        <v>89</v>
      </c>
      <c r="AY245" s="17" t="s">
        <v>196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7" t="s">
        <v>21</v>
      </c>
      <c r="BK245" s="149">
        <f>ROUND(I245*H245,2)</f>
        <v>0</v>
      </c>
      <c r="BL245" s="17" t="s">
        <v>203</v>
      </c>
      <c r="BM245" s="148" t="s">
        <v>391</v>
      </c>
    </row>
    <row r="246" spans="2:65" s="12" customFormat="1" ht="11.25">
      <c r="B246" s="150"/>
      <c r="D246" s="151" t="s">
        <v>205</v>
      </c>
      <c r="E246" s="152" t="s">
        <v>1</v>
      </c>
      <c r="F246" s="153" t="s">
        <v>392</v>
      </c>
      <c r="H246" s="154">
        <v>27.39</v>
      </c>
      <c r="I246" s="155"/>
      <c r="L246" s="150"/>
      <c r="M246" s="156"/>
      <c r="T246" s="157"/>
      <c r="AT246" s="152" t="s">
        <v>205</v>
      </c>
      <c r="AU246" s="152" t="s">
        <v>89</v>
      </c>
      <c r="AV246" s="12" t="s">
        <v>89</v>
      </c>
      <c r="AW246" s="12" t="s">
        <v>36</v>
      </c>
      <c r="AX246" s="12" t="s">
        <v>21</v>
      </c>
      <c r="AY246" s="152" t="s">
        <v>196</v>
      </c>
    </row>
    <row r="247" spans="2:65" s="1" customFormat="1" ht="37.9" customHeight="1">
      <c r="B247" s="32"/>
      <c r="C247" s="137" t="s">
        <v>393</v>
      </c>
      <c r="D247" s="137" t="s">
        <v>198</v>
      </c>
      <c r="E247" s="138" t="s">
        <v>361</v>
      </c>
      <c r="F247" s="139" t="s">
        <v>362</v>
      </c>
      <c r="G247" s="140" t="s">
        <v>276</v>
      </c>
      <c r="H247" s="141">
        <v>27.39</v>
      </c>
      <c r="I247" s="142"/>
      <c r="J247" s="143">
        <f>ROUND(I247*H247,2)</f>
        <v>0</v>
      </c>
      <c r="K247" s="139" t="s">
        <v>202</v>
      </c>
      <c r="L247" s="32"/>
      <c r="M247" s="144" t="s">
        <v>1</v>
      </c>
      <c r="N247" s="145" t="s">
        <v>46</v>
      </c>
      <c r="P247" s="146">
        <f>O247*H247</f>
        <v>0</v>
      </c>
      <c r="Q247" s="146">
        <v>0</v>
      </c>
      <c r="R247" s="146">
        <f>Q247*H247</f>
        <v>0</v>
      </c>
      <c r="S247" s="146">
        <v>0</v>
      </c>
      <c r="T247" s="147">
        <f>S247*H247</f>
        <v>0</v>
      </c>
      <c r="AR247" s="148" t="s">
        <v>203</v>
      </c>
      <c r="AT247" s="148" t="s">
        <v>198</v>
      </c>
      <c r="AU247" s="148" t="s">
        <v>89</v>
      </c>
      <c r="AY247" s="17" t="s">
        <v>196</v>
      </c>
      <c r="BE247" s="149">
        <f>IF(N247="základní",J247,0)</f>
        <v>0</v>
      </c>
      <c r="BF247" s="149">
        <f>IF(N247="snížená",J247,0)</f>
        <v>0</v>
      </c>
      <c r="BG247" s="149">
        <f>IF(N247="zákl. přenesená",J247,0)</f>
        <v>0</v>
      </c>
      <c r="BH247" s="149">
        <f>IF(N247="sníž. přenesená",J247,0)</f>
        <v>0</v>
      </c>
      <c r="BI247" s="149">
        <f>IF(N247="nulová",J247,0)</f>
        <v>0</v>
      </c>
      <c r="BJ247" s="17" t="s">
        <v>21</v>
      </c>
      <c r="BK247" s="149">
        <f>ROUND(I247*H247,2)</f>
        <v>0</v>
      </c>
      <c r="BL247" s="17" t="s">
        <v>203</v>
      </c>
      <c r="BM247" s="148" t="s">
        <v>394</v>
      </c>
    </row>
    <row r="248" spans="2:65" s="11" customFormat="1" ht="22.9" customHeight="1">
      <c r="B248" s="125"/>
      <c r="D248" s="126" t="s">
        <v>80</v>
      </c>
      <c r="E248" s="135" t="s">
        <v>395</v>
      </c>
      <c r="F248" s="135" t="s">
        <v>396</v>
      </c>
      <c r="I248" s="128"/>
      <c r="J248" s="136">
        <f>BK248</f>
        <v>0</v>
      </c>
      <c r="L248" s="125"/>
      <c r="M248" s="130"/>
      <c r="P248" s="131">
        <f>SUM(P249:P314)</f>
        <v>0</v>
      </c>
      <c r="R248" s="131">
        <f>SUM(R249:R314)</f>
        <v>94.859951999999979</v>
      </c>
      <c r="T248" s="132">
        <f>SUM(T249:T314)</f>
        <v>438.93955</v>
      </c>
      <c r="AR248" s="126" t="s">
        <v>21</v>
      </c>
      <c r="AT248" s="133" t="s">
        <v>80</v>
      </c>
      <c r="AU248" s="133" t="s">
        <v>21</v>
      </c>
      <c r="AY248" s="126" t="s">
        <v>196</v>
      </c>
      <c r="BK248" s="134">
        <f>SUM(BK249:BK314)</f>
        <v>0</v>
      </c>
    </row>
    <row r="249" spans="2:65" s="1" customFormat="1" ht="24.2" customHeight="1">
      <c r="B249" s="32"/>
      <c r="C249" s="137" t="s">
        <v>397</v>
      </c>
      <c r="D249" s="137" t="s">
        <v>198</v>
      </c>
      <c r="E249" s="138" t="s">
        <v>398</v>
      </c>
      <c r="F249" s="139" t="s">
        <v>399</v>
      </c>
      <c r="G249" s="140" t="s">
        <v>201</v>
      </c>
      <c r="H249" s="141">
        <v>1759.35</v>
      </c>
      <c r="I249" s="142"/>
      <c r="J249" s="143">
        <f>ROUND(I249*H249,2)</f>
        <v>0</v>
      </c>
      <c r="K249" s="139" t="s">
        <v>202</v>
      </c>
      <c r="L249" s="32"/>
      <c r="M249" s="144" t="s">
        <v>1</v>
      </c>
      <c r="N249" s="145" t="s">
        <v>46</v>
      </c>
      <c r="P249" s="146">
        <f>O249*H249</f>
        <v>0</v>
      </c>
      <c r="Q249" s="146">
        <v>0</v>
      </c>
      <c r="R249" s="146">
        <f>Q249*H249</f>
        <v>0</v>
      </c>
      <c r="S249" s="146">
        <v>9.8000000000000004E-2</v>
      </c>
      <c r="T249" s="147">
        <f>S249*H249</f>
        <v>172.41630000000001</v>
      </c>
      <c r="AR249" s="148" t="s">
        <v>203</v>
      </c>
      <c r="AT249" s="148" t="s">
        <v>198</v>
      </c>
      <c r="AU249" s="148" t="s">
        <v>89</v>
      </c>
      <c r="AY249" s="17" t="s">
        <v>196</v>
      </c>
      <c r="BE249" s="149">
        <f>IF(N249="základní",J249,0)</f>
        <v>0</v>
      </c>
      <c r="BF249" s="149">
        <f>IF(N249="snížená",J249,0)</f>
        <v>0</v>
      </c>
      <c r="BG249" s="149">
        <f>IF(N249="zákl. přenesená",J249,0)</f>
        <v>0</v>
      </c>
      <c r="BH249" s="149">
        <f>IF(N249="sníž. přenesená",J249,0)</f>
        <v>0</v>
      </c>
      <c r="BI249" s="149">
        <f>IF(N249="nulová",J249,0)</f>
        <v>0</v>
      </c>
      <c r="BJ249" s="17" t="s">
        <v>21</v>
      </c>
      <c r="BK249" s="149">
        <f>ROUND(I249*H249,2)</f>
        <v>0</v>
      </c>
      <c r="BL249" s="17" t="s">
        <v>203</v>
      </c>
      <c r="BM249" s="148" t="s">
        <v>400</v>
      </c>
    </row>
    <row r="250" spans="2:65" s="12" customFormat="1" ht="11.25">
      <c r="B250" s="150"/>
      <c r="D250" s="151" t="s">
        <v>205</v>
      </c>
      <c r="E250" s="152" t="s">
        <v>1</v>
      </c>
      <c r="F250" s="153" t="s">
        <v>401</v>
      </c>
      <c r="H250" s="154">
        <v>1006.2</v>
      </c>
      <c r="I250" s="155"/>
      <c r="L250" s="150"/>
      <c r="M250" s="156"/>
      <c r="T250" s="157"/>
      <c r="AT250" s="152" t="s">
        <v>205</v>
      </c>
      <c r="AU250" s="152" t="s">
        <v>89</v>
      </c>
      <c r="AV250" s="12" t="s">
        <v>89</v>
      </c>
      <c r="AW250" s="12" t="s">
        <v>36</v>
      </c>
      <c r="AX250" s="12" t="s">
        <v>81</v>
      </c>
      <c r="AY250" s="152" t="s">
        <v>196</v>
      </c>
    </row>
    <row r="251" spans="2:65" s="12" customFormat="1" ht="11.25">
      <c r="B251" s="150"/>
      <c r="D251" s="151" t="s">
        <v>205</v>
      </c>
      <c r="E251" s="152" t="s">
        <v>1</v>
      </c>
      <c r="F251" s="153" t="s">
        <v>402</v>
      </c>
      <c r="H251" s="154">
        <v>753.15</v>
      </c>
      <c r="I251" s="155"/>
      <c r="L251" s="150"/>
      <c r="M251" s="156"/>
      <c r="T251" s="157"/>
      <c r="AT251" s="152" t="s">
        <v>205</v>
      </c>
      <c r="AU251" s="152" t="s">
        <v>89</v>
      </c>
      <c r="AV251" s="12" t="s">
        <v>89</v>
      </c>
      <c r="AW251" s="12" t="s">
        <v>36</v>
      </c>
      <c r="AX251" s="12" t="s">
        <v>81</v>
      </c>
      <c r="AY251" s="152" t="s">
        <v>196</v>
      </c>
    </row>
    <row r="252" spans="2:65" s="14" customFormat="1" ht="11.25">
      <c r="B252" s="164"/>
      <c r="D252" s="151" t="s">
        <v>205</v>
      </c>
      <c r="E252" s="165" t="s">
        <v>1</v>
      </c>
      <c r="F252" s="166" t="s">
        <v>249</v>
      </c>
      <c r="H252" s="167">
        <v>1759.35</v>
      </c>
      <c r="I252" s="168"/>
      <c r="L252" s="164"/>
      <c r="M252" s="169"/>
      <c r="T252" s="170"/>
      <c r="AT252" s="165" t="s">
        <v>205</v>
      </c>
      <c r="AU252" s="165" t="s">
        <v>89</v>
      </c>
      <c r="AV252" s="14" t="s">
        <v>203</v>
      </c>
      <c r="AW252" s="14" t="s">
        <v>36</v>
      </c>
      <c r="AX252" s="14" t="s">
        <v>21</v>
      </c>
      <c r="AY252" s="165" t="s">
        <v>196</v>
      </c>
    </row>
    <row r="253" spans="2:65" s="1" customFormat="1" ht="16.5" customHeight="1">
      <c r="B253" s="32"/>
      <c r="C253" s="137" t="s">
        <v>403</v>
      </c>
      <c r="D253" s="137" t="s">
        <v>198</v>
      </c>
      <c r="E253" s="138" t="s">
        <v>404</v>
      </c>
      <c r="F253" s="139" t="s">
        <v>405</v>
      </c>
      <c r="G253" s="140" t="s">
        <v>227</v>
      </c>
      <c r="H253" s="141">
        <v>1012.2</v>
      </c>
      <c r="I253" s="142"/>
      <c r="J253" s="143">
        <f>ROUND(I253*H253,2)</f>
        <v>0</v>
      </c>
      <c r="K253" s="139" t="s">
        <v>202</v>
      </c>
      <c r="L253" s="32"/>
      <c r="M253" s="144" t="s">
        <v>1</v>
      </c>
      <c r="N253" s="145" t="s">
        <v>46</v>
      </c>
      <c r="P253" s="146">
        <f>O253*H253</f>
        <v>0</v>
      </c>
      <c r="Q253" s="146">
        <v>0</v>
      </c>
      <c r="R253" s="146">
        <f>Q253*H253</f>
        <v>0</v>
      </c>
      <c r="S253" s="146">
        <v>0</v>
      </c>
      <c r="T253" s="147">
        <f>S253*H253</f>
        <v>0</v>
      </c>
      <c r="AR253" s="148" t="s">
        <v>203</v>
      </c>
      <c r="AT253" s="148" t="s">
        <v>198</v>
      </c>
      <c r="AU253" s="148" t="s">
        <v>89</v>
      </c>
      <c r="AY253" s="17" t="s">
        <v>196</v>
      </c>
      <c r="BE253" s="149">
        <f>IF(N253="základní",J253,0)</f>
        <v>0</v>
      </c>
      <c r="BF253" s="149">
        <f>IF(N253="snížená",J253,0)</f>
        <v>0</v>
      </c>
      <c r="BG253" s="149">
        <f>IF(N253="zákl. přenesená",J253,0)</f>
        <v>0</v>
      </c>
      <c r="BH253" s="149">
        <f>IF(N253="sníž. přenesená",J253,0)</f>
        <v>0</v>
      </c>
      <c r="BI253" s="149">
        <f>IF(N253="nulová",J253,0)</f>
        <v>0</v>
      </c>
      <c r="BJ253" s="17" t="s">
        <v>21</v>
      </c>
      <c r="BK253" s="149">
        <f>ROUND(I253*H253,2)</f>
        <v>0</v>
      </c>
      <c r="BL253" s="17" t="s">
        <v>203</v>
      </c>
      <c r="BM253" s="148" t="s">
        <v>406</v>
      </c>
    </row>
    <row r="254" spans="2:65" s="13" customFormat="1" ht="11.25">
      <c r="B254" s="158"/>
      <c r="D254" s="151" t="s">
        <v>205</v>
      </c>
      <c r="E254" s="159" t="s">
        <v>1</v>
      </c>
      <c r="F254" s="160" t="s">
        <v>407</v>
      </c>
      <c r="H254" s="159" t="s">
        <v>1</v>
      </c>
      <c r="I254" s="161"/>
      <c r="L254" s="158"/>
      <c r="M254" s="162"/>
      <c r="T254" s="163"/>
      <c r="AT254" s="159" t="s">
        <v>205</v>
      </c>
      <c r="AU254" s="159" t="s">
        <v>89</v>
      </c>
      <c r="AV254" s="13" t="s">
        <v>21</v>
      </c>
      <c r="AW254" s="13" t="s">
        <v>36</v>
      </c>
      <c r="AX254" s="13" t="s">
        <v>81</v>
      </c>
      <c r="AY254" s="159" t="s">
        <v>196</v>
      </c>
    </row>
    <row r="255" spans="2:65" s="12" customFormat="1" ht="11.25">
      <c r="B255" s="150"/>
      <c r="D255" s="151" t="s">
        <v>205</v>
      </c>
      <c r="E255" s="152" t="s">
        <v>1</v>
      </c>
      <c r="F255" s="153" t="s">
        <v>408</v>
      </c>
      <c r="H255" s="154">
        <v>507.1</v>
      </c>
      <c r="I255" s="155"/>
      <c r="L255" s="150"/>
      <c r="M255" s="156"/>
      <c r="T255" s="157"/>
      <c r="AT255" s="152" t="s">
        <v>205</v>
      </c>
      <c r="AU255" s="152" t="s">
        <v>89</v>
      </c>
      <c r="AV255" s="12" t="s">
        <v>89</v>
      </c>
      <c r="AW255" s="12" t="s">
        <v>36</v>
      </c>
      <c r="AX255" s="12" t="s">
        <v>81</v>
      </c>
      <c r="AY255" s="152" t="s">
        <v>196</v>
      </c>
    </row>
    <row r="256" spans="2:65" s="15" customFormat="1" ht="11.25">
      <c r="B256" s="171"/>
      <c r="D256" s="151" t="s">
        <v>205</v>
      </c>
      <c r="E256" s="172" t="s">
        <v>152</v>
      </c>
      <c r="F256" s="173" t="s">
        <v>304</v>
      </c>
      <c r="H256" s="174">
        <v>507.1</v>
      </c>
      <c r="I256" s="175"/>
      <c r="L256" s="171"/>
      <c r="M256" s="176"/>
      <c r="T256" s="177"/>
      <c r="AT256" s="172" t="s">
        <v>205</v>
      </c>
      <c r="AU256" s="172" t="s">
        <v>89</v>
      </c>
      <c r="AV256" s="15" t="s">
        <v>97</v>
      </c>
      <c r="AW256" s="15" t="s">
        <v>36</v>
      </c>
      <c r="AX256" s="15" t="s">
        <v>81</v>
      </c>
      <c r="AY256" s="172" t="s">
        <v>196</v>
      </c>
    </row>
    <row r="257" spans="2:65" s="13" customFormat="1" ht="11.25">
      <c r="B257" s="158"/>
      <c r="D257" s="151" t="s">
        <v>205</v>
      </c>
      <c r="E257" s="159" t="s">
        <v>1</v>
      </c>
      <c r="F257" s="160" t="s">
        <v>409</v>
      </c>
      <c r="H257" s="159" t="s">
        <v>1</v>
      </c>
      <c r="I257" s="161"/>
      <c r="L257" s="158"/>
      <c r="M257" s="162"/>
      <c r="T257" s="163"/>
      <c r="AT257" s="159" t="s">
        <v>205</v>
      </c>
      <c r="AU257" s="159" t="s">
        <v>89</v>
      </c>
      <c r="AV257" s="13" t="s">
        <v>21</v>
      </c>
      <c r="AW257" s="13" t="s">
        <v>36</v>
      </c>
      <c r="AX257" s="13" t="s">
        <v>81</v>
      </c>
      <c r="AY257" s="159" t="s">
        <v>196</v>
      </c>
    </row>
    <row r="258" spans="2:65" s="12" customFormat="1" ht="11.25">
      <c r="B258" s="150"/>
      <c r="D258" s="151" t="s">
        <v>205</v>
      </c>
      <c r="E258" s="152" t="s">
        <v>1</v>
      </c>
      <c r="F258" s="153" t="s">
        <v>410</v>
      </c>
      <c r="H258" s="154">
        <v>505.1</v>
      </c>
      <c r="I258" s="155"/>
      <c r="L258" s="150"/>
      <c r="M258" s="156"/>
      <c r="T258" s="157"/>
      <c r="AT258" s="152" t="s">
        <v>205</v>
      </c>
      <c r="AU258" s="152" t="s">
        <v>89</v>
      </c>
      <c r="AV258" s="12" t="s">
        <v>89</v>
      </c>
      <c r="AW258" s="12" t="s">
        <v>36</v>
      </c>
      <c r="AX258" s="12" t="s">
        <v>81</v>
      </c>
      <c r="AY258" s="152" t="s">
        <v>196</v>
      </c>
    </row>
    <row r="259" spans="2:65" s="14" customFormat="1" ht="11.25">
      <c r="B259" s="164"/>
      <c r="D259" s="151" t="s">
        <v>205</v>
      </c>
      <c r="E259" s="165" t="s">
        <v>1</v>
      </c>
      <c r="F259" s="166" t="s">
        <v>249</v>
      </c>
      <c r="H259" s="167">
        <v>1012.2</v>
      </c>
      <c r="I259" s="168"/>
      <c r="L259" s="164"/>
      <c r="M259" s="169"/>
      <c r="T259" s="170"/>
      <c r="AT259" s="165" t="s">
        <v>205</v>
      </c>
      <c r="AU259" s="165" t="s">
        <v>89</v>
      </c>
      <c r="AV259" s="14" t="s">
        <v>203</v>
      </c>
      <c r="AW259" s="14" t="s">
        <v>36</v>
      </c>
      <c r="AX259" s="14" t="s">
        <v>21</v>
      </c>
      <c r="AY259" s="165" t="s">
        <v>196</v>
      </c>
    </row>
    <row r="260" spans="2:65" s="1" customFormat="1" ht="24.2" customHeight="1">
      <c r="B260" s="32"/>
      <c r="C260" s="137" t="s">
        <v>411</v>
      </c>
      <c r="D260" s="137" t="s">
        <v>198</v>
      </c>
      <c r="E260" s="138" t="s">
        <v>412</v>
      </c>
      <c r="F260" s="139" t="s">
        <v>413</v>
      </c>
      <c r="G260" s="140" t="s">
        <v>201</v>
      </c>
      <c r="H260" s="141">
        <v>501.1</v>
      </c>
      <c r="I260" s="142"/>
      <c r="J260" s="143">
        <f>ROUND(I260*H260,2)</f>
        <v>0</v>
      </c>
      <c r="K260" s="139" t="s">
        <v>202</v>
      </c>
      <c r="L260" s="32"/>
      <c r="M260" s="144" t="s">
        <v>1</v>
      </c>
      <c r="N260" s="145" t="s">
        <v>46</v>
      </c>
      <c r="P260" s="146">
        <f>O260*H260</f>
        <v>0</v>
      </c>
      <c r="Q260" s="146">
        <v>0</v>
      </c>
      <c r="R260" s="146">
        <f>Q260*H260</f>
        <v>0</v>
      </c>
      <c r="S260" s="146">
        <v>0.22</v>
      </c>
      <c r="T260" s="147">
        <f>S260*H260</f>
        <v>110.242</v>
      </c>
      <c r="AR260" s="148" t="s">
        <v>203</v>
      </c>
      <c r="AT260" s="148" t="s">
        <v>198</v>
      </c>
      <c r="AU260" s="148" t="s">
        <v>89</v>
      </c>
      <c r="AY260" s="17" t="s">
        <v>196</v>
      </c>
      <c r="BE260" s="149">
        <f>IF(N260="základní",J260,0)</f>
        <v>0</v>
      </c>
      <c r="BF260" s="149">
        <f>IF(N260="snížená",J260,0)</f>
        <v>0</v>
      </c>
      <c r="BG260" s="149">
        <f>IF(N260="zákl. přenesená",J260,0)</f>
        <v>0</v>
      </c>
      <c r="BH260" s="149">
        <f>IF(N260="sníž. přenesená",J260,0)</f>
        <v>0</v>
      </c>
      <c r="BI260" s="149">
        <f>IF(N260="nulová",J260,0)</f>
        <v>0</v>
      </c>
      <c r="BJ260" s="17" t="s">
        <v>21</v>
      </c>
      <c r="BK260" s="149">
        <f>ROUND(I260*H260,2)</f>
        <v>0</v>
      </c>
      <c r="BL260" s="17" t="s">
        <v>203</v>
      </c>
      <c r="BM260" s="148" t="s">
        <v>414</v>
      </c>
    </row>
    <row r="261" spans="2:65" s="12" customFormat="1" ht="11.25">
      <c r="B261" s="150"/>
      <c r="D261" s="151" t="s">
        <v>205</v>
      </c>
      <c r="E261" s="152" t="s">
        <v>1</v>
      </c>
      <c r="F261" s="153" t="s">
        <v>415</v>
      </c>
      <c r="H261" s="154">
        <v>501.1</v>
      </c>
      <c r="I261" s="155"/>
      <c r="L261" s="150"/>
      <c r="M261" s="156"/>
      <c r="T261" s="157"/>
      <c r="AT261" s="152" t="s">
        <v>205</v>
      </c>
      <c r="AU261" s="152" t="s">
        <v>89</v>
      </c>
      <c r="AV261" s="12" t="s">
        <v>89</v>
      </c>
      <c r="AW261" s="12" t="s">
        <v>36</v>
      </c>
      <c r="AX261" s="12" t="s">
        <v>21</v>
      </c>
      <c r="AY261" s="152" t="s">
        <v>196</v>
      </c>
    </row>
    <row r="262" spans="2:65" s="1" customFormat="1" ht="24.2" customHeight="1">
      <c r="B262" s="32"/>
      <c r="C262" s="137" t="s">
        <v>416</v>
      </c>
      <c r="D262" s="137" t="s">
        <v>198</v>
      </c>
      <c r="E262" s="138" t="s">
        <v>417</v>
      </c>
      <c r="F262" s="139" t="s">
        <v>418</v>
      </c>
      <c r="G262" s="140" t="s">
        <v>227</v>
      </c>
      <c r="H262" s="141">
        <v>503.1</v>
      </c>
      <c r="I262" s="142"/>
      <c r="J262" s="143">
        <f>ROUND(I262*H262,2)</f>
        <v>0</v>
      </c>
      <c r="K262" s="139" t="s">
        <v>202</v>
      </c>
      <c r="L262" s="32"/>
      <c r="M262" s="144" t="s">
        <v>1</v>
      </c>
      <c r="N262" s="145" t="s">
        <v>46</v>
      </c>
      <c r="P262" s="146">
        <f>O262*H262</f>
        <v>0</v>
      </c>
      <c r="Q262" s="146">
        <v>0</v>
      </c>
      <c r="R262" s="146">
        <f>Q262*H262</f>
        <v>0</v>
      </c>
      <c r="S262" s="146">
        <v>0</v>
      </c>
      <c r="T262" s="147">
        <f>S262*H262</f>
        <v>0</v>
      </c>
      <c r="AR262" s="148" t="s">
        <v>203</v>
      </c>
      <c r="AT262" s="148" t="s">
        <v>198</v>
      </c>
      <c r="AU262" s="148" t="s">
        <v>89</v>
      </c>
      <c r="AY262" s="17" t="s">
        <v>196</v>
      </c>
      <c r="BE262" s="149">
        <f>IF(N262="základní",J262,0)</f>
        <v>0</v>
      </c>
      <c r="BF262" s="149">
        <f>IF(N262="snížená",J262,0)</f>
        <v>0</v>
      </c>
      <c r="BG262" s="149">
        <f>IF(N262="zákl. přenesená",J262,0)</f>
        <v>0</v>
      </c>
      <c r="BH262" s="149">
        <f>IF(N262="sníž. přenesená",J262,0)</f>
        <v>0</v>
      </c>
      <c r="BI262" s="149">
        <f>IF(N262="nulová",J262,0)</f>
        <v>0</v>
      </c>
      <c r="BJ262" s="17" t="s">
        <v>21</v>
      </c>
      <c r="BK262" s="149">
        <f>ROUND(I262*H262,2)</f>
        <v>0</v>
      </c>
      <c r="BL262" s="17" t="s">
        <v>203</v>
      </c>
      <c r="BM262" s="148" t="s">
        <v>419</v>
      </c>
    </row>
    <row r="263" spans="2:65" s="13" customFormat="1" ht="11.25">
      <c r="B263" s="158"/>
      <c r="D263" s="151" t="s">
        <v>205</v>
      </c>
      <c r="E263" s="159" t="s">
        <v>1</v>
      </c>
      <c r="F263" s="160" t="s">
        <v>420</v>
      </c>
      <c r="H263" s="159" t="s">
        <v>1</v>
      </c>
      <c r="I263" s="161"/>
      <c r="L263" s="158"/>
      <c r="M263" s="162"/>
      <c r="T263" s="163"/>
      <c r="AT263" s="159" t="s">
        <v>205</v>
      </c>
      <c r="AU263" s="159" t="s">
        <v>89</v>
      </c>
      <c r="AV263" s="13" t="s">
        <v>21</v>
      </c>
      <c r="AW263" s="13" t="s">
        <v>36</v>
      </c>
      <c r="AX263" s="13" t="s">
        <v>81</v>
      </c>
      <c r="AY263" s="159" t="s">
        <v>196</v>
      </c>
    </row>
    <row r="264" spans="2:65" s="12" customFormat="1" ht="11.25">
      <c r="B264" s="150"/>
      <c r="D264" s="151" t="s">
        <v>205</v>
      </c>
      <c r="E264" s="152" t="s">
        <v>1</v>
      </c>
      <c r="F264" s="153" t="s">
        <v>421</v>
      </c>
      <c r="H264" s="154">
        <v>503.1</v>
      </c>
      <c r="I264" s="155"/>
      <c r="L264" s="150"/>
      <c r="M264" s="156"/>
      <c r="T264" s="157"/>
      <c r="AT264" s="152" t="s">
        <v>205</v>
      </c>
      <c r="AU264" s="152" t="s">
        <v>89</v>
      </c>
      <c r="AV264" s="12" t="s">
        <v>89</v>
      </c>
      <c r="AW264" s="12" t="s">
        <v>36</v>
      </c>
      <c r="AX264" s="12" t="s">
        <v>21</v>
      </c>
      <c r="AY264" s="152" t="s">
        <v>196</v>
      </c>
    </row>
    <row r="265" spans="2:65" s="1" customFormat="1" ht="21.75" customHeight="1">
      <c r="B265" s="32"/>
      <c r="C265" s="137" t="s">
        <v>422</v>
      </c>
      <c r="D265" s="137" t="s">
        <v>198</v>
      </c>
      <c r="E265" s="138" t="s">
        <v>232</v>
      </c>
      <c r="F265" s="139" t="s">
        <v>233</v>
      </c>
      <c r="G265" s="140" t="s">
        <v>209</v>
      </c>
      <c r="H265" s="141">
        <v>282.65800000000002</v>
      </c>
      <c r="I265" s="142"/>
      <c r="J265" s="143">
        <f>ROUND(I265*H265,2)</f>
        <v>0</v>
      </c>
      <c r="K265" s="139" t="s">
        <v>202</v>
      </c>
      <c r="L265" s="32"/>
      <c r="M265" s="144" t="s">
        <v>1</v>
      </c>
      <c r="N265" s="145" t="s">
        <v>46</v>
      </c>
      <c r="P265" s="146">
        <f>O265*H265</f>
        <v>0</v>
      </c>
      <c r="Q265" s="146">
        <v>0</v>
      </c>
      <c r="R265" s="146">
        <f>Q265*H265</f>
        <v>0</v>
      </c>
      <c r="S265" s="146">
        <v>0</v>
      </c>
      <c r="T265" s="147">
        <f>S265*H265</f>
        <v>0</v>
      </c>
      <c r="AR265" s="148" t="s">
        <v>203</v>
      </c>
      <c r="AT265" s="148" t="s">
        <v>198</v>
      </c>
      <c r="AU265" s="148" t="s">
        <v>89</v>
      </c>
      <c r="AY265" s="17" t="s">
        <v>196</v>
      </c>
      <c r="BE265" s="149">
        <f>IF(N265="základní",J265,0)</f>
        <v>0</v>
      </c>
      <c r="BF265" s="149">
        <f>IF(N265="snížená",J265,0)</f>
        <v>0</v>
      </c>
      <c r="BG265" s="149">
        <f>IF(N265="zákl. přenesená",J265,0)</f>
        <v>0</v>
      </c>
      <c r="BH265" s="149">
        <f>IF(N265="sníž. přenesená",J265,0)</f>
        <v>0</v>
      </c>
      <c r="BI265" s="149">
        <f>IF(N265="nulová",J265,0)</f>
        <v>0</v>
      </c>
      <c r="BJ265" s="17" t="s">
        <v>21</v>
      </c>
      <c r="BK265" s="149">
        <f>ROUND(I265*H265,2)</f>
        <v>0</v>
      </c>
      <c r="BL265" s="17" t="s">
        <v>203</v>
      </c>
      <c r="BM265" s="148" t="s">
        <v>423</v>
      </c>
    </row>
    <row r="266" spans="2:65" s="1" customFormat="1" ht="24.2" customHeight="1">
      <c r="B266" s="32"/>
      <c r="C266" s="137" t="s">
        <v>424</v>
      </c>
      <c r="D266" s="137" t="s">
        <v>198</v>
      </c>
      <c r="E266" s="138" t="s">
        <v>236</v>
      </c>
      <c r="F266" s="139" t="s">
        <v>237</v>
      </c>
      <c r="G266" s="140" t="s">
        <v>209</v>
      </c>
      <c r="H266" s="141">
        <v>1130.6320000000001</v>
      </c>
      <c r="I266" s="142"/>
      <c r="J266" s="143">
        <f>ROUND(I266*H266,2)</f>
        <v>0</v>
      </c>
      <c r="K266" s="139" t="s">
        <v>202</v>
      </c>
      <c r="L266" s="32"/>
      <c r="M266" s="144" t="s">
        <v>1</v>
      </c>
      <c r="N266" s="145" t="s">
        <v>46</v>
      </c>
      <c r="P266" s="146">
        <f>O266*H266</f>
        <v>0</v>
      </c>
      <c r="Q266" s="146">
        <v>0</v>
      </c>
      <c r="R266" s="146">
        <f>Q266*H266</f>
        <v>0</v>
      </c>
      <c r="S266" s="146">
        <v>0</v>
      </c>
      <c r="T266" s="147">
        <f>S266*H266</f>
        <v>0</v>
      </c>
      <c r="AR266" s="148" t="s">
        <v>203</v>
      </c>
      <c r="AT266" s="148" t="s">
        <v>198</v>
      </c>
      <c r="AU266" s="148" t="s">
        <v>89</v>
      </c>
      <c r="AY266" s="17" t="s">
        <v>196</v>
      </c>
      <c r="BE266" s="149">
        <f>IF(N266="základní",J266,0)</f>
        <v>0</v>
      </c>
      <c r="BF266" s="149">
        <f>IF(N266="snížená",J266,0)</f>
        <v>0</v>
      </c>
      <c r="BG266" s="149">
        <f>IF(N266="zákl. přenesená",J266,0)</f>
        <v>0</v>
      </c>
      <c r="BH266" s="149">
        <f>IF(N266="sníž. přenesená",J266,0)</f>
        <v>0</v>
      </c>
      <c r="BI266" s="149">
        <f>IF(N266="nulová",J266,0)</f>
        <v>0</v>
      </c>
      <c r="BJ266" s="17" t="s">
        <v>21</v>
      </c>
      <c r="BK266" s="149">
        <f>ROUND(I266*H266,2)</f>
        <v>0</v>
      </c>
      <c r="BL266" s="17" t="s">
        <v>203</v>
      </c>
      <c r="BM266" s="148" t="s">
        <v>425</v>
      </c>
    </row>
    <row r="267" spans="2:65" s="12" customFormat="1" ht="11.25">
      <c r="B267" s="150"/>
      <c r="D267" s="151" t="s">
        <v>205</v>
      </c>
      <c r="F267" s="153" t="s">
        <v>426</v>
      </c>
      <c r="H267" s="154">
        <v>1130.6320000000001</v>
      </c>
      <c r="I267" s="155"/>
      <c r="L267" s="150"/>
      <c r="M267" s="156"/>
      <c r="T267" s="157"/>
      <c r="AT267" s="152" t="s">
        <v>205</v>
      </c>
      <c r="AU267" s="152" t="s">
        <v>89</v>
      </c>
      <c r="AV267" s="12" t="s">
        <v>89</v>
      </c>
      <c r="AW267" s="12" t="s">
        <v>4</v>
      </c>
      <c r="AX267" s="12" t="s">
        <v>21</v>
      </c>
      <c r="AY267" s="152" t="s">
        <v>196</v>
      </c>
    </row>
    <row r="268" spans="2:65" s="1" customFormat="1" ht="24.2" customHeight="1">
      <c r="B268" s="32"/>
      <c r="C268" s="137" t="s">
        <v>427</v>
      </c>
      <c r="D268" s="137" t="s">
        <v>198</v>
      </c>
      <c r="E268" s="138" t="s">
        <v>259</v>
      </c>
      <c r="F268" s="139" t="s">
        <v>260</v>
      </c>
      <c r="G268" s="140" t="s">
        <v>209</v>
      </c>
      <c r="H268" s="141">
        <v>282.65800000000002</v>
      </c>
      <c r="I268" s="142"/>
      <c r="J268" s="143">
        <f>ROUND(I268*H268,2)</f>
        <v>0</v>
      </c>
      <c r="K268" s="139" t="s">
        <v>217</v>
      </c>
      <c r="L268" s="32"/>
      <c r="M268" s="144" t="s">
        <v>1</v>
      </c>
      <c r="N268" s="145" t="s">
        <v>46</v>
      </c>
      <c r="P268" s="146">
        <f>O268*H268</f>
        <v>0</v>
      </c>
      <c r="Q268" s="146">
        <v>0</v>
      </c>
      <c r="R268" s="146">
        <f>Q268*H268</f>
        <v>0</v>
      </c>
      <c r="S268" s="146">
        <v>0</v>
      </c>
      <c r="T268" s="147">
        <f>S268*H268</f>
        <v>0</v>
      </c>
      <c r="AR268" s="148" t="s">
        <v>203</v>
      </c>
      <c r="AT268" s="148" t="s">
        <v>198</v>
      </c>
      <c r="AU268" s="148" t="s">
        <v>89</v>
      </c>
      <c r="AY268" s="17" t="s">
        <v>196</v>
      </c>
      <c r="BE268" s="149">
        <f>IF(N268="základní",J268,0)</f>
        <v>0</v>
      </c>
      <c r="BF268" s="149">
        <f>IF(N268="snížená",J268,0)</f>
        <v>0</v>
      </c>
      <c r="BG268" s="149">
        <f>IF(N268="zákl. přenesená",J268,0)</f>
        <v>0</v>
      </c>
      <c r="BH268" s="149">
        <f>IF(N268="sníž. přenesená",J268,0)</f>
        <v>0</v>
      </c>
      <c r="BI268" s="149">
        <f>IF(N268="nulová",J268,0)</f>
        <v>0</v>
      </c>
      <c r="BJ268" s="17" t="s">
        <v>21</v>
      </c>
      <c r="BK268" s="149">
        <f>ROUND(I268*H268,2)</f>
        <v>0</v>
      </c>
      <c r="BL268" s="17" t="s">
        <v>203</v>
      </c>
      <c r="BM268" s="148" t="s">
        <v>428</v>
      </c>
    </row>
    <row r="269" spans="2:65" s="1" customFormat="1" ht="24.2" customHeight="1">
      <c r="B269" s="32"/>
      <c r="C269" s="137" t="s">
        <v>429</v>
      </c>
      <c r="D269" s="137" t="s">
        <v>198</v>
      </c>
      <c r="E269" s="138" t="s">
        <v>430</v>
      </c>
      <c r="F269" s="139" t="s">
        <v>431</v>
      </c>
      <c r="G269" s="140" t="s">
        <v>201</v>
      </c>
      <c r="H269" s="141">
        <v>250.05</v>
      </c>
      <c r="I269" s="142"/>
      <c r="J269" s="143">
        <f>ROUND(I269*H269,2)</f>
        <v>0</v>
      </c>
      <c r="K269" s="139" t="s">
        <v>202</v>
      </c>
      <c r="L269" s="32"/>
      <c r="M269" s="144" t="s">
        <v>1</v>
      </c>
      <c r="N269" s="145" t="s">
        <v>46</v>
      </c>
      <c r="P269" s="146">
        <f>O269*H269</f>
        <v>0</v>
      </c>
      <c r="Q269" s="146">
        <v>0</v>
      </c>
      <c r="R269" s="146">
        <f>Q269*H269</f>
        <v>0</v>
      </c>
      <c r="S269" s="146">
        <v>0.625</v>
      </c>
      <c r="T269" s="147">
        <f>S269*H269</f>
        <v>156.28125</v>
      </c>
      <c r="AR269" s="148" t="s">
        <v>203</v>
      </c>
      <c r="AT269" s="148" t="s">
        <v>198</v>
      </c>
      <c r="AU269" s="148" t="s">
        <v>89</v>
      </c>
      <c r="AY269" s="17" t="s">
        <v>196</v>
      </c>
      <c r="BE269" s="149">
        <f>IF(N269="základní",J269,0)</f>
        <v>0</v>
      </c>
      <c r="BF269" s="149">
        <f>IF(N269="snížená",J269,0)</f>
        <v>0</v>
      </c>
      <c r="BG269" s="149">
        <f>IF(N269="zákl. přenesená",J269,0)</f>
        <v>0</v>
      </c>
      <c r="BH269" s="149">
        <f>IF(N269="sníž. přenesená",J269,0)</f>
        <v>0</v>
      </c>
      <c r="BI269" s="149">
        <f>IF(N269="nulová",J269,0)</f>
        <v>0</v>
      </c>
      <c r="BJ269" s="17" t="s">
        <v>21</v>
      </c>
      <c r="BK269" s="149">
        <f>ROUND(I269*H269,2)</f>
        <v>0</v>
      </c>
      <c r="BL269" s="17" t="s">
        <v>203</v>
      </c>
      <c r="BM269" s="148" t="s">
        <v>432</v>
      </c>
    </row>
    <row r="270" spans="2:65" s="13" customFormat="1" ht="11.25">
      <c r="B270" s="158"/>
      <c r="D270" s="151" t="s">
        <v>205</v>
      </c>
      <c r="E270" s="159" t="s">
        <v>1</v>
      </c>
      <c r="F270" s="160" t="s">
        <v>223</v>
      </c>
      <c r="H270" s="159" t="s">
        <v>1</v>
      </c>
      <c r="I270" s="161"/>
      <c r="L270" s="158"/>
      <c r="M270" s="162"/>
      <c r="T270" s="163"/>
      <c r="AT270" s="159" t="s">
        <v>205</v>
      </c>
      <c r="AU270" s="159" t="s">
        <v>89</v>
      </c>
      <c r="AV270" s="13" t="s">
        <v>21</v>
      </c>
      <c r="AW270" s="13" t="s">
        <v>36</v>
      </c>
      <c r="AX270" s="13" t="s">
        <v>81</v>
      </c>
      <c r="AY270" s="159" t="s">
        <v>196</v>
      </c>
    </row>
    <row r="271" spans="2:65" s="12" customFormat="1" ht="11.25">
      <c r="B271" s="150"/>
      <c r="D271" s="151" t="s">
        <v>205</v>
      </c>
      <c r="E271" s="152" t="s">
        <v>1</v>
      </c>
      <c r="F271" s="153" t="s">
        <v>433</v>
      </c>
      <c r="H271" s="154">
        <v>250.05</v>
      </c>
      <c r="I271" s="155"/>
      <c r="L271" s="150"/>
      <c r="M271" s="156"/>
      <c r="T271" s="157"/>
      <c r="AT271" s="152" t="s">
        <v>205</v>
      </c>
      <c r="AU271" s="152" t="s">
        <v>89</v>
      </c>
      <c r="AV271" s="12" t="s">
        <v>89</v>
      </c>
      <c r="AW271" s="12" t="s">
        <v>36</v>
      </c>
      <c r="AX271" s="12" t="s">
        <v>21</v>
      </c>
      <c r="AY271" s="152" t="s">
        <v>196</v>
      </c>
    </row>
    <row r="272" spans="2:65" s="1" customFormat="1" ht="24.2" customHeight="1">
      <c r="B272" s="32"/>
      <c r="C272" s="137" t="s">
        <v>434</v>
      </c>
      <c r="D272" s="137" t="s">
        <v>198</v>
      </c>
      <c r="E272" s="138" t="s">
        <v>225</v>
      </c>
      <c r="F272" s="139" t="s">
        <v>226</v>
      </c>
      <c r="G272" s="140" t="s">
        <v>227</v>
      </c>
      <c r="H272" s="141">
        <v>501.1</v>
      </c>
      <c r="I272" s="142"/>
      <c r="J272" s="143">
        <f>ROUND(I272*H272,2)</f>
        <v>0</v>
      </c>
      <c r="K272" s="139" t="s">
        <v>202</v>
      </c>
      <c r="L272" s="32"/>
      <c r="M272" s="144" t="s">
        <v>1</v>
      </c>
      <c r="N272" s="145" t="s">
        <v>46</v>
      </c>
      <c r="P272" s="146">
        <f>O272*H272</f>
        <v>0</v>
      </c>
      <c r="Q272" s="146">
        <v>1.1E-4</v>
      </c>
      <c r="R272" s="146">
        <f>Q272*H272</f>
        <v>5.5121000000000003E-2</v>
      </c>
      <c r="S272" s="146">
        <v>0</v>
      </c>
      <c r="T272" s="147">
        <f>S272*H272</f>
        <v>0</v>
      </c>
      <c r="AR272" s="148" t="s">
        <v>203</v>
      </c>
      <c r="AT272" s="148" t="s">
        <v>198</v>
      </c>
      <c r="AU272" s="148" t="s">
        <v>89</v>
      </c>
      <c r="AY272" s="17" t="s">
        <v>196</v>
      </c>
      <c r="BE272" s="149">
        <f>IF(N272="základní",J272,0)</f>
        <v>0</v>
      </c>
      <c r="BF272" s="149">
        <f>IF(N272="snížená",J272,0)</f>
        <v>0</v>
      </c>
      <c r="BG272" s="149">
        <f>IF(N272="zákl. přenesená",J272,0)</f>
        <v>0</v>
      </c>
      <c r="BH272" s="149">
        <f>IF(N272="sníž. přenesená",J272,0)</f>
        <v>0</v>
      </c>
      <c r="BI272" s="149">
        <f>IF(N272="nulová",J272,0)</f>
        <v>0</v>
      </c>
      <c r="BJ272" s="17" t="s">
        <v>21</v>
      </c>
      <c r="BK272" s="149">
        <f>ROUND(I272*H272,2)</f>
        <v>0</v>
      </c>
      <c r="BL272" s="17" t="s">
        <v>203</v>
      </c>
      <c r="BM272" s="148" t="s">
        <v>435</v>
      </c>
    </row>
    <row r="273" spans="2:65" s="12" customFormat="1" ht="11.25">
      <c r="B273" s="150"/>
      <c r="D273" s="151" t="s">
        <v>205</v>
      </c>
      <c r="E273" s="152" t="s">
        <v>1</v>
      </c>
      <c r="F273" s="153" t="s">
        <v>436</v>
      </c>
      <c r="H273" s="154">
        <v>501.1</v>
      </c>
      <c r="I273" s="155"/>
      <c r="L273" s="150"/>
      <c r="M273" s="156"/>
      <c r="T273" s="157"/>
      <c r="AT273" s="152" t="s">
        <v>205</v>
      </c>
      <c r="AU273" s="152" t="s">
        <v>89</v>
      </c>
      <c r="AV273" s="12" t="s">
        <v>89</v>
      </c>
      <c r="AW273" s="12" t="s">
        <v>36</v>
      </c>
      <c r="AX273" s="12" t="s">
        <v>21</v>
      </c>
      <c r="AY273" s="152" t="s">
        <v>196</v>
      </c>
    </row>
    <row r="274" spans="2:65" s="1" customFormat="1" ht="21.75" customHeight="1">
      <c r="B274" s="32"/>
      <c r="C274" s="137" t="s">
        <v>437</v>
      </c>
      <c r="D274" s="137" t="s">
        <v>198</v>
      </c>
      <c r="E274" s="138" t="s">
        <v>232</v>
      </c>
      <c r="F274" s="139" t="s">
        <v>233</v>
      </c>
      <c r="G274" s="140" t="s">
        <v>209</v>
      </c>
      <c r="H274" s="141">
        <v>156.28100000000001</v>
      </c>
      <c r="I274" s="142"/>
      <c r="J274" s="143">
        <f>ROUND(I274*H274,2)</f>
        <v>0</v>
      </c>
      <c r="K274" s="139" t="s">
        <v>202</v>
      </c>
      <c r="L274" s="32"/>
      <c r="M274" s="144" t="s">
        <v>1</v>
      </c>
      <c r="N274" s="145" t="s">
        <v>46</v>
      </c>
      <c r="P274" s="146">
        <f>O274*H274</f>
        <v>0</v>
      </c>
      <c r="Q274" s="146">
        <v>0</v>
      </c>
      <c r="R274" s="146">
        <f>Q274*H274</f>
        <v>0</v>
      </c>
      <c r="S274" s="146">
        <v>0</v>
      </c>
      <c r="T274" s="147">
        <f>S274*H274</f>
        <v>0</v>
      </c>
      <c r="AR274" s="148" t="s">
        <v>203</v>
      </c>
      <c r="AT274" s="148" t="s">
        <v>198</v>
      </c>
      <c r="AU274" s="148" t="s">
        <v>89</v>
      </c>
      <c r="AY274" s="17" t="s">
        <v>196</v>
      </c>
      <c r="BE274" s="149">
        <f>IF(N274="základní",J274,0)</f>
        <v>0</v>
      </c>
      <c r="BF274" s="149">
        <f>IF(N274="snížená",J274,0)</f>
        <v>0</v>
      </c>
      <c r="BG274" s="149">
        <f>IF(N274="zákl. přenesená",J274,0)</f>
        <v>0</v>
      </c>
      <c r="BH274" s="149">
        <f>IF(N274="sníž. přenesená",J274,0)</f>
        <v>0</v>
      </c>
      <c r="BI274" s="149">
        <f>IF(N274="nulová",J274,0)</f>
        <v>0</v>
      </c>
      <c r="BJ274" s="17" t="s">
        <v>21</v>
      </c>
      <c r="BK274" s="149">
        <f>ROUND(I274*H274,2)</f>
        <v>0</v>
      </c>
      <c r="BL274" s="17" t="s">
        <v>203</v>
      </c>
      <c r="BM274" s="148" t="s">
        <v>438</v>
      </c>
    </row>
    <row r="275" spans="2:65" s="1" customFormat="1" ht="24.2" customHeight="1">
      <c r="B275" s="32"/>
      <c r="C275" s="137" t="s">
        <v>439</v>
      </c>
      <c r="D275" s="137" t="s">
        <v>198</v>
      </c>
      <c r="E275" s="138" t="s">
        <v>236</v>
      </c>
      <c r="F275" s="139" t="s">
        <v>237</v>
      </c>
      <c r="G275" s="140" t="s">
        <v>209</v>
      </c>
      <c r="H275" s="141">
        <v>625.12400000000002</v>
      </c>
      <c r="I275" s="142"/>
      <c r="J275" s="143">
        <f>ROUND(I275*H275,2)</f>
        <v>0</v>
      </c>
      <c r="K275" s="139" t="s">
        <v>202</v>
      </c>
      <c r="L275" s="32"/>
      <c r="M275" s="144" t="s">
        <v>1</v>
      </c>
      <c r="N275" s="145" t="s">
        <v>46</v>
      </c>
      <c r="P275" s="146">
        <f>O275*H275</f>
        <v>0</v>
      </c>
      <c r="Q275" s="146">
        <v>0</v>
      </c>
      <c r="R275" s="146">
        <f>Q275*H275</f>
        <v>0</v>
      </c>
      <c r="S275" s="146">
        <v>0</v>
      </c>
      <c r="T275" s="147">
        <f>S275*H275</f>
        <v>0</v>
      </c>
      <c r="AR275" s="148" t="s">
        <v>203</v>
      </c>
      <c r="AT275" s="148" t="s">
        <v>198</v>
      </c>
      <c r="AU275" s="148" t="s">
        <v>89</v>
      </c>
      <c r="AY275" s="17" t="s">
        <v>196</v>
      </c>
      <c r="BE275" s="149">
        <f>IF(N275="základní",J275,0)</f>
        <v>0</v>
      </c>
      <c r="BF275" s="149">
        <f>IF(N275="snížená",J275,0)</f>
        <v>0</v>
      </c>
      <c r="BG275" s="149">
        <f>IF(N275="zákl. přenesená",J275,0)</f>
        <v>0</v>
      </c>
      <c r="BH275" s="149">
        <f>IF(N275="sníž. přenesená",J275,0)</f>
        <v>0</v>
      </c>
      <c r="BI275" s="149">
        <f>IF(N275="nulová",J275,0)</f>
        <v>0</v>
      </c>
      <c r="BJ275" s="17" t="s">
        <v>21</v>
      </c>
      <c r="BK275" s="149">
        <f>ROUND(I275*H275,2)</f>
        <v>0</v>
      </c>
      <c r="BL275" s="17" t="s">
        <v>203</v>
      </c>
      <c r="BM275" s="148" t="s">
        <v>440</v>
      </c>
    </row>
    <row r="276" spans="2:65" s="12" customFormat="1" ht="11.25">
      <c r="B276" s="150"/>
      <c r="D276" s="151" t="s">
        <v>205</v>
      </c>
      <c r="F276" s="153" t="s">
        <v>441</v>
      </c>
      <c r="H276" s="154">
        <v>625.12400000000002</v>
      </c>
      <c r="I276" s="155"/>
      <c r="L276" s="150"/>
      <c r="M276" s="156"/>
      <c r="T276" s="157"/>
      <c r="AT276" s="152" t="s">
        <v>205</v>
      </c>
      <c r="AU276" s="152" t="s">
        <v>89</v>
      </c>
      <c r="AV276" s="12" t="s">
        <v>89</v>
      </c>
      <c r="AW276" s="12" t="s">
        <v>4</v>
      </c>
      <c r="AX276" s="12" t="s">
        <v>21</v>
      </c>
      <c r="AY276" s="152" t="s">
        <v>196</v>
      </c>
    </row>
    <row r="277" spans="2:65" s="1" customFormat="1" ht="37.9" customHeight="1">
      <c r="B277" s="32"/>
      <c r="C277" s="137" t="s">
        <v>442</v>
      </c>
      <c r="D277" s="137" t="s">
        <v>198</v>
      </c>
      <c r="E277" s="138" t="s">
        <v>241</v>
      </c>
      <c r="F277" s="139" t="s">
        <v>242</v>
      </c>
      <c r="G277" s="140" t="s">
        <v>209</v>
      </c>
      <c r="H277" s="141">
        <v>156.28100000000001</v>
      </c>
      <c r="I277" s="142"/>
      <c r="J277" s="143">
        <f>ROUND(I277*H277,2)</f>
        <v>0</v>
      </c>
      <c r="K277" s="139" t="s">
        <v>217</v>
      </c>
      <c r="L277" s="32"/>
      <c r="M277" s="144" t="s">
        <v>1</v>
      </c>
      <c r="N277" s="145" t="s">
        <v>46</v>
      </c>
      <c r="P277" s="146">
        <f>O277*H277</f>
        <v>0</v>
      </c>
      <c r="Q277" s="146">
        <v>0</v>
      </c>
      <c r="R277" s="146">
        <f>Q277*H277</f>
        <v>0</v>
      </c>
      <c r="S277" s="146">
        <v>0</v>
      </c>
      <c r="T277" s="147">
        <f>S277*H277</f>
        <v>0</v>
      </c>
      <c r="AR277" s="148" t="s">
        <v>203</v>
      </c>
      <c r="AT277" s="148" t="s">
        <v>198</v>
      </c>
      <c r="AU277" s="148" t="s">
        <v>89</v>
      </c>
      <c r="AY277" s="17" t="s">
        <v>196</v>
      </c>
      <c r="BE277" s="149">
        <f>IF(N277="základní",J277,0)</f>
        <v>0</v>
      </c>
      <c r="BF277" s="149">
        <f>IF(N277="snížená",J277,0)</f>
        <v>0</v>
      </c>
      <c r="BG277" s="149">
        <f>IF(N277="zákl. přenesená",J277,0)</f>
        <v>0</v>
      </c>
      <c r="BH277" s="149">
        <f>IF(N277="sníž. přenesená",J277,0)</f>
        <v>0</v>
      </c>
      <c r="BI277" s="149">
        <f>IF(N277="nulová",J277,0)</f>
        <v>0</v>
      </c>
      <c r="BJ277" s="17" t="s">
        <v>21</v>
      </c>
      <c r="BK277" s="149">
        <f>ROUND(I277*H277,2)</f>
        <v>0</v>
      </c>
      <c r="BL277" s="17" t="s">
        <v>203</v>
      </c>
      <c r="BM277" s="148" t="s">
        <v>443</v>
      </c>
    </row>
    <row r="278" spans="2:65" s="1" customFormat="1" ht="24.2" customHeight="1">
      <c r="B278" s="32"/>
      <c r="C278" s="137" t="s">
        <v>444</v>
      </c>
      <c r="D278" s="137" t="s">
        <v>198</v>
      </c>
      <c r="E278" s="138" t="s">
        <v>445</v>
      </c>
      <c r="F278" s="139" t="s">
        <v>446</v>
      </c>
      <c r="G278" s="140" t="s">
        <v>201</v>
      </c>
      <c r="H278" s="141">
        <v>1280.0999999999999</v>
      </c>
      <c r="I278" s="142"/>
      <c r="J278" s="143">
        <f>ROUND(I278*H278,2)</f>
        <v>0</v>
      </c>
      <c r="K278" s="139" t="s">
        <v>202</v>
      </c>
      <c r="L278" s="32"/>
      <c r="M278" s="144" t="s">
        <v>1</v>
      </c>
      <c r="N278" s="145" t="s">
        <v>46</v>
      </c>
      <c r="P278" s="146">
        <f>O278*H278</f>
        <v>0</v>
      </c>
      <c r="Q278" s="146">
        <v>0</v>
      </c>
      <c r="R278" s="146">
        <f>Q278*H278</f>
        <v>0</v>
      </c>
      <c r="S278" s="146">
        <v>0</v>
      </c>
      <c r="T278" s="147">
        <f>S278*H278</f>
        <v>0</v>
      </c>
      <c r="AR278" s="148" t="s">
        <v>203</v>
      </c>
      <c r="AT278" s="148" t="s">
        <v>198</v>
      </c>
      <c r="AU278" s="148" t="s">
        <v>89</v>
      </c>
      <c r="AY278" s="17" t="s">
        <v>196</v>
      </c>
      <c r="BE278" s="149">
        <f>IF(N278="základní",J278,0)</f>
        <v>0</v>
      </c>
      <c r="BF278" s="149">
        <f>IF(N278="snížená",J278,0)</f>
        <v>0</v>
      </c>
      <c r="BG278" s="149">
        <f>IF(N278="zákl. přenesená",J278,0)</f>
        <v>0</v>
      </c>
      <c r="BH278" s="149">
        <f>IF(N278="sníž. přenesená",J278,0)</f>
        <v>0</v>
      </c>
      <c r="BI278" s="149">
        <f>IF(N278="nulová",J278,0)</f>
        <v>0</v>
      </c>
      <c r="BJ278" s="17" t="s">
        <v>21</v>
      </c>
      <c r="BK278" s="149">
        <f>ROUND(I278*H278,2)</f>
        <v>0</v>
      </c>
      <c r="BL278" s="17" t="s">
        <v>203</v>
      </c>
      <c r="BM278" s="148" t="s">
        <v>447</v>
      </c>
    </row>
    <row r="279" spans="2:65" s="13" customFormat="1" ht="11.25">
      <c r="B279" s="158"/>
      <c r="D279" s="151" t="s">
        <v>205</v>
      </c>
      <c r="E279" s="159" t="s">
        <v>1</v>
      </c>
      <c r="F279" s="160" t="s">
        <v>448</v>
      </c>
      <c r="H279" s="159" t="s">
        <v>1</v>
      </c>
      <c r="I279" s="161"/>
      <c r="L279" s="158"/>
      <c r="M279" s="162"/>
      <c r="T279" s="163"/>
      <c r="AT279" s="159" t="s">
        <v>205</v>
      </c>
      <c r="AU279" s="159" t="s">
        <v>89</v>
      </c>
      <c r="AV279" s="13" t="s">
        <v>21</v>
      </c>
      <c r="AW279" s="13" t="s">
        <v>36</v>
      </c>
      <c r="AX279" s="13" t="s">
        <v>81</v>
      </c>
      <c r="AY279" s="159" t="s">
        <v>196</v>
      </c>
    </row>
    <row r="280" spans="2:65" s="13" customFormat="1" ht="11.25">
      <c r="B280" s="158"/>
      <c r="D280" s="151" t="s">
        <v>205</v>
      </c>
      <c r="E280" s="159" t="s">
        <v>1</v>
      </c>
      <c r="F280" s="160" t="s">
        <v>449</v>
      </c>
      <c r="H280" s="159" t="s">
        <v>1</v>
      </c>
      <c r="I280" s="161"/>
      <c r="L280" s="158"/>
      <c r="M280" s="162"/>
      <c r="T280" s="163"/>
      <c r="AT280" s="159" t="s">
        <v>205</v>
      </c>
      <c r="AU280" s="159" t="s">
        <v>89</v>
      </c>
      <c r="AV280" s="13" t="s">
        <v>21</v>
      </c>
      <c r="AW280" s="13" t="s">
        <v>36</v>
      </c>
      <c r="AX280" s="13" t="s">
        <v>81</v>
      </c>
      <c r="AY280" s="159" t="s">
        <v>196</v>
      </c>
    </row>
    <row r="281" spans="2:65" s="12" customFormat="1" ht="11.25">
      <c r="B281" s="150"/>
      <c r="D281" s="151" t="s">
        <v>205</v>
      </c>
      <c r="E281" s="152" t="s">
        <v>1</v>
      </c>
      <c r="F281" s="153" t="s">
        <v>450</v>
      </c>
      <c r="H281" s="154">
        <v>1280.0999999999999</v>
      </c>
      <c r="I281" s="155"/>
      <c r="L281" s="150"/>
      <c r="M281" s="156"/>
      <c r="T281" s="157"/>
      <c r="AT281" s="152" t="s">
        <v>205</v>
      </c>
      <c r="AU281" s="152" t="s">
        <v>89</v>
      </c>
      <c r="AV281" s="12" t="s">
        <v>89</v>
      </c>
      <c r="AW281" s="12" t="s">
        <v>36</v>
      </c>
      <c r="AX281" s="12" t="s">
        <v>81</v>
      </c>
      <c r="AY281" s="152" t="s">
        <v>196</v>
      </c>
    </row>
    <row r="282" spans="2:65" s="14" customFormat="1" ht="11.25">
      <c r="B282" s="164"/>
      <c r="D282" s="151" t="s">
        <v>205</v>
      </c>
      <c r="E282" s="165" t="s">
        <v>124</v>
      </c>
      <c r="F282" s="166" t="s">
        <v>249</v>
      </c>
      <c r="H282" s="167">
        <v>1280.0999999999999</v>
      </c>
      <c r="I282" s="168"/>
      <c r="L282" s="164"/>
      <c r="M282" s="169"/>
      <c r="T282" s="170"/>
      <c r="AT282" s="165" t="s">
        <v>205</v>
      </c>
      <c r="AU282" s="165" t="s">
        <v>89</v>
      </c>
      <c r="AV282" s="14" t="s">
        <v>203</v>
      </c>
      <c r="AW282" s="14" t="s">
        <v>36</v>
      </c>
      <c r="AX282" s="14" t="s">
        <v>21</v>
      </c>
      <c r="AY282" s="165" t="s">
        <v>196</v>
      </c>
    </row>
    <row r="283" spans="2:65" s="1" customFormat="1" ht="24.2" customHeight="1">
      <c r="B283" s="32"/>
      <c r="C283" s="137" t="s">
        <v>451</v>
      </c>
      <c r="D283" s="137" t="s">
        <v>198</v>
      </c>
      <c r="E283" s="138" t="s">
        <v>452</v>
      </c>
      <c r="F283" s="139" t="s">
        <v>453</v>
      </c>
      <c r="G283" s="140" t="s">
        <v>201</v>
      </c>
      <c r="H283" s="141">
        <v>1280.0999999999999</v>
      </c>
      <c r="I283" s="142"/>
      <c r="J283" s="143">
        <f>ROUND(I283*H283,2)</f>
        <v>0</v>
      </c>
      <c r="K283" s="139" t="s">
        <v>217</v>
      </c>
      <c r="L283" s="32"/>
      <c r="M283" s="144" t="s">
        <v>1</v>
      </c>
      <c r="N283" s="145" t="s">
        <v>46</v>
      </c>
      <c r="P283" s="146">
        <f>O283*H283</f>
        <v>0</v>
      </c>
      <c r="Q283" s="146">
        <v>0</v>
      </c>
      <c r="R283" s="146">
        <f>Q283*H283</f>
        <v>0</v>
      </c>
      <c r="S283" s="146">
        <v>0</v>
      </c>
      <c r="T283" s="147">
        <f>S283*H283</f>
        <v>0</v>
      </c>
      <c r="AR283" s="148" t="s">
        <v>203</v>
      </c>
      <c r="AT283" s="148" t="s">
        <v>198</v>
      </c>
      <c r="AU283" s="148" t="s">
        <v>89</v>
      </c>
      <c r="AY283" s="17" t="s">
        <v>196</v>
      </c>
      <c r="BE283" s="149">
        <f>IF(N283="základní",J283,0)</f>
        <v>0</v>
      </c>
      <c r="BF283" s="149">
        <f>IF(N283="snížená",J283,0)</f>
        <v>0</v>
      </c>
      <c r="BG283" s="149">
        <f>IF(N283="zákl. přenesená",J283,0)</f>
        <v>0</v>
      </c>
      <c r="BH283" s="149">
        <f>IF(N283="sníž. přenesená",J283,0)</f>
        <v>0</v>
      </c>
      <c r="BI283" s="149">
        <f>IF(N283="nulová",J283,0)</f>
        <v>0</v>
      </c>
      <c r="BJ283" s="17" t="s">
        <v>21</v>
      </c>
      <c r="BK283" s="149">
        <f>ROUND(I283*H283,2)</f>
        <v>0</v>
      </c>
      <c r="BL283" s="17" t="s">
        <v>203</v>
      </c>
      <c r="BM283" s="148" t="s">
        <v>454</v>
      </c>
    </row>
    <row r="284" spans="2:65" s="12" customFormat="1" ht="11.25">
      <c r="B284" s="150"/>
      <c r="D284" s="151" t="s">
        <v>205</v>
      </c>
      <c r="E284" s="152" t="s">
        <v>1</v>
      </c>
      <c r="F284" s="153" t="s">
        <v>124</v>
      </c>
      <c r="H284" s="154">
        <v>1280.0999999999999</v>
      </c>
      <c r="I284" s="155"/>
      <c r="L284" s="150"/>
      <c r="M284" s="156"/>
      <c r="T284" s="157"/>
      <c r="AT284" s="152" t="s">
        <v>205</v>
      </c>
      <c r="AU284" s="152" t="s">
        <v>89</v>
      </c>
      <c r="AV284" s="12" t="s">
        <v>89</v>
      </c>
      <c r="AW284" s="12" t="s">
        <v>36</v>
      </c>
      <c r="AX284" s="12" t="s">
        <v>21</v>
      </c>
      <c r="AY284" s="152" t="s">
        <v>196</v>
      </c>
    </row>
    <row r="285" spans="2:65" s="1" customFormat="1" ht="33" customHeight="1">
      <c r="B285" s="32"/>
      <c r="C285" s="137" t="s">
        <v>455</v>
      </c>
      <c r="D285" s="137" t="s">
        <v>198</v>
      </c>
      <c r="E285" s="138" t="s">
        <v>456</v>
      </c>
      <c r="F285" s="139" t="s">
        <v>457</v>
      </c>
      <c r="G285" s="140" t="s">
        <v>227</v>
      </c>
      <c r="H285" s="141">
        <v>507.1</v>
      </c>
      <c r="I285" s="142"/>
      <c r="J285" s="143">
        <f>ROUND(I285*H285,2)</f>
        <v>0</v>
      </c>
      <c r="K285" s="139" t="s">
        <v>202</v>
      </c>
      <c r="L285" s="32"/>
      <c r="M285" s="144" t="s">
        <v>1</v>
      </c>
      <c r="N285" s="145" t="s">
        <v>46</v>
      </c>
      <c r="P285" s="146">
        <f>O285*H285</f>
        <v>0</v>
      </c>
      <c r="Q285" s="146">
        <v>6.0999999999999997E-4</v>
      </c>
      <c r="R285" s="146">
        <f>Q285*H285</f>
        <v>0.30933100000000002</v>
      </c>
      <c r="S285" s="146">
        <v>0</v>
      </c>
      <c r="T285" s="147">
        <f>S285*H285</f>
        <v>0</v>
      </c>
      <c r="AR285" s="148" t="s">
        <v>203</v>
      </c>
      <c r="AT285" s="148" t="s">
        <v>198</v>
      </c>
      <c r="AU285" s="148" t="s">
        <v>89</v>
      </c>
      <c r="AY285" s="17" t="s">
        <v>196</v>
      </c>
      <c r="BE285" s="149">
        <f>IF(N285="základní",J285,0)</f>
        <v>0</v>
      </c>
      <c r="BF285" s="149">
        <f>IF(N285="snížená",J285,0)</f>
        <v>0</v>
      </c>
      <c r="BG285" s="149">
        <f>IF(N285="zákl. přenesená",J285,0)</f>
        <v>0</v>
      </c>
      <c r="BH285" s="149">
        <f>IF(N285="sníž. přenesená",J285,0)</f>
        <v>0</v>
      </c>
      <c r="BI285" s="149">
        <f>IF(N285="nulová",J285,0)</f>
        <v>0</v>
      </c>
      <c r="BJ285" s="17" t="s">
        <v>21</v>
      </c>
      <c r="BK285" s="149">
        <f>ROUND(I285*H285,2)</f>
        <v>0</v>
      </c>
      <c r="BL285" s="17" t="s">
        <v>203</v>
      </c>
      <c r="BM285" s="148" t="s">
        <v>458</v>
      </c>
    </row>
    <row r="286" spans="2:65" s="12" customFormat="1" ht="11.25">
      <c r="B286" s="150"/>
      <c r="D286" s="151" t="s">
        <v>205</v>
      </c>
      <c r="E286" s="152" t="s">
        <v>1</v>
      </c>
      <c r="F286" s="153" t="s">
        <v>152</v>
      </c>
      <c r="H286" s="154">
        <v>507.1</v>
      </c>
      <c r="I286" s="155"/>
      <c r="L286" s="150"/>
      <c r="M286" s="156"/>
      <c r="T286" s="157"/>
      <c r="AT286" s="152" t="s">
        <v>205</v>
      </c>
      <c r="AU286" s="152" t="s">
        <v>89</v>
      </c>
      <c r="AV286" s="12" t="s">
        <v>89</v>
      </c>
      <c r="AW286" s="12" t="s">
        <v>36</v>
      </c>
      <c r="AX286" s="12" t="s">
        <v>21</v>
      </c>
      <c r="AY286" s="152" t="s">
        <v>196</v>
      </c>
    </row>
    <row r="287" spans="2:65" s="1" customFormat="1" ht="24.2" customHeight="1">
      <c r="B287" s="32"/>
      <c r="C287" s="137" t="s">
        <v>459</v>
      </c>
      <c r="D287" s="137" t="s">
        <v>198</v>
      </c>
      <c r="E287" s="138" t="s">
        <v>460</v>
      </c>
      <c r="F287" s="139" t="s">
        <v>461</v>
      </c>
      <c r="G287" s="140" t="s">
        <v>201</v>
      </c>
      <c r="H287" s="141">
        <v>1027.05</v>
      </c>
      <c r="I287" s="142"/>
      <c r="J287" s="143">
        <f>ROUND(I287*H287,2)</f>
        <v>0</v>
      </c>
      <c r="K287" s="139" t="s">
        <v>202</v>
      </c>
      <c r="L287" s="32"/>
      <c r="M287" s="144" t="s">
        <v>1</v>
      </c>
      <c r="N287" s="145" t="s">
        <v>46</v>
      </c>
      <c r="P287" s="146">
        <f>O287*H287</f>
        <v>0</v>
      </c>
      <c r="Q287" s="146">
        <v>0</v>
      </c>
      <c r="R287" s="146">
        <f>Q287*H287</f>
        <v>0</v>
      </c>
      <c r="S287" s="146">
        <v>0</v>
      </c>
      <c r="T287" s="147">
        <f>S287*H287</f>
        <v>0</v>
      </c>
      <c r="AR287" s="148" t="s">
        <v>203</v>
      </c>
      <c r="AT287" s="148" t="s">
        <v>198</v>
      </c>
      <c r="AU287" s="148" t="s">
        <v>89</v>
      </c>
      <c r="AY287" s="17" t="s">
        <v>196</v>
      </c>
      <c r="BE287" s="149">
        <f>IF(N287="základní",J287,0)</f>
        <v>0</v>
      </c>
      <c r="BF287" s="149">
        <f>IF(N287="snížená",J287,0)</f>
        <v>0</v>
      </c>
      <c r="BG287" s="149">
        <f>IF(N287="zákl. přenesená",J287,0)</f>
        <v>0</v>
      </c>
      <c r="BH287" s="149">
        <f>IF(N287="sníž. přenesená",J287,0)</f>
        <v>0</v>
      </c>
      <c r="BI287" s="149">
        <f>IF(N287="nulová",J287,0)</f>
        <v>0</v>
      </c>
      <c r="BJ287" s="17" t="s">
        <v>21</v>
      </c>
      <c r="BK287" s="149">
        <f>ROUND(I287*H287,2)</f>
        <v>0</v>
      </c>
      <c r="BL287" s="17" t="s">
        <v>203</v>
      </c>
      <c r="BM287" s="148" t="s">
        <v>462</v>
      </c>
    </row>
    <row r="288" spans="2:65" s="13" customFormat="1" ht="11.25">
      <c r="B288" s="158"/>
      <c r="D288" s="151" t="s">
        <v>205</v>
      </c>
      <c r="E288" s="159" t="s">
        <v>1</v>
      </c>
      <c r="F288" s="160" t="s">
        <v>448</v>
      </c>
      <c r="H288" s="159" t="s">
        <v>1</v>
      </c>
      <c r="I288" s="161"/>
      <c r="L288" s="158"/>
      <c r="M288" s="162"/>
      <c r="T288" s="163"/>
      <c r="AT288" s="159" t="s">
        <v>205</v>
      </c>
      <c r="AU288" s="159" t="s">
        <v>89</v>
      </c>
      <c r="AV288" s="13" t="s">
        <v>21</v>
      </c>
      <c r="AW288" s="13" t="s">
        <v>36</v>
      </c>
      <c r="AX288" s="13" t="s">
        <v>81</v>
      </c>
      <c r="AY288" s="159" t="s">
        <v>196</v>
      </c>
    </row>
    <row r="289" spans="2:65" s="13" customFormat="1" ht="11.25">
      <c r="B289" s="158"/>
      <c r="D289" s="151" t="s">
        <v>205</v>
      </c>
      <c r="E289" s="159" t="s">
        <v>1</v>
      </c>
      <c r="F289" s="160" t="s">
        <v>449</v>
      </c>
      <c r="H289" s="159" t="s">
        <v>1</v>
      </c>
      <c r="I289" s="161"/>
      <c r="L289" s="158"/>
      <c r="M289" s="162"/>
      <c r="T289" s="163"/>
      <c r="AT289" s="159" t="s">
        <v>205</v>
      </c>
      <c r="AU289" s="159" t="s">
        <v>89</v>
      </c>
      <c r="AV289" s="13" t="s">
        <v>21</v>
      </c>
      <c r="AW289" s="13" t="s">
        <v>36</v>
      </c>
      <c r="AX289" s="13" t="s">
        <v>81</v>
      </c>
      <c r="AY289" s="159" t="s">
        <v>196</v>
      </c>
    </row>
    <row r="290" spans="2:65" s="12" customFormat="1" ht="11.25">
      <c r="B290" s="150"/>
      <c r="D290" s="151" t="s">
        <v>205</v>
      </c>
      <c r="E290" s="152" t="s">
        <v>1</v>
      </c>
      <c r="F290" s="153" t="s">
        <v>463</v>
      </c>
      <c r="H290" s="154">
        <v>1027.05</v>
      </c>
      <c r="I290" s="155"/>
      <c r="L290" s="150"/>
      <c r="M290" s="156"/>
      <c r="T290" s="157"/>
      <c r="AT290" s="152" t="s">
        <v>205</v>
      </c>
      <c r="AU290" s="152" t="s">
        <v>89</v>
      </c>
      <c r="AV290" s="12" t="s">
        <v>89</v>
      </c>
      <c r="AW290" s="12" t="s">
        <v>36</v>
      </c>
      <c r="AX290" s="12" t="s">
        <v>81</v>
      </c>
      <c r="AY290" s="152" t="s">
        <v>196</v>
      </c>
    </row>
    <row r="291" spans="2:65" s="14" customFormat="1" ht="11.25">
      <c r="B291" s="164"/>
      <c r="D291" s="151" t="s">
        <v>205</v>
      </c>
      <c r="E291" s="165" t="s">
        <v>122</v>
      </c>
      <c r="F291" s="166" t="s">
        <v>249</v>
      </c>
      <c r="H291" s="167">
        <v>1027.05</v>
      </c>
      <c r="I291" s="168"/>
      <c r="L291" s="164"/>
      <c r="M291" s="169"/>
      <c r="T291" s="170"/>
      <c r="AT291" s="165" t="s">
        <v>205</v>
      </c>
      <c r="AU291" s="165" t="s">
        <v>89</v>
      </c>
      <c r="AV291" s="14" t="s">
        <v>203</v>
      </c>
      <c r="AW291" s="14" t="s">
        <v>36</v>
      </c>
      <c r="AX291" s="14" t="s">
        <v>21</v>
      </c>
      <c r="AY291" s="165" t="s">
        <v>196</v>
      </c>
    </row>
    <row r="292" spans="2:65" s="1" customFormat="1" ht="24.2" customHeight="1">
      <c r="B292" s="32"/>
      <c r="C292" s="137" t="s">
        <v>464</v>
      </c>
      <c r="D292" s="137" t="s">
        <v>198</v>
      </c>
      <c r="E292" s="138" t="s">
        <v>452</v>
      </c>
      <c r="F292" s="139" t="s">
        <v>453</v>
      </c>
      <c r="G292" s="140" t="s">
        <v>201</v>
      </c>
      <c r="H292" s="141">
        <v>1027.05</v>
      </c>
      <c r="I292" s="142"/>
      <c r="J292" s="143">
        <f>ROUND(I292*H292,2)</f>
        <v>0</v>
      </c>
      <c r="K292" s="139" t="s">
        <v>217</v>
      </c>
      <c r="L292" s="32"/>
      <c r="M292" s="144" t="s">
        <v>1</v>
      </c>
      <c r="N292" s="145" t="s">
        <v>46</v>
      </c>
      <c r="P292" s="146">
        <f>O292*H292</f>
        <v>0</v>
      </c>
      <c r="Q292" s="146">
        <v>0</v>
      </c>
      <c r="R292" s="146">
        <f>Q292*H292</f>
        <v>0</v>
      </c>
      <c r="S292" s="146">
        <v>0</v>
      </c>
      <c r="T292" s="147">
        <f>S292*H292</f>
        <v>0</v>
      </c>
      <c r="AR292" s="148" t="s">
        <v>203</v>
      </c>
      <c r="AT292" s="148" t="s">
        <v>198</v>
      </c>
      <c r="AU292" s="148" t="s">
        <v>89</v>
      </c>
      <c r="AY292" s="17" t="s">
        <v>196</v>
      </c>
      <c r="BE292" s="149">
        <f>IF(N292="základní",J292,0)</f>
        <v>0</v>
      </c>
      <c r="BF292" s="149">
        <f>IF(N292="snížená",J292,0)</f>
        <v>0</v>
      </c>
      <c r="BG292" s="149">
        <f>IF(N292="zákl. přenesená",J292,0)</f>
        <v>0</v>
      </c>
      <c r="BH292" s="149">
        <f>IF(N292="sníž. přenesená",J292,0)</f>
        <v>0</v>
      </c>
      <c r="BI292" s="149">
        <f>IF(N292="nulová",J292,0)</f>
        <v>0</v>
      </c>
      <c r="BJ292" s="17" t="s">
        <v>21</v>
      </c>
      <c r="BK292" s="149">
        <f>ROUND(I292*H292,2)</f>
        <v>0</v>
      </c>
      <c r="BL292" s="17" t="s">
        <v>203</v>
      </c>
      <c r="BM292" s="148" t="s">
        <v>465</v>
      </c>
    </row>
    <row r="293" spans="2:65" s="12" customFormat="1" ht="11.25">
      <c r="B293" s="150"/>
      <c r="D293" s="151" t="s">
        <v>205</v>
      </c>
      <c r="E293" s="152" t="s">
        <v>1</v>
      </c>
      <c r="F293" s="153" t="s">
        <v>122</v>
      </c>
      <c r="H293" s="154">
        <v>1027.05</v>
      </c>
      <c r="I293" s="155"/>
      <c r="L293" s="150"/>
      <c r="M293" s="156"/>
      <c r="T293" s="157"/>
      <c r="AT293" s="152" t="s">
        <v>205</v>
      </c>
      <c r="AU293" s="152" t="s">
        <v>89</v>
      </c>
      <c r="AV293" s="12" t="s">
        <v>89</v>
      </c>
      <c r="AW293" s="12" t="s">
        <v>36</v>
      </c>
      <c r="AX293" s="12" t="s">
        <v>21</v>
      </c>
      <c r="AY293" s="152" t="s">
        <v>196</v>
      </c>
    </row>
    <row r="294" spans="2:65" s="1" customFormat="1" ht="33" customHeight="1">
      <c r="B294" s="32"/>
      <c r="C294" s="137" t="s">
        <v>466</v>
      </c>
      <c r="D294" s="137" t="s">
        <v>198</v>
      </c>
      <c r="E294" s="138" t="s">
        <v>467</v>
      </c>
      <c r="F294" s="139" t="s">
        <v>468</v>
      </c>
      <c r="G294" s="140" t="s">
        <v>201</v>
      </c>
      <c r="H294" s="141">
        <v>775</v>
      </c>
      <c r="I294" s="142"/>
      <c r="J294" s="143">
        <f>ROUND(I294*H294,2)</f>
        <v>0</v>
      </c>
      <c r="K294" s="139" t="s">
        <v>202</v>
      </c>
      <c r="L294" s="32"/>
      <c r="M294" s="144" t="s">
        <v>1</v>
      </c>
      <c r="N294" s="145" t="s">
        <v>46</v>
      </c>
      <c r="P294" s="146">
        <f>O294*H294</f>
        <v>0</v>
      </c>
      <c r="Q294" s="146">
        <v>0</v>
      </c>
      <c r="R294" s="146">
        <f>Q294*H294</f>
        <v>0</v>
      </c>
      <c r="S294" s="146">
        <v>0</v>
      </c>
      <c r="T294" s="147">
        <f>S294*H294</f>
        <v>0</v>
      </c>
      <c r="AR294" s="148" t="s">
        <v>203</v>
      </c>
      <c r="AT294" s="148" t="s">
        <v>198</v>
      </c>
      <c r="AU294" s="148" t="s">
        <v>89</v>
      </c>
      <c r="AY294" s="17" t="s">
        <v>196</v>
      </c>
      <c r="BE294" s="149">
        <f>IF(N294="základní",J294,0)</f>
        <v>0</v>
      </c>
      <c r="BF294" s="149">
        <f>IF(N294="snížená",J294,0)</f>
        <v>0</v>
      </c>
      <c r="BG294" s="149">
        <f>IF(N294="zákl. přenesená",J294,0)</f>
        <v>0</v>
      </c>
      <c r="BH294" s="149">
        <f>IF(N294="sníž. přenesená",J294,0)</f>
        <v>0</v>
      </c>
      <c r="BI294" s="149">
        <f>IF(N294="nulová",J294,0)</f>
        <v>0</v>
      </c>
      <c r="BJ294" s="17" t="s">
        <v>21</v>
      </c>
      <c r="BK294" s="149">
        <f>ROUND(I294*H294,2)</f>
        <v>0</v>
      </c>
      <c r="BL294" s="17" t="s">
        <v>203</v>
      </c>
      <c r="BM294" s="148" t="s">
        <v>469</v>
      </c>
    </row>
    <row r="295" spans="2:65" s="13" customFormat="1" ht="11.25">
      <c r="B295" s="158"/>
      <c r="D295" s="151" t="s">
        <v>205</v>
      </c>
      <c r="E295" s="159" t="s">
        <v>1</v>
      </c>
      <c r="F295" s="160" t="s">
        <v>448</v>
      </c>
      <c r="H295" s="159" t="s">
        <v>1</v>
      </c>
      <c r="I295" s="161"/>
      <c r="L295" s="158"/>
      <c r="M295" s="162"/>
      <c r="T295" s="163"/>
      <c r="AT295" s="159" t="s">
        <v>205</v>
      </c>
      <c r="AU295" s="159" t="s">
        <v>89</v>
      </c>
      <c r="AV295" s="13" t="s">
        <v>21</v>
      </c>
      <c r="AW295" s="13" t="s">
        <v>36</v>
      </c>
      <c r="AX295" s="13" t="s">
        <v>81</v>
      </c>
      <c r="AY295" s="159" t="s">
        <v>196</v>
      </c>
    </row>
    <row r="296" spans="2:65" s="13" customFormat="1" ht="11.25">
      <c r="B296" s="158"/>
      <c r="D296" s="151" t="s">
        <v>205</v>
      </c>
      <c r="E296" s="159" t="s">
        <v>1</v>
      </c>
      <c r="F296" s="160" t="s">
        <v>470</v>
      </c>
      <c r="H296" s="159" t="s">
        <v>1</v>
      </c>
      <c r="I296" s="161"/>
      <c r="L296" s="158"/>
      <c r="M296" s="162"/>
      <c r="T296" s="163"/>
      <c r="AT296" s="159" t="s">
        <v>205</v>
      </c>
      <c r="AU296" s="159" t="s">
        <v>89</v>
      </c>
      <c r="AV296" s="13" t="s">
        <v>21</v>
      </c>
      <c r="AW296" s="13" t="s">
        <v>36</v>
      </c>
      <c r="AX296" s="13" t="s">
        <v>81</v>
      </c>
      <c r="AY296" s="159" t="s">
        <v>196</v>
      </c>
    </row>
    <row r="297" spans="2:65" s="12" customFormat="1" ht="11.25">
      <c r="B297" s="150"/>
      <c r="D297" s="151" t="s">
        <v>205</v>
      </c>
      <c r="E297" s="152" t="s">
        <v>1</v>
      </c>
      <c r="F297" s="153" t="s">
        <v>471</v>
      </c>
      <c r="H297" s="154">
        <v>775</v>
      </c>
      <c r="I297" s="155"/>
      <c r="L297" s="150"/>
      <c r="M297" s="156"/>
      <c r="T297" s="157"/>
      <c r="AT297" s="152" t="s">
        <v>205</v>
      </c>
      <c r="AU297" s="152" t="s">
        <v>89</v>
      </c>
      <c r="AV297" s="12" t="s">
        <v>89</v>
      </c>
      <c r="AW297" s="12" t="s">
        <v>36</v>
      </c>
      <c r="AX297" s="12" t="s">
        <v>81</v>
      </c>
      <c r="AY297" s="152" t="s">
        <v>196</v>
      </c>
    </row>
    <row r="298" spans="2:65" s="14" customFormat="1" ht="11.25">
      <c r="B298" s="164"/>
      <c r="D298" s="151" t="s">
        <v>205</v>
      </c>
      <c r="E298" s="165" t="s">
        <v>127</v>
      </c>
      <c r="F298" s="166" t="s">
        <v>249</v>
      </c>
      <c r="H298" s="167">
        <v>775</v>
      </c>
      <c r="I298" s="168"/>
      <c r="L298" s="164"/>
      <c r="M298" s="169"/>
      <c r="T298" s="170"/>
      <c r="AT298" s="165" t="s">
        <v>205</v>
      </c>
      <c r="AU298" s="165" t="s">
        <v>89</v>
      </c>
      <c r="AV298" s="14" t="s">
        <v>203</v>
      </c>
      <c r="AW298" s="14" t="s">
        <v>36</v>
      </c>
      <c r="AX298" s="14" t="s">
        <v>21</v>
      </c>
      <c r="AY298" s="165" t="s">
        <v>196</v>
      </c>
    </row>
    <row r="299" spans="2:65" s="1" customFormat="1" ht="24.2" customHeight="1">
      <c r="B299" s="32"/>
      <c r="C299" s="137" t="s">
        <v>472</v>
      </c>
      <c r="D299" s="137" t="s">
        <v>198</v>
      </c>
      <c r="E299" s="138" t="s">
        <v>473</v>
      </c>
      <c r="F299" s="139" t="s">
        <v>474</v>
      </c>
      <c r="G299" s="140" t="s">
        <v>201</v>
      </c>
      <c r="H299" s="141">
        <v>775</v>
      </c>
      <c r="I299" s="142"/>
      <c r="J299" s="143">
        <f>ROUND(I299*H299,2)</f>
        <v>0</v>
      </c>
      <c r="K299" s="139" t="s">
        <v>217</v>
      </c>
      <c r="L299" s="32"/>
      <c r="M299" s="144" t="s">
        <v>1</v>
      </c>
      <c r="N299" s="145" t="s">
        <v>46</v>
      </c>
      <c r="P299" s="146">
        <f>O299*H299</f>
        <v>0</v>
      </c>
      <c r="Q299" s="146">
        <v>0</v>
      </c>
      <c r="R299" s="146">
        <f>Q299*H299</f>
        <v>0</v>
      </c>
      <c r="S299" s="146">
        <v>0</v>
      </c>
      <c r="T299" s="147">
        <f>S299*H299</f>
        <v>0</v>
      </c>
      <c r="AR299" s="148" t="s">
        <v>203</v>
      </c>
      <c r="AT299" s="148" t="s">
        <v>198</v>
      </c>
      <c r="AU299" s="148" t="s">
        <v>89</v>
      </c>
      <c r="AY299" s="17" t="s">
        <v>196</v>
      </c>
      <c r="BE299" s="149">
        <f>IF(N299="základní",J299,0)</f>
        <v>0</v>
      </c>
      <c r="BF299" s="149">
        <f>IF(N299="snížená",J299,0)</f>
        <v>0</v>
      </c>
      <c r="BG299" s="149">
        <f>IF(N299="zákl. přenesená",J299,0)</f>
        <v>0</v>
      </c>
      <c r="BH299" s="149">
        <f>IF(N299="sníž. přenesená",J299,0)</f>
        <v>0</v>
      </c>
      <c r="BI299" s="149">
        <f>IF(N299="nulová",J299,0)</f>
        <v>0</v>
      </c>
      <c r="BJ299" s="17" t="s">
        <v>21</v>
      </c>
      <c r="BK299" s="149">
        <f>ROUND(I299*H299,2)</f>
        <v>0</v>
      </c>
      <c r="BL299" s="17" t="s">
        <v>203</v>
      </c>
      <c r="BM299" s="148" t="s">
        <v>475</v>
      </c>
    </row>
    <row r="300" spans="2:65" s="12" customFormat="1" ht="11.25">
      <c r="B300" s="150"/>
      <c r="D300" s="151" t="s">
        <v>205</v>
      </c>
      <c r="E300" s="152" t="s">
        <v>1</v>
      </c>
      <c r="F300" s="153" t="s">
        <v>127</v>
      </c>
      <c r="H300" s="154">
        <v>775</v>
      </c>
      <c r="I300" s="155"/>
      <c r="L300" s="150"/>
      <c r="M300" s="156"/>
      <c r="T300" s="157"/>
      <c r="AT300" s="152" t="s">
        <v>205</v>
      </c>
      <c r="AU300" s="152" t="s">
        <v>89</v>
      </c>
      <c r="AV300" s="12" t="s">
        <v>89</v>
      </c>
      <c r="AW300" s="12" t="s">
        <v>36</v>
      </c>
      <c r="AX300" s="12" t="s">
        <v>21</v>
      </c>
      <c r="AY300" s="152" t="s">
        <v>196</v>
      </c>
    </row>
    <row r="301" spans="2:65" s="1" customFormat="1" ht="24.2" customHeight="1">
      <c r="B301" s="32"/>
      <c r="C301" s="137" t="s">
        <v>476</v>
      </c>
      <c r="D301" s="137" t="s">
        <v>198</v>
      </c>
      <c r="E301" s="138" t="s">
        <v>477</v>
      </c>
      <c r="F301" s="139" t="s">
        <v>478</v>
      </c>
      <c r="G301" s="140" t="s">
        <v>201</v>
      </c>
      <c r="H301" s="141">
        <v>523.95000000000005</v>
      </c>
      <c r="I301" s="142"/>
      <c r="J301" s="143">
        <f>ROUND(I301*H301,2)</f>
        <v>0</v>
      </c>
      <c r="K301" s="139" t="s">
        <v>202</v>
      </c>
      <c r="L301" s="32"/>
      <c r="M301" s="144" t="s">
        <v>1</v>
      </c>
      <c r="N301" s="145" t="s">
        <v>46</v>
      </c>
      <c r="P301" s="146">
        <f>O301*H301</f>
        <v>0</v>
      </c>
      <c r="Q301" s="146">
        <v>0</v>
      </c>
      <c r="R301" s="146">
        <f>Q301*H301</f>
        <v>0</v>
      </c>
      <c r="S301" s="146">
        <v>0</v>
      </c>
      <c r="T301" s="147">
        <f>S301*H301</f>
        <v>0</v>
      </c>
      <c r="AR301" s="148" t="s">
        <v>203</v>
      </c>
      <c r="AT301" s="148" t="s">
        <v>198</v>
      </c>
      <c r="AU301" s="148" t="s">
        <v>89</v>
      </c>
      <c r="AY301" s="17" t="s">
        <v>196</v>
      </c>
      <c r="BE301" s="149">
        <f>IF(N301="základní",J301,0)</f>
        <v>0</v>
      </c>
      <c r="BF301" s="149">
        <f>IF(N301="snížená",J301,0)</f>
        <v>0</v>
      </c>
      <c r="BG301" s="149">
        <f>IF(N301="zákl. přenesená",J301,0)</f>
        <v>0</v>
      </c>
      <c r="BH301" s="149">
        <f>IF(N301="sníž. přenesená",J301,0)</f>
        <v>0</v>
      </c>
      <c r="BI301" s="149">
        <f>IF(N301="nulová",J301,0)</f>
        <v>0</v>
      </c>
      <c r="BJ301" s="17" t="s">
        <v>21</v>
      </c>
      <c r="BK301" s="149">
        <f>ROUND(I301*H301,2)</f>
        <v>0</v>
      </c>
      <c r="BL301" s="17" t="s">
        <v>203</v>
      </c>
      <c r="BM301" s="148" t="s">
        <v>479</v>
      </c>
    </row>
    <row r="302" spans="2:65" s="13" customFormat="1" ht="11.25">
      <c r="B302" s="158"/>
      <c r="D302" s="151" t="s">
        <v>205</v>
      </c>
      <c r="E302" s="159" t="s">
        <v>1</v>
      </c>
      <c r="F302" s="160" t="s">
        <v>448</v>
      </c>
      <c r="H302" s="159" t="s">
        <v>1</v>
      </c>
      <c r="I302" s="161"/>
      <c r="L302" s="158"/>
      <c r="M302" s="162"/>
      <c r="T302" s="163"/>
      <c r="AT302" s="159" t="s">
        <v>205</v>
      </c>
      <c r="AU302" s="159" t="s">
        <v>89</v>
      </c>
      <c r="AV302" s="13" t="s">
        <v>21</v>
      </c>
      <c r="AW302" s="13" t="s">
        <v>36</v>
      </c>
      <c r="AX302" s="13" t="s">
        <v>81</v>
      </c>
      <c r="AY302" s="159" t="s">
        <v>196</v>
      </c>
    </row>
    <row r="303" spans="2:65" s="13" customFormat="1" ht="11.25">
      <c r="B303" s="158"/>
      <c r="D303" s="151" t="s">
        <v>205</v>
      </c>
      <c r="E303" s="159" t="s">
        <v>1</v>
      </c>
      <c r="F303" s="160" t="s">
        <v>223</v>
      </c>
      <c r="H303" s="159" t="s">
        <v>1</v>
      </c>
      <c r="I303" s="161"/>
      <c r="L303" s="158"/>
      <c r="M303" s="162"/>
      <c r="T303" s="163"/>
      <c r="AT303" s="159" t="s">
        <v>205</v>
      </c>
      <c r="AU303" s="159" t="s">
        <v>89</v>
      </c>
      <c r="AV303" s="13" t="s">
        <v>21</v>
      </c>
      <c r="AW303" s="13" t="s">
        <v>36</v>
      </c>
      <c r="AX303" s="13" t="s">
        <v>81</v>
      </c>
      <c r="AY303" s="159" t="s">
        <v>196</v>
      </c>
    </row>
    <row r="304" spans="2:65" s="12" customFormat="1" ht="11.25">
      <c r="B304" s="150"/>
      <c r="D304" s="151" t="s">
        <v>205</v>
      </c>
      <c r="E304" s="152" t="s">
        <v>1</v>
      </c>
      <c r="F304" s="153" t="s">
        <v>480</v>
      </c>
      <c r="H304" s="154">
        <v>523.95000000000005</v>
      </c>
      <c r="I304" s="155"/>
      <c r="L304" s="150"/>
      <c r="M304" s="156"/>
      <c r="T304" s="157"/>
      <c r="AT304" s="152" t="s">
        <v>205</v>
      </c>
      <c r="AU304" s="152" t="s">
        <v>89</v>
      </c>
      <c r="AV304" s="12" t="s">
        <v>89</v>
      </c>
      <c r="AW304" s="12" t="s">
        <v>36</v>
      </c>
      <c r="AX304" s="12" t="s">
        <v>81</v>
      </c>
      <c r="AY304" s="152" t="s">
        <v>196</v>
      </c>
    </row>
    <row r="305" spans="2:65" s="14" customFormat="1" ht="11.25">
      <c r="B305" s="164"/>
      <c r="D305" s="151" t="s">
        <v>205</v>
      </c>
      <c r="E305" s="165" t="s">
        <v>154</v>
      </c>
      <c r="F305" s="166" t="s">
        <v>249</v>
      </c>
      <c r="H305" s="167">
        <v>523.95000000000005</v>
      </c>
      <c r="I305" s="168"/>
      <c r="L305" s="164"/>
      <c r="M305" s="169"/>
      <c r="T305" s="170"/>
      <c r="AT305" s="165" t="s">
        <v>205</v>
      </c>
      <c r="AU305" s="165" t="s">
        <v>89</v>
      </c>
      <c r="AV305" s="14" t="s">
        <v>203</v>
      </c>
      <c r="AW305" s="14" t="s">
        <v>36</v>
      </c>
      <c r="AX305" s="14" t="s">
        <v>21</v>
      </c>
      <c r="AY305" s="165" t="s">
        <v>196</v>
      </c>
    </row>
    <row r="306" spans="2:65" s="1" customFormat="1" ht="24.2" customHeight="1">
      <c r="B306" s="32"/>
      <c r="C306" s="137" t="s">
        <v>481</v>
      </c>
      <c r="D306" s="137" t="s">
        <v>198</v>
      </c>
      <c r="E306" s="138" t="s">
        <v>482</v>
      </c>
      <c r="F306" s="139" t="s">
        <v>483</v>
      </c>
      <c r="G306" s="140" t="s">
        <v>201</v>
      </c>
      <c r="H306" s="141">
        <v>273.89999999999998</v>
      </c>
      <c r="I306" s="142"/>
      <c r="J306" s="143">
        <f>ROUND(I306*H306,2)</f>
        <v>0</v>
      </c>
      <c r="K306" s="139" t="s">
        <v>202</v>
      </c>
      <c r="L306" s="32"/>
      <c r="M306" s="144" t="s">
        <v>1</v>
      </c>
      <c r="N306" s="145" t="s">
        <v>46</v>
      </c>
      <c r="P306" s="146">
        <f>O306*H306</f>
        <v>0</v>
      </c>
      <c r="Q306" s="146">
        <v>0.34499999999999997</v>
      </c>
      <c r="R306" s="146">
        <f>Q306*H306</f>
        <v>94.495499999999979</v>
      </c>
      <c r="S306" s="146">
        <v>0</v>
      </c>
      <c r="T306" s="147">
        <f>S306*H306</f>
        <v>0</v>
      </c>
      <c r="AR306" s="148" t="s">
        <v>203</v>
      </c>
      <c r="AT306" s="148" t="s">
        <v>198</v>
      </c>
      <c r="AU306" s="148" t="s">
        <v>89</v>
      </c>
      <c r="AY306" s="17" t="s">
        <v>196</v>
      </c>
      <c r="BE306" s="149">
        <f>IF(N306="základní",J306,0)</f>
        <v>0</v>
      </c>
      <c r="BF306" s="149">
        <f>IF(N306="snížená",J306,0)</f>
        <v>0</v>
      </c>
      <c r="BG306" s="149">
        <f>IF(N306="zákl. přenesená",J306,0)</f>
        <v>0</v>
      </c>
      <c r="BH306" s="149">
        <f>IF(N306="sníž. přenesená",J306,0)</f>
        <v>0</v>
      </c>
      <c r="BI306" s="149">
        <f>IF(N306="nulová",J306,0)</f>
        <v>0</v>
      </c>
      <c r="BJ306" s="17" t="s">
        <v>21</v>
      </c>
      <c r="BK306" s="149">
        <f>ROUND(I306*H306,2)</f>
        <v>0</v>
      </c>
      <c r="BL306" s="17" t="s">
        <v>203</v>
      </c>
      <c r="BM306" s="148" t="s">
        <v>484</v>
      </c>
    </row>
    <row r="307" spans="2:65" s="13" customFormat="1" ht="11.25">
      <c r="B307" s="158"/>
      <c r="D307" s="151" t="s">
        <v>205</v>
      </c>
      <c r="E307" s="159" t="s">
        <v>1</v>
      </c>
      <c r="F307" s="160" t="s">
        <v>448</v>
      </c>
      <c r="H307" s="159" t="s">
        <v>1</v>
      </c>
      <c r="I307" s="161"/>
      <c r="L307" s="158"/>
      <c r="M307" s="162"/>
      <c r="T307" s="163"/>
      <c r="AT307" s="159" t="s">
        <v>205</v>
      </c>
      <c r="AU307" s="159" t="s">
        <v>89</v>
      </c>
      <c r="AV307" s="13" t="s">
        <v>21</v>
      </c>
      <c r="AW307" s="13" t="s">
        <v>36</v>
      </c>
      <c r="AX307" s="13" t="s">
        <v>81</v>
      </c>
      <c r="AY307" s="159" t="s">
        <v>196</v>
      </c>
    </row>
    <row r="308" spans="2:65" s="13" customFormat="1" ht="11.25">
      <c r="B308" s="158"/>
      <c r="D308" s="151" t="s">
        <v>205</v>
      </c>
      <c r="E308" s="159" t="s">
        <v>1</v>
      </c>
      <c r="F308" s="160" t="s">
        <v>485</v>
      </c>
      <c r="H308" s="159" t="s">
        <v>1</v>
      </c>
      <c r="I308" s="161"/>
      <c r="L308" s="158"/>
      <c r="M308" s="162"/>
      <c r="T308" s="163"/>
      <c r="AT308" s="159" t="s">
        <v>205</v>
      </c>
      <c r="AU308" s="159" t="s">
        <v>89</v>
      </c>
      <c r="AV308" s="13" t="s">
        <v>21</v>
      </c>
      <c r="AW308" s="13" t="s">
        <v>36</v>
      </c>
      <c r="AX308" s="13" t="s">
        <v>81</v>
      </c>
      <c r="AY308" s="159" t="s">
        <v>196</v>
      </c>
    </row>
    <row r="309" spans="2:65" s="12" customFormat="1" ht="11.25">
      <c r="B309" s="150"/>
      <c r="D309" s="151" t="s">
        <v>205</v>
      </c>
      <c r="E309" s="152" t="s">
        <v>1</v>
      </c>
      <c r="F309" s="153" t="s">
        <v>486</v>
      </c>
      <c r="H309" s="154">
        <v>273.89999999999998</v>
      </c>
      <c r="I309" s="155"/>
      <c r="L309" s="150"/>
      <c r="M309" s="156"/>
      <c r="T309" s="157"/>
      <c r="AT309" s="152" t="s">
        <v>205</v>
      </c>
      <c r="AU309" s="152" t="s">
        <v>89</v>
      </c>
      <c r="AV309" s="12" t="s">
        <v>89</v>
      </c>
      <c r="AW309" s="12" t="s">
        <v>36</v>
      </c>
      <c r="AX309" s="12" t="s">
        <v>81</v>
      </c>
      <c r="AY309" s="152" t="s">
        <v>196</v>
      </c>
    </row>
    <row r="310" spans="2:65" s="14" customFormat="1" ht="11.25">
      <c r="B310" s="164"/>
      <c r="D310" s="151" t="s">
        <v>205</v>
      </c>
      <c r="E310" s="165" t="s">
        <v>158</v>
      </c>
      <c r="F310" s="166" t="s">
        <v>249</v>
      </c>
      <c r="H310" s="167">
        <v>273.89999999999998</v>
      </c>
      <c r="I310" s="168"/>
      <c r="L310" s="164"/>
      <c r="M310" s="169"/>
      <c r="T310" s="170"/>
      <c r="AT310" s="165" t="s">
        <v>205</v>
      </c>
      <c r="AU310" s="165" t="s">
        <v>89</v>
      </c>
      <c r="AV310" s="14" t="s">
        <v>203</v>
      </c>
      <c r="AW310" s="14" t="s">
        <v>36</v>
      </c>
      <c r="AX310" s="14" t="s">
        <v>21</v>
      </c>
      <c r="AY310" s="165" t="s">
        <v>196</v>
      </c>
    </row>
    <row r="311" spans="2:65" s="1" customFormat="1" ht="24.2" customHeight="1">
      <c r="B311" s="32"/>
      <c r="C311" s="137" t="s">
        <v>487</v>
      </c>
      <c r="D311" s="137" t="s">
        <v>198</v>
      </c>
      <c r="E311" s="138" t="s">
        <v>488</v>
      </c>
      <c r="F311" s="139" t="s">
        <v>390</v>
      </c>
      <c r="G311" s="140" t="s">
        <v>276</v>
      </c>
      <c r="H311" s="141">
        <v>41.085000000000001</v>
      </c>
      <c r="I311" s="142"/>
      <c r="J311" s="143">
        <f>ROUND(I311*H311,2)</f>
        <v>0</v>
      </c>
      <c r="K311" s="139" t="s">
        <v>217</v>
      </c>
      <c r="L311" s="32"/>
      <c r="M311" s="144" t="s">
        <v>1</v>
      </c>
      <c r="N311" s="145" t="s">
        <v>46</v>
      </c>
      <c r="P311" s="146">
        <f>O311*H311</f>
        <v>0</v>
      </c>
      <c r="Q311" s="146">
        <v>0</v>
      </c>
      <c r="R311" s="146">
        <f>Q311*H311</f>
        <v>0</v>
      </c>
      <c r="S311" s="146">
        <v>0</v>
      </c>
      <c r="T311" s="147">
        <f>S311*H311</f>
        <v>0</v>
      </c>
      <c r="AR311" s="148" t="s">
        <v>203</v>
      </c>
      <c r="AT311" s="148" t="s">
        <v>198</v>
      </c>
      <c r="AU311" s="148" t="s">
        <v>89</v>
      </c>
      <c r="AY311" s="17" t="s">
        <v>196</v>
      </c>
      <c r="BE311" s="149">
        <f>IF(N311="základní",J311,0)</f>
        <v>0</v>
      </c>
      <c r="BF311" s="149">
        <f>IF(N311="snížená",J311,0)</f>
        <v>0</v>
      </c>
      <c r="BG311" s="149">
        <f>IF(N311="zákl. přenesená",J311,0)</f>
        <v>0</v>
      </c>
      <c r="BH311" s="149">
        <f>IF(N311="sníž. přenesená",J311,0)</f>
        <v>0</v>
      </c>
      <c r="BI311" s="149">
        <f>IF(N311="nulová",J311,0)</f>
        <v>0</v>
      </c>
      <c r="BJ311" s="17" t="s">
        <v>21</v>
      </c>
      <c r="BK311" s="149">
        <f>ROUND(I311*H311,2)</f>
        <v>0</v>
      </c>
      <c r="BL311" s="17" t="s">
        <v>203</v>
      </c>
      <c r="BM311" s="148" t="s">
        <v>489</v>
      </c>
    </row>
    <row r="312" spans="2:65" s="12" customFormat="1" ht="11.25">
      <c r="B312" s="150"/>
      <c r="D312" s="151" t="s">
        <v>205</v>
      </c>
      <c r="E312" s="152" t="s">
        <v>1</v>
      </c>
      <c r="F312" s="153" t="s">
        <v>490</v>
      </c>
      <c r="H312" s="154">
        <v>41.085000000000001</v>
      </c>
      <c r="I312" s="155"/>
      <c r="L312" s="150"/>
      <c r="M312" s="156"/>
      <c r="T312" s="157"/>
      <c r="AT312" s="152" t="s">
        <v>205</v>
      </c>
      <c r="AU312" s="152" t="s">
        <v>89</v>
      </c>
      <c r="AV312" s="12" t="s">
        <v>89</v>
      </c>
      <c r="AW312" s="12" t="s">
        <v>36</v>
      </c>
      <c r="AX312" s="12" t="s">
        <v>21</v>
      </c>
      <c r="AY312" s="152" t="s">
        <v>196</v>
      </c>
    </row>
    <row r="313" spans="2:65" s="1" customFormat="1" ht="37.9" customHeight="1">
      <c r="B313" s="32"/>
      <c r="C313" s="137" t="s">
        <v>491</v>
      </c>
      <c r="D313" s="137" t="s">
        <v>198</v>
      </c>
      <c r="E313" s="138" t="s">
        <v>492</v>
      </c>
      <c r="F313" s="139" t="s">
        <v>493</v>
      </c>
      <c r="G313" s="140" t="s">
        <v>276</v>
      </c>
      <c r="H313" s="141">
        <v>41.085000000000001</v>
      </c>
      <c r="I313" s="142"/>
      <c r="J313" s="143">
        <f>ROUND(I313*H313,2)</f>
        <v>0</v>
      </c>
      <c r="K313" s="139" t="s">
        <v>202</v>
      </c>
      <c r="L313" s="32"/>
      <c r="M313" s="144" t="s">
        <v>1</v>
      </c>
      <c r="N313" s="145" t="s">
        <v>46</v>
      </c>
      <c r="P313" s="146">
        <f>O313*H313</f>
        <v>0</v>
      </c>
      <c r="Q313" s="146">
        <v>0</v>
      </c>
      <c r="R313" s="146">
        <f>Q313*H313</f>
        <v>0</v>
      </c>
      <c r="S313" s="146">
        <v>0</v>
      </c>
      <c r="T313" s="147">
        <f>S313*H313</f>
        <v>0</v>
      </c>
      <c r="AR313" s="148" t="s">
        <v>203</v>
      </c>
      <c r="AT313" s="148" t="s">
        <v>198</v>
      </c>
      <c r="AU313" s="148" t="s">
        <v>89</v>
      </c>
      <c r="AY313" s="17" t="s">
        <v>196</v>
      </c>
      <c r="BE313" s="149">
        <f>IF(N313="základní",J313,0)</f>
        <v>0</v>
      </c>
      <c r="BF313" s="149">
        <f>IF(N313="snížená",J313,0)</f>
        <v>0</v>
      </c>
      <c r="BG313" s="149">
        <f>IF(N313="zákl. přenesená",J313,0)</f>
        <v>0</v>
      </c>
      <c r="BH313" s="149">
        <f>IF(N313="sníž. přenesená",J313,0)</f>
        <v>0</v>
      </c>
      <c r="BI313" s="149">
        <f>IF(N313="nulová",J313,0)</f>
        <v>0</v>
      </c>
      <c r="BJ313" s="17" t="s">
        <v>21</v>
      </c>
      <c r="BK313" s="149">
        <f>ROUND(I313*H313,2)</f>
        <v>0</v>
      </c>
      <c r="BL313" s="17" t="s">
        <v>203</v>
      </c>
      <c r="BM313" s="148" t="s">
        <v>494</v>
      </c>
    </row>
    <row r="314" spans="2:65" s="1" customFormat="1" ht="33" customHeight="1">
      <c r="B314" s="32"/>
      <c r="C314" s="137" t="s">
        <v>495</v>
      </c>
      <c r="D314" s="137" t="s">
        <v>198</v>
      </c>
      <c r="E314" s="138" t="s">
        <v>496</v>
      </c>
      <c r="F314" s="139" t="s">
        <v>497</v>
      </c>
      <c r="G314" s="140" t="s">
        <v>209</v>
      </c>
      <c r="H314" s="141">
        <v>94.86</v>
      </c>
      <c r="I314" s="142"/>
      <c r="J314" s="143">
        <f>ROUND(I314*H314,2)</f>
        <v>0</v>
      </c>
      <c r="K314" s="139" t="s">
        <v>202</v>
      </c>
      <c r="L314" s="32"/>
      <c r="M314" s="144" t="s">
        <v>1</v>
      </c>
      <c r="N314" s="145" t="s">
        <v>46</v>
      </c>
      <c r="P314" s="146">
        <f>O314*H314</f>
        <v>0</v>
      </c>
      <c r="Q314" s="146">
        <v>0</v>
      </c>
      <c r="R314" s="146">
        <f>Q314*H314</f>
        <v>0</v>
      </c>
      <c r="S314" s="146">
        <v>0</v>
      </c>
      <c r="T314" s="147">
        <f>S314*H314</f>
        <v>0</v>
      </c>
      <c r="AR314" s="148" t="s">
        <v>203</v>
      </c>
      <c r="AT314" s="148" t="s">
        <v>198</v>
      </c>
      <c r="AU314" s="148" t="s">
        <v>89</v>
      </c>
      <c r="AY314" s="17" t="s">
        <v>196</v>
      </c>
      <c r="BE314" s="149">
        <f>IF(N314="základní",J314,0)</f>
        <v>0</v>
      </c>
      <c r="BF314" s="149">
        <f>IF(N314="snížená",J314,0)</f>
        <v>0</v>
      </c>
      <c r="BG314" s="149">
        <f>IF(N314="zákl. přenesená",J314,0)</f>
        <v>0</v>
      </c>
      <c r="BH314" s="149">
        <f>IF(N314="sníž. přenesená",J314,0)</f>
        <v>0</v>
      </c>
      <c r="BI314" s="149">
        <f>IF(N314="nulová",J314,0)</f>
        <v>0</v>
      </c>
      <c r="BJ314" s="17" t="s">
        <v>21</v>
      </c>
      <c r="BK314" s="149">
        <f>ROUND(I314*H314,2)</f>
        <v>0</v>
      </c>
      <c r="BL314" s="17" t="s">
        <v>203</v>
      </c>
      <c r="BM314" s="148" t="s">
        <v>498</v>
      </c>
    </row>
    <row r="315" spans="2:65" s="11" customFormat="1" ht="22.9" customHeight="1">
      <c r="B315" s="125"/>
      <c r="D315" s="126" t="s">
        <v>80</v>
      </c>
      <c r="E315" s="135" t="s">
        <v>235</v>
      </c>
      <c r="F315" s="135" t="s">
        <v>499</v>
      </c>
      <c r="I315" s="128"/>
      <c r="J315" s="136">
        <f>BK315</f>
        <v>0</v>
      </c>
      <c r="L315" s="125"/>
      <c r="M315" s="130"/>
      <c r="P315" s="131">
        <f>SUM(P316:P409)</f>
        <v>0</v>
      </c>
      <c r="R315" s="131">
        <f>SUM(R316:R409)</f>
        <v>9.5774269999999984</v>
      </c>
      <c r="T315" s="132">
        <f>SUM(T316:T409)</f>
        <v>11.135999999999999</v>
      </c>
      <c r="AR315" s="126" t="s">
        <v>21</v>
      </c>
      <c r="AT315" s="133" t="s">
        <v>80</v>
      </c>
      <c r="AU315" s="133" t="s">
        <v>21</v>
      </c>
      <c r="AY315" s="126" t="s">
        <v>196</v>
      </c>
      <c r="BK315" s="134">
        <f>SUM(BK316:BK409)</f>
        <v>0</v>
      </c>
    </row>
    <row r="316" spans="2:65" s="1" customFormat="1" ht="66.75" customHeight="1">
      <c r="B316" s="32"/>
      <c r="C316" s="137" t="s">
        <v>500</v>
      </c>
      <c r="D316" s="137" t="s">
        <v>198</v>
      </c>
      <c r="E316" s="138" t="s">
        <v>501</v>
      </c>
      <c r="F316" s="139" t="s">
        <v>502</v>
      </c>
      <c r="G316" s="140" t="s">
        <v>227</v>
      </c>
      <c r="H316" s="141">
        <v>252.3</v>
      </c>
      <c r="I316" s="142"/>
      <c r="J316" s="143">
        <f>ROUND(I316*H316,2)</f>
        <v>0</v>
      </c>
      <c r="K316" s="139" t="s">
        <v>217</v>
      </c>
      <c r="L316" s="32"/>
      <c r="M316" s="144" t="s">
        <v>1</v>
      </c>
      <c r="N316" s="145" t="s">
        <v>46</v>
      </c>
      <c r="P316" s="146">
        <f>O316*H316</f>
        <v>0</v>
      </c>
      <c r="Q316" s="146">
        <v>0.03</v>
      </c>
      <c r="R316" s="146">
        <f>Q316*H316</f>
        <v>7.569</v>
      </c>
      <c r="S316" s="146">
        <v>0</v>
      </c>
      <c r="T316" s="147">
        <f>S316*H316</f>
        <v>0</v>
      </c>
      <c r="AR316" s="148" t="s">
        <v>203</v>
      </c>
      <c r="AT316" s="148" t="s">
        <v>198</v>
      </c>
      <c r="AU316" s="148" t="s">
        <v>89</v>
      </c>
      <c r="AY316" s="17" t="s">
        <v>196</v>
      </c>
      <c r="BE316" s="149">
        <f>IF(N316="základní",J316,0)</f>
        <v>0</v>
      </c>
      <c r="BF316" s="149">
        <f>IF(N316="snížená",J316,0)</f>
        <v>0</v>
      </c>
      <c r="BG316" s="149">
        <f>IF(N316="zákl. přenesená",J316,0)</f>
        <v>0</v>
      </c>
      <c r="BH316" s="149">
        <f>IF(N316="sníž. přenesená",J316,0)</f>
        <v>0</v>
      </c>
      <c r="BI316" s="149">
        <f>IF(N316="nulová",J316,0)</f>
        <v>0</v>
      </c>
      <c r="BJ316" s="17" t="s">
        <v>21</v>
      </c>
      <c r="BK316" s="149">
        <f>ROUND(I316*H316,2)</f>
        <v>0</v>
      </c>
      <c r="BL316" s="17" t="s">
        <v>203</v>
      </c>
      <c r="BM316" s="148" t="s">
        <v>503</v>
      </c>
    </row>
    <row r="317" spans="2:65" s="13" customFormat="1" ht="11.25">
      <c r="B317" s="158"/>
      <c r="D317" s="151" t="s">
        <v>205</v>
      </c>
      <c r="E317" s="159" t="s">
        <v>1</v>
      </c>
      <c r="F317" s="160" t="s">
        <v>504</v>
      </c>
      <c r="H317" s="159" t="s">
        <v>1</v>
      </c>
      <c r="I317" s="161"/>
      <c r="L317" s="158"/>
      <c r="M317" s="162"/>
      <c r="T317" s="163"/>
      <c r="AT317" s="159" t="s">
        <v>205</v>
      </c>
      <c r="AU317" s="159" t="s">
        <v>89</v>
      </c>
      <c r="AV317" s="13" t="s">
        <v>21</v>
      </c>
      <c r="AW317" s="13" t="s">
        <v>36</v>
      </c>
      <c r="AX317" s="13" t="s">
        <v>81</v>
      </c>
      <c r="AY317" s="159" t="s">
        <v>196</v>
      </c>
    </row>
    <row r="318" spans="2:65" s="12" customFormat="1" ht="11.25">
      <c r="B318" s="150"/>
      <c r="D318" s="151" t="s">
        <v>205</v>
      </c>
      <c r="E318" s="152" t="s">
        <v>1</v>
      </c>
      <c r="F318" s="153" t="s">
        <v>505</v>
      </c>
      <c r="H318" s="154">
        <v>249</v>
      </c>
      <c r="I318" s="155"/>
      <c r="L318" s="150"/>
      <c r="M318" s="156"/>
      <c r="T318" s="157"/>
      <c r="AT318" s="152" t="s">
        <v>205</v>
      </c>
      <c r="AU318" s="152" t="s">
        <v>89</v>
      </c>
      <c r="AV318" s="12" t="s">
        <v>89</v>
      </c>
      <c r="AW318" s="12" t="s">
        <v>36</v>
      </c>
      <c r="AX318" s="12" t="s">
        <v>81</v>
      </c>
      <c r="AY318" s="152" t="s">
        <v>196</v>
      </c>
    </row>
    <row r="319" spans="2:65" s="14" customFormat="1" ht="11.25">
      <c r="B319" s="164"/>
      <c r="D319" s="151" t="s">
        <v>205</v>
      </c>
      <c r="E319" s="165" t="s">
        <v>131</v>
      </c>
      <c r="F319" s="166" t="s">
        <v>249</v>
      </c>
      <c r="H319" s="167">
        <v>249</v>
      </c>
      <c r="I319" s="168"/>
      <c r="L319" s="164"/>
      <c r="M319" s="169"/>
      <c r="T319" s="170"/>
      <c r="AT319" s="165" t="s">
        <v>205</v>
      </c>
      <c r="AU319" s="165" t="s">
        <v>89</v>
      </c>
      <c r="AV319" s="14" t="s">
        <v>203</v>
      </c>
      <c r="AW319" s="14" t="s">
        <v>36</v>
      </c>
      <c r="AX319" s="14" t="s">
        <v>81</v>
      </c>
      <c r="AY319" s="165" t="s">
        <v>196</v>
      </c>
    </row>
    <row r="320" spans="2:65" s="13" customFormat="1" ht="11.25">
      <c r="B320" s="158"/>
      <c r="D320" s="151" t="s">
        <v>205</v>
      </c>
      <c r="E320" s="159" t="s">
        <v>1</v>
      </c>
      <c r="F320" s="160" t="s">
        <v>506</v>
      </c>
      <c r="H320" s="159" t="s">
        <v>1</v>
      </c>
      <c r="I320" s="161"/>
      <c r="L320" s="158"/>
      <c r="M320" s="162"/>
      <c r="T320" s="163"/>
      <c r="AT320" s="159" t="s">
        <v>205</v>
      </c>
      <c r="AU320" s="159" t="s">
        <v>89</v>
      </c>
      <c r="AV320" s="13" t="s">
        <v>21</v>
      </c>
      <c r="AW320" s="13" t="s">
        <v>36</v>
      </c>
      <c r="AX320" s="13" t="s">
        <v>81</v>
      </c>
      <c r="AY320" s="159" t="s">
        <v>196</v>
      </c>
    </row>
    <row r="321" spans="2:65" s="12" customFormat="1" ht="11.25">
      <c r="B321" s="150"/>
      <c r="D321" s="151" t="s">
        <v>205</v>
      </c>
      <c r="E321" s="152" t="s">
        <v>1</v>
      </c>
      <c r="F321" s="153" t="s">
        <v>507</v>
      </c>
      <c r="H321" s="154">
        <v>249</v>
      </c>
      <c r="I321" s="155"/>
      <c r="L321" s="150"/>
      <c r="M321" s="156"/>
      <c r="T321" s="157"/>
      <c r="AT321" s="152" t="s">
        <v>205</v>
      </c>
      <c r="AU321" s="152" t="s">
        <v>89</v>
      </c>
      <c r="AV321" s="12" t="s">
        <v>89</v>
      </c>
      <c r="AW321" s="12" t="s">
        <v>36</v>
      </c>
      <c r="AX321" s="12" t="s">
        <v>81</v>
      </c>
      <c r="AY321" s="152" t="s">
        <v>196</v>
      </c>
    </row>
    <row r="322" spans="2:65" s="12" customFormat="1" ht="11.25">
      <c r="B322" s="150"/>
      <c r="D322" s="151" t="s">
        <v>205</v>
      </c>
      <c r="E322" s="152" t="s">
        <v>1</v>
      </c>
      <c r="F322" s="153" t="s">
        <v>508</v>
      </c>
      <c r="H322" s="154">
        <v>3.3</v>
      </c>
      <c r="I322" s="155"/>
      <c r="L322" s="150"/>
      <c r="M322" s="156"/>
      <c r="T322" s="157"/>
      <c r="AT322" s="152" t="s">
        <v>205</v>
      </c>
      <c r="AU322" s="152" t="s">
        <v>89</v>
      </c>
      <c r="AV322" s="12" t="s">
        <v>89</v>
      </c>
      <c r="AW322" s="12" t="s">
        <v>36</v>
      </c>
      <c r="AX322" s="12" t="s">
        <v>81</v>
      </c>
      <c r="AY322" s="152" t="s">
        <v>196</v>
      </c>
    </row>
    <row r="323" spans="2:65" s="14" customFormat="1" ht="11.25">
      <c r="B323" s="164"/>
      <c r="D323" s="151" t="s">
        <v>205</v>
      </c>
      <c r="E323" s="165" t="s">
        <v>1</v>
      </c>
      <c r="F323" s="166" t="s">
        <v>249</v>
      </c>
      <c r="H323" s="167">
        <v>252.3</v>
      </c>
      <c r="I323" s="168"/>
      <c r="L323" s="164"/>
      <c r="M323" s="169"/>
      <c r="T323" s="170"/>
      <c r="AT323" s="165" t="s">
        <v>205</v>
      </c>
      <c r="AU323" s="165" t="s">
        <v>89</v>
      </c>
      <c r="AV323" s="14" t="s">
        <v>203</v>
      </c>
      <c r="AW323" s="14" t="s">
        <v>36</v>
      </c>
      <c r="AX323" s="14" t="s">
        <v>21</v>
      </c>
      <c r="AY323" s="165" t="s">
        <v>196</v>
      </c>
    </row>
    <row r="324" spans="2:65" s="1" customFormat="1" ht="16.5" customHeight="1">
      <c r="B324" s="32"/>
      <c r="C324" s="137" t="s">
        <v>509</v>
      </c>
      <c r="D324" s="137" t="s">
        <v>198</v>
      </c>
      <c r="E324" s="138" t="s">
        <v>510</v>
      </c>
      <c r="F324" s="139" t="s">
        <v>511</v>
      </c>
      <c r="G324" s="140" t="s">
        <v>512</v>
      </c>
      <c r="H324" s="141">
        <v>11</v>
      </c>
      <c r="I324" s="142"/>
      <c r="J324" s="143">
        <f>ROUND(I324*H324,2)</f>
        <v>0</v>
      </c>
      <c r="K324" s="139" t="s">
        <v>217</v>
      </c>
      <c r="L324" s="32"/>
      <c r="M324" s="144" t="s">
        <v>1</v>
      </c>
      <c r="N324" s="145" t="s">
        <v>46</v>
      </c>
      <c r="P324" s="146">
        <f>O324*H324</f>
        <v>0</v>
      </c>
      <c r="Q324" s="146">
        <v>2.0000000000000002E-5</v>
      </c>
      <c r="R324" s="146">
        <f>Q324*H324</f>
        <v>2.2000000000000001E-4</v>
      </c>
      <c r="S324" s="146">
        <v>0</v>
      </c>
      <c r="T324" s="147">
        <f>S324*H324</f>
        <v>0</v>
      </c>
      <c r="AR324" s="148" t="s">
        <v>203</v>
      </c>
      <c r="AT324" s="148" t="s">
        <v>198</v>
      </c>
      <c r="AU324" s="148" t="s">
        <v>89</v>
      </c>
      <c r="AY324" s="17" t="s">
        <v>196</v>
      </c>
      <c r="BE324" s="149">
        <f>IF(N324="základní",J324,0)</f>
        <v>0</v>
      </c>
      <c r="BF324" s="149">
        <f>IF(N324="snížená",J324,0)</f>
        <v>0</v>
      </c>
      <c r="BG324" s="149">
        <f>IF(N324="zákl. přenesená",J324,0)</f>
        <v>0</v>
      </c>
      <c r="BH324" s="149">
        <f>IF(N324="sníž. přenesená",J324,0)</f>
        <v>0</v>
      </c>
      <c r="BI324" s="149">
        <f>IF(N324="nulová",J324,0)</f>
        <v>0</v>
      </c>
      <c r="BJ324" s="17" t="s">
        <v>21</v>
      </c>
      <c r="BK324" s="149">
        <f>ROUND(I324*H324,2)</f>
        <v>0</v>
      </c>
      <c r="BL324" s="17" t="s">
        <v>203</v>
      </c>
      <c r="BM324" s="148" t="s">
        <v>513</v>
      </c>
    </row>
    <row r="325" spans="2:65" s="12" customFormat="1" ht="11.25">
      <c r="B325" s="150"/>
      <c r="D325" s="151" t="s">
        <v>205</v>
      </c>
      <c r="E325" s="152" t="s">
        <v>156</v>
      </c>
      <c r="F325" s="153" t="s">
        <v>514</v>
      </c>
      <c r="H325" s="154">
        <v>11</v>
      </c>
      <c r="I325" s="155"/>
      <c r="L325" s="150"/>
      <c r="M325" s="156"/>
      <c r="T325" s="157"/>
      <c r="AT325" s="152" t="s">
        <v>205</v>
      </c>
      <c r="AU325" s="152" t="s">
        <v>89</v>
      </c>
      <c r="AV325" s="12" t="s">
        <v>89</v>
      </c>
      <c r="AW325" s="12" t="s">
        <v>36</v>
      </c>
      <c r="AX325" s="12" t="s">
        <v>21</v>
      </c>
      <c r="AY325" s="152" t="s">
        <v>196</v>
      </c>
    </row>
    <row r="326" spans="2:65" s="1" customFormat="1" ht="24.2" customHeight="1">
      <c r="B326" s="32"/>
      <c r="C326" s="137" t="s">
        <v>515</v>
      </c>
      <c r="D326" s="137" t="s">
        <v>198</v>
      </c>
      <c r="E326" s="138" t="s">
        <v>516</v>
      </c>
      <c r="F326" s="139" t="s">
        <v>517</v>
      </c>
      <c r="G326" s="140" t="s">
        <v>512</v>
      </c>
      <c r="H326" s="141">
        <v>9</v>
      </c>
      <c r="I326" s="142"/>
      <c r="J326" s="143">
        <f>ROUND(I326*H326,2)</f>
        <v>0</v>
      </c>
      <c r="K326" s="139" t="s">
        <v>202</v>
      </c>
      <c r="L326" s="32"/>
      <c r="M326" s="144" t="s">
        <v>1</v>
      </c>
      <c r="N326" s="145" t="s">
        <v>46</v>
      </c>
      <c r="P326" s="146">
        <f>O326*H326</f>
        <v>0</v>
      </c>
      <c r="Q326" s="146">
        <v>0</v>
      </c>
      <c r="R326" s="146">
        <f>Q326*H326</f>
        <v>0</v>
      </c>
      <c r="S326" s="146">
        <v>0</v>
      </c>
      <c r="T326" s="147">
        <f>S326*H326</f>
        <v>0</v>
      </c>
      <c r="AR326" s="148" t="s">
        <v>203</v>
      </c>
      <c r="AT326" s="148" t="s">
        <v>198</v>
      </c>
      <c r="AU326" s="148" t="s">
        <v>89</v>
      </c>
      <c r="AY326" s="17" t="s">
        <v>196</v>
      </c>
      <c r="BE326" s="149">
        <f>IF(N326="základní",J326,0)</f>
        <v>0</v>
      </c>
      <c r="BF326" s="149">
        <f>IF(N326="snížená",J326,0)</f>
        <v>0</v>
      </c>
      <c r="BG326" s="149">
        <f>IF(N326="zákl. přenesená",J326,0)</f>
        <v>0</v>
      </c>
      <c r="BH326" s="149">
        <f>IF(N326="sníž. přenesená",J326,0)</f>
        <v>0</v>
      </c>
      <c r="BI326" s="149">
        <f>IF(N326="nulová",J326,0)</f>
        <v>0</v>
      </c>
      <c r="BJ326" s="17" t="s">
        <v>21</v>
      </c>
      <c r="BK326" s="149">
        <f>ROUND(I326*H326,2)</f>
        <v>0</v>
      </c>
      <c r="BL326" s="17" t="s">
        <v>203</v>
      </c>
      <c r="BM326" s="148" t="s">
        <v>518</v>
      </c>
    </row>
    <row r="327" spans="2:65" s="1" customFormat="1" ht="24.2" customHeight="1">
      <c r="B327" s="32"/>
      <c r="C327" s="178" t="s">
        <v>519</v>
      </c>
      <c r="D327" s="178" t="s">
        <v>351</v>
      </c>
      <c r="E327" s="179" t="s">
        <v>520</v>
      </c>
      <c r="F327" s="180" t="s">
        <v>521</v>
      </c>
      <c r="G327" s="181" t="s">
        <v>512</v>
      </c>
      <c r="H327" s="182">
        <v>9.09</v>
      </c>
      <c r="I327" s="183"/>
      <c r="J327" s="184">
        <f>ROUND(I327*H327,2)</f>
        <v>0</v>
      </c>
      <c r="K327" s="180" t="s">
        <v>217</v>
      </c>
      <c r="L327" s="185"/>
      <c r="M327" s="186" t="s">
        <v>1</v>
      </c>
      <c r="N327" s="187" t="s">
        <v>46</v>
      </c>
      <c r="P327" s="146">
        <f>O327*H327</f>
        <v>0</v>
      </c>
      <c r="Q327" s="146">
        <v>2.12E-2</v>
      </c>
      <c r="R327" s="146">
        <f>Q327*H327</f>
        <v>0.19270799999999999</v>
      </c>
      <c r="S327" s="146">
        <v>0</v>
      </c>
      <c r="T327" s="147">
        <f>S327*H327</f>
        <v>0</v>
      </c>
      <c r="AR327" s="148" t="s">
        <v>235</v>
      </c>
      <c r="AT327" s="148" t="s">
        <v>351</v>
      </c>
      <c r="AU327" s="148" t="s">
        <v>89</v>
      </c>
      <c r="AY327" s="17" t="s">
        <v>196</v>
      </c>
      <c r="BE327" s="149">
        <f>IF(N327="základní",J327,0)</f>
        <v>0</v>
      </c>
      <c r="BF327" s="149">
        <f>IF(N327="snížená",J327,0)</f>
        <v>0</v>
      </c>
      <c r="BG327" s="149">
        <f>IF(N327="zákl. přenesená",J327,0)</f>
        <v>0</v>
      </c>
      <c r="BH327" s="149">
        <f>IF(N327="sníž. přenesená",J327,0)</f>
        <v>0</v>
      </c>
      <c r="BI327" s="149">
        <f>IF(N327="nulová",J327,0)</f>
        <v>0</v>
      </c>
      <c r="BJ327" s="17" t="s">
        <v>21</v>
      </c>
      <c r="BK327" s="149">
        <f>ROUND(I327*H327,2)</f>
        <v>0</v>
      </c>
      <c r="BL327" s="17" t="s">
        <v>203</v>
      </c>
      <c r="BM327" s="148" t="s">
        <v>522</v>
      </c>
    </row>
    <row r="328" spans="2:65" s="1" customFormat="1" ht="16.5" customHeight="1">
      <c r="B328" s="32"/>
      <c r="C328" s="178" t="s">
        <v>523</v>
      </c>
      <c r="D328" s="178" t="s">
        <v>351</v>
      </c>
      <c r="E328" s="179" t="s">
        <v>524</v>
      </c>
      <c r="F328" s="180" t="s">
        <v>525</v>
      </c>
      <c r="G328" s="181" t="s">
        <v>512</v>
      </c>
      <c r="H328" s="182">
        <v>9.18</v>
      </c>
      <c r="I328" s="183"/>
      <c r="J328" s="184">
        <f>ROUND(I328*H328,2)</f>
        <v>0</v>
      </c>
      <c r="K328" s="180" t="s">
        <v>217</v>
      </c>
      <c r="L328" s="185"/>
      <c r="M328" s="186" t="s">
        <v>1</v>
      </c>
      <c r="N328" s="187" t="s">
        <v>46</v>
      </c>
      <c r="P328" s="146">
        <f>O328*H328</f>
        <v>0</v>
      </c>
      <c r="Q328" s="146">
        <v>1E-4</v>
      </c>
      <c r="R328" s="146">
        <f>Q328*H328</f>
        <v>9.1799999999999998E-4</v>
      </c>
      <c r="S328" s="146">
        <v>0</v>
      </c>
      <c r="T328" s="147">
        <f>S328*H328</f>
        <v>0</v>
      </c>
      <c r="AR328" s="148" t="s">
        <v>235</v>
      </c>
      <c r="AT328" s="148" t="s">
        <v>351</v>
      </c>
      <c r="AU328" s="148" t="s">
        <v>89</v>
      </c>
      <c r="AY328" s="17" t="s">
        <v>196</v>
      </c>
      <c r="BE328" s="149">
        <f>IF(N328="základní",J328,0)</f>
        <v>0</v>
      </c>
      <c r="BF328" s="149">
        <f>IF(N328="snížená",J328,0)</f>
        <v>0</v>
      </c>
      <c r="BG328" s="149">
        <f>IF(N328="zákl. přenesená",J328,0)</f>
        <v>0</v>
      </c>
      <c r="BH328" s="149">
        <f>IF(N328="sníž. přenesená",J328,0)</f>
        <v>0</v>
      </c>
      <c r="BI328" s="149">
        <f>IF(N328="nulová",J328,0)</f>
        <v>0</v>
      </c>
      <c r="BJ328" s="17" t="s">
        <v>21</v>
      </c>
      <c r="BK328" s="149">
        <f>ROUND(I328*H328,2)</f>
        <v>0</v>
      </c>
      <c r="BL328" s="17" t="s">
        <v>203</v>
      </c>
      <c r="BM328" s="148" t="s">
        <v>526</v>
      </c>
    </row>
    <row r="329" spans="2:65" s="12" customFormat="1" ht="11.25">
      <c r="B329" s="150"/>
      <c r="D329" s="151" t="s">
        <v>205</v>
      </c>
      <c r="F329" s="153" t="s">
        <v>527</v>
      </c>
      <c r="H329" s="154">
        <v>9.18</v>
      </c>
      <c r="I329" s="155"/>
      <c r="L329" s="150"/>
      <c r="M329" s="156"/>
      <c r="T329" s="157"/>
      <c r="AT329" s="152" t="s">
        <v>205</v>
      </c>
      <c r="AU329" s="152" t="s">
        <v>89</v>
      </c>
      <c r="AV329" s="12" t="s">
        <v>89</v>
      </c>
      <c r="AW329" s="12" t="s">
        <v>4</v>
      </c>
      <c r="AX329" s="12" t="s">
        <v>21</v>
      </c>
      <c r="AY329" s="152" t="s">
        <v>196</v>
      </c>
    </row>
    <row r="330" spans="2:65" s="1" customFormat="1" ht="24.2" customHeight="1">
      <c r="B330" s="32"/>
      <c r="C330" s="178" t="s">
        <v>528</v>
      </c>
      <c r="D330" s="178" t="s">
        <v>351</v>
      </c>
      <c r="E330" s="179" t="s">
        <v>529</v>
      </c>
      <c r="F330" s="180" t="s">
        <v>530</v>
      </c>
      <c r="G330" s="181" t="s">
        <v>512</v>
      </c>
      <c r="H330" s="182">
        <v>9.18</v>
      </c>
      <c r="I330" s="183"/>
      <c r="J330" s="184">
        <f>ROUND(I330*H330,2)</f>
        <v>0</v>
      </c>
      <c r="K330" s="180" t="s">
        <v>217</v>
      </c>
      <c r="L330" s="185"/>
      <c r="M330" s="186" t="s">
        <v>1</v>
      </c>
      <c r="N330" s="187" t="s">
        <v>46</v>
      </c>
      <c r="P330" s="146">
        <f>O330*H330</f>
        <v>0</v>
      </c>
      <c r="Q330" s="146">
        <v>1E-4</v>
      </c>
      <c r="R330" s="146">
        <f>Q330*H330</f>
        <v>9.1799999999999998E-4</v>
      </c>
      <c r="S330" s="146">
        <v>0</v>
      </c>
      <c r="T330" s="147">
        <f>S330*H330</f>
        <v>0</v>
      </c>
      <c r="AR330" s="148" t="s">
        <v>235</v>
      </c>
      <c r="AT330" s="148" t="s">
        <v>351</v>
      </c>
      <c r="AU330" s="148" t="s">
        <v>89</v>
      </c>
      <c r="AY330" s="17" t="s">
        <v>196</v>
      </c>
      <c r="BE330" s="149">
        <f>IF(N330="základní",J330,0)</f>
        <v>0</v>
      </c>
      <c r="BF330" s="149">
        <f>IF(N330="snížená",J330,0)</f>
        <v>0</v>
      </c>
      <c r="BG330" s="149">
        <f>IF(N330="zákl. přenesená",J330,0)</f>
        <v>0</v>
      </c>
      <c r="BH330" s="149">
        <f>IF(N330="sníž. přenesená",J330,0)</f>
        <v>0</v>
      </c>
      <c r="BI330" s="149">
        <f>IF(N330="nulová",J330,0)</f>
        <v>0</v>
      </c>
      <c r="BJ330" s="17" t="s">
        <v>21</v>
      </c>
      <c r="BK330" s="149">
        <f>ROUND(I330*H330,2)</f>
        <v>0</v>
      </c>
      <c r="BL330" s="17" t="s">
        <v>203</v>
      </c>
      <c r="BM330" s="148" t="s">
        <v>531</v>
      </c>
    </row>
    <row r="331" spans="2:65" s="12" customFormat="1" ht="11.25">
      <c r="B331" s="150"/>
      <c r="D331" s="151" t="s">
        <v>205</v>
      </c>
      <c r="F331" s="153" t="s">
        <v>527</v>
      </c>
      <c r="H331" s="154">
        <v>9.18</v>
      </c>
      <c r="I331" s="155"/>
      <c r="L331" s="150"/>
      <c r="M331" s="156"/>
      <c r="T331" s="157"/>
      <c r="AT331" s="152" t="s">
        <v>205</v>
      </c>
      <c r="AU331" s="152" t="s">
        <v>89</v>
      </c>
      <c r="AV331" s="12" t="s">
        <v>89</v>
      </c>
      <c r="AW331" s="12" t="s">
        <v>4</v>
      </c>
      <c r="AX331" s="12" t="s">
        <v>21</v>
      </c>
      <c r="AY331" s="152" t="s">
        <v>196</v>
      </c>
    </row>
    <row r="332" spans="2:65" s="1" customFormat="1" ht="37.9" customHeight="1">
      <c r="B332" s="32"/>
      <c r="C332" s="137" t="s">
        <v>532</v>
      </c>
      <c r="D332" s="137" t="s">
        <v>198</v>
      </c>
      <c r="E332" s="138" t="s">
        <v>533</v>
      </c>
      <c r="F332" s="139" t="s">
        <v>534</v>
      </c>
      <c r="G332" s="140" t="s">
        <v>512</v>
      </c>
      <c r="H332" s="141">
        <v>1</v>
      </c>
      <c r="I332" s="142"/>
      <c r="J332" s="143">
        <f>ROUND(I332*H332,2)</f>
        <v>0</v>
      </c>
      <c r="K332" s="139" t="s">
        <v>217</v>
      </c>
      <c r="L332" s="32"/>
      <c r="M332" s="144" t="s">
        <v>1</v>
      </c>
      <c r="N332" s="145" t="s">
        <v>46</v>
      </c>
      <c r="P332" s="146">
        <f>O332*H332</f>
        <v>0</v>
      </c>
      <c r="Q332" s="146">
        <v>1.67E-3</v>
      </c>
      <c r="R332" s="146">
        <f>Q332*H332</f>
        <v>1.67E-3</v>
      </c>
      <c r="S332" s="146">
        <v>0</v>
      </c>
      <c r="T332" s="147">
        <f>S332*H332</f>
        <v>0</v>
      </c>
      <c r="AR332" s="148" t="s">
        <v>203</v>
      </c>
      <c r="AT332" s="148" t="s">
        <v>198</v>
      </c>
      <c r="AU332" s="148" t="s">
        <v>89</v>
      </c>
      <c r="AY332" s="17" t="s">
        <v>196</v>
      </c>
      <c r="BE332" s="149">
        <f>IF(N332="základní",J332,0)</f>
        <v>0</v>
      </c>
      <c r="BF332" s="149">
        <f>IF(N332="snížená",J332,0)</f>
        <v>0</v>
      </c>
      <c r="BG332" s="149">
        <f>IF(N332="zákl. přenesená",J332,0)</f>
        <v>0</v>
      </c>
      <c r="BH332" s="149">
        <f>IF(N332="sníž. přenesená",J332,0)</f>
        <v>0</v>
      </c>
      <c r="BI332" s="149">
        <f>IF(N332="nulová",J332,0)</f>
        <v>0</v>
      </c>
      <c r="BJ332" s="17" t="s">
        <v>21</v>
      </c>
      <c r="BK332" s="149">
        <f>ROUND(I332*H332,2)</f>
        <v>0</v>
      </c>
      <c r="BL332" s="17" t="s">
        <v>203</v>
      </c>
      <c r="BM332" s="148" t="s">
        <v>535</v>
      </c>
    </row>
    <row r="333" spans="2:65" s="1" customFormat="1" ht="24.2" customHeight="1">
      <c r="B333" s="32"/>
      <c r="C333" s="178" t="s">
        <v>536</v>
      </c>
      <c r="D333" s="178" t="s">
        <v>351</v>
      </c>
      <c r="E333" s="179" t="s">
        <v>537</v>
      </c>
      <c r="F333" s="180" t="s">
        <v>538</v>
      </c>
      <c r="G333" s="181" t="s">
        <v>512</v>
      </c>
      <c r="H333" s="182">
        <v>1.01</v>
      </c>
      <c r="I333" s="183"/>
      <c r="J333" s="184">
        <f>ROUND(I333*H333,2)</f>
        <v>0</v>
      </c>
      <c r="K333" s="180" t="s">
        <v>217</v>
      </c>
      <c r="L333" s="185"/>
      <c r="M333" s="186" t="s">
        <v>1</v>
      </c>
      <c r="N333" s="187" t="s">
        <v>46</v>
      </c>
      <c r="P333" s="146">
        <f>O333*H333</f>
        <v>0</v>
      </c>
      <c r="Q333" s="146">
        <v>4.8999999999999998E-3</v>
      </c>
      <c r="R333" s="146">
        <f>Q333*H333</f>
        <v>4.9490000000000003E-3</v>
      </c>
      <c r="S333" s="146">
        <v>0</v>
      </c>
      <c r="T333" s="147">
        <f>S333*H333</f>
        <v>0</v>
      </c>
      <c r="AR333" s="148" t="s">
        <v>235</v>
      </c>
      <c r="AT333" s="148" t="s">
        <v>351</v>
      </c>
      <c r="AU333" s="148" t="s">
        <v>89</v>
      </c>
      <c r="AY333" s="17" t="s">
        <v>196</v>
      </c>
      <c r="BE333" s="149">
        <f>IF(N333="základní",J333,0)</f>
        <v>0</v>
      </c>
      <c r="BF333" s="149">
        <f>IF(N333="snížená",J333,0)</f>
        <v>0</v>
      </c>
      <c r="BG333" s="149">
        <f>IF(N333="zákl. přenesená",J333,0)</f>
        <v>0</v>
      </c>
      <c r="BH333" s="149">
        <f>IF(N333="sníž. přenesená",J333,0)</f>
        <v>0</v>
      </c>
      <c r="BI333" s="149">
        <f>IF(N333="nulová",J333,0)</f>
        <v>0</v>
      </c>
      <c r="BJ333" s="17" t="s">
        <v>21</v>
      </c>
      <c r="BK333" s="149">
        <f>ROUND(I333*H333,2)</f>
        <v>0</v>
      </c>
      <c r="BL333" s="17" t="s">
        <v>203</v>
      </c>
      <c r="BM333" s="148" t="s">
        <v>539</v>
      </c>
    </row>
    <row r="334" spans="2:65" s="1" customFormat="1" ht="37.9" customHeight="1">
      <c r="B334" s="32"/>
      <c r="C334" s="137" t="s">
        <v>540</v>
      </c>
      <c r="D334" s="137" t="s">
        <v>198</v>
      </c>
      <c r="E334" s="138" t="s">
        <v>541</v>
      </c>
      <c r="F334" s="139" t="s">
        <v>542</v>
      </c>
      <c r="G334" s="140" t="s">
        <v>512</v>
      </c>
      <c r="H334" s="141">
        <v>2</v>
      </c>
      <c r="I334" s="142"/>
      <c r="J334" s="143">
        <f>ROUND(I334*H334,2)</f>
        <v>0</v>
      </c>
      <c r="K334" s="139" t="s">
        <v>217</v>
      </c>
      <c r="L334" s="32"/>
      <c r="M334" s="144" t="s">
        <v>1</v>
      </c>
      <c r="N334" s="145" t="s">
        <v>46</v>
      </c>
      <c r="P334" s="146">
        <f>O334*H334</f>
        <v>0</v>
      </c>
      <c r="Q334" s="146">
        <v>2.82E-3</v>
      </c>
      <c r="R334" s="146">
        <f>Q334*H334</f>
        <v>5.64E-3</v>
      </c>
      <c r="S334" s="146">
        <v>0</v>
      </c>
      <c r="T334" s="147">
        <f>S334*H334</f>
        <v>0</v>
      </c>
      <c r="AR334" s="148" t="s">
        <v>203</v>
      </c>
      <c r="AT334" s="148" t="s">
        <v>198</v>
      </c>
      <c r="AU334" s="148" t="s">
        <v>89</v>
      </c>
      <c r="AY334" s="17" t="s">
        <v>196</v>
      </c>
      <c r="BE334" s="149">
        <f>IF(N334="základní",J334,0)</f>
        <v>0</v>
      </c>
      <c r="BF334" s="149">
        <f>IF(N334="snížená",J334,0)</f>
        <v>0</v>
      </c>
      <c r="BG334" s="149">
        <f>IF(N334="zákl. přenesená",J334,0)</f>
        <v>0</v>
      </c>
      <c r="BH334" s="149">
        <f>IF(N334="sníž. přenesená",J334,0)</f>
        <v>0</v>
      </c>
      <c r="BI334" s="149">
        <f>IF(N334="nulová",J334,0)</f>
        <v>0</v>
      </c>
      <c r="BJ334" s="17" t="s">
        <v>21</v>
      </c>
      <c r="BK334" s="149">
        <f>ROUND(I334*H334,2)</f>
        <v>0</v>
      </c>
      <c r="BL334" s="17" t="s">
        <v>203</v>
      </c>
      <c r="BM334" s="148" t="s">
        <v>543</v>
      </c>
    </row>
    <row r="335" spans="2:65" s="1" customFormat="1" ht="24.2" customHeight="1">
      <c r="B335" s="32"/>
      <c r="C335" s="178" t="s">
        <v>544</v>
      </c>
      <c r="D335" s="178" t="s">
        <v>351</v>
      </c>
      <c r="E335" s="179" t="s">
        <v>545</v>
      </c>
      <c r="F335" s="180" t="s">
        <v>546</v>
      </c>
      <c r="G335" s="181" t="s">
        <v>512</v>
      </c>
      <c r="H335" s="182">
        <v>2.02</v>
      </c>
      <c r="I335" s="183"/>
      <c r="J335" s="184">
        <f>ROUND(I335*H335,2)</f>
        <v>0</v>
      </c>
      <c r="K335" s="180" t="s">
        <v>217</v>
      </c>
      <c r="L335" s="185"/>
      <c r="M335" s="186" t="s">
        <v>1</v>
      </c>
      <c r="N335" s="187" t="s">
        <v>46</v>
      </c>
      <c r="P335" s="146">
        <f>O335*H335</f>
        <v>0</v>
      </c>
      <c r="Q335" s="146">
        <v>1.6E-2</v>
      </c>
      <c r="R335" s="146">
        <f>Q335*H335</f>
        <v>3.2320000000000002E-2</v>
      </c>
      <c r="S335" s="146">
        <v>0</v>
      </c>
      <c r="T335" s="147">
        <f>S335*H335</f>
        <v>0</v>
      </c>
      <c r="AR335" s="148" t="s">
        <v>235</v>
      </c>
      <c r="AT335" s="148" t="s">
        <v>351</v>
      </c>
      <c r="AU335" s="148" t="s">
        <v>89</v>
      </c>
      <c r="AY335" s="17" t="s">
        <v>196</v>
      </c>
      <c r="BE335" s="149">
        <f>IF(N335="základní",J335,0)</f>
        <v>0</v>
      </c>
      <c r="BF335" s="149">
        <f>IF(N335="snížená",J335,0)</f>
        <v>0</v>
      </c>
      <c r="BG335" s="149">
        <f>IF(N335="zákl. přenesená",J335,0)</f>
        <v>0</v>
      </c>
      <c r="BH335" s="149">
        <f>IF(N335="sníž. přenesená",J335,0)</f>
        <v>0</v>
      </c>
      <c r="BI335" s="149">
        <f>IF(N335="nulová",J335,0)</f>
        <v>0</v>
      </c>
      <c r="BJ335" s="17" t="s">
        <v>21</v>
      </c>
      <c r="BK335" s="149">
        <f>ROUND(I335*H335,2)</f>
        <v>0</v>
      </c>
      <c r="BL335" s="17" t="s">
        <v>203</v>
      </c>
      <c r="BM335" s="148" t="s">
        <v>547</v>
      </c>
    </row>
    <row r="336" spans="2:65" s="1" customFormat="1" ht="16.5" customHeight="1">
      <c r="B336" s="32"/>
      <c r="C336" s="178" t="s">
        <v>548</v>
      </c>
      <c r="D336" s="178" t="s">
        <v>351</v>
      </c>
      <c r="E336" s="179" t="s">
        <v>524</v>
      </c>
      <c r="F336" s="180" t="s">
        <v>525</v>
      </c>
      <c r="G336" s="181" t="s">
        <v>512</v>
      </c>
      <c r="H336" s="182">
        <v>2.04</v>
      </c>
      <c r="I336" s="183"/>
      <c r="J336" s="184">
        <f>ROUND(I336*H336,2)</f>
        <v>0</v>
      </c>
      <c r="K336" s="180" t="s">
        <v>217</v>
      </c>
      <c r="L336" s="185"/>
      <c r="M336" s="186" t="s">
        <v>1</v>
      </c>
      <c r="N336" s="187" t="s">
        <v>46</v>
      </c>
      <c r="P336" s="146">
        <f>O336*H336</f>
        <v>0</v>
      </c>
      <c r="Q336" s="146">
        <v>1E-4</v>
      </c>
      <c r="R336" s="146">
        <f>Q336*H336</f>
        <v>2.0400000000000003E-4</v>
      </c>
      <c r="S336" s="146">
        <v>0</v>
      </c>
      <c r="T336" s="147">
        <f>S336*H336</f>
        <v>0</v>
      </c>
      <c r="AR336" s="148" t="s">
        <v>235</v>
      </c>
      <c r="AT336" s="148" t="s">
        <v>351</v>
      </c>
      <c r="AU336" s="148" t="s">
        <v>89</v>
      </c>
      <c r="AY336" s="17" t="s">
        <v>196</v>
      </c>
      <c r="BE336" s="149">
        <f>IF(N336="základní",J336,0)</f>
        <v>0</v>
      </c>
      <c r="BF336" s="149">
        <f>IF(N336="snížená",J336,0)</f>
        <v>0</v>
      </c>
      <c r="BG336" s="149">
        <f>IF(N336="zákl. přenesená",J336,0)</f>
        <v>0</v>
      </c>
      <c r="BH336" s="149">
        <f>IF(N336="sníž. přenesená",J336,0)</f>
        <v>0</v>
      </c>
      <c r="BI336" s="149">
        <f>IF(N336="nulová",J336,0)</f>
        <v>0</v>
      </c>
      <c r="BJ336" s="17" t="s">
        <v>21</v>
      </c>
      <c r="BK336" s="149">
        <f>ROUND(I336*H336,2)</f>
        <v>0</v>
      </c>
      <c r="BL336" s="17" t="s">
        <v>203</v>
      </c>
      <c r="BM336" s="148" t="s">
        <v>549</v>
      </c>
    </row>
    <row r="337" spans="2:65" s="12" customFormat="1" ht="11.25">
      <c r="B337" s="150"/>
      <c r="D337" s="151" t="s">
        <v>205</v>
      </c>
      <c r="F337" s="153" t="s">
        <v>550</v>
      </c>
      <c r="H337" s="154">
        <v>2.04</v>
      </c>
      <c r="I337" s="155"/>
      <c r="L337" s="150"/>
      <c r="M337" s="156"/>
      <c r="T337" s="157"/>
      <c r="AT337" s="152" t="s">
        <v>205</v>
      </c>
      <c r="AU337" s="152" t="s">
        <v>89</v>
      </c>
      <c r="AV337" s="12" t="s">
        <v>89</v>
      </c>
      <c r="AW337" s="12" t="s">
        <v>4</v>
      </c>
      <c r="AX337" s="12" t="s">
        <v>21</v>
      </c>
      <c r="AY337" s="152" t="s">
        <v>196</v>
      </c>
    </row>
    <row r="338" spans="2:65" s="1" customFormat="1" ht="24.2" customHeight="1">
      <c r="B338" s="32"/>
      <c r="C338" s="178" t="s">
        <v>551</v>
      </c>
      <c r="D338" s="178" t="s">
        <v>351</v>
      </c>
      <c r="E338" s="179" t="s">
        <v>529</v>
      </c>
      <c r="F338" s="180" t="s">
        <v>530</v>
      </c>
      <c r="G338" s="181" t="s">
        <v>512</v>
      </c>
      <c r="H338" s="182">
        <v>2.04</v>
      </c>
      <c r="I338" s="183"/>
      <c r="J338" s="184">
        <f>ROUND(I338*H338,2)</f>
        <v>0</v>
      </c>
      <c r="K338" s="180" t="s">
        <v>217</v>
      </c>
      <c r="L338" s="185"/>
      <c r="M338" s="186" t="s">
        <v>1</v>
      </c>
      <c r="N338" s="187" t="s">
        <v>46</v>
      </c>
      <c r="P338" s="146">
        <f>O338*H338</f>
        <v>0</v>
      </c>
      <c r="Q338" s="146">
        <v>1E-4</v>
      </c>
      <c r="R338" s="146">
        <f>Q338*H338</f>
        <v>2.0400000000000003E-4</v>
      </c>
      <c r="S338" s="146">
        <v>0</v>
      </c>
      <c r="T338" s="147">
        <f>S338*H338</f>
        <v>0</v>
      </c>
      <c r="AR338" s="148" t="s">
        <v>235</v>
      </c>
      <c r="AT338" s="148" t="s">
        <v>351</v>
      </c>
      <c r="AU338" s="148" t="s">
        <v>89</v>
      </c>
      <c r="AY338" s="17" t="s">
        <v>196</v>
      </c>
      <c r="BE338" s="149">
        <f>IF(N338="základní",J338,0)</f>
        <v>0</v>
      </c>
      <c r="BF338" s="149">
        <f>IF(N338="snížená",J338,0)</f>
        <v>0</v>
      </c>
      <c r="BG338" s="149">
        <f>IF(N338="zákl. přenesená",J338,0)</f>
        <v>0</v>
      </c>
      <c r="BH338" s="149">
        <f>IF(N338="sníž. přenesená",J338,0)</f>
        <v>0</v>
      </c>
      <c r="BI338" s="149">
        <f>IF(N338="nulová",J338,0)</f>
        <v>0</v>
      </c>
      <c r="BJ338" s="17" t="s">
        <v>21</v>
      </c>
      <c r="BK338" s="149">
        <f>ROUND(I338*H338,2)</f>
        <v>0</v>
      </c>
      <c r="BL338" s="17" t="s">
        <v>203</v>
      </c>
      <c r="BM338" s="148" t="s">
        <v>552</v>
      </c>
    </row>
    <row r="339" spans="2:65" s="12" customFormat="1" ht="11.25">
      <c r="B339" s="150"/>
      <c r="D339" s="151" t="s">
        <v>205</v>
      </c>
      <c r="F339" s="153" t="s">
        <v>550</v>
      </c>
      <c r="H339" s="154">
        <v>2.04</v>
      </c>
      <c r="I339" s="155"/>
      <c r="L339" s="150"/>
      <c r="M339" s="156"/>
      <c r="T339" s="157"/>
      <c r="AT339" s="152" t="s">
        <v>205</v>
      </c>
      <c r="AU339" s="152" t="s">
        <v>89</v>
      </c>
      <c r="AV339" s="12" t="s">
        <v>89</v>
      </c>
      <c r="AW339" s="12" t="s">
        <v>4</v>
      </c>
      <c r="AX339" s="12" t="s">
        <v>21</v>
      </c>
      <c r="AY339" s="152" t="s">
        <v>196</v>
      </c>
    </row>
    <row r="340" spans="2:65" s="1" customFormat="1" ht="37.9" customHeight="1">
      <c r="B340" s="32"/>
      <c r="C340" s="137" t="s">
        <v>553</v>
      </c>
      <c r="D340" s="137" t="s">
        <v>198</v>
      </c>
      <c r="E340" s="138" t="s">
        <v>554</v>
      </c>
      <c r="F340" s="139" t="s">
        <v>555</v>
      </c>
      <c r="G340" s="140" t="s">
        <v>512</v>
      </c>
      <c r="H340" s="141">
        <v>2</v>
      </c>
      <c r="I340" s="142"/>
      <c r="J340" s="143">
        <f t="shared" ref="J340:J360" si="0">ROUND(I340*H340,2)</f>
        <v>0</v>
      </c>
      <c r="K340" s="139" t="s">
        <v>217</v>
      </c>
      <c r="L340" s="32"/>
      <c r="M340" s="144" t="s">
        <v>1</v>
      </c>
      <c r="N340" s="145" t="s">
        <v>46</v>
      </c>
      <c r="P340" s="146">
        <f t="shared" ref="P340:P360" si="1">O340*H340</f>
        <v>0</v>
      </c>
      <c r="Q340" s="146">
        <v>3.6600000000000001E-3</v>
      </c>
      <c r="R340" s="146">
        <f t="shared" ref="R340:R360" si="2">Q340*H340</f>
        <v>7.3200000000000001E-3</v>
      </c>
      <c r="S340" s="146">
        <v>0</v>
      </c>
      <c r="T340" s="147">
        <f t="shared" ref="T340:T360" si="3">S340*H340</f>
        <v>0</v>
      </c>
      <c r="AR340" s="148" t="s">
        <v>203</v>
      </c>
      <c r="AT340" s="148" t="s">
        <v>198</v>
      </c>
      <c r="AU340" s="148" t="s">
        <v>89</v>
      </c>
      <c r="AY340" s="17" t="s">
        <v>196</v>
      </c>
      <c r="BE340" s="149">
        <f t="shared" ref="BE340:BE360" si="4">IF(N340="základní",J340,0)</f>
        <v>0</v>
      </c>
      <c r="BF340" s="149">
        <f t="shared" ref="BF340:BF360" si="5">IF(N340="snížená",J340,0)</f>
        <v>0</v>
      </c>
      <c r="BG340" s="149">
        <f t="shared" ref="BG340:BG360" si="6">IF(N340="zákl. přenesená",J340,0)</f>
        <v>0</v>
      </c>
      <c r="BH340" s="149">
        <f t="shared" ref="BH340:BH360" si="7">IF(N340="sníž. přenesená",J340,0)</f>
        <v>0</v>
      </c>
      <c r="BI340" s="149">
        <f t="shared" ref="BI340:BI360" si="8">IF(N340="nulová",J340,0)</f>
        <v>0</v>
      </c>
      <c r="BJ340" s="17" t="s">
        <v>21</v>
      </c>
      <c r="BK340" s="149">
        <f t="shared" ref="BK340:BK360" si="9">ROUND(I340*H340,2)</f>
        <v>0</v>
      </c>
      <c r="BL340" s="17" t="s">
        <v>203</v>
      </c>
      <c r="BM340" s="148" t="s">
        <v>556</v>
      </c>
    </row>
    <row r="341" spans="2:65" s="1" customFormat="1" ht="24.2" customHeight="1">
      <c r="B341" s="32"/>
      <c r="C341" s="178" t="s">
        <v>557</v>
      </c>
      <c r="D341" s="178" t="s">
        <v>351</v>
      </c>
      <c r="E341" s="179" t="s">
        <v>558</v>
      </c>
      <c r="F341" s="180" t="s">
        <v>559</v>
      </c>
      <c r="G341" s="181" t="s">
        <v>512</v>
      </c>
      <c r="H341" s="182">
        <v>1.01</v>
      </c>
      <c r="I341" s="183"/>
      <c r="J341" s="184">
        <f t="shared" si="0"/>
        <v>0</v>
      </c>
      <c r="K341" s="180" t="s">
        <v>217</v>
      </c>
      <c r="L341" s="185"/>
      <c r="M341" s="186" t="s">
        <v>1</v>
      </c>
      <c r="N341" s="187" t="s">
        <v>46</v>
      </c>
      <c r="P341" s="146">
        <f t="shared" si="1"/>
        <v>0</v>
      </c>
      <c r="Q341" s="146">
        <v>2.76E-2</v>
      </c>
      <c r="R341" s="146">
        <f t="shared" si="2"/>
        <v>2.7876000000000001E-2</v>
      </c>
      <c r="S341" s="146">
        <v>0</v>
      </c>
      <c r="T341" s="147">
        <f t="shared" si="3"/>
        <v>0</v>
      </c>
      <c r="AR341" s="148" t="s">
        <v>235</v>
      </c>
      <c r="AT341" s="148" t="s">
        <v>351</v>
      </c>
      <c r="AU341" s="148" t="s">
        <v>89</v>
      </c>
      <c r="AY341" s="17" t="s">
        <v>196</v>
      </c>
      <c r="BE341" s="149">
        <f t="shared" si="4"/>
        <v>0</v>
      </c>
      <c r="BF341" s="149">
        <f t="shared" si="5"/>
        <v>0</v>
      </c>
      <c r="BG341" s="149">
        <f t="shared" si="6"/>
        <v>0</v>
      </c>
      <c r="BH341" s="149">
        <f t="shared" si="7"/>
        <v>0</v>
      </c>
      <c r="BI341" s="149">
        <f t="shared" si="8"/>
        <v>0</v>
      </c>
      <c r="BJ341" s="17" t="s">
        <v>21</v>
      </c>
      <c r="BK341" s="149">
        <f t="shared" si="9"/>
        <v>0</v>
      </c>
      <c r="BL341" s="17" t="s">
        <v>203</v>
      </c>
      <c r="BM341" s="148" t="s">
        <v>560</v>
      </c>
    </row>
    <row r="342" spans="2:65" s="1" customFormat="1" ht="24.2" customHeight="1">
      <c r="B342" s="32"/>
      <c r="C342" s="178" t="s">
        <v>561</v>
      </c>
      <c r="D342" s="178" t="s">
        <v>351</v>
      </c>
      <c r="E342" s="179" t="s">
        <v>562</v>
      </c>
      <c r="F342" s="180" t="s">
        <v>563</v>
      </c>
      <c r="G342" s="181" t="s">
        <v>512</v>
      </c>
      <c r="H342" s="182">
        <v>1.01</v>
      </c>
      <c r="I342" s="183"/>
      <c r="J342" s="184">
        <f t="shared" si="0"/>
        <v>0</v>
      </c>
      <c r="K342" s="180" t="s">
        <v>217</v>
      </c>
      <c r="L342" s="185"/>
      <c r="M342" s="186" t="s">
        <v>1</v>
      </c>
      <c r="N342" s="187" t="s">
        <v>46</v>
      </c>
      <c r="P342" s="146">
        <f t="shared" si="1"/>
        <v>0</v>
      </c>
      <c r="Q342" s="146">
        <v>3.2000000000000001E-2</v>
      </c>
      <c r="R342" s="146">
        <f t="shared" si="2"/>
        <v>3.2320000000000002E-2</v>
      </c>
      <c r="S342" s="146">
        <v>0</v>
      </c>
      <c r="T342" s="147">
        <f t="shared" si="3"/>
        <v>0</v>
      </c>
      <c r="AR342" s="148" t="s">
        <v>235</v>
      </c>
      <c r="AT342" s="148" t="s">
        <v>351</v>
      </c>
      <c r="AU342" s="148" t="s">
        <v>89</v>
      </c>
      <c r="AY342" s="17" t="s">
        <v>196</v>
      </c>
      <c r="BE342" s="149">
        <f t="shared" si="4"/>
        <v>0</v>
      </c>
      <c r="BF342" s="149">
        <f t="shared" si="5"/>
        <v>0</v>
      </c>
      <c r="BG342" s="149">
        <f t="shared" si="6"/>
        <v>0</v>
      </c>
      <c r="BH342" s="149">
        <f t="shared" si="7"/>
        <v>0</v>
      </c>
      <c r="BI342" s="149">
        <f t="shared" si="8"/>
        <v>0</v>
      </c>
      <c r="BJ342" s="17" t="s">
        <v>21</v>
      </c>
      <c r="BK342" s="149">
        <f t="shared" si="9"/>
        <v>0</v>
      </c>
      <c r="BL342" s="17" t="s">
        <v>203</v>
      </c>
      <c r="BM342" s="148" t="s">
        <v>564</v>
      </c>
    </row>
    <row r="343" spans="2:65" s="1" customFormat="1" ht="24.2" customHeight="1">
      <c r="B343" s="32"/>
      <c r="C343" s="137" t="s">
        <v>565</v>
      </c>
      <c r="D343" s="137" t="s">
        <v>198</v>
      </c>
      <c r="E343" s="138" t="s">
        <v>566</v>
      </c>
      <c r="F343" s="139" t="s">
        <v>567</v>
      </c>
      <c r="G343" s="140" t="s">
        <v>512</v>
      </c>
      <c r="H343" s="141">
        <v>2</v>
      </c>
      <c r="I343" s="142"/>
      <c r="J343" s="143">
        <f t="shared" si="0"/>
        <v>0</v>
      </c>
      <c r="K343" s="139" t="s">
        <v>217</v>
      </c>
      <c r="L343" s="32"/>
      <c r="M343" s="144" t="s">
        <v>1</v>
      </c>
      <c r="N343" s="145" t="s">
        <v>46</v>
      </c>
      <c r="P343" s="146">
        <f t="shared" si="1"/>
        <v>0</v>
      </c>
      <c r="Q343" s="146">
        <v>2.82E-3</v>
      </c>
      <c r="R343" s="146">
        <f t="shared" si="2"/>
        <v>5.64E-3</v>
      </c>
      <c r="S343" s="146">
        <v>0</v>
      </c>
      <c r="T343" s="147">
        <f t="shared" si="3"/>
        <v>0</v>
      </c>
      <c r="AR343" s="148" t="s">
        <v>203</v>
      </c>
      <c r="AT343" s="148" t="s">
        <v>198</v>
      </c>
      <c r="AU343" s="148" t="s">
        <v>89</v>
      </c>
      <c r="AY343" s="17" t="s">
        <v>196</v>
      </c>
      <c r="BE343" s="149">
        <f t="shared" si="4"/>
        <v>0</v>
      </c>
      <c r="BF343" s="149">
        <f t="shared" si="5"/>
        <v>0</v>
      </c>
      <c r="BG343" s="149">
        <f t="shared" si="6"/>
        <v>0</v>
      </c>
      <c r="BH343" s="149">
        <f t="shared" si="7"/>
        <v>0</v>
      </c>
      <c r="BI343" s="149">
        <f t="shared" si="8"/>
        <v>0</v>
      </c>
      <c r="BJ343" s="17" t="s">
        <v>21</v>
      </c>
      <c r="BK343" s="149">
        <f t="shared" si="9"/>
        <v>0</v>
      </c>
      <c r="BL343" s="17" t="s">
        <v>203</v>
      </c>
      <c r="BM343" s="148" t="s">
        <v>568</v>
      </c>
    </row>
    <row r="344" spans="2:65" s="1" customFormat="1" ht="24.2" customHeight="1">
      <c r="B344" s="32"/>
      <c r="C344" s="178" t="s">
        <v>569</v>
      </c>
      <c r="D344" s="178" t="s">
        <v>351</v>
      </c>
      <c r="E344" s="179" t="s">
        <v>570</v>
      </c>
      <c r="F344" s="180" t="s">
        <v>571</v>
      </c>
      <c r="G344" s="181" t="s">
        <v>512</v>
      </c>
      <c r="H344" s="182">
        <v>2.02</v>
      </c>
      <c r="I344" s="183"/>
      <c r="J344" s="184">
        <f t="shared" si="0"/>
        <v>0</v>
      </c>
      <c r="K344" s="180" t="s">
        <v>217</v>
      </c>
      <c r="L344" s="185"/>
      <c r="M344" s="186" t="s">
        <v>1</v>
      </c>
      <c r="N344" s="187" t="s">
        <v>46</v>
      </c>
      <c r="P344" s="146">
        <f t="shared" si="1"/>
        <v>0</v>
      </c>
      <c r="Q344" s="146">
        <v>1.4E-2</v>
      </c>
      <c r="R344" s="146">
        <f t="shared" si="2"/>
        <v>2.828E-2</v>
      </c>
      <c r="S344" s="146">
        <v>0</v>
      </c>
      <c r="T344" s="147">
        <f t="shared" si="3"/>
        <v>0</v>
      </c>
      <c r="AR344" s="148" t="s">
        <v>235</v>
      </c>
      <c r="AT344" s="148" t="s">
        <v>351</v>
      </c>
      <c r="AU344" s="148" t="s">
        <v>89</v>
      </c>
      <c r="AY344" s="17" t="s">
        <v>196</v>
      </c>
      <c r="BE344" s="149">
        <f t="shared" si="4"/>
        <v>0</v>
      </c>
      <c r="BF344" s="149">
        <f t="shared" si="5"/>
        <v>0</v>
      </c>
      <c r="BG344" s="149">
        <f t="shared" si="6"/>
        <v>0</v>
      </c>
      <c r="BH344" s="149">
        <f t="shared" si="7"/>
        <v>0</v>
      </c>
      <c r="BI344" s="149">
        <f t="shared" si="8"/>
        <v>0</v>
      </c>
      <c r="BJ344" s="17" t="s">
        <v>21</v>
      </c>
      <c r="BK344" s="149">
        <f t="shared" si="9"/>
        <v>0</v>
      </c>
      <c r="BL344" s="17" t="s">
        <v>203</v>
      </c>
      <c r="BM344" s="148" t="s">
        <v>572</v>
      </c>
    </row>
    <row r="345" spans="2:65" s="1" customFormat="1" ht="33" customHeight="1">
      <c r="B345" s="32"/>
      <c r="C345" s="137" t="s">
        <v>573</v>
      </c>
      <c r="D345" s="137" t="s">
        <v>198</v>
      </c>
      <c r="E345" s="138" t="s">
        <v>574</v>
      </c>
      <c r="F345" s="139" t="s">
        <v>575</v>
      </c>
      <c r="G345" s="140" t="s">
        <v>512</v>
      </c>
      <c r="H345" s="141">
        <v>2</v>
      </c>
      <c r="I345" s="142"/>
      <c r="J345" s="143">
        <f t="shared" si="0"/>
        <v>0</v>
      </c>
      <c r="K345" s="139" t="s">
        <v>217</v>
      </c>
      <c r="L345" s="32"/>
      <c r="M345" s="144" t="s">
        <v>1</v>
      </c>
      <c r="N345" s="145" t="s">
        <v>46</v>
      </c>
      <c r="P345" s="146">
        <f t="shared" si="1"/>
        <v>0</v>
      </c>
      <c r="Q345" s="146">
        <v>1.3600000000000001E-3</v>
      </c>
      <c r="R345" s="146">
        <f t="shared" si="2"/>
        <v>2.7200000000000002E-3</v>
      </c>
      <c r="S345" s="146">
        <v>0</v>
      </c>
      <c r="T345" s="147">
        <f t="shared" si="3"/>
        <v>0</v>
      </c>
      <c r="AR345" s="148" t="s">
        <v>203</v>
      </c>
      <c r="AT345" s="148" t="s">
        <v>198</v>
      </c>
      <c r="AU345" s="148" t="s">
        <v>89</v>
      </c>
      <c r="AY345" s="17" t="s">
        <v>196</v>
      </c>
      <c r="BE345" s="149">
        <f t="shared" si="4"/>
        <v>0</v>
      </c>
      <c r="BF345" s="149">
        <f t="shared" si="5"/>
        <v>0</v>
      </c>
      <c r="BG345" s="149">
        <f t="shared" si="6"/>
        <v>0</v>
      </c>
      <c r="BH345" s="149">
        <f t="shared" si="7"/>
        <v>0</v>
      </c>
      <c r="BI345" s="149">
        <f t="shared" si="8"/>
        <v>0</v>
      </c>
      <c r="BJ345" s="17" t="s">
        <v>21</v>
      </c>
      <c r="BK345" s="149">
        <f t="shared" si="9"/>
        <v>0</v>
      </c>
      <c r="BL345" s="17" t="s">
        <v>203</v>
      </c>
      <c r="BM345" s="148" t="s">
        <v>576</v>
      </c>
    </row>
    <row r="346" spans="2:65" s="1" customFormat="1" ht="16.5" customHeight="1">
      <c r="B346" s="32"/>
      <c r="C346" s="178" t="s">
        <v>577</v>
      </c>
      <c r="D346" s="178" t="s">
        <v>351</v>
      </c>
      <c r="E346" s="179" t="s">
        <v>578</v>
      </c>
      <c r="F346" s="180" t="s">
        <v>579</v>
      </c>
      <c r="G346" s="181" t="s">
        <v>512</v>
      </c>
      <c r="H346" s="182">
        <v>2</v>
      </c>
      <c r="I346" s="183"/>
      <c r="J346" s="184">
        <f t="shared" si="0"/>
        <v>0</v>
      </c>
      <c r="K346" s="180" t="s">
        <v>217</v>
      </c>
      <c r="L346" s="185"/>
      <c r="M346" s="186" t="s">
        <v>1</v>
      </c>
      <c r="N346" s="187" t="s">
        <v>46</v>
      </c>
      <c r="P346" s="146">
        <f t="shared" si="1"/>
        <v>0</v>
      </c>
      <c r="Q346" s="146">
        <v>7.8E-2</v>
      </c>
      <c r="R346" s="146">
        <f t="shared" si="2"/>
        <v>0.156</v>
      </c>
      <c r="S346" s="146">
        <v>0</v>
      </c>
      <c r="T346" s="147">
        <f t="shared" si="3"/>
        <v>0</v>
      </c>
      <c r="AR346" s="148" t="s">
        <v>235</v>
      </c>
      <c r="AT346" s="148" t="s">
        <v>351</v>
      </c>
      <c r="AU346" s="148" t="s">
        <v>89</v>
      </c>
      <c r="AY346" s="17" t="s">
        <v>196</v>
      </c>
      <c r="BE346" s="149">
        <f t="shared" si="4"/>
        <v>0</v>
      </c>
      <c r="BF346" s="149">
        <f t="shared" si="5"/>
        <v>0</v>
      </c>
      <c r="BG346" s="149">
        <f t="shared" si="6"/>
        <v>0</v>
      </c>
      <c r="BH346" s="149">
        <f t="shared" si="7"/>
        <v>0</v>
      </c>
      <c r="BI346" s="149">
        <f t="shared" si="8"/>
        <v>0</v>
      </c>
      <c r="BJ346" s="17" t="s">
        <v>21</v>
      </c>
      <c r="BK346" s="149">
        <f t="shared" si="9"/>
        <v>0</v>
      </c>
      <c r="BL346" s="17" t="s">
        <v>203</v>
      </c>
      <c r="BM346" s="148" t="s">
        <v>580</v>
      </c>
    </row>
    <row r="347" spans="2:65" s="1" customFormat="1" ht="21.75" customHeight="1">
      <c r="B347" s="32"/>
      <c r="C347" s="137" t="s">
        <v>581</v>
      </c>
      <c r="D347" s="137" t="s">
        <v>198</v>
      </c>
      <c r="E347" s="138" t="s">
        <v>582</v>
      </c>
      <c r="F347" s="139" t="s">
        <v>583</v>
      </c>
      <c r="G347" s="140" t="s">
        <v>512</v>
      </c>
      <c r="H347" s="141">
        <v>2</v>
      </c>
      <c r="I347" s="142"/>
      <c r="J347" s="143">
        <f t="shared" si="0"/>
        <v>0</v>
      </c>
      <c r="K347" s="139" t="s">
        <v>217</v>
      </c>
      <c r="L347" s="32"/>
      <c r="M347" s="144" t="s">
        <v>1</v>
      </c>
      <c r="N347" s="145" t="s">
        <v>46</v>
      </c>
      <c r="P347" s="146">
        <f t="shared" si="1"/>
        <v>0</v>
      </c>
      <c r="Q347" s="146">
        <v>4.0000000000000002E-4</v>
      </c>
      <c r="R347" s="146">
        <f t="shared" si="2"/>
        <v>8.0000000000000004E-4</v>
      </c>
      <c r="S347" s="146">
        <v>0</v>
      </c>
      <c r="T347" s="147">
        <f t="shared" si="3"/>
        <v>0</v>
      </c>
      <c r="AR347" s="148" t="s">
        <v>203</v>
      </c>
      <c r="AT347" s="148" t="s">
        <v>198</v>
      </c>
      <c r="AU347" s="148" t="s">
        <v>89</v>
      </c>
      <c r="AY347" s="17" t="s">
        <v>196</v>
      </c>
      <c r="BE347" s="149">
        <f t="shared" si="4"/>
        <v>0</v>
      </c>
      <c r="BF347" s="149">
        <f t="shared" si="5"/>
        <v>0</v>
      </c>
      <c r="BG347" s="149">
        <f t="shared" si="6"/>
        <v>0</v>
      </c>
      <c r="BH347" s="149">
        <f t="shared" si="7"/>
        <v>0</v>
      </c>
      <c r="BI347" s="149">
        <f t="shared" si="8"/>
        <v>0</v>
      </c>
      <c r="BJ347" s="17" t="s">
        <v>21</v>
      </c>
      <c r="BK347" s="149">
        <f t="shared" si="9"/>
        <v>0</v>
      </c>
      <c r="BL347" s="17" t="s">
        <v>203</v>
      </c>
      <c r="BM347" s="148" t="s">
        <v>584</v>
      </c>
    </row>
    <row r="348" spans="2:65" s="1" customFormat="1" ht="37.9" customHeight="1">
      <c r="B348" s="32"/>
      <c r="C348" s="137" t="s">
        <v>585</v>
      </c>
      <c r="D348" s="137" t="s">
        <v>198</v>
      </c>
      <c r="E348" s="138" t="s">
        <v>586</v>
      </c>
      <c r="F348" s="139" t="s">
        <v>587</v>
      </c>
      <c r="G348" s="140" t="s">
        <v>512</v>
      </c>
      <c r="H348" s="141">
        <v>8</v>
      </c>
      <c r="I348" s="142"/>
      <c r="J348" s="143">
        <f t="shared" si="0"/>
        <v>0</v>
      </c>
      <c r="K348" s="139" t="s">
        <v>217</v>
      </c>
      <c r="L348" s="32"/>
      <c r="M348" s="144" t="s">
        <v>1</v>
      </c>
      <c r="N348" s="145" t="s">
        <v>46</v>
      </c>
      <c r="P348" s="146">
        <f t="shared" si="1"/>
        <v>0</v>
      </c>
      <c r="Q348" s="146">
        <v>1E-3</v>
      </c>
      <c r="R348" s="146">
        <f t="shared" si="2"/>
        <v>8.0000000000000002E-3</v>
      </c>
      <c r="S348" s="146">
        <v>0</v>
      </c>
      <c r="T348" s="147">
        <f t="shared" si="3"/>
        <v>0</v>
      </c>
      <c r="AR348" s="148" t="s">
        <v>203</v>
      </c>
      <c r="AT348" s="148" t="s">
        <v>198</v>
      </c>
      <c r="AU348" s="148" t="s">
        <v>89</v>
      </c>
      <c r="AY348" s="17" t="s">
        <v>196</v>
      </c>
      <c r="BE348" s="149">
        <f t="shared" si="4"/>
        <v>0</v>
      </c>
      <c r="BF348" s="149">
        <f t="shared" si="5"/>
        <v>0</v>
      </c>
      <c r="BG348" s="149">
        <f t="shared" si="6"/>
        <v>0</v>
      </c>
      <c r="BH348" s="149">
        <f t="shared" si="7"/>
        <v>0</v>
      </c>
      <c r="BI348" s="149">
        <f t="shared" si="8"/>
        <v>0</v>
      </c>
      <c r="BJ348" s="17" t="s">
        <v>21</v>
      </c>
      <c r="BK348" s="149">
        <f t="shared" si="9"/>
        <v>0</v>
      </c>
      <c r="BL348" s="17" t="s">
        <v>203</v>
      </c>
      <c r="BM348" s="148" t="s">
        <v>588</v>
      </c>
    </row>
    <row r="349" spans="2:65" s="1" customFormat="1" ht="16.5" customHeight="1">
      <c r="B349" s="32"/>
      <c r="C349" s="178" t="s">
        <v>589</v>
      </c>
      <c r="D349" s="178" t="s">
        <v>351</v>
      </c>
      <c r="E349" s="179" t="s">
        <v>590</v>
      </c>
      <c r="F349" s="180" t="s">
        <v>591</v>
      </c>
      <c r="G349" s="181" t="s">
        <v>512</v>
      </c>
      <c r="H349" s="182">
        <v>8</v>
      </c>
      <c r="I349" s="183"/>
      <c r="J349" s="184">
        <f t="shared" si="0"/>
        <v>0</v>
      </c>
      <c r="K349" s="180" t="s">
        <v>217</v>
      </c>
      <c r="L349" s="185"/>
      <c r="M349" s="186" t="s">
        <v>1</v>
      </c>
      <c r="N349" s="187" t="s">
        <v>46</v>
      </c>
      <c r="P349" s="146">
        <f t="shared" si="1"/>
        <v>0</v>
      </c>
      <c r="Q349" s="146">
        <v>1.5100000000000001E-2</v>
      </c>
      <c r="R349" s="146">
        <f t="shared" si="2"/>
        <v>0.1208</v>
      </c>
      <c r="S349" s="146">
        <v>0</v>
      </c>
      <c r="T349" s="147">
        <f t="shared" si="3"/>
        <v>0</v>
      </c>
      <c r="AR349" s="148" t="s">
        <v>235</v>
      </c>
      <c r="AT349" s="148" t="s">
        <v>351</v>
      </c>
      <c r="AU349" s="148" t="s">
        <v>89</v>
      </c>
      <c r="AY349" s="17" t="s">
        <v>196</v>
      </c>
      <c r="BE349" s="149">
        <f t="shared" si="4"/>
        <v>0</v>
      </c>
      <c r="BF349" s="149">
        <f t="shared" si="5"/>
        <v>0</v>
      </c>
      <c r="BG349" s="149">
        <f t="shared" si="6"/>
        <v>0</v>
      </c>
      <c r="BH349" s="149">
        <f t="shared" si="7"/>
        <v>0</v>
      </c>
      <c r="BI349" s="149">
        <f t="shared" si="8"/>
        <v>0</v>
      </c>
      <c r="BJ349" s="17" t="s">
        <v>21</v>
      </c>
      <c r="BK349" s="149">
        <f t="shared" si="9"/>
        <v>0</v>
      </c>
      <c r="BL349" s="17" t="s">
        <v>203</v>
      </c>
      <c r="BM349" s="148" t="s">
        <v>592</v>
      </c>
    </row>
    <row r="350" spans="2:65" s="1" customFormat="1" ht="21.75" customHeight="1">
      <c r="B350" s="32"/>
      <c r="C350" s="178" t="s">
        <v>593</v>
      </c>
      <c r="D350" s="178" t="s">
        <v>351</v>
      </c>
      <c r="E350" s="179" t="s">
        <v>594</v>
      </c>
      <c r="F350" s="180" t="s">
        <v>595</v>
      </c>
      <c r="G350" s="181" t="s">
        <v>596</v>
      </c>
      <c r="H350" s="182">
        <v>8</v>
      </c>
      <c r="I350" s="183"/>
      <c r="J350" s="184">
        <f t="shared" si="0"/>
        <v>0</v>
      </c>
      <c r="K350" s="180" t="s">
        <v>217</v>
      </c>
      <c r="L350" s="185"/>
      <c r="M350" s="186" t="s">
        <v>1</v>
      </c>
      <c r="N350" s="187" t="s">
        <v>46</v>
      </c>
      <c r="P350" s="146">
        <f t="shared" si="1"/>
        <v>0</v>
      </c>
      <c r="Q350" s="146">
        <v>6.0000000000000001E-3</v>
      </c>
      <c r="R350" s="146">
        <f t="shared" si="2"/>
        <v>4.8000000000000001E-2</v>
      </c>
      <c r="S350" s="146">
        <v>0</v>
      </c>
      <c r="T350" s="147">
        <f t="shared" si="3"/>
        <v>0</v>
      </c>
      <c r="AR350" s="148" t="s">
        <v>235</v>
      </c>
      <c r="AT350" s="148" t="s">
        <v>351</v>
      </c>
      <c r="AU350" s="148" t="s">
        <v>89</v>
      </c>
      <c r="AY350" s="17" t="s">
        <v>196</v>
      </c>
      <c r="BE350" s="149">
        <f t="shared" si="4"/>
        <v>0</v>
      </c>
      <c r="BF350" s="149">
        <f t="shared" si="5"/>
        <v>0</v>
      </c>
      <c r="BG350" s="149">
        <f t="shared" si="6"/>
        <v>0</v>
      </c>
      <c r="BH350" s="149">
        <f t="shared" si="7"/>
        <v>0</v>
      </c>
      <c r="BI350" s="149">
        <f t="shared" si="8"/>
        <v>0</v>
      </c>
      <c r="BJ350" s="17" t="s">
        <v>21</v>
      </c>
      <c r="BK350" s="149">
        <f t="shared" si="9"/>
        <v>0</v>
      </c>
      <c r="BL350" s="17" t="s">
        <v>203</v>
      </c>
      <c r="BM350" s="148" t="s">
        <v>597</v>
      </c>
    </row>
    <row r="351" spans="2:65" s="1" customFormat="1" ht="37.9" customHeight="1">
      <c r="B351" s="32"/>
      <c r="C351" s="137" t="s">
        <v>598</v>
      </c>
      <c r="D351" s="137" t="s">
        <v>198</v>
      </c>
      <c r="E351" s="138" t="s">
        <v>599</v>
      </c>
      <c r="F351" s="139" t="s">
        <v>600</v>
      </c>
      <c r="G351" s="140" t="s">
        <v>512</v>
      </c>
      <c r="H351" s="141">
        <v>3</v>
      </c>
      <c r="I351" s="142"/>
      <c r="J351" s="143">
        <f t="shared" si="0"/>
        <v>0</v>
      </c>
      <c r="K351" s="139" t="s">
        <v>217</v>
      </c>
      <c r="L351" s="32"/>
      <c r="M351" s="144" t="s">
        <v>1</v>
      </c>
      <c r="N351" s="145" t="s">
        <v>46</v>
      </c>
      <c r="P351" s="146">
        <f t="shared" si="1"/>
        <v>0</v>
      </c>
      <c r="Q351" s="146">
        <v>2.81E-3</v>
      </c>
      <c r="R351" s="146">
        <f t="shared" si="2"/>
        <v>8.43E-3</v>
      </c>
      <c r="S351" s="146">
        <v>0</v>
      </c>
      <c r="T351" s="147">
        <f t="shared" si="3"/>
        <v>0</v>
      </c>
      <c r="AR351" s="148" t="s">
        <v>203</v>
      </c>
      <c r="AT351" s="148" t="s">
        <v>198</v>
      </c>
      <c r="AU351" s="148" t="s">
        <v>89</v>
      </c>
      <c r="AY351" s="17" t="s">
        <v>196</v>
      </c>
      <c r="BE351" s="149">
        <f t="shared" si="4"/>
        <v>0</v>
      </c>
      <c r="BF351" s="149">
        <f t="shared" si="5"/>
        <v>0</v>
      </c>
      <c r="BG351" s="149">
        <f t="shared" si="6"/>
        <v>0</v>
      </c>
      <c r="BH351" s="149">
        <f t="shared" si="7"/>
        <v>0</v>
      </c>
      <c r="BI351" s="149">
        <f t="shared" si="8"/>
        <v>0</v>
      </c>
      <c r="BJ351" s="17" t="s">
        <v>21</v>
      </c>
      <c r="BK351" s="149">
        <f t="shared" si="9"/>
        <v>0</v>
      </c>
      <c r="BL351" s="17" t="s">
        <v>203</v>
      </c>
      <c r="BM351" s="148" t="s">
        <v>601</v>
      </c>
    </row>
    <row r="352" spans="2:65" s="1" customFormat="1" ht="16.5" customHeight="1">
      <c r="B352" s="32"/>
      <c r="C352" s="178" t="s">
        <v>602</v>
      </c>
      <c r="D352" s="178" t="s">
        <v>351</v>
      </c>
      <c r="E352" s="179" t="s">
        <v>603</v>
      </c>
      <c r="F352" s="180" t="s">
        <v>604</v>
      </c>
      <c r="G352" s="181" t="s">
        <v>512</v>
      </c>
      <c r="H352" s="182">
        <v>3</v>
      </c>
      <c r="I352" s="183"/>
      <c r="J352" s="184">
        <f t="shared" si="0"/>
        <v>0</v>
      </c>
      <c r="K352" s="180" t="s">
        <v>217</v>
      </c>
      <c r="L352" s="185"/>
      <c r="M352" s="186" t="s">
        <v>1</v>
      </c>
      <c r="N352" s="187" t="s">
        <v>46</v>
      </c>
      <c r="P352" s="146">
        <f t="shared" si="1"/>
        <v>0</v>
      </c>
      <c r="Q352" s="146">
        <v>3.1600000000000003E-2</v>
      </c>
      <c r="R352" s="146">
        <f t="shared" si="2"/>
        <v>9.4800000000000009E-2</v>
      </c>
      <c r="S352" s="146">
        <v>0</v>
      </c>
      <c r="T352" s="147">
        <f t="shared" si="3"/>
        <v>0</v>
      </c>
      <c r="AR352" s="148" t="s">
        <v>235</v>
      </c>
      <c r="AT352" s="148" t="s">
        <v>351</v>
      </c>
      <c r="AU352" s="148" t="s">
        <v>89</v>
      </c>
      <c r="AY352" s="17" t="s">
        <v>196</v>
      </c>
      <c r="BE352" s="149">
        <f t="shared" si="4"/>
        <v>0</v>
      </c>
      <c r="BF352" s="149">
        <f t="shared" si="5"/>
        <v>0</v>
      </c>
      <c r="BG352" s="149">
        <f t="shared" si="6"/>
        <v>0</v>
      </c>
      <c r="BH352" s="149">
        <f t="shared" si="7"/>
        <v>0</v>
      </c>
      <c r="BI352" s="149">
        <f t="shared" si="8"/>
        <v>0</v>
      </c>
      <c r="BJ352" s="17" t="s">
        <v>21</v>
      </c>
      <c r="BK352" s="149">
        <f t="shared" si="9"/>
        <v>0</v>
      </c>
      <c r="BL352" s="17" t="s">
        <v>203</v>
      </c>
      <c r="BM352" s="148" t="s">
        <v>605</v>
      </c>
    </row>
    <row r="353" spans="2:65" s="1" customFormat="1" ht="16.5" customHeight="1">
      <c r="B353" s="32"/>
      <c r="C353" s="178" t="s">
        <v>606</v>
      </c>
      <c r="D353" s="178" t="s">
        <v>351</v>
      </c>
      <c r="E353" s="179" t="s">
        <v>607</v>
      </c>
      <c r="F353" s="180" t="s">
        <v>608</v>
      </c>
      <c r="G353" s="181" t="s">
        <v>596</v>
      </c>
      <c r="H353" s="182">
        <v>3</v>
      </c>
      <c r="I353" s="183"/>
      <c r="J353" s="184">
        <f t="shared" si="0"/>
        <v>0</v>
      </c>
      <c r="K353" s="180" t="s">
        <v>217</v>
      </c>
      <c r="L353" s="185"/>
      <c r="M353" s="186" t="s">
        <v>1</v>
      </c>
      <c r="N353" s="187" t="s">
        <v>46</v>
      </c>
      <c r="P353" s="146">
        <f t="shared" si="1"/>
        <v>0</v>
      </c>
      <c r="Q353" s="146">
        <v>6.0000000000000001E-3</v>
      </c>
      <c r="R353" s="146">
        <f t="shared" si="2"/>
        <v>1.8000000000000002E-2</v>
      </c>
      <c r="S353" s="146">
        <v>0</v>
      </c>
      <c r="T353" s="147">
        <f t="shared" si="3"/>
        <v>0</v>
      </c>
      <c r="AR353" s="148" t="s">
        <v>235</v>
      </c>
      <c r="AT353" s="148" t="s">
        <v>351</v>
      </c>
      <c r="AU353" s="148" t="s">
        <v>89</v>
      </c>
      <c r="AY353" s="17" t="s">
        <v>196</v>
      </c>
      <c r="BE353" s="149">
        <f t="shared" si="4"/>
        <v>0</v>
      </c>
      <c r="BF353" s="149">
        <f t="shared" si="5"/>
        <v>0</v>
      </c>
      <c r="BG353" s="149">
        <f t="shared" si="6"/>
        <v>0</v>
      </c>
      <c r="BH353" s="149">
        <f t="shared" si="7"/>
        <v>0</v>
      </c>
      <c r="BI353" s="149">
        <f t="shared" si="8"/>
        <v>0</v>
      </c>
      <c r="BJ353" s="17" t="s">
        <v>21</v>
      </c>
      <c r="BK353" s="149">
        <f t="shared" si="9"/>
        <v>0</v>
      </c>
      <c r="BL353" s="17" t="s">
        <v>203</v>
      </c>
      <c r="BM353" s="148" t="s">
        <v>609</v>
      </c>
    </row>
    <row r="354" spans="2:65" s="1" customFormat="1" ht="16.5" customHeight="1">
      <c r="B354" s="32"/>
      <c r="C354" s="137" t="s">
        <v>610</v>
      </c>
      <c r="D354" s="137" t="s">
        <v>198</v>
      </c>
      <c r="E354" s="138" t="s">
        <v>611</v>
      </c>
      <c r="F354" s="139" t="s">
        <v>612</v>
      </c>
      <c r="G354" s="140" t="s">
        <v>512</v>
      </c>
      <c r="H354" s="141">
        <v>11</v>
      </c>
      <c r="I354" s="142"/>
      <c r="J354" s="143">
        <f t="shared" si="0"/>
        <v>0</v>
      </c>
      <c r="K354" s="139" t="s">
        <v>202</v>
      </c>
      <c r="L354" s="32"/>
      <c r="M354" s="144" t="s">
        <v>1</v>
      </c>
      <c r="N354" s="145" t="s">
        <v>46</v>
      </c>
      <c r="P354" s="146">
        <f t="shared" si="1"/>
        <v>0</v>
      </c>
      <c r="Q354" s="146">
        <v>0.04</v>
      </c>
      <c r="R354" s="146">
        <f t="shared" si="2"/>
        <v>0.44</v>
      </c>
      <c r="S354" s="146">
        <v>0</v>
      </c>
      <c r="T354" s="147">
        <f t="shared" si="3"/>
        <v>0</v>
      </c>
      <c r="AR354" s="148" t="s">
        <v>203</v>
      </c>
      <c r="AT354" s="148" t="s">
        <v>198</v>
      </c>
      <c r="AU354" s="148" t="s">
        <v>89</v>
      </c>
      <c r="AY354" s="17" t="s">
        <v>196</v>
      </c>
      <c r="BE354" s="149">
        <f t="shared" si="4"/>
        <v>0</v>
      </c>
      <c r="BF354" s="149">
        <f t="shared" si="5"/>
        <v>0</v>
      </c>
      <c r="BG354" s="149">
        <f t="shared" si="6"/>
        <v>0</v>
      </c>
      <c r="BH354" s="149">
        <f t="shared" si="7"/>
        <v>0</v>
      </c>
      <c r="BI354" s="149">
        <f t="shared" si="8"/>
        <v>0</v>
      </c>
      <c r="BJ354" s="17" t="s">
        <v>21</v>
      </c>
      <c r="BK354" s="149">
        <f t="shared" si="9"/>
        <v>0</v>
      </c>
      <c r="BL354" s="17" t="s">
        <v>203</v>
      </c>
      <c r="BM354" s="148" t="s">
        <v>613</v>
      </c>
    </row>
    <row r="355" spans="2:65" s="1" customFormat="1" ht="24.2" customHeight="1">
      <c r="B355" s="32"/>
      <c r="C355" s="178" t="s">
        <v>614</v>
      </c>
      <c r="D355" s="178" t="s">
        <v>351</v>
      </c>
      <c r="E355" s="179" t="s">
        <v>615</v>
      </c>
      <c r="F355" s="180" t="s">
        <v>616</v>
      </c>
      <c r="G355" s="181" t="s">
        <v>512</v>
      </c>
      <c r="H355" s="182">
        <v>11</v>
      </c>
      <c r="I355" s="183"/>
      <c r="J355" s="184">
        <f t="shared" si="0"/>
        <v>0</v>
      </c>
      <c r="K355" s="180" t="s">
        <v>202</v>
      </c>
      <c r="L355" s="185"/>
      <c r="M355" s="186" t="s">
        <v>1</v>
      </c>
      <c r="N355" s="187" t="s">
        <v>46</v>
      </c>
      <c r="P355" s="146">
        <f t="shared" si="1"/>
        <v>0</v>
      </c>
      <c r="Q355" s="146">
        <v>1.3299999999999999E-2</v>
      </c>
      <c r="R355" s="146">
        <f t="shared" si="2"/>
        <v>0.14629999999999999</v>
      </c>
      <c r="S355" s="146">
        <v>0</v>
      </c>
      <c r="T355" s="147">
        <f t="shared" si="3"/>
        <v>0</v>
      </c>
      <c r="AR355" s="148" t="s">
        <v>235</v>
      </c>
      <c r="AT355" s="148" t="s">
        <v>351</v>
      </c>
      <c r="AU355" s="148" t="s">
        <v>89</v>
      </c>
      <c r="AY355" s="17" t="s">
        <v>196</v>
      </c>
      <c r="BE355" s="149">
        <f t="shared" si="4"/>
        <v>0</v>
      </c>
      <c r="BF355" s="149">
        <f t="shared" si="5"/>
        <v>0</v>
      </c>
      <c r="BG355" s="149">
        <f t="shared" si="6"/>
        <v>0</v>
      </c>
      <c r="BH355" s="149">
        <f t="shared" si="7"/>
        <v>0</v>
      </c>
      <c r="BI355" s="149">
        <f t="shared" si="8"/>
        <v>0</v>
      </c>
      <c r="BJ355" s="17" t="s">
        <v>21</v>
      </c>
      <c r="BK355" s="149">
        <f t="shared" si="9"/>
        <v>0</v>
      </c>
      <c r="BL355" s="17" t="s">
        <v>203</v>
      </c>
      <c r="BM355" s="148" t="s">
        <v>617</v>
      </c>
    </row>
    <row r="356" spans="2:65" s="1" customFormat="1" ht="16.5" customHeight="1">
      <c r="B356" s="32"/>
      <c r="C356" s="137" t="s">
        <v>618</v>
      </c>
      <c r="D356" s="137" t="s">
        <v>198</v>
      </c>
      <c r="E356" s="138" t="s">
        <v>619</v>
      </c>
      <c r="F356" s="139" t="s">
        <v>620</v>
      </c>
      <c r="G356" s="140" t="s">
        <v>512</v>
      </c>
      <c r="H356" s="141">
        <v>2</v>
      </c>
      <c r="I356" s="142"/>
      <c r="J356" s="143">
        <f t="shared" si="0"/>
        <v>0</v>
      </c>
      <c r="K356" s="139" t="s">
        <v>202</v>
      </c>
      <c r="L356" s="32"/>
      <c r="M356" s="144" t="s">
        <v>1</v>
      </c>
      <c r="N356" s="145" t="s">
        <v>46</v>
      </c>
      <c r="P356" s="146">
        <f t="shared" si="1"/>
        <v>0</v>
      </c>
      <c r="Q356" s="146">
        <v>0.05</v>
      </c>
      <c r="R356" s="146">
        <f t="shared" si="2"/>
        <v>0.1</v>
      </c>
      <c r="S356" s="146">
        <v>0</v>
      </c>
      <c r="T356" s="147">
        <f t="shared" si="3"/>
        <v>0</v>
      </c>
      <c r="AR356" s="148" t="s">
        <v>203</v>
      </c>
      <c r="AT356" s="148" t="s">
        <v>198</v>
      </c>
      <c r="AU356" s="148" t="s">
        <v>89</v>
      </c>
      <c r="AY356" s="17" t="s">
        <v>196</v>
      </c>
      <c r="BE356" s="149">
        <f t="shared" si="4"/>
        <v>0</v>
      </c>
      <c r="BF356" s="149">
        <f t="shared" si="5"/>
        <v>0</v>
      </c>
      <c r="BG356" s="149">
        <f t="shared" si="6"/>
        <v>0</v>
      </c>
      <c r="BH356" s="149">
        <f t="shared" si="7"/>
        <v>0</v>
      </c>
      <c r="BI356" s="149">
        <f t="shared" si="8"/>
        <v>0</v>
      </c>
      <c r="BJ356" s="17" t="s">
        <v>21</v>
      </c>
      <c r="BK356" s="149">
        <f t="shared" si="9"/>
        <v>0</v>
      </c>
      <c r="BL356" s="17" t="s">
        <v>203</v>
      </c>
      <c r="BM356" s="148" t="s">
        <v>621</v>
      </c>
    </row>
    <row r="357" spans="2:65" s="1" customFormat="1" ht="16.5" customHeight="1">
      <c r="B357" s="32"/>
      <c r="C357" s="178" t="s">
        <v>622</v>
      </c>
      <c r="D357" s="178" t="s">
        <v>351</v>
      </c>
      <c r="E357" s="179" t="s">
        <v>623</v>
      </c>
      <c r="F357" s="180" t="s">
        <v>624</v>
      </c>
      <c r="G357" s="181" t="s">
        <v>512</v>
      </c>
      <c r="H357" s="182">
        <v>2</v>
      </c>
      <c r="I357" s="183"/>
      <c r="J357" s="184">
        <f t="shared" si="0"/>
        <v>0</v>
      </c>
      <c r="K357" s="180" t="s">
        <v>202</v>
      </c>
      <c r="L357" s="185"/>
      <c r="M357" s="186" t="s">
        <v>1</v>
      </c>
      <c r="N357" s="187" t="s">
        <v>46</v>
      </c>
      <c r="P357" s="146">
        <f t="shared" si="1"/>
        <v>0</v>
      </c>
      <c r="Q357" s="146">
        <v>2.9499999999999998E-2</v>
      </c>
      <c r="R357" s="146">
        <f t="shared" si="2"/>
        <v>5.8999999999999997E-2</v>
      </c>
      <c r="S357" s="146">
        <v>0</v>
      </c>
      <c r="T357" s="147">
        <f t="shared" si="3"/>
        <v>0</v>
      </c>
      <c r="AR357" s="148" t="s">
        <v>235</v>
      </c>
      <c r="AT357" s="148" t="s">
        <v>351</v>
      </c>
      <c r="AU357" s="148" t="s">
        <v>89</v>
      </c>
      <c r="AY357" s="17" t="s">
        <v>196</v>
      </c>
      <c r="BE357" s="149">
        <f t="shared" si="4"/>
        <v>0</v>
      </c>
      <c r="BF357" s="149">
        <f t="shared" si="5"/>
        <v>0</v>
      </c>
      <c r="BG357" s="149">
        <f t="shared" si="6"/>
        <v>0</v>
      </c>
      <c r="BH357" s="149">
        <f t="shared" si="7"/>
        <v>0</v>
      </c>
      <c r="BI357" s="149">
        <f t="shared" si="8"/>
        <v>0</v>
      </c>
      <c r="BJ357" s="17" t="s">
        <v>21</v>
      </c>
      <c r="BK357" s="149">
        <f t="shared" si="9"/>
        <v>0</v>
      </c>
      <c r="BL357" s="17" t="s">
        <v>203</v>
      </c>
      <c r="BM357" s="148" t="s">
        <v>625</v>
      </c>
    </row>
    <row r="358" spans="2:65" s="1" customFormat="1" ht="16.5" customHeight="1">
      <c r="B358" s="32"/>
      <c r="C358" s="137" t="s">
        <v>626</v>
      </c>
      <c r="D358" s="137" t="s">
        <v>198</v>
      </c>
      <c r="E358" s="138" t="s">
        <v>627</v>
      </c>
      <c r="F358" s="139" t="s">
        <v>628</v>
      </c>
      <c r="G358" s="140" t="s">
        <v>512</v>
      </c>
      <c r="H358" s="141">
        <v>11</v>
      </c>
      <c r="I358" s="142"/>
      <c r="J358" s="143">
        <f t="shared" si="0"/>
        <v>0</v>
      </c>
      <c r="K358" s="139" t="s">
        <v>217</v>
      </c>
      <c r="L358" s="32"/>
      <c r="M358" s="144" t="s">
        <v>1</v>
      </c>
      <c r="N358" s="145" t="s">
        <v>46</v>
      </c>
      <c r="P358" s="146">
        <f t="shared" si="1"/>
        <v>0</v>
      </c>
      <c r="Q358" s="146">
        <v>2.5000000000000001E-2</v>
      </c>
      <c r="R358" s="146">
        <f t="shared" si="2"/>
        <v>0.27500000000000002</v>
      </c>
      <c r="S358" s="146">
        <v>0</v>
      </c>
      <c r="T358" s="147">
        <f t="shared" si="3"/>
        <v>0</v>
      </c>
      <c r="AR358" s="148" t="s">
        <v>203</v>
      </c>
      <c r="AT358" s="148" t="s">
        <v>198</v>
      </c>
      <c r="AU358" s="148" t="s">
        <v>89</v>
      </c>
      <c r="AY358" s="17" t="s">
        <v>196</v>
      </c>
      <c r="BE358" s="149">
        <f t="shared" si="4"/>
        <v>0</v>
      </c>
      <c r="BF358" s="149">
        <f t="shared" si="5"/>
        <v>0</v>
      </c>
      <c r="BG358" s="149">
        <f t="shared" si="6"/>
        <v>0</v>
      </c>
      <c r="BH358" s="149">
        <f t="shared" si="7"/>
        <v>0</v>
      </c>
      <c r="BI358" s="149">
        <f t="shared" si="8"/>
        <v>0</v>
      </c>
      <c r="BJ358" s="17" t="s">
        <v>21</v>
      </c>
      <c r="BK358" s="149">
        <f t="shared" si="9"/>
        <v>0</v>
      </c>
      <c r="BL358" s="17" t="s">
        <v>203</v>
      </c>
      <c r="BM358" s="148" t="s">
        <v>629</v>
      </c>
    </row>
    <row r="359" spans="2:65" s="1" customFormat="1" ht="16.5" customHeight="1">
      <c r="B359" s="32"/>
      <c r="C359" s="137" t="s">
        <v>630</v>
      </c>
      <c r="D359" s="137" t="s">
        <v>198</v>
      </c>
      <c r="E359" s="138" t="s">
        <v>631</v>
      </c>
      <c r="F359" s="139" t="s">
        <v>632</v>
      </c>
      <c r="G359" s="140" t="s">
        <v>512</v>
      </c>
      <c r="H359" s="141">
        <v>2</v>
      </c>
      <c r="I359" s="142"/>
      <c r="J359" s="143">
        <f t="shared" si="0"/>
        <v>0</v>
      </c>
      <c r="K359" s="139" t="s">
        <v>217</v>
      </c>
      <c r="L359" s="32"/>
      <c r="M359" s="144" t="s">
        <v>1</v>
      </c>
      <c r="N359" s="145" t="s">
        <v>46</v>
      </c>
      <c r="P359" s="146">
        <f t="shared" si="1"/>
        <v>0</v>
      </c>
      <c r="Q359" s="146">
        <v>2.5000000000000001E-2</v>
      </c>
      <c r="R359" s="146">
        <f t="shared" si="2"/>
        <v>0.05</v>
      </c>
      <c r="S359" s="146">
        <v>0</v>
      </c>
      <c r="T359" s="147">
        <f t="shared" si="3"/>
        <v>0</v>
      </c>
      <c r="AR359" s="148" t="s">
        <v>203</v>
      </c>
      <c r="AT359" s="148" t="s">
        <v>198</v>
      </c>
      <c r="AU359" s="148" t="s">
        <v>89</v>
      </c>
      <c r="AY359" s="17" t="s">
        <v>196</v>
      </c>
      <c r="BE359" s="149">
        <f t="shared" si="4"/>
        <v>0</v>
      </c>
      <c r="BF359" s="149">
        <f t="shared" si="5"/>
        <v>0</v>
      </c>
      <c r="BG359" s="149">
        <f t="shared" si="6"/>
        <v>0</v>
      </c>
      <c r="BH359" s="149">
        <f t="shared" si="7"/>
        <v>0</v>
      </c>
      <c r="BI359" s="149">
        <f t="shared" si="8"/>
        <v>0</v>
      </c>
      <c r="BJ359" s="17" t="s">
        <v>21</v>
      </c>
      <c r="BK359" s="149">
        <f t="shared" si="9"/>
        <v>0</v>
      </c>
      <c r="BL359" s="17" t="s">
        <v>203</v>
      </c>
      <c r="BM359" s="148" t="s">
        <v>633</v>
      </c>
    </row>
    <row r="360" spans="2:65" s="1" customFormat="1" ht="16.5" customHeight="1">
      <c r="B360" s="32"/>
      <c r="C360" s="137" t="s">
        <v>634</v>
      </c>
      <c r="D360" s="137" t="s">
        <v>198</v>
      </c>
      <c r="E360" s="138" t="s">
        <v>635</v>
      </c>
      <c r="F360" s="139" t="s">
        <v>636</v>
      </c>
      <c r="G360" s="140" t="s">
        <v>512</v>
      </c>
      <c r="H360" s="141">
        <v>13</v>
      </c>
      <c r="I360" s="142"/>
      <c r="J360" s="143">
        <f t="shared" si="0"/>
        <v>0</v>
      </c>
      <c r="K360" s="139" t="s">
        <v>217</v>
      </c>
      <c r="L360" s="32"/>
      <c r="M360" s="144" t="s">
        <v>1</v>
      </c>
      <c r="N360" s="145" t="s">
        <v>46</v>
      </c>
      <c r="P360" s="146">
        <f t="shared" si="1"/>
        <v>0</v>
      </c>
      <c r="Q360" s="146">
        <v>1.6000000000000001E-4</v>
      </c>
      <c r="R360" s="146">
        <f t="shared" si="2"/>
        <v>2.0800000000000003E-3</v>
      </c>
      <c r="S360" s="146">
        <v>0</v>
      </c>
      <c r="T360" s="147">
        <f t="shared" si="3"/>
        <v>0</v>
      </c>
      <c r="AR360" s="148" t="s">
        <v>203</v>
      </c>
      <c r="AT360" s="148" t="s">
        <v>198</v>
      </c>
      <c r="AU360" s="148" t="s">
        <v>89</v>
      </c>
      <c r="AY360" s="17" t="s">
        <v>196</v>
      </c>
      <c r="BE360" s="149">
        <f t="shared" si="4"/>
        <v>0</v>
      </c>
      <c r="BF360" s="149">
        <f t="shared" si="5"/>
        <v>0</v>
      </c>
      <c r="BG360" s="149">
        <f t="shared" si="6"/>
        <v>0</v>
      </c>
      <c r="BH360" s="149">
        <f t="shared" si="7"/>
        <v>0</v>
      </c>
      <c r="BI360" s="149">
        <f t="shared" si="8"/>
        <v>0</v>
      </c>
      <c r="BJ360" s="17" t="s">
        <v>21</v>
      </c>
      <c r="BK360" s="149">
        <f t="shared" si="9"/>
        <v>0</v>
      </c>
      <c r="BL360" s="17" t="s">
        <v>203</v>
      </c>
      <c r="BM360" s="148" t="s">
        <v>637</v>
      </c>
    </row>
    <row r="361" spans="2:65" s="12" customFormat="1" ht="11.25">
      <c r="B361" s="150"/>
      <c r="D361" s="151" t="s">
        <v>205</v>
      </c>
      <c r="E361" s="152" t="s">
        <v>1</v>
      </c>
      <c r="F361" s="153" t="s">
        <v>638</v>
      </c>
      <c r="H361" s="154">
        <v>13</v>
      </c>
      <c r="I361" s="155"/>
      <c r="L361" s="150"/>
      <c r="M361" s="156"/>
      <c r="T361" s="157"/>
      <c r="AT361" s="152" t="s">
        <v>205</v>
      </c>
      <c r="AU361" s="152" t="s">
        <v>89</v>
      </c>
      <c r="AV361" s="12" t="s">
        <v>89</v>
      </c>
      <c r="AW361" s="12" t="s">
        <v>36</v>
      </c>
      <c r="AX361" s="12" t="s">
        <v>21</v>
      </c>
      <c r="AY361" s="152" t="s">
        <v>196</v>
      </c>
    </row>
    <row r="362" spans="2:65" s="1" customFormat="1" ht="16.5" customHeight="1">
      <c r="B362" s="32"/>
      <c r="C362" s="137" t="s">
        <v>639</v>
      </c>
      <c r="D362" s="137" t="s">
        <v>198</v>
      </c>
      <c r="E362" s="138" t="s">
        <v>640</v>
      </c>
      <c r="F362" s="139" t="s">
        <v>641</v>
      </c>
      <c r="G362" s="140" t="s">
        <v>227</v>
      </c>
      <c r="H362" s="141">
        <v>550</v>
      </c>
      <c r="I362" s="142"/>
      <c r="J362" s="143">
        <f>ROUND(I362*H362,2)</f>
        <v>0</v>
      </c>
      <c r="K362" s="139" t="s">
        <v>202</v>
      </c>
      <c r="L362" s="32"/>
      <c r="M362" s="144" t="s">
        <v>1</v>
      </c>
      <c r="N362" s="145" t="s">
        <v>46</v>
      </c>
      <c r="P362" s="146">
        <f>O362*H362</f>
        <v>0</v>
      </c>
      <c r="Q362" s="146">
        <v>1.9000000000000001E-4</v>
      </c>
      <c r="R362" s="146">
        <f>Q362*H362</f>
        <v>0.10450000000000001</v>
      </c>
      <c r="S362" s="146">
        <v>0</v>
      </c>
      <c r="T362" s="147">
        <f>S362*H362</f>
        <v>0</v>
      </c>
      <c r="AR362" s="148" t="s">
        <v>203</v>
      </c>
      <c r="AT362" s="148" t="s">
        <v>198</v>
      </c>
      <c r="AU362" s="148" t="s">
        <v>89</v>
      </c>
      <c r="AY362" s="17" t="s">
        <v>196</v>
      </c>
      <c r="BE362" s="149">
        <f>IF(N362="základní",J362,0)</f>
        <v>0</v>
      </c>
      <c r="BF362" s="149">
        <f>IF(N362="snížená",J362,0)</f>
        <v>0</v>
      </c>
      <c r="BG362" s="149">
        <f>IF(N362="zákl. přenesená",J362,0)</f>
        <v>0</v>
      </c>
      <c r="BH362" s="149">
        <f>IF(N362="sníž. přenesená",J362,0)</f>
        <v>0</v>
      </c>
      <c r="BI362" s="149">
        <f>IF(N362="nulová",J362,0)</f>
        <v>0</v>
      </c>
      <c r="BJ362" s="17" t="s">
        <v>21</v>
      </c>
      <c r="BK362" s="149">
        <f>ROUND(I362*H362,2)</f>
        <v>0</v>
      </c>
      <c r="BL362" s="17" t="s">
        <v>203</v>
      </c>
      <c r="BM362" s="148" t="s">
        <v>642</v>
      </c>
    </row>
    <row r="363" spans="2:65" s="1" customFormat="1" ht="16.5" customHeight="1">
      <c r="B363" s="32"/>
      <c r="C363" s="137" t="s">
        <v>643</v>
      </c>
      <c r="D363" s="137" t="s">
        <v>198</v>
      </c>
      <c r="E363" s="138" t="s">
        <v>644</v>
      </c>
      <c r="F363" s="139" t="s">
        <v>645</v>
      </c>
      <c r="G363" s="140" t="s">
        <v>512</v>
      </c>
      <c r="H363" s="141">
        <v>10</v>
      </c>
      <c r="I363" s="142"/>
      <c r="J363" s="143">
        <f>ROUND(I363*H363,2)</f>
        <v>0</v>
      </c>
      <c r="K363" s="139" t="s">
        <v>217</v>
      </c>
      <c r="L363" s="32"/>
      <c r="M363" s="144" t="s">
        <v>1</v>
      </c>
      <c r="N363" s="145" t="s">
        <v>46</v>
      </c>
      <c r="P363" s="146">
        <f>O363*H363</f>
        <v>0</v>
      </c>
      <c r="Q363" s="146">
        <v>2.0000000000000001E-4</v>
      </c>
      <c r="R363" s="146">
        <f>Q363*H363</f>
        <v>2E-3</v>
      </c>
      <c r="S363" s="146">
        <v>0</v>
      </c>
      <c r="T363" s="147">
        <f>S363*H363</f>
        <v>0</v>
      </c>
      <c r="AR363" s="148" t="s">
        <v>203</v>
      </c>
      <c r="AT363" s="148" t="s">
        <v>198</v>
      </c>
      <c r="AU363" s="148" t="s">
        <v>89</v>
      </c>
      <c r="AY363" s="17" t="s">
        <v>196</v>
      </c>
      <c r="BE363" s="149">
        <f>IF(N363="základní",J363,0)</f>
        <v>0</v>
      </c>
      <c r="BF363" s="149">
        <f>IF(N363="snížená",J363,0)</f>
        <v>0</v>
      </c>
      <c r="BG363" s="149">
        <f>IF(N363="zákl. přenesená",J363,0)</f>
        <v>0</v>
      </c>
      <c r="BH363" s="149">
        <f>IF(N363="sníž. přenesená",J363,0)</f>
        <v>0</v>
      </c>
      <c r="BI363" s="149">
        <f>IF(N363="nulová",J363,0)</f>
        <v>0</v>
      </c>
      <c r="BJ363" s="17" t="s">
        <v>21</v>
      </c>
      <c r="BK363" s="149">
        <f>ROUND(I363*H363,2)</f>
        <v>0</v>
      </c>
      <c r="BL363" s="17" t="s">
        <v>203</v>
      </c>
      <c r="BM363" s="148" t="s">
        <v>646</v>
      </c>
    </row>
    <row r="364" spans="2:65" s="1" customFormat="1" ht="16.5" customHeight="1">
      <c r="B364" s="32"/>
      <c r="C364" s="137" t="s">
        <v>647</v>
      </c>
      <c r="D364" s="137" t="s">
        <v>198</v>
      </c>
      <c r="E364" s="138" t="s">
        <v>648</v>
      </c>
      <c r="F364" s="139" t="s">
        <v>649</v>
      </c>
      <c r="G364" s="140" t="s">
        <v>512</v>
      </c>
      <c r="H364" s="141">
        <v>26</v>
      </c>
      <c r="I364" s="142"/>
      <c r="J364" s="143">
        <f>ROUND(I364*H364,2)</f>
        <v>0</v>
      </c>
      <c r="K364" s="139" t="s">
        <v>217</v>
      </c>
      <c r="L364" s="32"/>
      <c r="M364" s="144" t="s">
        <v>1</v>
      </c>
      <c r="N364" s="145" t="s">
        <v>46</v>
      </c>
      <c r="P364" s="146">
        <f>O364*H364</f>
        <v>0</v>
      </c>
      <c r="Q364" s="146">
        <v>2.0000000000000001E-4</v>
      </c>
      <c r="R364" s="146">
        <f>Q364*H364</f>
        <v>5.2000000000000006E-3</v>
      </c>
      <c r="S364" s="146">
        <v>0</v>
      </c>
      <c r="T364" s="147">
        <f>S364*H364</f>
        <v>0</v>
      </c>
      <c r="AR364" s="148" t="s">
        <v>203</v>
      </c>
      <c r="AT364" s="148" t="s">
        <v>198</v>
      </c>
      <c r="AU364" s="148" t="s">
        <v>89</v>
      </c>
      <c r="AY364" s="17" t="s">
        <v>196</v>
      </c>
      <c r="BE364" s="149">
        <f>IF(N364="základní",J364,0)</f>
        <v>0</v>
      </c>
      <c r="BF364" s="149">
        <f>IF(N364="snížená",J364,0)</f>
        <v>0</v>
      </c>
      <c r="BG364" s="149">
        <f>IF(N364="zákl. přenesená",J364,0)</f>
        <v>0</v>
      </c>
      <c r="BH364" s="149">
        <f>IF(N364="sníž. přenesená",J364,0)</f>
        <v>0</v>
      </c>
      <c r="BI364" s="149">
        <f>IF(N364="nulová",J364,0)</f>
        <v>0</v>
      </c>
      <c r="BJ364" s="17" t="s">
        <v>21</v>
      </c>
      <c r="BK364" s="149">
        <f>ROUND(I364*H364,2)</f>
        <v>0</v>
      </c>
      <c r="BL364" s="17" t="s">
        <v>203</v>
      </c>
      <c r="BM364" s="148" t="s">
        <v>650</v>
      </c>
    </row>
    <row r="365" spans="2:65" s="1" customFormat="1" ht="24.2" customHeight="1">
      <c r="B365" s="32"/>
      <c r="C365" s="137" t="s">
        <v>651</v>
      </c>
      <c r="D365" s="137" t="s">
        <v>198</v>
      </c>
      <c r="E365" s="138" t="s">
        <v>652</v>
      </c>
      <c r="F365" s="139" t="s">
        <v>653</v>
      </c>
      <c r="G365" s="140" t="s">
        <v>227</v>
      </c>
      <c r="H365" s="141">
        <v>249</v>
      </c>
      <c r="I365" s="142"/>
      <c r="J365" s="143">
        <f>ROUND(I365*H365,2)</f>
        <v>0</v>
      </c>
      <c r="K365" s="139" t="s">
        <v>202</v>
      </c>
      <c r="L365" s="32"/>
      <c r="M365" s="144" t="s">
        <v>1</v>
      </c>
      <c r="N365" s="145" t="s">
        <v>46</v>
      </c>
      <c r="P365" s="146">
        <f>O365*H365</f>
        <v>0</v>
      </c>
      <c r="Q365" s="146">
        <v>9.0000000000000006E-5</v>
      </c>
      <c r="R365" s="146">
        <f>Q365*H365</f>
        <v>2.2410000000000003E-2</v>
      </c>
      <c r="S365" s="146">
        <v>0</v>
      </c>
      <c r="T365" s="147">
        <f>S365*H365</f>
        <v>0</v>
      </c>
      <c r="AR365" s="148" t="s">
        <v>203</v>
      </c>
      <c r="AT365" s="148" t="s">
        <v>198</v>
      </c>
      <c r="AU365" s="148" t="s">
        <v>89</v>
      </c>
      <c r="AY365" s="17" t="s">
        <v>196</v>
      </c>
      <c r="BE365" s="149">
        <f>IF(N365="základní",J365,0)</f>
        <v>0</v>
      </c>
      <c r="BF365" s="149">
        <f>IF(N365="snížená",J365,0)</f>
        <v>0</v>
      </c>
      <c r="BG365" s="149">
        <f>IF(N365="zákl. přenesená",J365,0)</f>
        <v>0</v>
      </c>
      <c r="BH365" s="149">
        <f>IF(N365="sníž. přenesená",J365,0)</f>
        <v>0</v>
      </c>
      <c r="BI365" s="149">
        <f>IF(N365="nulová",J365,0)</f>
        <v>0</v>
      </c>
      <c r="BJ365" s="17" t="s">
        <v>21</v>
      </c>
      <c r="BK365" s="149">
        <f>ROUND(I365*H365,2)</f>
        <v>0</v>
      </c>
      <c r="BL365" s="17" t="s">
        <v>203</v>
      </c>
      <c r="BM365" s="148" t="s">
        <v>654</v>
      </c>
    </row>
    <row r="366" spans="2:65" s="1" customFormat="1" ht="16.5" customHeight="1">
      <c r="B366" s="32"/>
      <c r="C366" s="137" t="s">
        <v>655</v>
      </c>
      <c r="D366" s="137" t="s">
        <v>198</v>
      </c>
      <c r="E366" s="138" t="s">
        <v>656</v>
      </c>
      <c r="F366" s="139" t="s">
        <v>657</v>
      </c>
      <c r="G366" s="140" t="s">
        <v>512</v>
      </c>
      <c r="H366" s="141">
        <v>1</v>
      </c>
      <c r="I366" s="142"/>
      <c r="J366" s="143">
        <f>ROUND(I366*H366,2)</f>
        <v>0</v>
      </c>
      <c r="K366" s="139" t="s">
        <v>217</v>
      </c>
      <c r="L366" s="32"/>
      <c r="M366" s="144" t="s">
        <v>1</v>
      </c>
      <c r="N366" s="145" t="s">
        <v>46</v>
      </c>
      <c r="P366" s="146">
        <f>O366*H366</f>
        <v>0</v>
      </c>
      <c r="Q366" s="146">
        <v>0</v>
      </c>
      <c r="R366" s="146">
        <f>Q366*H366</f>
        <v>0</v>
      </c>
      <c r="S366" s="146">
        <v>0</v>
      </c>
      <c r="T366" s="147">
        <f>S366*H366</f>
        <v>0</v>
      </c>
      <c r="AR366" s="148" t="s">
        <v>203</v>
      </c>
      <c r="AT366" s="148" t="s">
        <v>198</v>
      </c>
      <c r="AU366" s="148" t="s">
        <v>89</v>
      </c>
      <c r="AY366" s="17" t="s">
        <v>196</v>
      </c>
      <c r="BE366" s="149">
        <f>IF(N366="základní",J366,0)</f>
        <v>0</v>
      </c>
      <c r="BF366" s="149">
        <f>IF(N366="snížená",J366,0)</f>
        <v>0</v>
      </c>
      <c r="BG366" s="149">
        <f>IF(N366="zákl. přenesená",J366,0)</f>
        <v>0</v>
      </c>
      <c r="BH366" s="149">
        <f>IF(N366="sníž. přenesená",J366,0)</f>
        <v>0</v>
      </c>
      <c r="BI366" s="149">
        <f>IF(N366="nulová",J366,0)</f>
        <v>0</v>
      </c>
      <c r="BJ366" s="17" t="s">
        <v>21</v>
      </c>
      <c r="BK366" s="149">
        <f>ROUND(I366*H366,2)</f>
        <v>0</v>
      </c>
      <c r="BL366" s="17" t="s">
        <v>203</v>
      </c>
      <c r="BM366" s="148" t="s">
        <v>658</v>
      </c>
    </row>
    <row r="367" spans="2:65" s="13" customFormat="1" ht="22.5">
      <c r="B367" s="158"/>
      <c r="D367" s="151" t="s">
        <v>205</v>
      </c>
      <c r="E367" s="159" t="s">
        <v>1</v>
      </c>
      <c r="F367" s="160" t="s">
        <v>659</v>
      </c>
      <c r="H367" s="159" t="s">
        <v>1</v>
      </c>
      <c r="I367" s="161"/>
      <c r="L367" s="158"/>
      <c r="M367" s="162"/>
      <c r="T367" s="163"/>
      <c r="AT367" s="159" t="s">
        <v>205</v>
      </c>
      <c r="AU367" s="159" t="s">
        <v>89</v>
      </c>
      <c r="AV367" s="13" t="s">
        <v>21</v>
      </c>
      <c r="AW367" s="13" t="s">
        <v>36</v>
      </c>
      <c r="AX367" s="13" t="s">
        <v>81</v>
      </c>
      <c r="AY367" s="159" t="s">
        <v>196</v>
      </c>
    </row>
    <row r="368" spans="2:65" s="13" customFormat="1" ht="22.5">
      <c r="B368" s="158"/>
      <c r="D368" s="151" t="s">
        <v>205</v>
      </c>
      <c r="E368" s="159" t="s">
        <v>1</v>
      </c>
      <c r="F368" s="160" t="s">
        <v>660</v>
      </c>
      <c r="H368" s="159" t="s">
        <v>1</v>
      </c>
      <c r="I368" s="161"/>
      <c r="L368" s="158"/>
      <c r="M368" s="162"/>
      <c r="T368" s="163"/>
      <c r="AT368" s="159" t="s">
        <v>205</v>
      </c>
      <c r="AU368" s="159" t="s">
        <v>89</v>
      </c>
      <c r="AV368" s="13" t="s">
        <v>21</v>
      </c>
      <c r="AW368" s="13" t="s">
        <v>36</v>
      </c>
      <c r="AX368" s="13" t="s">
        <v>81</v>
      </c>
      <c r="AY368" s="159" t="s">
        <v>196</v>
      </c>
    </row>
    <row r="369" spans="2:51" s="13" customFormat="1" ht="22.5">
      <c r="B369" s="158"/>
      <c r="D369" s="151" t="s">
        <v>205</v>
      </c>
      <c r="E369" s="159" t="s">
        <v>1</v>
      </c>
      <c r="F369" s="160" t="s">
        <v>661</v>
      </c>
      <c r="H369" s="159" t="s">
        <v>1</v>
      </c>
      <c r="I369" s="161"/>
      <c r="L369" s="158"/>
      <c r="M369" s="162"/>
      <c r="T369" s="163"/>
      <c r="AT369" s="159" t="s">
        <v>205</v>
      </c>
      <c r="AU369" s="159" t="s">
        <v>89</v>
      </c>
      <c r="AV369" s="13" t="s">
        <v>21</v>
      </c>
      <c r="AW369" s="13" t="s">
        <v>36</v>
      </c>
      <c r="AX369" s="13" t="s">
        <v>81</v>
      </c>
      <c r="AY369" s="159" t="s">
        <v>196</v>
      </c>
    </row>
    <row r="370" spans="2:51" s="13" customFormat="1" ht="22.5">
      <c r="B370" s="158"/>
      <c r="D370" s="151" t="s">
        <v>205</v>
      </c>
      <c r="E370" s="159" t="s">
        <v>1</v>
      </c>
      <c r="F370" s="160" t="s">
        <v>662</v>
      </c>
      <c r="H370" s="159" t="s">
        <v>1</v>
      </c>
      <c r="I370" s="161"/>
      <c r="L370" s="158"/>
      <c r="M370" s="162"/>
      <c r="T370" s="163"/>
      <c r="AT370" s="159" t="s">
        <v>205</v>
      </c>
      <c r="AU370" s="159" t="s">
        <v>89</v>
      </c>
      <c r="AV370" s="13" t="s">
        <v>21</v>
      </c>
      <c r="AW370" s="13" t="s">
        <v>36</v>
      </c>
      <c r="AX370" s="13" t="s">
        <v>81</v>
      </c>
      <c r="AY370" s="159" t="s">
        <v>196</v>
      </c>
    </row>
    <row r="371" spans="2:51" s="13" customFormat="1" ht="11.25">
      <c r="B371" s="158"/>
      <c r="D371" s="151" t="s">
        <v>205</v>
      </c>
      <c r="E371" s="159" t="s">
        <v>1</v>
      </c>
      <c r="F371" s="160" t="s">
        <v>663</v>
      </c>
      <c r="H371" s="159" t="s">
        <v>1</v>
      </c>
      <c r="I371" s="161"/>
      <c r="L371" s="158"/>
      <c r="M371" s="162"/>
      <c r="T371" s="163"/>
      <c r="AT371" s="159" t="s">
        <v>205</v>
      </c>
      <c r="AU371" s="159" t="s">
        <v>89</v>
      </c>
      <c r="AV371" s="13" t="s">
        <v>21</v>
      </c>
      <c r="AW371" s="13" t="s">
        <v>36</v>
      </c>
      <c r="AX371" s="13" t="s">
        <v>81</v>
      </c>
      <c r="AY371" s="159" t="s">
        <v>196</v>
      </c>
    </row>
    <row r="372" spans="2:51" s="13" customFormat="1" ht="11.25">
      <c r="B372" s="158"/>
      <c r="D372" s="151" t="s">
        <v>205</v>
      </c>
      <c r="E372" s="159" t="s">
        <v>1</v>
      </c>
      <c r="F372" s="160" t="s">
        <v>664</v>
      </c>
      <c r="H372" s="159" t="s">
        <v>1</v>
      </c>
      <c r="I372" s="161"/>
      <c r="L372" s="158"/>
      <c r="M372" s="162"/>
      <c r="T372" s="163"/>
      <c r="AT372" s="159" t="s">
        <v>205</v>
      </c>
      <c r="AU372" s="159" t="s">
        <v>89</v>
      </c>
      <c r="AV372" s="13" t="s">
        <v>21</v>
      </c>
      <c r="AW372" s="13" t="s">
        <v>36</v>
      </c>
      <c r="AX372" s="13" t="s">
        <v>81</v>
      </c>
      <c r="AY372" s="159" t="s">
        <v>196</v>
      </c>
    </row>
    <row r="373" spans="2:51" s="13" customFormat="1" ht="11.25">
      <c r="B373" s="158"/>
      <c r="D373" s="151" t="s">
        <v>205</v>
      </c>
      <c r="E373" s="159" t="s">
        <v>1</v>
      </c>
      <c r="F373" s="160" t="s">
        <v>665</v>
      </c>
      <c r="H373" s="159" t="s">
        <v>1</v>
      </c>
      <c r="I373" s="161"/>
      <c r="L373" s="158"/>
      <c r="M373" s="162"/>
      <c r="T373" s="163"/>
      <c r="AT373" s="159" t="s">
        <v>205</v>
      </c>
      <c r="AU373" s="159" t="s">
        <v>89</v>
      </c>
      <c r="AV373" s="13" t="s">
        <v>21</v>
      </c>
      <c r="AW373" s="13" t="s">
        <v>36</v>
      </c>
      <c r="AX373" s="13" t="s">
        <v>81</v>
      </c>
      <c r="AY373" s="159" t="s">
        <v>196</v>
      </c>
    </row>
    <row r="374" spans="2:51" s="13" customFormat="1" ht="11.25">
      <c r="B374" s="158"/>
      <c r="D374" s="151" t="s">
        <v>205</v>
      </c>
      <c r="E374" s="159" t="s">
        <v>1</v>
      </c>
      <c r="F374" s="160" t="s">
        <v>666</v>
      </c>
      <c r="H374" s="159" t="s">
        <v>1</v>
      </c>
      <c r="I374" s="161"/>
      <c r="L374" s="158"/>
      <c r="M374" s="162"/>
      <c r="T374" s="163"/>
      <c r="AT374" s="159" t="s">
        <v>205</v>
      </c>
      <c r="AU374" s="159" t="s">
        <v>89</v>
      </c>
      <c r="AV374" s="13" t="s">
        <v>21</v>
      </c>
      <c r="AW374" s="13" t="s">
        <v>36</v>
      </c>
      <c r="AX374" s="13" t="s">
        <v>81</v>
      </c>
      <c r="AY374" s="159" t="s">
        <v>196</v>
      </c>
    </row>
    <row r="375" spans="2:51" s="13" customFormat="1" ht="11.25">
      <c r="B375" s="158"/>
      <c r="D375" s="151" t="s">
        <v>205</v>
      </c>
      <c r="E375" s="159" t="s">
        <v>1</v>
      </c>
      <c r="F375" s="160" t="s">
        <v>667</v>
      </c>
      <c r="H375" s="159" t="s">
        <v>1</v>
      </c>
      <c r="I375" s="161"/>
      <c r="L375" s="158"/>
      <c r="M375" s="162"/>
      <c r="T375" s="163"/>
      <c r="AT375" s="159" t="s">
        <v>205</v>
      </c>
      <c r="AU375" s="159" t="s">
        <v>89</v>
      </c>
      <c r="AV375" s="13" t="s">
        <v>21</v>
      </c>
      <c r="AW375" s="13" t="s">
        <v>36</v>
      </c>
      <c r="AX375" s="13" t="s">
        <v>81</v>
      </c>
      <c r="AY375" s="159" t="s">
        <v>196</v>
      </c>
    </row>
    <row r="376" spans="2:51" s="13" customFormat="1" ht="11.25">
      <c r="B376" s="158"/>
      <c r="D376" s="151" t="s">
        <v>205</v>
      </c>
      <c r="E376" s="159" t="s">
        <v>1</v>
      </c>
      <c r="F376" s="160" t="s">
        <v>668</v>
      </c>
      <c r="H376" s="159" t="s">
        <v>1</v>
      </c>
      <c r="I376" s="161"/>
      <c r="L376" s="158"/>
      <c r="M376" s="162"/>
      <c r="T376" s="163"/>
      <c r="AT376" s="159" t="s">
        <v>205</v>
      </c>
      <c r="AU376" s="159" t="s">
        <v>89</v>
      </c>
      <c r="AV376" s="13" t="s">
        <v>21</v>
      </c>
      <c r="AW376" s="13" t="s">
        <v>36</v>
      </c>
      <c r="AX376" s="13" t="s">
        <v>81</v>
      </c>
      <c r="AY376" s="159" t="s">
        <v>196</v>
      </c>
    </row>
    <row r="377" spans="2:51" s="13" customFormat="1" ht="11.25">
      <c r="B377" s="158"/>
      <c r="D377" s="151" t="s">
        <v>205</v>
      </c>
      <c r="E377" s="159" t="s">
        <v>1</v>
      </c>
      <c r="F377" s="160" t="s">
        <v>669</v>
      </c>
      <c r="H377" s="159" t="s">
        <v>1</v>
      </c>
      <c r="I377" s="161"/>
      <c r="L377" s="158"/>
      <c r="M377" s="162"/>
      <c r="T377" s="163"/>
      <c r="AT377" s="159" t="s">
        <v>205</v>
      </c>
      <c r="AU377" s="159" t="s">
        <v>89</v>
      </c>
      <c r="AV377" s="13" t="s">
        <v>21</v>
      </c>
      <c r="AW377" s="13" t="s">
        <v>36</v>
      </c>
      <c r="AX377" s="13" t="s">
        <v>81</v>
      </c>
      <c r="AY377" s="159" t="s">
        <v>196</v>
      </c>
    </row>
    <row r="378" spans="2:51" s="13" customFormat="1" ht="11.25">
      <c r="B378" s="158"/>
      <c r="D378" s="151" t="s">
        <v>205</v>
      </c>
      <c r="E378" s="159" t="s">
        <v>1</v>
      </c>
      <c r="F378" s="160" t="s">
        <v>670</v>
      </c>
      <c r="H378" s="159" t="s">
        <v>1</v>
      </c>
      <c r="I378" s="161"/>
      <c r="L378" s="158"/>
      <c r="M378" s="162"/>
      <c r="T378" s="163"/>
      <c r="AT378" s="159" t="s">
        <v>205</v>
      </c>
      <c r="AU378" s="159" t="s">
        <v>89</v>
      </c>
      <c r="AV378" s="13" t="s">
        <v>21</v>
      </c>
      <c r="AW378" s="13" t="s">
        <v>36</v>
      </c>
      <c r="AX378" s="13" t="s">
        <v>81</v>
      </c>
      <c r="AY378" s="159" t="s">
        <v>196</v>
      </c>
    </row>
    <row r="379" spans="2:51" s="13" customFormat="1" ht="11.25">
      <c r="B379" s="158"/>
      <c r="D379" s="151" t="s">
        <v>205</v>
      </c>
      <c r="E379" s="159" t="s">
        <v>1</v>
      </c>
      <c r="F379" s="160" t="s">
        <v>671</v>
      </c>
      <c r="H379" s="159" t="s">
        <v>1</v>
      </c>
      <c r="I379" s="161"/>
      <c r="L379" s="158"/>
      <c r="M379" s="162"/>
      <c r="T379" s="163"/>
      <c r="AT379" s="159" t="s">
        <v>205</v>
      </c>
      <c r="AU379" s="159" t="s">
        <v>89</v>
      </c>
      <c r="AV379" s="13" t="s">
        <v>21</v>
      </c>
      <c r="AW379" s="13" t="s">
        <v>36</v>
      </c>
      <c r="AX379" s="13" t="s">
        <v>81</v>
      </c>
      <c r="AY379" s="159" t="s">
        <v>196</v>
      </c>
    </row>
    <row r="380" spans="2:51" s="13" customFormat="1" ht="11.25">
      <c r="B380" s="158"/>
      <c r="D380" s="151" t="s">
        <v>205</v>
      </c>
      <c r="E380" s="159" t="s">
        <v>1</v>
      </c>
      <c r="F380" s="160" t="s">
        <v>672</v>
      </c>
      <c r="H380" s="159" t="s">
        <v>1</v>
      </c>
      <c r="I380" s="161"/>
      <c r="L380" s="158"/>
      <c r="M380" s="162"/>
      <c r="T380" s="163"/>
      <c r="AT380" s="159" t="s">
        <v>205</v>
      </c>
      <c r="AU380" s="159" t="s">
        <v>89</v>
      </c>
      <c r="AV380" s="13" t="s">
        <v>21</v>
      </c>
      <c r="AW380" s="13" t="s">
        <v>36</v>
      </c>
      <c r="AX380" s="13" t="s">
        <v>81</v>
      </c>
      <c r="AY380" s="159" t="s">
        <v>196</v>
      </c>
    </row>
    <row r="381" spans="2:51" s="13" customFormat="1" ht="11.25">
      <c r="B381" s="158"/>
      <c r="D381" s="151" t="s">
        <v>205</v>
      </c>
      <c r="E381" s="159" t="s">
        <v>1</v>
      </c>
      <c r="F381" s="160" t="s">
        <v>673</v>
      </c>
      <c r="H381" s="159" t="s">
        <v>1</v>
      </c>
      <c r="I381" s="161"/>
      <c r="L381" s="158"/>
      <c r="M381" s="162"/>
      <c r="T381" s="163"/>
      <c r="AT381" s="159" t="s">
        <v>205</v>
      </c>
      <c r="AU381" s="159" t="s">
        <v>89</v>
      </c>
      <c r="AV381" s="13" t="s">
        <v>21</v>
      </c>
      <c r="AW381" s="13" t="s">
        <v>36</v>
      </c>
      <c r="AX381" s="13" t="s">
        <v>81</v>
      </c>
      <c r="AY381" s="159" t="s">
        <v>196</v>
      </c>
    </row>
    <row r="382" spans="2:51" s="13" customFormat="1" ht="11.25">
      <c r="B382" s="158"/>
      <c r="D382" s="151" t="s">
        <v>205</v>
      </c>
      <c r="E382" s="159" t="s">
        <v>1</v>
      </c>
      <c r="F382" s="160" t="s">
        <v>674</v>
      </c>
      <c r="H382" s="159" t="s">
        <v>1</v>
      </c>
      <c r="I382" s="161"/>
      <c r="L382" s="158"/>
      <c r="M382" s="162"/>
      <c r="T382" s="163"/>
      <c r="AT382" s="159" t="s">
        <v>205</v>
      </c>
      <c r="AU382" s="159" t="s">
        <v>89</v>
      </c>
      <c r="AV382" s="13" t="s">
        <v>21</v>
      </c>
      <c r="AW382" s="13" t="s">
        <v>36</v>
      </c>
      <c r="AX382" s="13" t="s">
        <v>81</v>
      </c>
      <c r="AY382" s="159" t="s">
        <v>196</v>
      </c>
    </row>
    <row r="383" spans="2:51" s="13" customFormat="1" ht="11.25">
      <c r="B383" s="158"/>
      <c r="D383" s="151" t="s">
        <v>205</v>
      </c>
      <c r="E383" s="159" t="s">
        <v>1</v>
      </c>
      <c r="F383" s="160" t="s">
        <v>675</v>
      </c>
      <c r="H383" s="159" t="s">
        <v>1</v>
      </c>
      <c r="I383" s="161"/>
      <c r="L383" s="158"/>
      <c r="M383" s="162"/>
      <c r="T383" s="163"/>
      <c r="AT383" s="159" t="s">
        <v>205</v>
      </c>
      <c r="AU383" s="159" t="s">
        <v>89</v>
      </c>
      <c r="AV383" s="13" t="s">
        <v>21</v>
      </c>
      <c r="AW383" s="13" t="s">
        <v>36</v>
      </c>
      <c r="AX383" s="13" t="s">
        <v>81</v>
      </c>
      <c r="AY383" s="159" t="s">
        <v>196</v>
      </c>
    </row>
    <row r="384" spans="2:51" s="13" customFormat="1" ht="11.25">
      <c r="B384" s="158"/>
      <c r="D384" s="151" t="s">
        <v>205</v>
      </c>
      <c r="E384" s="159" t="s">
        <v>1</v>
      </c>
      <c r="F384" s="160" t="s">
        <v>676</v>
      </c>
      <c r="H384" s="159" t="s">
        <v>1</v>
      </c>
      <c r="I384" s="161"/>
      <c r="L384" s="158"/>
      <c r="M384" s="162"/>
      <c r="T384" s="163"/>
      <c r="AT384" s="159" t="s">
        <v>205</v>
      </c>
      <c r="AU384" s="159" t="s">
        <v>89</v>
      </c>
      <c r="AV384" s="13" t="s">
        <v>21</v>
      </c>
      <c r="AW384" s="13" t="s">
        <v>36</v>
      </c>
      <c r="AX384" s="13" t="s">
        <v>81</v>
      </c>
      <c r="AY384" s="159" t="s">
        <v>196</v>
      </c>
    </row>
    <row r="385" spans="2:65" s="13" customFormat="1" ht="11.25">
      <c r="B385" s="158"/>
      <c r="D385" s="151" t="s">
        <v>205</v>
      </c>
      <c r="E385" s="159" t="s">
        <v>1</v>
      </c>
      <c r="F385" s="160" t="s">
        <v>677</v>
      </c>
      <c r="H385" s="159" t="s">
        <v>1</v>
      </c>
      <c r="I385" s="161"/>
      <c r="L385" s="158"/>
      <c r="M385" s="162"/>
      <c r="T385" s="163"/>
      <c r="AT385" s="159" t="s">
        <v>205</v>
      </c>
      <c r="AU385" s="159" t="s">
        <v>89</v>
      </c>
      <c r="AV385" s="13" t="s">
        <v>21</v>
      </c>
      <c r="AW385" s="13" t="s">
        <v>36</v>
      </c>
      <c r="AX385" s="13" t="s">
        <v>81</v>
      </c>
      <c r="AY385" s="159" t="s">
        <v>196</v>
      </c>
    </row>
    <row r="386" spans="2:65" s="13" customFormat="1" ht="11.25">
      <c r="B386" s="158"/>
      <c r="D386" s="151" t="s">
        <v>205</v>
      </c>
      <c r="E386" s="159" t="s">
        <v>1</v>
      </c>
      <c r="F386" s="160" t="s">
        <v>678</v>
      </c>
      <c r="H386" s="159" t="s">
        <v>1</v>
      </c>
      <c r="I386" s="161"/>
      <c r="L386" s="158"/>
      <c r="M386" s="162"/>
      <c r="T386" s="163"/>
      <c r="AT386" s="159" t="s">
        <v>205</v>
      </c>
      <c r="AU386" s="159" t="s">
        <v>89</v>
      </c>
      <c r="AV386" s="13" t="s">
        <v>21</v>
      </c>
      <c r="AW386" s="13" t="s">
        <v>36</v>
      </c>
      <c r="AX386" s="13" t="s">
        <v>81</v>
      </c>
      <c r="AY386" s="159" t="s">
        <v>196</v>
      </c>
    </row>
    <row r="387" spans="2:65" s="13" customFormat="1" ht="11.25">
      <c r="B387" s="158"/>
      <c r="D387" s="151" t="s">
        <v>205</v>
      </c>
      <c r="E387" s="159" t="s">
        <v>1</v>
      </c>
      <c r="F387" s="160" t="s">
        <v>679</v>
      </c>
      <c r="H387" s="159" t="s">
        <v>1</v>
      </c>
      <c r="I387" s="161"/>
      <c r="L387" s="158"/>
      <c r="M387" s="162"/>
      <c r="T387" s="163"/>
      <c r="AT387" s="159" t="s">
        <v>205</v>
      </c>
      <c r="AU387" s="159" t="s">
        <v>89</v>
      </c>
      <c r="AV387" s="13" t="s">
        <v>21</v>
      </c>
      <c r="AW387" s="13" t="s">
        <v>36</v>
      </c>
      <c r="AX387" s="13" t="s">
        <v>81</v>
      </c>
      <c r="AY387" s="159" t="s">
        <v>196</v>
      </c>
    </row>
    <row r="388" spans="2:65" s="13" customFormat="1" ht="11.25">
      <c r="B388" s="158"/>
      <c r="D388" s="151" t="s">
        <v>205</v>
      </c>
      <c r="E388" s="159" t="s">
        <v>1</v>
      </c>
      <c r="F388" s="160" t="s">
        <v>680</v>
      </c>
      <c r="H388" s="159" t="s">
        <v>1</v>
      </c>
      <c r="I388" s="161"/>
      <c r="L388" s="158"/>
      <c r="M388" s="162"/>
      <c r="T388" s="163"/>
      <c r="AT388" s="159" t="s">
        <v>205</v>
      </c>
      <c r="AU388" s="159" t="s">
        <v>89</v>
      </c>
      <c r="AV388" s="13" t="s">
        <v>21</v>
      </c>
      <c r="AW388" s="13" t="s">
        <v>36</v>
      </c>
      <c r="AX388" s="13" t="s">
        <v>81</v>
      </c>
      <c r="AY388" s="159" t="s">
        <v>196</v>
      </c>
    </row>
    <row r="389" spans="2:65" s="13" customFormat="1" ht="11.25">
      <c r="B389" s="158"/>
      <c r="D389" s="151" t="s">
        <v>205</v>
      </c>
      <c r="E389" s="159" t="s">
        <v>1</v>
      </c>
      <c r="F389" s="160" t="s">
        <v>681</v>
      </c>
      <c r="H389" s="159" t="s">
        <v>1</v>
      </c>
      <c r="I389" s="161"/>
      <c r="L389" s="158"/>
      <c r="M389" s="162"/>
      <c r="T389" s="163"/>
      <c r="AT389" s="159" t="s">
        <v>205</v>
      </c>
      <c r="AU389" s="159" t="s">
        <v>89</v>
      </c>
      <c r="AV389" s="13" t="s">
        <v>21</v>
      </c>
      <c r="AW389" s="13" t="s">
        <v>36</v>
      </c>
      <c r="AX389" s="13" t="s">
        <v>81</v>
      </c>
      <c r="AY389" s="159" t="s">
        <v>196</v>
      </c>
    </row>
    <row r="390" spans="2:65" s="13" customFormat="1" ht="11.25">
      <c r="B390" s="158"/>
      <c r="D390" s="151" t="s">
        <v>205</v>
      </c>
      <c r="E390" s="159" t="s">
        <v>1</v>
      </c>
      <c r="F390" s="160" t="s">
        <v>682</v>
      </c>
      <c r="H390" s="159" t="s">
        <v>1</v>
      </c>
      <c r="I390" s="161"/>
      <c r="L390" s="158"/>
      <c r="M390" s="162"/>
      <c r="T390" s="163"/>
      <c r="AT390" s="159" t="s">
        <v>205</v>
      </c>
      <c r="AU390" s="159" t="s">
        <v>89</v>
      </c>
      <c r="AV390" s="13" t="s">
        <v>21</v>
      </c>
      <c r="AW390" s="13" t="s">
        <v>36</v>
      </c>
      <c r="AX390" s="13" t="s">
        <v>81</v>
      </c>
      <c r="AY390" s="159" t="s">
        <v>196</v>
      </c>
    </row>
    <row r="391" spans="2:65" s="13" customFormat="1" ht="11.25">
      <c r="B391" s="158"/>
      <c r="D391" s="151" t="s">
        <v>205</v>
      </c>
      <c r="E391" s="159" t="s">
        <v>1</v>
      </c>
      <c r="F391" s="160" t="s">
        <v>683</v>
      </c>
      <c r="H391" s="159" t="s">
        <v>1</v>
      </c>
      <c r="I391" s="161"/>
      <c r="L391" s="158"/>
      <c r="M391" s="162"/>
      <c r="T391" s="163"/>
      <c r="AT391" s="159" t="s">
        <v>205</v>
      </c>
      <c r="AU391" s="159" t="s">
        <v>89</v>
      </c>
      <c r="AV391" s="13" t="s">
        <v>21</v>
      </c>
      <c r="AW391" s="13" t="s">
        <v>36</v>
      </c>
      <c r="AX391" s="13" t="s">
        <v>81</v>
      </c>
      <c r="AY391" s="159" t="s">
        <v>196</v>
      </c>
    </row>
    <row r="392" spans="2:65" s="13" customFormat="1" ht="11.25">
      <c r="B392" s="158"/>
      <c r="D392" s="151" t="s">
        <v>205</v>
      </c>
      <c r="E392" s="159" t="s">
        <v>1</v>
      </c>
      <c r="F392" s="160" t="s">
        <v>684</v>
      </c>
      <c r="H392" s="159" t="s">
        <v>1</v>
      </c>
      <c r="I392" s="161"/>
      <c r="L392" s="158"/>
      <c r="M392" s="162"/>
      <c r="T392" s="163"/>
      <c r="AT392" s="159" t="s">
        <v>205</v>
      </c>
      <c r="AU392" s="159" t="s">
        <v>89</v>
      </c>
      <c r="AV392" s="13" t="s">
        <v>21</v>
      </c>
      <c r="AW392" s="13" t="s">
        <v>36</v>
      </c>
      <c r="AX392" s="13" t="s">
        <v>81</v>
      </c>
      <c r="AY392" s="159" t="s">
        <v>196</v>
      </c>
    </row>
    <row r="393" spans="2:65" s="13" customFormat="1" ht="11.25">
      <c r="B393" s="158"/>
      <c r="D393" s="151" t="s">
        <v>205</v>
      </c>
      <c r="E393" s="159" t="s">
        <v>1</v>
      </c>
      <c r="F393" s="160" t="s">
        <v>685</v>
      </c>
      <c r="H393" s="159" t="s">
        <v>1</v>
      </c>
      <c r="I393" s="161"/>
      <c r="L393" s="158"/>
      <c r="M393" s="162"/>
      <c r="T393" s="163"/>
      <c r="AT393" s="159" t="s">
        <v>205</v>
      </c>
      <c r="AU393" s="159" t="s">
        <v>89</v>
      </c>
      <c r="AV393" s="13" t="s">
        <v>21</v>
      </c>
      <c r="AW393" s="13" t="s">
        <v>36</v>
      </c>
      <c r="AX393" s="13" t="s">
        <v>81</v>
      </c>
      <c r="AY393" s="159" t="s">
        <v>196</v>
      </c>
    </row>
    <row r="394" spans="2:65" s="12" customFormat="1" ht="11.25">
      <c r="B394" s="150"/>
      <c r="D394" s="151" t="s">
        <v>205</v>
      </c>
      <c r="E394" s="152" t="s">
        <v>1</v>
      </c>
      <c r="F394" s="153" t="s">
        <v>21</v>
      </c>
      <c r="H394" s="154">
        <v>1</v>
      </c>
      <c r="I394" s="155"/>
      <c r="L394" s="150"/>
      <c r="M394" s="156"/>
      <c r="T394" s="157"/>
      <c r="AT394" s="152" t="s">
        <v>205</v>
      </c>
      <c r="AU394" s="152" t="s">
        <v>89</v>
      </c>
      <c r="AV394" s="12" t="s">
        <v>89</v>
      </c>
      <c r="AW394" s="12" t="s">
        <v>36</v>
      </c>
      <c r="AX394" s="12" t="s">
        <v>21</v>
      </c>
      <c r="AY394" s="152" t="s">
        <v>196</v>
      </c>
    </row>
    <row r="395" spans="2:65" s="1" customFormat="1" ht="24.2" customHeight="1">
      <c r="B395" s="32"/>
      <c r="C395" s="137" t="s">
        <v>27</v>
      </c>
      <c r="D395" s="137" t="s">
        <v>198</v>
      </c>
      <c r="E395" s="138" t="s">
        <v>686</v>
      </c>
      <c r="F395" s="139" t="s">
        <v>687</v>
      </c>
      <c r="G395" s="140" t="s">
        <v>512</v>
      </c>
      <c r="H395" s="141">
        <v>2</v>
      </c>
      <c r="I395" s="142"/>
      <c r="J395" s="143">
        <f>ROUND(I395*H395,2)</f>
        <v>0</v>
      </c>
      <c r="K395" s="139" t="s">
        <v>217</v>
      </c>
      <c r="L395" s="32"/>
      <c r="M395" s="144" t="s">
        <v>1</v>
      </c>
      <c r="N395" s="145" t="s">
        <v>46</v>
      </c>
      <c r="P395" s="146">
        <f>O395*H395</f>
        <v>0</v>
      </c>
      <c r="Q395" s="146">
        <v>0</v>
      </c>
      <c r="R395" s="146">
        <f>Q395*H395</f>
        <v>0</v>
      </c>
      <c r="S395" s="146">
        <v>5.5E-2</v>
      </c>
      <c r="T395" s="147">
        <f>S395*H395</f>
        <v>0.11</v>
      </c>
      <c r="AR395" s="148" t="s">
        <v>203</v>
      </c>
      <c r="AT395" s="148" t="s">
        <v>198</v>
      </c>
      <c r="AU395" s="148" t="s">
        <v>89</v>
      </c>
      <c r="AY395" s="17" t="s">
        <v>196</v>
      </c>
      <c r="BE395" s="149">
        <f>IF(N395="základní",J395,0)</f>
        <v>0</v>
      </c>
      <c r="BF395" s="149">
        <f>IF(N395="snížená",J395,0)</f>
        <v>0</v>
      </c>
      <c r="BG395" s="149">
        <f>IF(N395="zákl. přenesená",J395,0)</f>
        <v>0</v>
      </c>
      <c r="BH395" s="149">
        <f>IF(N395="sníž. přenesená",J395,0)</f>
        <v>0</v>
      </c>
      <c r="BI395" s="149">
        <f>IF(N395="nulová",J395,0)</f>
        <v>0</v>
      </c>
      <c r="BJ395" s="17" t="s">
        <v>21</v>
      </c>
      <c r="BK395" s="149">
        <f>ROUND(I395*H395,2)</f>
        <v>0</v>
      </c>
      <c r="BL395" s="17" t="s">
        <v>203</v>
      </c>
      <c r="BM395" s="148" t="s">
        <v>688</v>
      </c>
    </row>
    <row r="396" spans="2:65" s="12" customFormat="1" ht="11.25">
      <c r="B396" s="150"/>
      <c r="D396" s="151" t="s">
        <v>205</v>
      </c>
      <c r="E396" s="152" t="s">
        <v>1</v>
      </c>
      <c r="F396" s="153" t="s">
        <v>689</v>
      </c>
      <c r="H396" s="154">
        <v>2</v>
      </c>
      <c r="I396" s="155"/>
      <c r="L396" s="150"/>
      <c r="M396" s="156"/>
      <c r="T396" s="157"/>
      <c r="AT396" s="152" t="s">
        <v>205</v>
      </c>
      <c r="AU396" s="152" t="s">
        <v>89</v>
      </c>
      <c r="AV396" s="12" t="s">
        <v>89</v>
      </c>
      <c r="AW396" s="12" t="s">
        <v>36</v>
      </c>
      <c r="AX396" s="12" t="s">
        <v>21</v>
      </c>
      <c r="AY396" s="152" t="s">
        <v>196</v>
      </c>
    </row>
    <row r="397" spans="2:65" s="1" customFormat="1" ht="16.5" customHeight="1">
      <c r="B397" s="32"/>
      <c r="C397" s="137" t="s">
        <v>690</v>
      </c>
      <c r="D397" s="137" t="s">
        <v>198</v>
      </c>
      <c r="E397" s="138" t="s">
        <v>691</v>
      </c>
      <c r="F397" s="139" t="s">
        <v>692</v>
      </c>
      <c r="G397" s="140" t="s">
        <v>512</v>
      </c>
      <c r="H397" s="141">
        <v>2</v>
      </c>
      <c r="I397" s="142"/>
      <c r="J397" s="143">
        <f>ROUND(I397*H397,2)</f>
        <v>0</v>
      </c>
      <c r="K397" s="139" t="s">
        <v>217</v>
      </c>
      <c r="L397" s="32"/>
      <c r="M397" s="144" t="s">
        <v>1</v>
      </c>
      <c r="N397" s="145" t="s">
        <v>46</v>
      </c>
      <c r="P397" s="146">
        <f>O397*H397</f>
        <v>0</v>
      </c>
      <c r="Q397" s="146">
        <v>0</v>
      </c>
      <c r="R397" s="146">
        <f>Q397*H397</f>
        <v>0</v>
      </c>
      <c r="S397" s="146">
        <v>3.5000000000000003E-2</v>
      </c>
      <c r="T397" s="147">
        <f>S397*H397</f>
        <v>7.0000000000000007E-2</v>
      </c>
      <c r="AR397" s="148" t="s">
        <v>203</v>
      </c>
      <c r="AT397" s="148" t="s">
        <v>198</v>
      </c>
      <c r="AU397" s="148" t="s">
        <v>89</v>
      </c>
      <c r="AY397" s="17" t="s">
        <v>196</v>
      </c>
      <c r="BE397" s="149">
        <f>IF(N397="základní",J397,0)</f>
        <v>0</v>
      </c>
      <c r="BF397" s="149">
        <f>IF(N397="snížená",J397,0)</f>
        <v>0</v>
      </c>
      <c r="BG397" s="149">
        <f>IF(N397="zákl. přenesená",J397,0)</f>
        <v>0</v>
      </c>
      <c r="BH397" s="149">
        <f>IF(N397="sníž. přenesená",J397,0)</f>
        <v>0</v>
      </c>
      <c r="BI397" s="149">
        <f>IF(N397="nulová",J397,0)</f>
        <v>0</v>
      </c>
      <c r="BJ397" s="17" t="s">
        <v>21</v>
      </c>
      <c r="BK397" s="149">
        <f>ROUND(I397*H397,2)</f>
        <v>0</v>
      </c>
      <c r="BL397" s="17" t="s">
        <v>203</v>
      </c>
      <c r="BM397" s="148" t="s">
        <v>693</v>
      </c>
    </row>
    <row r="398" spans="2:65" s="1" customFormat="1" ht="24.2" customHeight="1">
      <c r="B398" s="32"/>
      <c r="C398" s="137" t="s">
        <v>694</v>
      </c>
      <c r="D398" s="137" t="s">
        <v>198</v>
      </c>
      <c r="E398" s="138" t="s">
        <v>695</v>
      </c>
      <c r="F398" s="139" t="s">
        <v>696</v>
      </c>
      <c r="G398" s="140" t="s">
        <v>512</v>
      </c>
      <c r="H398" s="141">
        <v>2</v>
      </c>
      <c r="I398" s="142"/>
      <c r="J398" s="143">
        <f>ROUND(I398*H398,2)</f>
        <v>0</v>
      </c>
      <c r="K398" s="139" t="s">
        <v>217</v>
      </c>
      <c r="L398" s="32"/>
      <c r="M398" s="144" t="s">
        <v>1</v>
      </c>
      <c r="N398" s="145" t="s">
        <v>46</v>
      </c>
      <c r="P398" s="146">
        <f>O398*H398</f>
        <v>0</v>
      </c>
      <c r="Q398" s="146">
        <v>1.6000000000000001E-3</v>
      </c>
      <c r="R398" s="146">
        <f>Q398*H398</f>
        <v>3.2000000000000002E-3</v>
      </c>
      <c r="S398" s="146">
        <v>0</v>
      </c>
      <c r="T398" s="147">
        <f>S398*H398</f>
        <v>0</v>
      </c>
      <c r="AR398" s="148" t="s">
        <v>203</v>
      </c>
      <c r="AT398" s="148" t="s">
        <v>198</v>
      </c>
      <c r="AU398" s="148" t="s">
        <v>89</v>
      </c>
      <c r="AY398" s="17" t="s">
        <v>196</v>
      </c>
      <c r="BE398" s="149">
        <f>IF(N398="základní",J398,0)</f>
        <v>0</v>
      </c>
      <c r="BF398" s="149">
        <f>IF(N398="snížená",J398,0)</f>
        <v>0</v>
      </c>
      <c r="BG398" s="149">
        <f>IF(N398="zákl. přenesená",J398,0)</f>
        <v>0</v>
      </c>
      <c r="BH398" s="149">
        <f>IF(N398="sníž. přenesená",J398,0)</f>
        <v>0</v>
      </c>
      <c r="BI398" s="149">
        <f>IF(N398="nulová",J398,0)</f>
        <v>0</v>
      </c>
      <c r="BJ398" s="17" t="s">
        <v>21</v>
      </c>
      <c r="BK398" s="149">
        <f>ROUND(I398*H398,2)</f>
        <v>0</v>
      </c>
      <c r="BL398" s="17" t="s">
        <v>203</v>
      </c>
      <c r="BM398" s="148" t="s">
        <v>697</v>
      </c>
    </row>
    <row r="399" spans="2:65" s="1" customFormat="1" ht="24.2" customHeight="1">
      <c r="B399" s="32"/>
      <c r="C399" s="137" t="s">
        <v>698</v>
      </c>
      <c r="D399" s="137" t="s">
        <v>198</v>
      </c>
      <c r="E399" s="138" t="s">
        <v>699</v>
      </c>
      <c r="F399" s="139" t="s">
        <v>700</v>
      </c>
      <c r="G399" s="140" t="s">
        <v>209</v>
      </c>
      <c r="H399" s="141">
        <v>0.18</v>
      </c>
      <c r="I399" s="142"/>
      <c r="J399" s="143">
        <f>ROUND(I399*H399,2)</f>
        <v>0</v>
      </c>
      <c r="K399" s="139" t="s">
        <v>202</v>
      </c>
      <c r="L399" s="32"/>
      <c r="M399" s="144" t="s">
        <v>1</v>
      </c>
      <c r="N399" s="145" t="s">
        <v>46</v>
      </c>
      <c r="P399" s="146">
        <f>O399*H399</f>
        <v>0</v>
      </c>
      <c r="Q399" s="146">
        <v>0</v>
      </c>
      <c r="R399" s="146">
        <f>Q399*H399</f>
        <v>0</v>
      </c>
      <c r="S399" s="146">
        <v>0</v>
      </c>
      <c r="T399" s="147">
        <f>S399*H399</f>
        <v>0</v>
      </c>
      <c r="AR399" s="148" t="s">
        <v>203</v>
      </c>
      <c r="AT399" s="148" t="s">
        <v>198</v>
      </c>
      <c r="AU399" s="148" t="s">
        <v>89</v>
      </c>
      <c r="AY399" s="17" t="s">
        <v>196</v>
      </c>
      <c r="BE399" s="149">
        <f>IF(N399="základní",J399,0)</f>
        <v>0</v>
      </c>
      <c r="BF399" s="149">
        <f>IF(N399="snížená",J399,0)</f>
        <v>0</v>
      </c>
      <c r="BG399" s="149">
        <f>IF(N399="zákl. přenesená",J399,0)</f>
        <v>0</v>
      </c>
      <c r="BH399" s="149">
        <f>IF(N399="sníž. přenesená",J399,0)</f>
        <v>0</v>
      </c>
      <c r="BI399" s="149">
        <f>IF(N399="nulová",J399,0)</f>
        <v>0</v>
      </c>
      <c r="BJ399" s="17" t="s">
        <v>21</v>
      </c>
      <c r="BK399" s="149">
        <f>ROUND(I399*H399,2)</f>
        <v>0</v>
      </c>
      <c r="BL399" s="17" t="s">
        <v>203</v>
      </c>
      <c r="BM399" s="148" t="s">
        <v>701</v>
      </c>
    </row>
    <row r="400" spans="2:65" s="12" customFormat="1" ht="11.25">
      <c r="B400" s="150"/>
      <c r="D400" s="151" t="s">
        <v>205</v>
      </c>
      <c r="E400" s="152" t="s">
        <v>1</v>
      </c>
      <c r="F400" s="153" t="s">
        <v>702</v>
      </c>
      <c r="H400" s="154">
        <v>0.18</v>
      </c>
      <c r="I400" s="155"/>
      <c r="L400" s="150"/>
      <c r="M400" s="156"/>
      <c r="T400" s="157"/>
      <c r="AT400" s="152" t="s">
        <v>205</v>
      </c>
      <c r="AU400" s="152" t="s">
        <v>89</v>
      </c>
      <c r="AV400" s="12" t="s">
        <v>89</v>
      </c>
      <c r="AW400" s="12" t="s">
        <v>36</v>
      </c>
      <c r="AX400" s="12" t="s">
        <v>21</v>
      </c>
      <c r="AY400" s="152" t="s">
        <v>196</v>
      </c>
    </row>
    <row r="401" spans="2:65" s="1" customFormat="1" ht="24.2" customHeight="1">
      <c r="B401" s="32"/>
      <c r="C401" s="137" t="s">
        <v>703</v>
      </c>
      <c r="D401" s="137" t="s">
        <v>198</v>
      </c>
      <c r="E401" s="138" t="s">
        <v>704</v>
      </c>
      <c r="F401" s="139" t="s">
        <v>705</v>
      </c>
      <c r="G401" s="140" t="s">
        <v>209</v>
      </c>
      <c r="H401" s="141">
        <v>1.26</v>
      </c>
      <c r="I401" s="142"/>
      <c r="J401" s="143">
        <f>ROUND(I401*H401,2)</f>
        <v>0</v>
      </c>
      <c r="K401" s="139" t="s">
        <v>202</v>
      </c>
      <c r="L401" s="32"/>
      <c r="M401" s="144" t="s">
        <v>1</v>
      </c>
      <c r="N401" s="145" t="s">
        <v>46</v>
      </c>
      <c r="P401" s="146">
        <f>O401*H401</f>
        <v>0</v>
      </c>
      <c r="Q401" s="146">
        <v>0</v>
      </c>
      <c r="R401" s="146">
        <f>Q401*H401</f>
        <v>0</v>
      </c>
      <c r="S401" s="146">
        <v>0</v>
      </c>
      <c r="T401" s="147">
        <f>S401*H401</f>
        <v>0</v>
      </c>
      <c r="AR401" s="148" t="s">
        <v>203</v>
      </c>
      <c r="AT401" s="148" t="s">
        <v>198</v>
      </c>
      <c r="AU401" s="148" t="s">
        <v>89</v>
      </c>
      <c r="AY401" s="17" t="s">
        <v>196</v>
      </c>
      <c r="BE401" s="149">
        <f>IF(N401="základní",J401,0)</f>
        <v>0</v>
      </c>
      <c r="BF401" s="149">
        <f>IF(N401="snížená",J401,0)</f>
        <v>0</v>
      </c>
      <c r="BG401" s="149">
        <f>IF(N401="zákl. přenesená",J401,0)</f>
        <v>0</v>
      </c>
      <c r="BH401" s="149">
        <f>IF(N401="sníž. přenesená",J401,0)</f>
        <v>0</v>
      </c>
      <c r="BI401" s="149">
        <f>IF(N401="nulová",J401,0)</f>
        <v>0</v>
      </c>
      <c r="BJ401" s="17" t="s">
        <v>21</v>
      </c>
      <c r="BK401" s="149">
        <f>ROUND(I401*H401,2)</f>
        <v>0</v>
      </c>
      <c r="BL401" s="17" t="s">
        <v>203</v>
      </c>
      <c r="BM401" s="148" t="s">
        <v>706</v>
      </c>
    </row>
    <row r="402" spans="2:65" s="12" customFormat="1" ht="11.25">
      <c r="B402" s="150"/>
      <c r="D402" s="151" t="s">
        <v>205</v>
      </c>
      <c r="F402" s="153" t="s">
        <v>707</v>
      </c>
      <c r="H402" s="154">
        <v>1.26</v>
      </c>
      <c r="I402" s="155"/>
      <c r="L402" s="150"/>
      <c r="M402" s="156"/>
      <c r="T402" s="157"/>
      <c r="AT402" s="152" t="s">
        <v>205</v>
      </c>
      <c r="AU402" s="152" t="s">
        <v>89</v>
      </c>
      <c r="AV402" s="12" t="s">
        <v>89</v>
      </c>
      <c r="AW402" s="12" t="s">
        <v>4</v>
      </c>
      <c r="AX402" s="12" t="s">
        <v>21</v>
      </c>
      <c r="AY402" s="152" t="s">
        <v>196</v>
      </c>
    </row>
    <row r="403" spans="2:65" s="1" customFormat="1" ht="21.75" customHeight="1">
      <c r="B403" s="32"/>
      <c r="C403" s="137" t="s">
        <v>708</v>
      </c>
      <c r="D403" s="137" t="s">
        <v>198</v>
      </c>
      <c r="E403" s="138" t="s">
        <v>709</v>
      </c>
      <c r="F403" s="139" t="s">
        <v>710</v>
      </c>
      <c r="G403" s="140" t="s">
        <v>227</v>
      </c>
      <c r="H403" s="141">
        <v>249</v>
      </c>
      <c r="I403" s="142"/>
      <c r="J403" s="143">
        <f>ROUND(I403*H403,2)</f>
        <v>0</v>
      </c>
      <c r="K403" s="139" t="s">
        <v>202</v>
      </c>
      <c r="L403" s="32"/>
      <c r="M403" s="144" t="s">
        <v>1</v>
      </c>
      <c r="N403" s="145" t="s">
        <v>46</v>
      </c>
      <c r="P403" s="146">
        <f>O403*H403</f>
        <v>0</v>
      </c>
      <c r="Q403" s="146">
        <v>0</v>
      </c>
      <c r="R403" s="146">
        <f>Q403*H403</f>
        <v>0</v>
      </c>
      <c r="S403" s="146">
        <v>4.3999999999999997E-2</v>
      </c>
      <c r="T403" s="147">
        <f>S403*H403</f>
        <v>10.956</v>
      </c>
      <c r="AR403" s="148" t="s">
        <v>203</v>
      </c>
      <c r="AT403" s="148" t="s">
        <v>198</v>
      </c>
      <c r="AU403" s="148" t="s">
        <v>89</v>
      </c>
      <c r="AY403" s="17" t="s">
        <v>196</v>
      </c>
      <c r="BE403" s="149">
        <f>IF(N403="základní",J403,0)</f>
        <v>0</v>
      </c>
      <c r="BF403" s="149">
        <f>IF(N403="snížená",J403,0)</f>
        <v>0</v>
      </c>
      <c r="BG403" s="149">
        <f>IF(N403="zákl. přenesená",J403,0)</f>
        <v>0</v>
      </c>
      <c r="BH403" s="149">
        <f>IF(N403="sníž. přenesená",J403,0)</f>
        <v>0</v>
      </c>
      <c r="BI403" s="149">
        <f>IF(N403="nulová",J403,0)</f>
        <v>0</v>
      </c>
      <c r="BJ403" s="17" t="s">
        <v>21</v>
      </c>
      <c r="BK403" s="149">
        <f>ROUND(I403*H403,2)</f>
        <v>0</v>
      </c>
      <c r="BL403" s="17" t="s">
        <v>203</v>
      </c>
      <c r="BM403" s="148" t="s">
        <v>711</v>
      </c>
    </row>
    <row r="404" spans="2:65" s="12" customFormat="1" ht="11.25">
      <c r="B404" s="150"/>
      <c r="D404" s="151" t="s">
        <v>205</v>
      </c>
      <c r="E404" s="152" t="s">
        <v>1</v>
      </c>
      <c r="F404" s="153" t="s">
        <v>712</v>
      </c>
      <c r="H404" s="154">
        <v>249</v>
      </c>
      <c r="I404" s="155"/>
      <c r="L404" s="150"/>
      <c r="M404" s="156"/>
      <c r="T404" s="157"/>
      <c r="AT404" s="152" t="s">
        <v>205</v>
      </c>
      <c r="AU404" s="152" t="s">
        <v>89</v>
      </c>
      <c r="AV404" s="12" t="s">
        <v>89</v>
      </c>
      <c r="AW404" s="12" t="s">
        <v>36</v>
      </c>
      <c r="AX404" s="12" t="s">
        <v>21</v>
      </c>
      <c r="AY404" s="152" t="s">
        <v>196</v>
      </c>
    </row>
    <row r="405" spans="2:65" s="1" customFormat="1" ht="24.2" customHeight="1">
      <c r="B405" s="32"/>
      <c r="C405" s="137" t="s">
        <v>713</v>
      </c>
      <c r="D405" s="137" t="s">
        <v>198</v>
      </c>
      <c r="E405" s="138" t="s">
        <v>714</v>
      </c>
      <c r="F405" s="139" t="s">
        <v>715</v>
      </c>
      <c r="G405" s="140" t="s">
        <v>209</v>
      </c>
      <c r="H405" s="141">
        <v>10.956</v>
      </c>
      <c r="I405" s="142"/>
      <c r="J405" s="143">
        <f>ROUND(I405*H405,2)</f>
        <v>0</v>
      </c>
      <c r="K405" s="139" t="s">
        <v>202</v>
      </c>
      <c r="L405" s="32"/>
      <c r="M405" s="144" t="s">
        <v>1</v>
      </c>
      <c r="N405" s="145" t="s">
        <v>46</v>
      </c>
      <c r="P405" s="146">
        <f>O405*H405</f>
        <v>0</v>
      </c>
      <c r="Q405" s="146">
        <v>0</v>
      </c>
      <c r="R405" s="146">
        <f>Q405*H405</f>
        <v>0</v>
      </c>
      <c r="S405" s="146">
        <v>0</v>
      </c>
      <c r="T405" s="147">
        <f>S405*H405</f>
        <v>0</v>
      </c>
      <c r="AR405" s="148" t="s">
        <v>203</v>
      </c>
      <c r="AT405" s="148" t="s">
        <v>198</v>
      </c>
      <c r="AU405" s="148" t="s">
        <v>89</v>
      </c>
      <c r="AY405" s="17" t="s">
        <v>196</v>
      </c>
      <c r="BE405" s="149">
        <f>IF(N405="základní",J405,0)</f>
        <v>0</v>
      </c>
      <c r="BF405" s="149">
        <f>IF(N405="snížená",J405,0)</f>
        <v>0</v>
      </c>
      <c r="BG405" s="149">
        <f>IF(N405="zákl. přenesená",J405,0)</f>
        <v>0</v>
      </c>
      <c r="BH405" s="149">
        <f>IF(N405="sníž. přenesená",J405,0)</f>
        <v>0</v>
      </c>
      <c r="BI405" s="149">
        <f>IF(N405="nulová",J405,0)</f>
        <v>0</v>
      </c>
      <c r="BJ405" s="17" t="s">
        <v>21</v>
      </c>
      <c r="BK405" s="149">
        <f>ROUND(I405*H405,2)</f>
        <v>0</v>
      </c>
      <c r="BL405" s="17" t="s">
        <v>203</v>
      </c>
      <c r="BM405" s="148" t="s">
        <v>716</v>
      </c>
    </row>
    <row r="406" spans="2:65" s="1" customFormat="1" ht="24.2" customHeight="1">
      <c r="B406" s="32"/>
      <c r="C406" s="137" t="s">
        <v>717</v>
      </c>
      <c r="D406" s="137" t="s">
        <v>198</v>
      </c>
      <c r="E406" s="138" t="s">
        <v>699</v>
      </c>
      <c r="F406" s="139" t="s">
        <v>700</v>
      </c>
      <c r="G406" s="140" t="s">
        <v>209</v>
      </c>
      <c r="H406" s="141">
        <v>10.956</v>
      </c>
      <c r="I406" s="142"/>
      <c r="J406" s="143">
        <f>ROUND(I406*H406,2)</f>
        <v>0</v>
      </c>
      <c r="K406" s="139" t="s">
        <v>202</v>
      </c>
      <c r="L406" s="32"/>
      <c r="M406" s="144" t="s">
        <v>1</v>
      </c>
      <c r="N406" s="145" t="s">
        <v>46</v>
      </c>
      <c r="P406" s="146">
        <f>O406*H406</f>
        <v>0</v>
      </c>
      <c r="Q406" s="146">
        <v>0</v>
      </c>
      <c r="R406" s="146">
        <f>Q406*H406</f>
        <v>0</v>
      </c>
      <c r="S406" s="146">
        <v>0</v>
      </c>
      <c r="T406" s="147">
        <f>S406*H406</f>
        <v>0</v>
      </c>
      <c r="AR406" s="148" t="s">
        <v>203</v>
      </c>
      <c r="AT406" s="148" t="s">
        <v>198</v>
      </c>
      <c r="AU406" s="148" t="s">
        <v>89</v>
      </c>
      <c r="AY406" s="17" t="s">
        <v>196</v>
      </c>
      <c r="BE406" s="149">
        <f>IF(N406="základní",J406,0)</f>
        <v>0</v>
      </c>
      <c r="BF406" s="149">
        <f>IF(N406="snížená",J406,0)</f>
        <v>0</v>
      </c>
      <c r="BG406" s="149">
        <f>IF(N406="zákl. přenesená",J406,0)</f>
        <v>0</v>
      </c>
      <c r="BH406" s="149">
        <f>IF(N406="sníž. přenesená",J406,0)</f>
        <v>0</v>
      </c>
      <c r="BI406" s="149">
        <f>IF(N406="nulová",J406,0)</f>
        <v>0</v>
      </c>
      <c r="BJ406" s="17" t="s">
        <v>21</v>
      </c>
      <c r="BK406" s="149">
        <f>ROUND(I406*H406,2)</f>
        <v>0</v>
      </c>
      <c r="BL406" s="17" t="s">
        <v>203</v>
      </c>
      <c r="BM406" s="148" t="s">
        <v>718</v>
      </c>
    </row>
    <row r="407" spans="2:65" s="1" customFormat="1" ht="24.2" customHeight="1">
      <c r="B407" s="32"/>
      <c r="C407" s="137" t="s">
        <v>719</v>
      </c>
      <c r="D407" s="137" t="s">
        <v>198</v>
      </c>
      <c r="E407" s="138" t="s">
        <v>704</v>
      </c>
      <c r="F407" s="139" t="s">
        <v>705</v>
      </c>
      <c r="G407" s="140" t="s">
        <v>209</v>
      </c>
      <c r="H407" s="141">
        <v>120.51600000000001</v>
      </c>
      <c r="I407" s="142"/>
      <c r="J407" s="143">
        <f>ROUND(I407*H407,2)</f>
        <v>0</v>
      </c>
      <c r="K407" s="139" t="s">
        <v>202</v>
      </c>
      <c r="L407" s="32"/>
      <c r="M407" s="144" t="s">
        <v>1</v>
      </c>
      <c r="N407" s="145" t="s">
        <v>46</v>
      </c>
      <c r="P407" s="146">
        <f>O407*H407</f>
        <v>0</v>
      </c>
      <c r="Q407" s="146">
        <v>0</v>
      </c>
      <c r="R407" s="146">
        <f>Q407*H407</f>
        <v>0</v>
      </c>
      <c r="S407" s="146">
        <v>0</v>
      </c>
      <c r="T407" s="147">
        <f>S407*H407</f>
        <v>0</v>
      </c>
      <c r="AR407" s="148" t="s">
        <v>203</v>
      </c>
      <c r="AT407" s="148" t="s">
        <v>198</v>
      </c>
      <c r="AU407" s="148" t="s">
        <v>89</v>
      </c>
      <c r="AY407" s="17" t="s">
        <v>196</v>
      </c>
      <c r="BE407" s="149">
        <f>IF(N407="základní",J407,0)</f>
        <v>0</v>
      </c>
      <c r="BF407" s="149">
        <f>IF(N407="snížená",J407,0)</f>
        <v>0</v>
      </c>
      <c r="BG407" s="149">
        <f>IF(N407="zákl. přenesená",J407,0)</f>
        <v>0</v>
      </c>
      <c r="BH407" s="149">
        <f>IF(N407="sníž. přenesená",J407,0)</f>
        <v>0</v>
      </c>
      <c r="BI407" s="149">
        <f>IF(N407="nulová",J407,0)</f>
        <v>0</v>
      </c>
      <c r="BJ407" s="17" t="s">
        <v>21</v>
      </c>
      <c r="BK407" s="149">
        <f>ROUND(I407*H407,2)</f>
        <v>0</v>
      </c>
      <c r="BL407" s="17" t="s">
        <v>203</v>
      </c>
      <c r="BM407" s="148" t="s">
        <v>720</v>
      </c>
    </row>
    <row r="408" spans="2:65" s="12" customFormat="1" ht="11.25">
      <c r="B408" s="150"/>
      <c r="D408" s="151" t="s">
        <v>205</v>
      </c>
      <c r="F408" s="153" t="s">
        <v>721</v>
      </c>
      <c r="H408" s="154">
        <v>120.51600000000001</v>
      </c>
      <c r="I408" s="155"/>
      <c r="L408" s="150"/>
      <c r="M408" s="156"/>
      <c r="T408" s="157"/>
      <c r="AT408" s="152" t="s">
        <v>205</v>
      </c>
      <c r="AU408" s="152" t="s">
        <v>89</v>
      </c>
      <c r="AV408" s="12" t="s">
        <v>89</v>
      </c>
      <c r="AW408" s="12" t="s">
        <v>4</v>
      </c>
      <c r="AX408" s="12" t="s">
        <v>21</v>
      </c>
      <c r="AY408" s="152" t="s">
        <v>196</v>
      </c>
    </row>
    <row r="409" spans="2:65" s="1" customFormat="1" ht="24.2" customHeight="1">
      <c r="B409" s="32"/>
      <c r="C409" s="137" t="s">
        <v>722</v>
      </c>
      <c r="D409" s="137" t="s">
        <v>198</v>
      </c>
      <c r="E409" s="138" t="s">
        <v>723</v>
      </c>
      <c r="F409" s="139" t="s">
        <v>724</v>
      </c>
      <c r="G409" s="140" t="s">
        <v>209</v>
      </c>
      <c r="H409" s="141">
        <v>10.956</v>
      </c>
      <c r="I409" s="142"/>
      <c r="J409" s="143">
        <f>ROUND(I409*H409,2)</f>
        <v>0</v>
      </c>
      <c r="K409" s="139" t="s">
        <v>217</v>
      </c>
      <c r="L409" s="32"/>
      <c r="M409" s="144" t="s">
        <v>1</v>
      </c>
      <c r="N409" s="145" t="s">
        <v>46</v>
      </c>
      <c r="P409" s="146">
        <f>O409*H409</f>
        <v>0</v>
      </c>
      <c r="Q409" s="146">
        <v>0</v>
      </c>
      <c r="R409" s="146">
        <f>Q409*H409</f>
        <v>0</v>
      </c>
      <c r="S409" s="146">
        <v>0</v>
      </c>
      <c r="T409" s="147">
        <f>S409*H409</f>
        <v>0</v>
      </c>
      <c r="AR409" s="148" t="s">
        <v>203</v>
      </c>
      <c r="AT409" s="148" t="s">
        <v>198</v>
      </c>
      <c r="AU409" s="148" t="s">
        <v>89</v>
      </c>
      <c r="AY409" s="17" t="s">
        <v>196</v>
      </c>
      <c r="BE409" s="149">
        <f>IF(N409="základní",J409,0)</f>
        <v>0</v>
      </c>
      <c r="BF409" s="149">
        <f>IF(N409="snížená",J409,0)</f>
        <v>0</v>
      </c>
      <c r="BG409" s="149">
        <f>IF(N409="zákl. přenesená",J409,0)</f>
        <v>0</v>
      </c>
      <c r="BH409" s="149">
        <f>IF(N409="sníž. přenesená",J409,0)</f>
        <v>0</v>
      </c>
      <c r="BI409" s="149">
        <f>IF(N409="nulová",J409,0)</f>
        <v>0</v>
      </c>
      <c r="BJ409" s="17" t="s">
        <v>21</v>
      </c>
      <c r="BK409" s="149">
        <f>ROUND(I409*H409,2)</f>
        <v>0</v>
      </c>
      <c r="BL409" s="17" t="s">
        <v>203</v>
      </c>
      <c r="BM409" s="148" t="s">
        <v>725</v>
      </c>
    </row>
    <row r="410" spans="2:65" s="11" customFormat="1" ht="22.9" customHeight="1">
      <c r="B410" s="125"/>
      <c r="D410" s="126" t="s">
        <v>80</v>
      </c>
      <c r="E410" s="135" t="s">
        <v>655</v>
      </c>
      <c r="F410" s="135" t="s">
        <v>726</v>
      </c>
      <c r="I410" s="128"/>
      <c r="J410" s="136">
        <f>BK410</f>
        <v>0</v>
      </c>
      <c r="L410" s="125"/>
      <c r="M410" s="130"/>
      <c r="P410" s="131">
        <f>P411</f>
        <v>0</v>
      </c>
      <c r="R410" s="131">
        <f>R411</f>
        <v>0</v>
      </c>
      <c r="T410" s="132">
        <f>T411</f>
        <v>0</v>
      </c>
      <c r="AR410" s="126" t="s">
        <v>21</v>
      </c>
      <c r="AT410" s="133" t="s">
        <v>80</v>
      </c>
      <c r="AU410" s="133" t="s">
        <v>21</v>
      </c>
      <c r="AY410" s="126" t="s">
        <v>196</v>
      </c>
      <c r="BK410" s="134">
        <f>BK411</f>
        <v>0</v>
      </c>
    </row>
    <row r="411" spans="2:65" s="1" customFormat="1" ht="24.2" customHeight="1">
      <c r="B411" s="32"/>
      <c r="C411" s="137" t="s">
        <v>727</v>
      </c>
      <c r="D411" s="137" t="s">
        <v>198</v>
      </c>
      <c r="E411" s="138" t="s">
        <v>728</v>
      </c>
      <c r="F411" s="139" t="s">
        <v>729</v>
      </c>
      <c r="G411" s="140" t="s">
        <v>209</v>
      </c>
      <c r="H411" s="141">
        <v>106.051</v>
      </c>
      <c r="I411" s="142"/>
      <c r="J411" s="143">
        <f>ROUND(I411*H411,2)</f>
        <v>0</v>
      </c>
      <c r="K411" s="139" t="s">
        <v>202</v>
      </c>
      <c r="L411" s="32"/>
      <c r="M411" s="144" t="s">
        <v>1</v>
      </c>
      <c r="N411" s="145" t="s">
        <v>46</v>
      </c>
      <c r="P411" s="146">
        <f>O411*H411</f>
        <v>0</v>
      </c>
      <c r="Q411" s="146">
        <v>0</v>
      </c>
      <c r="R411" s="146">
        <f>Q411*H411</f>
        <v>0</v>
      </c>
      <c r="S411" s="146">
        <v>0</v>
      </c>
      <c r="T411" s="147">
        <f>S411*H411</f>
        <v>0</v>
      </c>
      <c r="AR411" s="148" t="s">
        <v>203</v>
      </c>
      <c r="AT411" s="148" t="s">
        <v>198</v>
      </c>
      <c r="AU411" s="148" t="s">
        <v>89</v>
      </c>
      <c r="AY411" s="17" t="s">
        <v>196</v>
      </c>
      <c r="BE411" s="149">
        <f>IF(N411="základní",J411,0)</f>
        <v>0</v>
      </c>
      <c r="BF411" s="149">
        <f>IF(N411="snížená",J411,0)</f>
        <v>0</v>
      </c>
      <c r="BG411" s="149">
        <f>IF(N411="zákl. přenesená",J411,0)</f>
        <v>0</v>
      </c>
      <c r="BH411" s="149">
        <f>IF(N411="sníž. přenesená",J411,0)</f>
        <v>0</v>
      </c>
      <c r="BI411" s="149">
        <f>IF(N411="nulová",J411,0)</f>
        <v>0</v>
      </c>
      <c r="BJ411" s="17" t="s">
        <v>21</v>
      </c>
      <c r="BK411" s="149">
        <f>ROUND(I411*H411,2)</f>
        <v>0</v>
      </c>
      <c r="BL411" s="17" t="s">
        <v>203</v>
      </c>
      <c r="BM411" s="148" t="s">
        <v>730</v>
      </c>
    </row>
    <row r="412" spans="2:65" s="11" customFormat="1" ht="25.9" customHeight="1">
      <c r="B412" s="125"/>
      <c r="D412" s="126" t="s">
        <v>80</v>
      </c>
      <c r="E412" s="127" t="s">
        <v>351</v>
      </c>
      <c r="F412" s="127" t="s">
        <v>731</v>
      </c>
      <c r="I412" s="128"/>
      <c r="J412" s="129">
        <f>BK412</f>
        <v>0</v>
      </c>
      <c r="L412" s="125"/>
      <c r="M412" s="130"/>
      <c r="P412" s="131">
        <f>P413</f>
        <v>0</v>
      </c>
      <c r="R412" s="131">
        <f>R413</f>
        <v>3.6883759999999999</v>
      </c>
      <c r="T412" s="132">
        <f>T413</f>
        <v>0</v>
      </c>
      <c r="AR412" s="126" t="s">
        <v>97</v>
      </c>
      <c r="AT412" s="133" t="s">
        <v>80</v>
      </c>
      <c r="AU412" s="133" t="s">
        <v>81</v>
      </c>
      <c r="AY412" s="126" t="s">
        <v>196</v>
      </c>
      <c r="BK412" s="134">
        <f>BK413</f>
        <v>0</v>
      </c>
    </row>
    <row r="413" spans="2:65" s="11" customFormat="1" ht="22.9" customHeight="1">
      <c r="B413" s="125"/>
      <c r="D413" s="126" t="s">
        <v>80</v>
      </c>
      <c r="E413" s="135" t="s">
        <v>732</v>
      </c>
      <c r="F413" s="135" t="s">
        <v>733</v>
      </c>
      <c r="I413" s="128"/>
      <c r="J413" s="136">
        <f>BK413</f>
        <v>0</v>
      </c>
      <c r="L413" s="125"/>
      <c r="M413" s="130"/>
      <c r="P413" s="131">
        <f>SUM(P414:P421)</f>
        <v>0</v>
      </c>
      <c r="R413" s="131">
        <f>SUM(R414:R421)</f>
        <v>3.6883759999999999</v>
      </c>
      <c r="T413" s="132">
        <f>SUM(T414:T421)</f>
        <v>0</v>
      </c>
      <c r="AR413" s="126" t="s">
        <v>97</v>
      </c>
      <c r="AT413" s="133" t="s">
        <v>80</v>
      </c>
      <c r="AU413" s="133" t="s">
        <v>21</v>
      </c>
      <c r="AY413" s="126" t="s">
        <v>196</v>
      </c>
      <c r="BK413" s="134">
        <f>SUM(BK414:BK421)</f>
        <v>0</v>
      </c>
    </row>
    <row r="414" spans="2:65" s="1" customFormat="1" ht="21.75" customHeight="1">
      <c r="B414" s="32"/>
      <c r="C414" s="137" t="s">
        <v>734</v>
      </c>
      <c r="D414" s="137" t="s">
        <v>198</v>
      </c>
      <c r="E414" s="138" t="s">
        <v>735</v>
      </c>
      <c r="F414" s="139" t="s">
        <v>736</v>
      </c>
      <c r="G414" s="140" t="s">
        <v>227</v>
      </c>
      <c r="H414" s="141">
        <v>26.4</v>
      </c>
      <c r="I414" s="142"/>
      <c r="J414" s="143">
        <f>ROUND(I414*H414,2)</f>
        <v>0</v>
      </c>
      <c r="K414" s="139" t="s">
        <v>202</v>
      </c>
      <c r="L414" s="32"/>
      <c r="M414" s="144" t="s">
        <v>1</v>
      </c>
      <c r="N414" s="145" t="s">
        <v>46</v>
      </c>
      <c r="P414" s="146">
        <f>O414*H414</f>
        <v>0</v>
      </c>
      <c r="Q414" s="146">
        <v>9.0000000000000006E-5</v>
      </c>
      <c r="R414" s="146">
        <f>Q414*H414</f>
        <v>2.3760000000000001E-3</v>
      </c>
      <c r="S414" s="146">
        <v>0</v>
      </c>
      <c r="T414" s="147">
        <f>S414*H414</f>
        <v>0</v>
      </c>
      <c r="AR414" s="148" t="s">
        <v>515</v>
      </c>
      <c r="AT414" s="148" t="s">
        <v>198</v>
      </c>
      <c r="AU414" s="148" t="s">
        <v>89</v>
      </c>
      <c r="AY414" s="17" t="s">
        <v>196</v>
      </c>
      <c r="BE414" s="149">
        <f>IF(N414="základní",J414,0)</f>
        <v>0</v>
      </c>
      <c r="BF414" s="149">
        <f>IF(N414="snížená",J414,0)</f>
        <v>0</v>
      </c>
      <c r="BG414" s="149">
        <f>IF(N414="zákl. přenesená",J414,0)</f>
        <v>0</v>
      </c>
      <c r="BH414" s="149">
        <f>IF(N414="sníž. přenesená",J414,0)</f>
        <v>0</v>
      </c>
      <c r="BI414" s="149">
        <f>IF(N414="nulová",J414,0)</f>
        <v>0</v>
      </c>
      <c r="BJ414" s="17" t="s">
        <v>21</v>
      </c>
      <c r="BK414" s="149">
        <f>ROUND(I414*H414,2)</f>
        <v>0</v>
      </c>
      <c r="BL414" s="17" t="s">
        <v>515</v>
      </c>
      <c r="BM414" s="148" t="s">
        <v>737</v>
      </c>
    </row>
    <row r="415" spans="2:65" s="13" customFormat="1" ht="11.25">
      <c r="B415" s="158"/>
      <c r="D415" s="151" t="s">
        <v>205</v>
      </c>
      <c r="E415" s="159" t="s">
        <v>1</v>
      </c>
      <c r="F415" s="160" t="s">
        <v>738</v>
      </c>
      <c r="H415" s="159" t="s">
        <v>1</v>
      </c>
      <c r="I415" s="161"/>
      <c r="L415" s="158"/>
      <c r="M415" s="162"/>
      <c r="T415" s="163"/>
      <c r="AT415" s="159" t="s">
        <v>205</v>
      </c>
      <c r="AU415" s="159" t="s">
        <v>89</v>
      </c>
      <c r="AV415" s="13" t="s">
        <v>21</v>
      </c>
      <c r="AW415" s="13" t="s">
        <v>36</v>
      </c>
      <c r="AX415" s="13" t="s">
        <v>81</v>
      </c>
      <c r="AY415" s="159" t="s">
        <v>196</v>
      </c>
    </row>
    <row r="416" spans="2:65" s="12" customFormat="1" ht="11.25">
      <c r="B416" s="150"/>
      <c r="D416" s="151" t="s">
        <v>205</v>
      </c>
      <c r="E416" s="152" t="s">
        <v>1</v>
      </c>
      <c r="F416" s="153" t="s">
        <v>739</v>
      </c>
      <c r="H416" s="154">
        <v>20.9</v>
      </c>
      <c r="I416" s="155"/>
      <c r="L416" s="150"/>
      <c r="M416" s="156"/>
      <c r="T416" s="157"/>
      <c r="AT416" s="152" t="s">
        <v>205</v>
      </c>
      <c r="AU416" s="152" t="s">
        <v>89</v>
      </c>
      <c r="AV416" s="12" t="s">
        <v>89</v>
      </c>
      <c r="AW416" s="12" t="s">
        <v>36</v>
      </c>
      <c r="AX416" s="12" t="s">
        <v>81</v>
      </c>
      <c r="AY416" s="152" t="s">
        <v>196</v>
      </c>
    </row>
    <row r="417" spans="2:65" s="12" customFormat="1" ht="11.25">
      <c r="B417" s="150"/>
      <c r="D417" s="151" t="s">
        <v>205</v>
      </c>
      <c r="E417" s="152" t="s">
        <v>1</v>
      </c>
      <c r="F417" s="153" t="s">
        <v>740</v>
      </c>
      <c r="H417" s="154">
        <v>5.5</v>
      </c>
      <c r="I417" s="155"/>
      <c r="L417" s="150"/>
      <c r="M417" s="156"/>
      <c r="T417" s="157"/>
      <c r="AT417" s="152" t="s">
        <v>205</v>
      </c>
      <c r="AU417" s="152" t="s">
        <v>89</v>
      </c>
      <c r="AV417" s="12" t="s">
        <v>89</v>
      </c>
      <c r="AW417" s="12" t="s">
        <v>36</v>
      </c>
      <c r="AX417" s="12" t="s">
        <v>81</v>
      </c>
      <c r="AY417" s="152" t="s">
        <v>196</v>
      </c>
    </row>
    <row r="418" spans="2:65" s="14" customFormat="1" ht="11.25">
      <c r="B418" s="164"/>
      <c r="D418" s="151" t="s">
        <v>205</v>
      </c>
      <c r="E418" s="165" t="s">
        <v>1</v>
      </c>
      <c r="F418" s="166" t="s">
        <v>249</v>
      </c>
      <c r="H418" s="167">
        <v>26.4</v>
      </c>
      <c r="I418" s="168"/>
      <c r="L418" s="164"/>
      <c r="M418" s="169"/>
      <c r="T418" s="170"/>
      <c r="AT418" s="165" t="s">
        <v>205</v>
      </c>
      <c r="AU418" s="165" t="s">
        <v>89</v>
      </c>
      <c r="AV418" s="14" t="s">
        <v>203</v>
      </c>
      <c r="AW418" s="14" t="s">
        <v>36</v>
      </c>
      <c r="AX418" s="14" t="s">
        <v>21</v>
      </c>
      <c r="AY418" s="165" t="s">
        <v>196</v>
      </c>
    </row>
    <row r="419" spans="2:65" s="1" customFormat="1" ht="24.2" customHeight="1">
      <c r="B419" s="32"/>
      <c r="C419" s="137" t="s">
        <v>741</v>
      </c>
      <c r="D419" s="137" t="s">
        <v>198</v>
      </c>
      <c r="E419" s="138" t="s">
        <v>742</v>
      </c>
      <c r="F419" s="139" t="s">
        <v>743</v>
      </c>
      <c r="G419" s="140" t="s">
        <v>512</v>
      </c>
      <c r="H419" s="141">
        <v>19</v>
      </c>
      <c r="I419" s="142"/>
      <c r="J419" s="143">
        <f>ROUND(I419*H419,2)</f>
        <v>0</v>
      </c>
      <c r="K419" s="139" t="s">
        <v>202</v>
      </c>
      <c r="L419" s="32"/>
      <c r="M419" s="144" t="s">
        <v>1</v>
      </c>
      <c r="N419" s="145" t="s">
        <v>46</v>
      </c>
      <c r="P419" s="146">
        <f>O419*H419</f>
        <v>0</v>
      </c>
      <c r="Q419" s="146">
        <v>0.19400000000000001</v>
      </c>
      <c r="R419" s="146">
        <f>Q419*H419</f>
        <v>3.6859999999999999</v>
      </c>
      <c r="S419" s="146">
        <v>0</v>
      </c>
      <c r="T419" s="147">
        <f>S419*H419</f>
        <v>0</v>
      </c>
      <c r="AR419" s="148" t="s">
        <v>515</v>
      </c>
      <c r="AT419" s="148" t="s">
        <v>198</v>
      </c>
      <c r="AU419" s="148" t="s">
        <v>89</v>
      </c>
      <c r="AY419" s="17" t="s">
        <v>196</v>
      </c>
      <c r="BE419" s="149">
        <f>IF(N419="základní",J419,0)</f>
        <v>0</v>
      </c>
      <c r="BF419" s="149">
        <f>IF(N419="snížená",J419,0)</f>
        <v>0</v>
      </c>
      <c r="BG419" s="149">
        <f>IF(N419="zákl. přenesená",J419,0)</f>
        <v>0</v>
      </c>
      <c r="BH419" s="149">
        <f>IF(N419="sníž. přenesená",J419,0)</f>
        <v>0</v>
      </c>
      <c r="BI419" s="149">
        <f>IF(N419="nulová",J419,0)</f>
        <v>0</v>
      </c>
      <c r="BJ419" s="17" t="s">
        <v>21</v>
      </c>
      <c r="BK419" s="149">
        <f>ROUND(I419*H419,2)</f>
        <v>0</v>
      </c>
      <c r="BL419" s="17" t="s">
        <v>515</v>
      </c>
      <c r="BM419" s="148" t="s">
        <v>744</v>
      </c>
    </row>
    <row r="420" spans="2:65" s="13" customFormat="1" ht="11.25">
      <c r="B420" s="158"/>
      <c r="D420" s="151" t="s">
        <v>205</v>
      </c>
      <c r="E420" s="159" t="s">
        <v>1</v>
      </c>
      <c r="F420" s="160" t="s">
        <v>738</v>
      </c>
      <c r="H420" s="159" t="s">
        <v>1</v>
      </c>
      <c r="I420" s="161"/>
      <c r="L420" s="158"/>
      <c r="M420" s="162"/>
      <c r="T420" s="163"/>
      <c r="AT420" s="159" t="s">
        <v>205</v>
      </c>
      <c r="AU420" s="159" t="s">
        <v>89</v>
      </c>
      <c r="AV420" s="13" t="s">
        <v>21</v>
      </c>
      <c r="AW420" s="13" t="s">
        <v>36</v>
      </c>
      <c r="AX420" s="13" t="s">
        <v>81</v>
      </c>
      <c r="AY420" s="159" t="s">
        <v>196</v>
      </c>
    </row>
    <row r="421" spans="2:65" s="12" customFormat="1" ht="11.25">
      <c r="B421" s="150"/>
      <c r="D421" s="151" t="s">
        <v>205</v>
      </c>
      <c r="E421" s="152" t="s">
        <v>1</v>
      </c>
      <c r="F421" s="153" t="s">
        <v>745</v>
      </c>
      <c r="H421" s="154">
        <v>19</v>
      </c>
      <c r="I421" s="155"/>
      <c r="L421" s="150"/>
      <c r="M421" s="188"/>
      <c r="N421" s="189"/>
      <c r="O421" s="189"/>
      <c r="P421" s="189"/>
      <c r="Q421" s="189"/>
      <c r="R421" s="189"/>
      <c r="S421" s="189"/>
      <c r="T421" s="190"/>
      <c r="AT421" s="152" t="s">
        <v>205</v>
      </c>
      <c r="AU421" s="152" t="s">
        <v>89</v>
      </c>
      <c r="AV421" s="12" t="s">
        <v>89</v>
      </c>
      <c r="AW421" s="12" t="s">
        <v>36</v>
      </c>
      <c r="AX421" s="12" t="s">
        <v>21</v>
      </c>
      <c r="AY421" s="152" t="s">
        <v>196</v>
      </c>
    </row>
    <row r="422" spans="2:65" s="1" customFormat="1" ht="6.95" customHeight="1">
      <c r="B422" s="44"/>
      <c r="C422" s="45"/>
      <c r="D422" s="45"/>
      <c r="E422" s="45"/>
      <c r="F422" s="45"/>
      <c r="G422" s="45"/>
      <c r="H422" s="45"/>
      <c r="I422" s="45"/>
      <c r="J422" s="45"/>
      <c r="K422" s="45"/>
      <c r="L422" s="32"/>
    </row>
  </sheetData>
  <sheetProtection algorithmName="SHA-512" hashValue="e8hoMt8RUQTNerCD+lzfT5fJCxbPVKW3imGdWrbmLtrS7btLIVHG1lFVNU6lzeRUbGV0c1vBE+eLbx00QZqWTg==" saltValue="boZ8D5NeeR863SXXIvLJFOnkrpqY4u5D4K/lnh3Ndp3+3aUP9b077SwIYhMal4QTdT2qOIZO8ahlR6wuevjutQ==" spinCount="100000" sheet="1" objects="1" scenarios="1" formatColumns="0" formatRows="0" autoFilter="0"/>
  <autoFilter ref="C131:K421" xr:uid="{00000000-0009-0000-0000-000001000000}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rintOptions horizontalCentered="1"/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B2:BM64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7" t="s">
        <v>102</v>
      </c>
      <c r="AZ2" s="93" t="s">
        <v>122</v>
      </c>
      <c r="BA2" s="93" t="s">
        <v>1</v>
      </c>
      <c r="BB2" s="93" t="s">
        <v>1</v>
      </c>
      <c r="BC2" s="93" t="s">
        <v>746</v>
      </c>
      <c r="BD2" s="93" t="s">
        <v>89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  <c r="AZ3" s="93" t="s">
        <v>124</v>
      </c>
      <c r="BA3" s="93" t="s">
        <v>1</v>
      </c>
      <c r="BB3" s="93" t="s">
        <v>1</v>
      </c>
      <c r="BC3" s="93" t="s">
        <v>747</v>
      </c>
      <c r="BD3" s="93" t="s">
        <v>89</v>
      </c>
    </row>
    <row r="4" spans="2:56" ht="24.95" customHeight="1">
      <c r="B4" s="20"/>
      <c r="D4" s="21" t="s">
        <v>126</v>
      </c>
      <c r="L4" s="20"/>
      <c r="M4" s="94" t="s">
        <v>10</v>
      </c>
      <c r="AT4" s="17" t="s">
        <v>4</v>
      </c>
      <c r="AZ4" s="93" t="s">
        <v>127</v>
      </c>
      <c r="BA4" s="93" t="s">
        <v>1</v>
      </c>
      <c r="BB4" s="93" t="s">
        <v>1</v>
      </c>
      <c r="BC4" s="93" t="s">
        <v>748</v>
      </c>
      <c r="BD4" s="93" t="s">
        <v>89</v>
      </c>
    </row>
    <row r="5" spans="2:56" ht="6.95" customHeight="1">
      <c r="B5" s="20"/>
      <c r="L5" s="20"/>
      <c r="AZ5" s="93" t="s">
        <v>129</v>
      </c>
      <c r="BA5" s="93" t="s">
        <v>1</v>
      </c>
      <c r="BB5" s="93" t="s">
        <v>1</v>
      </c>
      <c r="BC5" s="93" t="s">
        <v>749</v>
      </c>
      <c r="BD5" s="93" t="s">
        <v>89</v>
      </c>
    </row>
    <row r="6" spans="2:56" ht="12" customHeight="1">
      <c r="B6" s="20"/>
      <c r="D6" s="27" t="s">
        <v>16</v>
      </c>
      <c r="L6" s="20"/>
      <c r="AZ6" s="93" t="s">
        <v>750</v>
      </c>
      <c r="BA6" s="93" t="s">
        <v>1</v>
      </c>
      <c r="BB6" s="93" t="s">
        <v>1</v>
      </c>
      <c r="BC6" s="93" t="s">
        <v>751</v>
      </c>
      <c r="BD6" s="93" t="s">
        <v>89</v>
      </c>
    </row>
    <row r="7" spans="2:56" ht="16.5" customHeight="1">
      <c r="B7" s="20"/>
      <c r="E7" s="240" t="str">
        <f>'Rekapitulace stavby'!K6</f>
        <v>BRNO, OLOMOUCKÁ IV – REKONSTRUKCE VODOVODU</v>
      </c>
      <c r="F7" s="241"/>
      <c r="G7" s="241"/>
      <c r="H7" s="241"/>
      <c r="L7" s="20"/>
      <c r="AZ7" s="93" t="s">
        <v>752</v>
      </c>
      <c r="BA7" s="93" t="s">
        <v>1</v>
      </c>
      <c r="BB7" s="93" t="s">
        <v>1</v>
      </c>
      <c r="BC7" s="93" t="s">
        <v>753</v>
      </c>
      <c r="BD7" s="93" t="s">
        <v>89</v>
      </c>
    </row>
    <row r="8" spans="2:56" ht="12.75">
      <c r="B8" s="20"/>
      <c r="D8" s="27" t="s">
        <v>135</v>
      </c>
      <c r="L8" s="20"/>
      <c r="AZ8" s="93" t="s">
        <v>754</v>
      </c>
      <c r="BA8" s="93" t="s">
        <v>1</v>
      </c>
      <c r="BB8" s="93" t="s">
        <v>1</v>
      </c>
      <c r="BC8" s="93" t="s">
        <v>755</v>
      </c>
      <c r="BD8" s="93" t="s">
        <v>89</v>
      </c>
    </row>
    <row r="9" spans="2:56" ht="16.5" customHeight="1">
      <c r="B9" s="20"/>
      <c r="E9" s="240" t="s">
        <v>138</v>
      </c>
      <c r="F9" s="209"/>
      <c r="G9" s="209"/>
      <c r="H9" s="209"/>
      <c r="L9" s="20"/>
      <c r="AZ9" s="93" t="s">
        <v>756</v>
      </c>
      <c r="BA9" s="93" t="s">
        <v>1</v>
      </c>
      <c r="BB9" s="93" t="s">
        <v>1</v>
      </c>
      <c r="BC9" s="93" t="s">
        <v>313</v>
      </c>
      <c r="BD9" s="93" t="s">
        <v>89</v>
      </c>
    </row>
    <row r="10" spans="2:56" ht="12" customHeight="1">
      <c r="B10" s="20"/>
      <c r="D10" s="27" t="s">
        <v>142</v>
      </c>
      <c r="L10" s="20"/>
      <c r="AZ10" s="93" t="s">
        <v>757</v>
      </c>
      <c r="BA10" s="93" t="s">
        <v>1</v>
      </c>
      <c r="BB10" s="93" t="s">
        <v>1</v>
      </c>
      <c r="BC10" s="93" t="s">
        <v>224</v>
      </c>
      <c r="BD10" s="93" t="s">
        <v>89</v>
      </c>
    </row>
    <row r="11" spans="2:56" s="1" customFormat="1" ht="16.5" customHeight="1">
      <c r="B11" s="32"/>
      <c r="E11" s="238" t="s">
        <v>145</v>
      </c>
      <c r="F11" s="242"/>
      <c r="G11" s="242"/>
      <c r="H11" s="242"/>
      <c r="L11" s="32"/>
      <c r="AZ11" s="93" t="s">
        <v>758</v>
      </c>
      <c r="BA11" s="93" t="s">
        <v>1</v>
      </c>
      <c r="BB11" s="93" t="s">
        <v>1</v>
      </c>
      <c r="BC11" s="93" t="s">
        <v>759</v>
      </c>
      <c r="BD11" s="93" t="s">
        <v>89</v>
      </c>
    </row>
    <row r="12" spans="2:56" s="1" customFormat="1" ht="12" customHeight="1">
      <c r="B12" s="32"/>
      <c r="D12" s="27" t="s">
        <v>148</v>
      </c>
      <c r="L12" s="32"/>
      <c r="AZ12" s="93" t="s">
        <v>760</v>
      </c>
      <c r="BA12" s="93" t="s">
        <v>1</v>
      </c>
      <c r="BB12" s="93" t="s">
        <v>1</v>
      </c>
      <c r="BC12" s="93" t="s">
        <v>761</v>
      </c>
      <c r="BD12" s="93" t="s">
        <v>89</v>
      </c>
    </row>
    <row r="13" spans="2:56" s="1" customFormat="1" ht="16.5" customHeight="1">
      <c r="B13" s="32"/>
      <c r="E13" s="202" t="s">
        <v>762</v>
      </c>
      <c r="F13" s="242"/>
      <c r="G13" s="242"/>
      <c r="H13" s="242"/>
      <c r="L13" s="32"/>
      <c r="AZ13" s="93" t="s">
        <v>763</v>
      </c>
      <c r="BA13" s="93" t="s">
        <v>1</v>
      </c>
      <c r="BB13" s="93" t="s">
        <v>1</v>
      </c>
      <c r="BC13" s="93" t="s">
        <v>764</v>
      </c>
      <c r="BD13" s="93" t="s">
        <v>89</v>
      </c>
    </row>
    <row r="14" spans="2:56" s="1" customFormat="1" ht="11.25">
      <c r="B14" s="32"/>
      <c r="L14" s="32"/>
      <c r="AZ14" s="93" t="s">
        <v>131</v>
      </c>
      <c r="BA14" s="93" t="s">
        <v>1</v>
      </c>
      <c r="BB14" s="93" t="s">
        <v>1</v>
      </c>
      <c r="BC14" s="93" t="s">
        <v>765</v>
      </c>
      <c r="BD14" s="93" t="s">
        <v>89</v>
      </c>
    </row>
    <row r="15" spans="2:56" s="1" customFormat="1" ht="12" customHeight="1">
      <c r="B15" s="32"/>
      <c r="D15" s="27" t="s">
        <v>19</v>
      </c>
      <c r="F15" s="25" t="s">
        <v>103</v>
      </c>
      <c r="I15" s="27" t="s">
        <v>20</v>
      </c>
      <c r="J15" s="25" t="s">
        <v>1</v>
      </c>
      <c r="L15" s="32"/>
      <c r="AZ15" s="93" t="s">
        <v>133</v>
      </c>
      <c r="BA15" s="93" t="s">
        <v>1</v>
      </c>
      <c r="BB15" s="93" t="s">
        <v>1</v>
      </c>
      <c r="BC15" s="93" t="s">
        <v>464</v>
      </c>
      <c r="BD15" s="93" t="s">
        <v>89</v>
      </c>
    </row>
    <row r="16" spans="2:56" s="1" customFormat="1" ht="12" customHeight="1">
      <c r="B16" s="32"/>
      <c r="D16" s="27" t="s">
        <v>22</v>
      </c>
      <c r="F16" s="25" t="s">
        <v>23</v>
      </c>
      <c r="I16" s="27" t="s">
        <v>24</v>
      </c>
      <c r="J16" s="52" t="str">
        <f>'Rekapitulace stavby'!AN8</f>
        <v>6. 11. 2025</v>
      </c>
      <c r="L16" s="32"/>
      <c r="AZ16" s="93" t="s">
        <v>136</v>
      </c>
      <c r="BA16" s="93" t="s">
        <v>1</v>
      </c>
      <c r="BB16" s="93" t="s">
        <v>1</v>
      </c>
      <c r="BC16" s="93" t="s">
        <v>766</v>
      </c>
      <c r="BD16" s="93" t="s">
        <v>89</v>
      </c>
    </row>
    <row r="17" spans="2:56" s="1" customFormat="1" ht="10.9" customHeight="1">
      <c r="B17" s="32"/>
      <c r="L17" s="32"/>
      <c r="AZ17" s="93" t="s">
        <v>139</v>
      </c>
      <c r="BA17" s="93" t="s">
        <v>140</v>
      </c>
      <c r="BB17" s="93" t="s">
        <v>1</v>
      </c>
      <c r="BC17" s="93" t="s">
        <v>767</v>
      </c>
      <c r="BD17" s="93" t="s">
        <v>89</v>
      </c>
    </row>
    <row r="18" spans="2:56" s="1" customFormat="1" ht="12" customHeight="1">
      <c r="B18" s="32"/>
      <c r="D18" s="27" t="s">
        <v>28</v>
      </c>
      <c r="I18" s="27" t="s">
        <v>29</v>
      </c>
      <c r="J18" s="25" t="s">
        <v>1</v>
      </c>
      <c r="L18" s="32"/>
      <c r="AZ18" s="93" t="s">
        <v>143</v>
      </c>
      <c r="BA18" s="93" t="s">
        <v>1</v>
      </c>
      <c r="BB18" s="93" t="s">
        <v>1</v>
      </c>
      <c r="BC18" s="93" t="s">
        <v>768</v>
      </c>
      <c r="BD18" s="93" t="s">
        <v>89</v>
      </c>
    </row>
    <row r="19" spans="2:56" s="1" customFormat="1" ht="18" customHeight="1">
      <c r="B19" s="32"/>
      <c r="E19" s="25" t="s">
        <v>30</v>
      </c>
      <c r="I19" s="27" t="s">
        <v>31</v>
      </c>
      <c r="J19" s="25" t="s">
        <v>1</v>
      </c>
      <c r="L19" s="32"/>
      <c r="AZ19" s="93" t="s">
        <v>146</v>
      </c>
      <c r="BA19" s="93" t="s">
        <v>140</v>
      </c>
      <c r="BB19" s="93" t="s">
        <v>1</v>
      </c>
      <c r="BC19" s="93" t="s">
        <v>769</v>
      </c>
      <c r="BD19" s="93" t="s">
        <v>89</v>
      </c>
    </row>
    <row r="20" spans="2:56" s="1" customFormat="1" ht="6.95" customHeight="1">
      <c r="B20" s="32"/>
      <c r="L20" s="32"/>
      <c r="AZ20" s="93" t="s">
        <v>770</v>
      </c>
      <c r="BA20" s="93" t="s">
        <v>1</v>
      </c>
      <c r="BB20" s="93" t="s">
        <v>1</v>
      </c>
      <c r="BC20" s="93" t="s">
        <v>771</v>
      </c>
      <c r="BD20" s="93" t="s">
        <v>89</v>
      </c>
    </row>
    <row r="21" spans="2:56" s="1" customFormat="1" ht="12" customHeight="1">
      <c r="B21" s="32"/>
      <c r="D21" s="27" t="s">
        <v>32</v>
      </c>
      <c r="I21" s="27" t="s">
        <v>29</v>
      </c>
      <c r="J21" s="28" t="str">
        <f>'Rekapitulace stavby'!AN13</f>
        <v>Vyplň údaj</v>
      </c>
      <c r="L21" s="32"/>
      <c r="AZ21" s="93" t="s">
        <v>772</v>
      </c>
      <c r="BA21" s="93" t="s">
        <v>1</v>
      </c>
      <c r="BB21" s="93" t="s">
        <v>1</v>
      </c>
      <c r="BC21" s="93" t="s">
        <v>773</v>
      </c>
      <c r="BD21" s="93" t="s">
        <v>89</v>
      </c>
    </row>
    <row r="22" spans="2:56" s="1" customFormat="1" ht="18" customHeight="1">
      <c r="B22" s="32"/>
      <c r="E22" s="243" t="str">
        <f>'Rekapitulace stavby'!E14</f>
        <v>Vyplň údaj</v>
      </c>
      <c r="F22" s="208"/>
      <c r="G22" s="208"/>
      <c r="H22" s="208"/>
      <c r="I22" s="27" t="s">
        <v>31</v>
      </c>
      <c r="J22" s="28" t="str">
        <f>'Rekapitulace stavby'!AN14</f>
        <v>Vyplň údaj</v>
      </c>
      <c r="L22" s="32"/>
      <c r="AZ22" s="93" t="s">
        <v>774</v>
      </c>
      <c r="BA22" s="93" t="s">
        <v>1</v>
      </c>
      <c r="BB22" s="93" t="s">
        <v>1</v>
      </c>
      <c r="BC22" s="93" t="s">
        <v>273</v>
      </c>
      <c r="BD22" s="93" t="s">
        <v>89</v>
      </c>
    </row>
    <row r="23" spans="2:56" s="1" customFormat="1" ht="6.95" customHeight="1">
      <c r="B23" s="32"/>
      <c r="L23" s="32"/>
      <c r="AZ23" s="93" t="s">
        <v>775</v>
      </c>
      <c r="BA23" s="93" t="s">
        <v>1</v>
      </c>
      <c r="BB23" s="93" t="s">
        <v>1</v>
      </c>
      <c r="BC23" s="93" t="s">
        <v>255</v>
      </c>
      <c r="BD23" s="93" t="s">
        <v>89</v>
      </c>
    </row>
    <row r="24" spans="2:56" s="1" customFormat="1" ht="12" customHeight="1">
      <c r="B24" s="32"/>
      <c r="D24" s="27" t="s">
        <v>34</v>
      </c>
      <c r="I24" s="27" t="s">
        <v>29</v>
      </c>
      <c r="J24" s="25" t="s">
        <v>1</v>
      </c>
      <c r="L24" s="32"/>
      <c r="AZ24" s="93" t="s">
        <v>776</v>
      </c>
      <c r="BA24" s="93" t="s">
        <v>1</v>
      </c>
      <c r="BB24" s="93" t="s">
        <v>1</v>
      </c>
      <c r="BC24" s="93" t="s">
        <v>21</v>
      </c>
      <c r="BD24" s="93" t="s">
        <v>89</v>
      </c>
    </row>
    <row r="25" spans="2:56" s="1" customFormat="1" ht="18" customHeight="1">
      <c r="B25" s="32"/>
      <c r="E25" s="25" t="s">
        <v>35</v>
      </c>
      <c r="I25" s="27" t="s">
        <v>31</v>
      </c>
      <c r="J25" s="25" t="s">
        <v>1</v>
      </c>
      <c r="L25" s="32"/>
      <c r="AZ25" s="93" t="s">
        <v>777</v>
      </c>
      <c r="BA25" s="93" t="s">
        <v>1</v>
      </c>
      <c r="BB25" s="93" t="s">
        <v>1</v>
      </c>
      <c r="BC25" s="93" t="s">
        <v>778</v>
      </c>
      <c r="BD25" s="93" t="s">
        <v>89</v>
      </c>
    </row>
    <row r="26" spans="2:56" s="1" customFormat="1" ht="6.95" customHeight="1">
      <c r="B26" s="32"/>
      <c r="L26" s="32"/>
      <c r="AZ26" s="93" t="s">
        <v>149</v>
      </c>
      <c r="BA26" s="93" t="s">
        <v>1</v>
      </c>
      <c r="BB26" s="93" t="s">
        <v>1</v>
      </c>
      <c r="BC26" s="93" t="s">
        <v>779</v>
      </c>
      <c r="BD26" s="93" t="s">
        <v>89</v>
      </c>
    </row>
    <row r="27" spans="2:56" s="1" customFormat="1" ht="12" customHeight="1">
      <c r="B27" s="32"/>
      <c r="D27" s="27" t="s">
        <v>37</v>
      </c>
      <c r="I27" s="27" t="s">
        <v>29</v>
      </c>
      <c r="J27" s="25" t="s">
        <v>1</v>
      </c>
      <c r="L27" s="32"/>
      <c r="AZ27" s="93" t="s">
        <v>780</v>
      </c>
      <c r="BA27" s="93" t="s">
        <v>1</v>
      </c>
      <c r="BB27" s="93" t="s">
        <v>1</v>
      </c>
      <c r="BC27" s="93" t="s">
        <v>781</v>
      </c>
      <c r="BD27" s="93" t="s">
        <v>89</v>
      </c>
    </row>
    <row r="28" spans="2:56" s="1" customFormat="1" ht="18" customHeight="1">
      <c r="B28" s="32"/>
      <c r="E28" s="25" t="s">
        <v>38</v>
      </c>
      <c r="I28" s="27" t="s">
        <v>31</v>
      </c>
      <c r="J28" s="25" t="s">
        <v>1</v>
      </c>
      <c r="L28" s="32"/>
      <c r="AZ28" s="93" t="s">
        <v>152</v>
      </c>
      <c r="BA28" s="93" t="s">
        <v>1</v>
      </c>
      <c r="BB28" s="93" t="s">
        <v>1</v>
      </c>
      <c r="BC28" s="93" t="s">
        <v>782</v>
      </c>
      <c r="BD28" s="93" t="s">
        <v>89</v>
      </c>
    </row>
    <row r="29" spans="2:56" s="1" customFormat="1" ht="6.95" customHeight="1">
      <c r="B29" s="32"/>
      <c r="L29" s="32"/>
      <c r="AZ29" s="93" t="s">
        <v>154</v>
      </c>
      <c r="BA29" s="93" t="s">
        <v>1</v>
      </c>
      <c r="BB29" s="93" t="s">
        <v>1</v>
      </c>
      <c r="BC29" s="93" t="s">
        <v>783</v>
      </c>
      <c r="BD29" s="93" t="s">
        <v>89</v>
      </c>
    </row>
    <row r="30" spans="2:56" s="1" customFormat="1" ht="12" customHeight="1">
      <c r="B30" s="32"/>
      <c r="D30" s="27" t="s">
        <v>39</v>
      </c>
      <c r="L30" s="32"/>
      <c r="AZ30" s="93" t="s">
        <v>784</v>
      </c>
      <c r="BA30" s="93" t="s">
        <v>1</v>
      </c>
      <c r="BB30" s="93" t="s">
        <v>1</v>
      </c>
      <c r="BC30" s="93" t="s">
        <v>785</v>
      </c>
      <c r="BD30" s="93" t="s">
        <v>89</v>
      </c>
    </row>
    <row r="31" spans="2:56" s="7" customFormat="1" ht="47.25" customHeight="1">
      <c r="B31" s="95"/>
      <c r="E31" s="213" t="s">
        <v>167</v>
      </c>
      <c r="F31" s="213"/>
      <c r="G31" s="213"/>
      <c r="H31" s="213"/>
      <c r="L31" s="95"/>
      <c r="AZ31" s="191" t="s">
        <v>158</v>
      </c>
      <c r="BA31" s="191" t="s">
        <v>1</v>
      </c>
      <c r="BB31" s="191" t="s">
        <v>1</v>
      </c>
      <c r="BC31" s="191" t="s">
        <v>749</v>
      </c>
      <c r="BD31" s="191" t="s">
        <v>89</v>
      </c>
    </row>
    <row r="32" spans="2:56" s="1" customFormat="1" ht="6.95" customHeight="1">
      <c r="B32" s="32"/>
      <c r="L32" s="32"/>
      <c r="AZ32" s="93" t="s">
        <v>786</v>
      </c>
      <c r="BA32" s="93" t="s">
        <v>1</v>
      </c>
      <c r="BB32" s="93" t="s">
        <v>1</v>
      </c>
      <c r="BC32" s="93" t="s">
        <v>787</v>
      </c>
      <c r="BD32" s="93" t="s">
        <v>89</v>
      </c>
    </row>
    <row r="33" spans="2:56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  <c r="AZ33" s="93" t="s">
        <v>788</v>
      </c>
      <c r="BA33" s="93" t="s">
        <v>1</v>
      </c>
      <c r="BB33" s="93" t="s">
        <v>1</v>
      </c>
      <c r="BC33" s="93" t="s">
        <v>789</v>
      </c>
      <c r="BD33" s="93" t="s">
        <v>89</v>
      </c>
    </row>
    <row r="34" spans="2:56" s="1" customFormat="1" ht="25.35" customHeight="1">
      <c r="B34" s="32"/>
      <c r="D34" s="96" t="s">
        <v>41</v>
      </c>
      <c r="J34" s="66">
        <f>ROUND(J137, 2)</f>
        <v>0</v>
      </c>
      <c r="L34" s="32"/>
      <c r="AZ34" s="93" t="s">
        <v>159</v>
      </c>
      <c r="BA34" s="93" t="s">
        <v>1</v>
      </c>
      <c r="BB34" s="93" t="s">
        <v>1</v>
      </c>
      <c r="BC34" s="93" t="s">
        <v>790</v>
      </c>
      <c r="BD34" s="93" t="s">
        <v>89</v>
      </c>
    </row>
    <row r="35" spans="2:56" s="1" customFormat="1" ht="6.95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  <c r="AZ35" s="93" t="s">
        <v>161</v>
      </c>
      <c r="BA35" s="93" t="s">
        <v>1</v>
      </c>
      <c r="BB35" s="93" t="s">
        <v>1</v>
      </c>
      <c r="BC35" s="93" t="s">
        <v>769</v>
      </c>
      <c r="BD35" s="93" t="s">
        <v>89</v>
      </c>
    </row>
    <row r="36" spans="2:56" s="1" customFormat="1" ht="14.45" customHeight="1">
      <c r="B36" s="32"/>
      <c r="F36" s="35" t="s">
        <v>43</v>
      </c>
      <c r="I36" s="35" t="s">
        <v>42</v>
      </c>
      <c r="J36" s="35" t="s">
        <v>44</v>
      </c>
      <c r="L36" s="32"/>
      <c r="AZ36" s="93" t="s">
        <v>163</v>
      </c>
      <c r="BA36" s="93" t="s">
        <v>1</v>
      </c>
      <c r="BB36" s="93" t="s">
        <v>1</v>
      </c>
      <c r="BC36" s="93" t="s">
        <v>791</v>
      </c>
      <c r="BD36" s="93" t="s">
        <v>89</v>
      </c>
    </row>
    <row r="37" spans="2:56" s="1" customFormat="1" ht="14.45" customHeight="1">
      <c r="B37" s="32"/>
      <c r="D37" s="55" t="s">
        <v>45</v>
      </c>
      <c r="E37" s="27" t="s">
        <v>46</v>
      </c>
      <c r="F37" s="85">
        <f>ROUND((SUM(BE137:BE642)),  2)</f>
        <v>0</v>
      </c>
      <c r="I37" s="97">
        <v>0.21</v>
      </c>
      <c r="J37" s="85">
        <f>ROUND(((SUM(BE137:BE642))*I37),  2)</f>
        <v>0</v>
      </c>
      <c r="L37" s="32"/>
      <c r="AZ37" s="93" t="s">
        <v>165</v>
      </c>
      <c r="BA37" s="93" t="s">
        <v>140</v>
      </c>
      <c r="BB37" s="93" t="s">
        <v>1</v>
      </c>
      <c r="BC37" s="93" t="s">
        <v>792</v>
      </c>
      <c r="BD37" s="93" t="s">
        <v>89</v>
      </c>
    </row>
    <row r="38" spans="2:56" s="1" customFormat="1" ht="14.45" customHeight="1">
      <c r="B38" s="32"/>
      <c r="E38" s="27" t="s">
        <v>47</v>
      </c>
      <c r="F38" s="85">
        <f>ROUND((SUM(BF137:BF642)),  2)</f>
        <v>0</v>
      </c>
      <c r="I38" s="97">
        <v>0.12</v>
      </c>
      <c r="J38" s="85">
        <f>ROUND(((SUM(BF137:BF642))*I38),  2)</f>
        <v>0</v>
      </c>
      <c r="L38" s="32"/>
    </row>
    <row r="39" spans="2:56" s="1" customFormat="1" ht="14.45" hidden="1" customHeight="1">
      <c r="B39" s="32"/>
      <c r="E39" s="27" t="s">
        <v>48</v>
      </c>
      <c r="F39" s="85">
        <f>ROUND((SUM(BG137:BG642)),  2)</f>
        <v>0</v>
      </c>
      <c r="I39" s="97">
        <v>0.21</v>
      </c>
      <c r="J39" s="85">
        <f>0</f>
        <v>0</v>
      </c>
      <c r="L39" s="32"/>
    </row>
    <row r="40" spans="2:56" s="1" customFormat="1" ht="14.45" hidden="1" customHeight="1">
      <c r="B40" s="32"/>
      <c r="E40" s="27" t="s">
        <v>49</v>
      </c>
      <c r="F40" s="85">
        <f>ROUND((SUM(BH137:BH642)),  2)</f>
        <v>0</v>
      </c>
      <c r="I40" s="97">
        <v>0.12</v>
      </c>
      <c r="J40" s="85">
        <f>0</f>
        <v>0</v>
      </c>
      <c r="L40" s="32"/>
    </row>
    <row r="41" spans="2:56" s="1" customFormat="1" ht="14.45" hidden="1" customHeight="1">
      <c r="B41" s="32"/>
      <c r="E41" s="27" t="s">
        <v>50</v>
      </c>
      <c r="F41" s="85">
        <f>ROUND((SUM(BI137:BI642)),  2)</f>
        <v>0</v>
      </c>
      <c r="I41" s="97">
        <v>0</v>
      </c>
      <c r="J41" s="85">
        <f>0</f>
        <v>0</v>
      </c>
      <c r="L41" s="32"/>
    </row>
    <row r="42" spans="2:56" s="1" customFormat="1" ht="6.95" customHeight="1">
      <c r="B42" s="32"/>
      <c r="L42" s="32"/>
    </row>
    <row r="43" spans="2:56" s="1" customFormat="1" ht="25.35" customHeight="1">
      <c r="B43" s="32"/>
      <c r="C43" s="98"/>
      <c r="D43" s="99" t="s">
        <v>51</v>
      </c>
      <c r="E43" s="57"/>
      <c r="F43" s="57"/>
      <c r="G43" s="100" t="s">
        <v>52</v>
      </c>
      <c r="H43" s="101" t="s">
        <v>53</v>
      </c>
      <c r="I43" s="57"/>
      <c r="J43" s="102">
        <f>SUM(J34:J41)</f>
        <v>0</v>
      </c>
      <c r="K43" s="103"/>
      <c r="L43" s="32"/>
    </row>
    <row r="44" spans="2:56" s="1" customFormat="1" ht="14.45" customHeight="1">
      <c r="B44" s="32"/>
      <c r="L44" s="32"/>
    </row>
    <row r="45" spans="2:56" ht="14.45" customHeight="1">
      <c r="B45" s="20"/>
      <c r="L45" s="20"/>
    </row>
    <row r="46" spans="2:56" ht="14.45" customHeight="1">
      <c r="B46" s="20"/>
      <c r="L46" s="20"/>
    </row>
    <row r="47" spans="2:56" ht="14.45" customHeight="1">
      <c r="B47" s="20"/>
      <c r="L47" s="20"/>
    </row>
    <row r="48" spans="2:56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54</v>
      </c>
      <c r="E50" s="42"/>
      <c r="F50" s="42"/>
      <c r="G50" s="41" t="s">
        <v>55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56</v>
      </c>
      <c r="E61" s="34"/>
      <c r="F61" s="104" t="s">
        <v>57</v>
      </c>
      <c r="G61" s="43" t="s">
        <v>56</v>
      </c>
      <c r="H61" s="34"/>
      <c r="I61" s="34"/>
      <c r="J61" s="105" t="s">
        <v>57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58</v>
      </c>
      <c r="E65" s="42"/>
      <c r="F65" s="42"/>
      <c r="G65" s="41" t="s">
        <v>59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56</v>
      </c>
      <c r="E76" s="34"/>
      <c r="F76" s="104" t="s">
        <v>57</v>
      </c>
      <c r="G76" s="43" t="s">
        <v>56</v>
      </c>
      <c r="H76" s="34"/>
      <c r="I76" s="34"/>
      <c r="J76" s="105" t="s">
        <v>57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168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BRNO, OLOMOUCKÁ IV – REKONSTRUKCE VODOVODU</v>
      </c>
      <c r="F85" s="241"/>
      <c r="G85" s="241"/>
      <c r="H85" s="241"/>
      <c r="L85" s="32"/>
    </row>
    <row r="86" spans="2:12" ht="12" customHeight="1">
      <c r="B86" s="20"/>
      <c r="C86" s="27" t="s">
        <v>135</v>
      </c>
      <c r="L86" s="20"/>
    </row>
    <row r="87" spans="2:12" ht="16.5" customHeight="1">
      <c r="B87" s="20"/>
      <c r="E87" s="240" t="s">
        <v>138</v>
      </c>
      <c r="F87" s="209"/>
      <c r="G87" s="209"/>
      <c r="H87" s="209"/>
      <c r="L87" s="20"/>
    </row>
    <row r="88" spans="2:12" ht="12" customHeight="1">
      <c r="B88" s="20"/>
      <c r="C88" s="27" t="s">
        <v>142</v>
      </c>
      <c r="L88" s="20"/>
    </row>
    <row r="89" spans="2:12" s="1" customFormat="1" ht="16.5" customHeight="1">
      <c r="B89" s="32"/>
      <c r="E89" s="238" t="s">
        <v>145</v>
      </c>
      <c r="F89" s="242"/>
      <c r="G89" s="242"/>
      <c r="H89" s="242"/>
      <c r="L89" s="32"/>
    </row>
    <row r="90" spans="2:12" s="1" customFormat="1" ht="12" customHeight="1">
      <c r="B90" s="32"/>
      <c r="C90" s="27" t="s">
        <v>148</v>
      </c>
      <c r="L90" s="32"/>
    </row>
    <row r="91" spans="2:12" s="1" customFormat="1" ht="16.5" customHeight="1">
      <c r="B91" s="32"/>
      <c r="E91" s="202" t="str">
        <f>E13</f>
        <v>SO 320.1 - VODOVODNÍ PŘÍPOJKY</v>
      </c>
      <c r="F91" s="242"/>
      <c r="G91" s="242"/>
      <c r="H91" s="242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22</v>
      </c>
      <c r="F93" s="25" t="str">
        <f>F16</f>
        <v>BRNO</v>
      </c>
      <c r="I93" s="27" t="s">
        <v>24</v>
      </c>
      <c r="J93" s="52" t="str">
        <f>IF(J16="","",J16)</f>
        <v>6. 11. 2025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28</v>
      </c>
      <c r="F95" s="25" t="str">
        <f>E19</f>
        <v>Statutární město Brno</v>
      </c>
      <c r="I95" s="27" t="s">
        <v>34</v>
      </c>
      <c r="J95" s="30" t="str">
        <f>E25</f>
        <v>PK FRAJT s.r.o.,   Brno</v>
      </c>
      <c r="L95" s="32"/>
    </row>
    <row r="96" spans="2:12" s="1" customFormat="1" ht="15.2" customHeight="1">
      <c r="B96" s="32"/>
      <c r="C96" s="27" t="s">
        <v>32</v>
      </c>
      <c r="F96" s="25" t="str">
        <f>IF(E22="","",E22)</f>
        <v>Vyplň údaj</v>
      </c>
      <c r="I96" s="27" t="s">
        <v>37</v>
      </c>
      <c r="J96" s="30" t="str">
        <f>E28</f>
        <v>Obrtel M.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06" t="s">
        <v>169</v>
      </c>
      <c r="D98" s="98"/>
      <c r="E98" s="98"/>
      <c r="F98" s="98"/>
      <c r="G98" s="98"/>
      <c r="H98" s="98"/>
      <c r="I98" s="98"/>
      <c r="J98" s="107" t="s">
        <v>170</v>
      </c>
      <c r="K98" s="98"/>
      <c r="L98" s="32"/>
    </row>
    <row r="99" spans="2:47" s="1" customFormat="1" ht="10.35" customHeight="1">
      <c r="B99" s="32"/>
      <c r="L99" s="32"/>
    </row>
    <row r="100" spans="2:47" s="1" customFormat="1" ht="22.9" customHeight="1">
      <c r="B100" s="32"/>
      <c r="C100" s="108" t="s">
        <v>171</v>
      </c>
      <c r="J100" s="66">
        <f>J137</f>
        <v>0</v>
      </c>
      <c r="L100" s="32"/>
      <c r="AU100" s="17" t="s">
        <v>172</v>
      </c>
    </row>
    <row r="101" spans="2:47" s="8" customFormat="1" ht="24.95" customHeight="1">
      <c r="B101" s="109"/>
      <c r="D101" s="110" t="s">
        <v>173</v>
      </c>
      <c r="E101" s="111"/>
      <c r="F101" s="111"/>
      <c r="G101" s="111"/>
      <c r="H101" s="111"/>
      <c r="I101" s="111"/>
      <c r="J101" s="112">
        <f>J138</f>
        <v>0</v>
      </c>
      <c r="L101" s="109"/>
    </row>
    <row r="102" spans="2:47" s="9" customFormat="1" ht="19.899999999999999" customHeight="1">
      <c r="B102" s="113"/>
      <c r="D102" s="114" t="s">
        <v>174</v>
      </c>
      <c r="E102" s="115"/>
      <c r="F102" s="115"/>
      <c r="G102" s="115"/>
      <c r="H102" s="115"/>
      <c r="I102" s="115"/>
      <c r="J102" s="116">
        <f>J139</f>
        <v>0</v>
      </c>
      <c r="L102" s="113"/>
    </row>
    <row r="103" spans="2:47" s="9" customFormat="1" ht="19.899999999999999" customHeight="1">
      <c r="B103" s="113"/>
      <c r="D103" s="114" t="s">
        <v>175</v>
      </c>
      <c r="E103" s="115"/>
      <c r="F103" s="115"/>
      <c r="G103" s="115"/>
      <c r="H103" s="115"/>
      <c r="I103" s="115"/>
      <c r="J103" s="116">
        <f>J343</f>
        <v>0</v>
      </c>
      <c r="L103" s="113"/>
    </row>
    <row r="104" spans="2:47" s="9" customFormat="1" ht="19.899999999999999" customHeight="1">
      <c r="B104" s="113"/>
      <c r="D104" s="114" t="s">
        <v>176</v>
      </c>
      <c r="E104" s="115"/>
      <c r="F104" s="115"/>
      <c r="G104" s="115"/>
      <c r="H104" s="115"/>
      <c r="I104" s="115"/>
      <c r="J104" s="116">
        <f>J354</f>
        <v>0</v>
      </c>
      <c r="L104" s="113"/>
    </row>
    <row r="105" spans="2:47" s="9" customFormat="1" ht="19.899999999999999" customHeight="1">
      <c r="B105" s="113"/>
      <c r="D105" s="114" t="s">
        <v>793</v>
      </c>
      <c r="E105" s="115"/>
      <c r="F105" s="115"/>
      <c r="G105" s="115"/>
      <c r="H105" s="115"/>
      <c r="I105" s="115"/>
      <c r="J105" s="116">
        <f>J425</f>
        <v>0</v>
      </c>
      <c r="L105" s="113"/>
    </row>
    <row r="106" spans="2:47" s="9" customFormat="1" ht="19.899999999999999" customHeight="1">
      <c r="B106" s="113"/>
      <c r="D106" s="114" t="s">
        <v>794</v>
      </c>
      <c r="E106" s="115"/>
      <c r="F106" s="115"/>
      <c r="G106" s="115"/>
      <c r="H106" s="115"/>
      <c r="I106" s="115"/>
      <c r="J106" s="116">
        <f>J445</f>
        <v>0</v>
      </c>
      <c r="L106" s="113"/>
    </row>
    <row r="107" spans="2:47" s="9" customFormat="1" ht="19.899999999999999" customHeight="1">
      <c r="B107" s="113"/>
      <c r="D107" s="114" t="s">
        <v>795</v>
      </c>
      <c r="E107" s="115"/>
      <c r="F107" s="115"/>
      <c r="G107" s="115"/>
      <c r="H107" s="115"/>
      <c r="I107" s="115"/>
      <c r="J107" s="116">
        <f>J480</f>
        <v>0</v>
      </c>
      <c r="L107" s="113"/>
    </row>
    <row r="108" spans="2:47" s="9" customFormat="1" ht="19.899999999999999" customHeight="1">
      <c r="B108" s="113"/>
      <c r="D108" s="114" t="s">
        <v>177</v>
      </c>
      <c r="E108" s="115"/>
      <c r="F108" s="115"/>
      <c r="G108" s="115"/>
      <c r="H108" s="115"/>
      <c r="I108" s="115"/>
      <c r="J108" s="116">
        <f>J510</f>
        <v>0</v>
      </c>
      <c r="L108" s="113"/>
    </row>
    <row r="109" spans="2:47" s="9" customFormat="1" ht="19.899999999999999" customHeight="1">
      <c r="B109" s="113"/>
      <c r="D109" s="114" t="s">
        <v>178</v>
      </c>
      <c r="E109" s="115"/>
      <c r="F109" s="115"/>
      <c r="G109" s="115"/>
      <c r="H109" s="115"/>
      <c r="I109" s="115"/>
      <c r="J109" s="116">
        <f>J614</f>
        <v>0</v>
      </c>
      <c r="L109" s="113"/>
    </row>
    <row r="110" spans="2:47" s="8" customFormat="1" ht="24.95" customHeight="1">
      <c r="B110" s="109"/>
      <c r="D110" s="110" t="s">
        <v>796</v>
      </c>
      <c r="E110" s="111"/>
      <c r="F110" s="111"/>
      <c r="G110" s="111"/>
      <c r="H110" s="111"/>
      <c r="I110" s="111"/>
      <c r="J110" s="112">
        <f>J616</f>
        <v>0</v>
      </c>
      <c r="L110" s="109"/>
    </row>
    <row r="111" spans="2:47" s="9" customFormat="1" ht="19.899999999999999" customHeight="1">
      <c r="B111" s="113"/>
      <c r="D111" s="114" t="s">
        <v>797</v>
      </c>
      <c r="E111" s="115"/>
      <c r="F111" s="115"/>
      <c r="G111" s="115"/>
      <c r="H111" s="115"/>
      <c r="I111" s="115"/>
      <c r="J111" s="116">
        <f>J617</f>
        <v>0</v>
      </c>
      <c r="L111" s="113"/>
    </row>
    <row r="112" spans="2:47" s="8" customFormat="1" ht="24.95" customHeight="1">
      <c r="B112" s="109"/>
      <c r="D112" s="110" t="s">
        <v>179</v>
      </c>
      <c r="E112" s="111"/>
      <c r="F112" s="111"/>
      <c r="G112" s="111"/>
      <c r="H112" s="111"/>
      <c r="I112" s="111"/>
      <c r="J112" s="112">
        <f>J633</f>
        <v>0</v>
      </c>
      <c r="L112" s="109"/>
    </row>
    <row r="113" spans="2:12" s="9" customFormat="1" ht="19.899999999999999" customHeight="1">
      <c r="B113" s="113"/>
      <c r="D113" s="114" t="s">
        <v>180</v>
      </c>
      <c r="E113" s="115"/>
      <c r="F113" s="115"/>
      <c r="G113" s="115"/>
      <c r="H113" s="115"/>
      <c r="I113" s="115"/>
      <c r="J113" s="116">
        <f>J634</f>
        <v>0</v>
      </c>
      <c r="L113" s="113"/>
    </row>
    <row r="114" spans="2:12" s="1" customFormat="1" ht="21.75" customHeight="1">
      <c r="B114" s="32"/>
      <c r="L114" s="32"/>
    </row>
    <row r="115" spans="2:12" s="1" customFormat="1" ht="6.95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2"/>
    </row>
    <row r="119" spans="2:12" s="1" customFormat="1" ht="6.95" customHeight="1"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32"/>
    </row>
    <row r="120" spans="2:12" s="1" customFormat="1" ht="24.95" customHeight="1">
      <c r="B120" s="32"/>
      <c r="C120" s="21" t="s">
        <v>181</v>
      </c>
      <c r="L120" s="32"/>
    </row>
    <row r="121" spans="2:12" s="1" customFormat="1" ht="6.95" customHeight="1">
      <c r="B121" s="32"/>
      <c r="L121" s="32"/>
    </row>
    <row r="122" spans="2:12" s="1" customFormat="1" ht="12" customHeight="1">
      <c r="B122" s="32"/>
      <c r="C122" s="27" t="s">
        <v>16</v>
      </c>
      <c r="L122" s="32"/>
    </row>
    <row r="123" spans="2:12" s="1" customFormat="1" ht="16.5" customHeight="1">
      <c r="B123" s="32"/>
      <c r="E123" s="240" t="str">
        <f>E7</f>
        <v>BRNO, OLOMOUCKÁ IV – REKONSTRUKCE VODOVODU</v>
      </c>
      <c r="F123" s="241"/>
      <c r="G123" s="241"/>
      <c r="H123" s="241"/>
      <c r="L123" s="32"/>
    </row>
    <row r="124" spans="2:12" ht="12" customHeight="1">
      <c r="B124" s="20"/>
      <c r="C124" s="27" t="s">
        <v>135</v>
      </c>
      <c r="L124" s="20"/>
    </row>
    <row r="125" spans="2:12" ht="16.5" customHeight="1">
      <c r="B125" s="20"/>
      <c r="E125" s="240" t="s">
        <v>138</v>
      </c>
      <c r="F125" s="209"/>
      <c r="G125" s="209"/>
      <c r="H125" s="209"/>
      <c r="L125" s="20"/>
    </row>
    <row r="126" spans="2:12" ht="12" customHeight="1">
      <c r="B126" s="20"/>
      <c r="C126" s="27" t="s">
        <v>142</v>
      </c>
      <c r="L126" s="20"/>
    </row>
    <row r="127" spans="2:12" s="1" customFormat="1" ht="16.5" customHeight="1">
      <c r="B127" s="32"/>
      <c r="E127" s="238" t="s">
        <v>145</v>
      </c>
      <c r="F127" s="242"/>
      <c r="G127" s="242"/>
      <c r="H127" s="242"/>
      <c r="L127" s="32"/>
    </row>
    <row r="128" spans="2:12" s="1" customFormat="1" ht="12" customHeight="1">
      <c r="B128" s="32"/>
      <c r="C128" s="27" t="s">
        <v>148</v>
      </c>
      <c r="L128" s="32"/>
    </row>
    <row r="129" spans="2:65" s="1" customFormat="1" ht="16.5" customHeight="1">
      <c r="B129" s="32"/>
      <c r="E129" s="202" t="str">
        <f>E13</f>
        <v>SO 320.1 - VODOVODNÍ PŘÍPOJKY</v>
      </c>
      <c r="F129" s="242"/>
      <c r="G129" s="242"/>
      <c r="H129" s="242"/>
      <c r="L129" s="32"/>
    </row>
    <row r="130" spans="2:65" s="1" customFormat="1" ht="6.95" customHeight="1">
      <c r="B130" s="32"/>
      <c r="L130" s="32"/>
    </row>
    <row r="131" spans="2:65" s="1" customFormat="1" ht="12" customHeight="1">
      <c r="B131" s="32"/>
      <c r="C131" s="27" t="s">
        <v>22</v>
      </c>
      <c r="F131" s="25" t="str">
        <f>F16</f>
        <v>BRNO</v>
      </c>
      <c r="I131" s="27" t="s">
        <v>24</v>
      </c>
      <c r="J131" s="52" t="str">
        <f>IF(J16="","",J16)</f>
        <v>6. 11. 2025</v>
      </c>
      <c r="L131" s="32"/>
    </row>
    <row r="132" spans="2:65" s="1" customFormat="1" ht="6.95" customHeight="1">
      <c r="B132" s="32"/>
      <c r="L132" s="32"/>
    </row>
    <row r="133" spans="2:65" s="1" customFormat="1" ht="25.7" customHeight="1">
      <c r="B133" s="32"/>
      <c r="C133" s="27" t="s">
        <v>28</v>
      </c>
      <c r="F133" s="25" t="str">
        <f>E19</f>
        <v>Statutární město Brno</v>
      </c>
      <c r="I133" s="27" t="s">
        <v>34</v>
      </c>
      <c r="J133" s="30" t="str">
        <f>E25</f>
        <v>PK FRAJT s.r.o.,   Brno</v>
      </c>
      <c r="L133" s="32"/>
    </row>
    <row r="134" spans="2:65" s="1" customFormat="1" ht="15.2" customHeight="1">
      <c r="B134" s="32"/>
      <c r="C134" s="27" t="s">
        <v>32</v>
      </c>
      <c r="F134" s="25" t="str">
        <f>IF(E22="","",E22)</f>
        <v>Vyplň údaj</v>
      </c>
      <c r="I134" s="27" t="s">
        <v>37</v>
      </c>
      <c r="J134" s="30" t="str">
        <f>E28</f>
        <v>Obrtel M.</v>
      </c>
      <c r="L134" s="32"/>
    </row>
    <row r="135" spans="2:65" s="1" customFormat="1" ht="10.35" customHeight="1">
      <c r="B135" s="32"/>
      <c r="L135" s="32"/>
    </row>
    <row r="136" spans="2:65" s="10" customFormat="1" ht="29.25" customHeight="1">
      <c r="B136" s="117"/>
      <c r="C136" s="118" t="s">
        <v>182</v>
      </c>
      <c r="D136" s="119" t="s">
        <v>66</v>
      </c>
      <c r="E136" s="119" t="s">
        <v>62</v>
      </c>
      <c r="F136" s="119" t="s">
        <v>63</v>
      </c>
      <c r="G136" s="119" t="s">
        <v>183</v>
      </c>
      <c r="H136" s="119" t="s">
        <v>184</v>
      </c>
      <c r="I136" s="119" t="s">
        <v>185</v>
      </c>
      <c r="J136" s="119" t="s">
        <v>170</v>
      </c>
      <c r="K136" s="120" t="s">
        <v>186</v>
      </c>
      <c r="L136" s="117"/>
      <c r="M136" s="59" t="s">
        <v>1</v>
      </c>
      <c r="N136" s="60" t="s">
        <v>45</v>
      </c>
      <c r="O136" s="60" t="s">
        <v>187</v>
      </c>
      <c r="P136" s="60" t="s">
        <v>188</v>
      </c>
      <c r="Q136" s="60" t="s">
        <v>189</v>
      </c>
      <c r="R136" s="60" t="s">
        <v>190</v>
      </c>
      <c r="S136" s="60" t="s">
        <v>191</v>
      </c>
      <c r="T136" s="61" t="s">
        <v>192</v>
      </c>
    </row>
    <row r="137" spans="2:65" s="1" customFormat="1" ht="22.9" customHeight="1">
      <c r="B137" s="32"/>
      <c r="C137" s="64" t="s">
        <v>193</v>
      </c>
      <c r="J137" s="121">
        <f>BK137</f>
        <v>0</v>
      </c>
      <c r="L137" s="32"/>
      <c r="M137" s="62"/>
      <c r="N137" s="53"/>
      <c r="O137" s="53"/>
      <c r="P137" s="122">
        <f>P138+P616+P633</f>
        <v>0</v>
      </c>
      <c r="Q137" s="53"/>
      <c r="R137" s="122">
        <f>R138+R616+R633</f>
        <v>49.609923909999992</v>
      </c>
      <c r="S137" s="53"/>
      <c r="T137" s="123">
        <f>T138+T616+T633</f>
        <v>105.78796999999999</v>
      </c>
      <c r="AT137" s="17" t="s">
        <v>80</v>
      </c>
      <c r="AU137" s="17" t="s">
        <v>172</v>
      </c>
      <c r="BK137" s="124">
        <f>BK138+BK616+BK633</f>
        <v>0</v>
      </c>
    </row>
    <row r="138" spans="2:65" s="11" customFormat="1" ht="25.9" customHeight="1">
      <c r="B138" s="125"/>
      <c r="D138" s="126" t="s">
        <v>80</v>
      </c>
      <c r="E138" s="127" t="s">
        <v>194</v>
      </c>
      <c r="F138" s="127" t="s">
        <v>195</v>
      </c>
      <c r="I138" s="128"/>
      <c r="J138" s="129">
        <f>BK138</f>
        <v>0</v>
      </c>
      <c r="L138" s="125"/>
      <c r="M138" s="130"/>
      <c r="P138" s="131">
        <f>P139+P343+P354+P425+P445+P480+P510+P614</f>
        <v>0</v>
      </c>
      <c r="R138" s="131">
        <f>R139+R343+R354+R425+R445+R480+R510+R614</f>
        <v>39.109632909999995</v>
      </c>
      <c r="T138" s="132">
        <f>T139+T343+T354+T425+T445+T480+T510+T614</f>
        <v>105.78564999999999</v>
      </c>
      <c r="AR138" s="126" t="s">
        <v>21</v>
      </c>
      <c r="AT138" s="133" t="s">
        <v>80</v>
      </c>
      <c r="AU138" s="133" t="s">
        <v>81</v>
      </c>
      <c r="AY138" s="126" t="s">
        <v>196</v>
      </c>
      <c r="BK138" s="134">
        <f>BK139+BK343+BK354+BK425+BK445+BK480+BK510+BK614</f>
        <v>0</v>
      </c>
    </row>
    <row r="139" spans="2:65" s="11" customFormat="1" ht="22.9" customHeight="1">
      <c r="B139" s="125"/>
      <c r="D139" s="126" t="s">
        <v>80</v>
      </c>
      <c r="E139" s="135" t="s">
        <v>21</v>
      </c>
      <c r="F139" s="135" t="s">
        <v>197</v>
      </c>
      <c r="I139" s="128"/>
      <c r="J139" s="136">
        <f>BK139</f>
        <v>0</v>
      </c>
      <c r="L139" s="125"/>
      <c r="M139" s="130"/>
      <c r="P139" s="131">
        <f>SUM(P140:P342)</f>
        <v>0</v>
      </c>
      <c r="R139" s="131">
        <f>SUM(R140:R342)</f>
        <v>2.5462535900000005</v>
      </c>
      <c r="T139" s="132">
        <f>SUM(T140:T342)</f>
        <v>54.169509999999995</v>
      </c>
      <c r="AR139" s="126" t="s">
        <v>21</v>
      </c>
      <c r="AT139" s="133" t="s">
        <v>80</v>
      </c>
      <c r="AU139" s="133" t="s">
        <v>21</v>
      </c>
      <c r="AY139" s="126" t="s">
        <v>196</v>
      </c>
      <c r="BK139" s="134">
        <f>SUM(BK140:BK342)</f>
        <v>0</v>
      </c>
    </row>
    <row r="140" spans="2:65" s="1" customFormat="1" ht="21.75" customHeight="1">
      <c r="B140" s="32"/>
      <c r="C140" s="137" t="s">
        <v>21</v>
      </c>
      <c r="D140" s="137" t="s">
        <v>198</v>
      </c>
      <c r="E140" s="138" t="s">
        <v>798</v>
      </c>
      <c r="F140" s="139" t="s">
        <v>799</v>
      </c>
      <c r="G140" s="140" t="s">
        <v>227</v>
      </c>
      <c r="H140" s="141">
        <v>22</v>
      </c>
      <c r="I140" s="142"/>
      <c r="J140" s="143">
        <f>ROUND(I140*H140,2)</f>
        <v>0</v>
      </c>
      <c r="K140" s="139" t="s">
        <v>217</v>
      </c>
      <c r="L140" s="32"/>
      <c r="M140" s="144" t="s">
        <v>1</v>
      </c>
      <c r="N140" s="145" t="s">
        <v>46</v>
      </c>
      <c r="P140" s="146">
        <f>O140*H140</f>
        <v>0</v>
      </c>
      <c r="Q140" s="146">
        <v>0</v>
      </c>
      <c r="R140" s="146">
        <f>Q140*H140</f>
        <v>0</v>
      </c>
      <c r="S140" s="146">
        <v>0.14000000000000001</v>
      </c>
      <c r="T140" s="147">
        <f>S140*H140</f>
        <v>3.08</v>
      </c>
      <c r="AR140" s="148" t="s">
        <v>203</v>
      </c>
      <c r="AT140" s="148" t="s">
        <v>198</v>
      </c>
      <c r="AU140" s="148" t="s">
        <v>89</v>
      </c>
      <c r="AY140" s="17" t="s">
        <v>196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21</v>
      </c>
      <c r="BK140" s="149">
        <f>ROUND(I140*H140,2)</f>
        <v>0</v>
      </c>
      <c r="BL140" s="17" t="s">
        <v>203</v>
      </c>
      <c r="BM140" s="148" t="s">
        <v>800</v>
      </c>
    </row>
    <row r="141" spans="2:65" s="12" customFormat="1" ht="11.25">
      <c r="B141" s="150"/>
      <c r="D141" s="151" t="s">
        <v>205</v>
      </c>
      <c r="E141" s="152" t="s">
        <v>1</v>
      </c>
      <c r="F141" s="153" t="s">
        <v>801</v>
      </c>
      <c r="H141" s="154">
        <v>22</v>
      </c>
      <c r="I141" s="155"/>
      <c r="L141" s="150"/>
      <c r="M141" s="156"/>
      <c r="T141" s="157"/>
      <c r="AT141" s="152" t="s">
        <v>205</v>
      </c>
      <c r="AU141" s="152" t="s">
        <v>89</v>
      </c>
      <c r="AV141" s="12" t="s">
        <v>89</v>
      </c>
      <c r="AW141" s="12" t="s">
        <v>36</v>
      </c>
      <c r="AX141" s="12" t="s">
        <v>81</v>
      </c>
      <c r="AY141" s="152" t="s">
        <v>196</v>
      </c>
    </row>
    <row r="142" spans="2:65" s="14" customFormat="1" ht="11.25">
      <c r="B142" s="164"/>
      <c r="D142" s="151" t="s">
        <v>205</v>
      </c>
      <c r="E142" s="165" t="s">
        <v>756</v>
      </c>
      <c r="F142" s="166" t="s">
        <v>249</v>
      </c>
      <c r="H142" s="167">
        <v>22</v>
      </c>
      <c r="I142" s="168"/>
      <c r="L142" s="164"/>
      <c r="M142" s="169"/>
      <c r="T142" s="170"/>
      <c r="AT142" s="165" t="s">
        <v>205</v>
      </c>
      <c r="AU142" s="165" t="s">
        <v>89</v>
      </c>
      <c r="AV142" s="14" t="s">
        <v>203</v>
      </c>
      <c r="AW142" s="14" t="s">
        <v>36</v>
      </c>
      <c r="AX142" s="14" t="s">
        <v>21</v>
      </c>
      <c r="AY142" s="165" t="s">
        <v>196</v>
      </c>
    </row>
    <row r="143" spans="2:65" s="1" customFormat="1" ht="24.2" customHeight="1">
      <c r="B143" s="32"/>
      <c r="C143" s="137" t="s">
        <v>89</v>
      </c>
      <c r="D143" s="137" t="s">
        <v>198</v>
      </c>
      <c r="E143" s="138" t="s">
        <v>802</v>
      </c>
      <c r="F143" s="139" t="s">
        <v>803</v>
      </c>
      <c r="G143" s="140" t="s">
        <v>227</v>
      </c>
      <c r="H143" s="141">
        <v>6</v>
      </c>
      <c r="I143" s="142"/>
      <c r="J143" s="143">
        <f>ROUND(I143*H143,2)</f>
        <v>0</v>
      </c>
      <c r="K143" s="139" t="s">
        <v>217</v>
      </c>
      <c r="L143" s="32"/>
      <c r="M143" s="144" t="s">
        <v>1</v>
      </c>
      <c r="N143" s="145" t="s">
        <v>46</v>
      </c>
      <c r="P143" s="146">
        <f>O143*H143</f>
        <v>0</v>
      </c>
      <c r="Q143" s="146">
        <v>0</v>
      </c>
      <c r="R143" s="146">
        <f>Q143*H143</f>
        <v>0</v>
      </c>
      <c r="S143" s="146">
        <v>0.10100000000000001</v>
      </c>
      <c r="T143" s="147">
        <f>S143*H143</f>
        <v>0.60600000000000009</v>
      </c>
      <c r="AR143" s="148" t="s">
        <v>203</v>
      </c>
      <c r="AT143" s="148" t="s">
        <v>198</v>
      </c>
      <c r="AU143" s="148" t="s">
        <v>89</v>
      </c>
      <c r="AY143" s="17" t="s">
        <v>196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21</v>
      </c>
      <c r="BK143" s="149">
        <f>ROUND(I143*H143,2)</f>
        <v>0</v>
      </c>
      <c r="BL143" s="17" t="s">
        <v>203</v>
      </c>
      <c r="BM143" s="148" t="s">
        <v>804</v>
      </c>
    </row>
    <row r="144" spans="2:65" s="12" customFormat="1" ht="11.25">
      <c r="B144" s="150"/>
      <c r="D144" s="151" t="s">
        <v>205</v>
      </c>
      <c r="E144" s="152" t="s">
        <v>1</v>
      </c>
      <c r="F144" s="153" t="s">
        <v>805</v>
      </c>
      <c r="H144" s="154">
        <v>6</v>
      </c>
      <c r="I144" s="155"/>
      <c r="L144" s="150"/>
      <c r="M144" s="156"/>
      <c r="T144" s="157"/>
      <c r="AT144" s="152" t="s">
        <v>205</v>
      </c>
      <c r="AU144" s="152" t="s">
        <v>89</v>
      </c>
      <c r="AV144" s="12" t="s">
        <v>89</v>
      </c>
      <c r="AW144" s="12" t="s">
        <v>36</v>
      </c>
      <c r="AX144" s="12" t="s">
        <v>81</v>
      </c>
      <c r="AY144" s="152" t="s">
        <v>196</v>
      </c>
    </row>
    <row r="145" spans="2:65" s="14" customFormat="1" ht="11.25">
      <c r="B145" s="164"/>
      <c r="D145" s="151" t="s">
        <v>205</v>
      </c>
      <c r="E145" s="165" t="s">
        <v>757</v>
      </c>
      <c r="F145" s="166" t="s">
        <v>249</v>
      </c>
      <c r="H145" s="167">
        <v>6</v>
      </c>
      <c r="I145" s="168"/>
      <c r="L145" s="164"/>
      <c r="M145" s="169"/>
      <c r="T145" s="170"/>
      <c r="AT145" s="165" t="s">
        <v>205</v>
      </c>
      <c r="AU145" s="165" t="s">
        <v>89</v>
      </c>
      <c r="AV145" s="14" t="s">
        <v>203</v>
      </c>
      <c r="AW145" s="14" t="s">
        <v>36</v>
      </c>
      <c r="AX145" s="14" t="s">
        <v>21</v>
      </c>
      <c r="AY145" s="165" t="s">
        <v>196</v>
      </c>
    </row>
    <row r="146" spans="2:65" s="1" customFormat="1" ht="24.2" customHeight="1">
      <c r="B146" s="32"/>
      <c r="C146" s="137" t="s">
        <v>97</v>
      </c>
      <c r="D146" s="137" t="s">
        <v>198</v>
      </c>
      <c r="E146" s="138" t="s">
        <v>806</v>
      </c>
      <c r="F146" s="139" t="s">
        <v>807</v>
      </c>
      <c r="G146" s="140" t="s">
        <v>227</v>
      </c>
      <c r="H146" s="141">
        <v>28</v>
      </c>
      <c r="I146" s="142"/>
      <c r="J146" s="143">
        <f>ROUND(I146*H146,2)</f>
        <v>0</v>
      </c>
      <c r="K146" s="139" t="s">
        <v>202</v>
      </c>
      <c r="L146" s="32"/>
      <c r="M146" s="144" t="s">
        <v>1</v>
      </c>
      <c r="N146" s="145" t="s">
        <v>46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203</v>
      </c>
      <c r="AT146" s="148" t="s">
        <v>198</v>
      </c>
      <c r="AU146" s="148" t="s">
        <v>89</v>
      </c>
      <c r="AY146" s="17" t="s">
        <v>196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21</v>
      </c>
      <c r="BK146" s="149">
        <f>ROUND(I146*H146,2)</f>
        <v>0</v>
      </c>
      <c r="BL146" s="17" t="s">
        <v>203</v>
      </c>
      <c r="BM146" s="148" t="s">
        <v>808</v>
      </c>
    </row>
    <row r="147" spans="2:65" s="12" customFormat="1" ht="11.25">
      <c r="B147" s="150"/>
      <c r="D147" s="151" t="s">
        <v>205</v>
      </c>
      <c r="E147" s="152" t="s">
        <v>1</v>
      </c>
      <c r="F147" s="153" t="s">
        <v>809</v>
      </c>
      <c r="H147" s="154">
        <v>28</v>
      </c>
      <c r="I147" s="155"/>
      <c r="L147" s="150"/>
      <c r="M147" s="156"/>
      <c r="T147" s="157"/>
      <c r="AT147" s="152" t="s">
        <v>205</v>
      </c>
      <c r="AU147" s="152" t="s">
        <v>89</v>
      </c>
      <c r="AV147" s="12" t="s">
        <v>89</v>
      </c>
      <c r="AW147" s="12" t="s">
        <v>36</v>
      </c>
      <c r="AX147" s="12" t="s">
        <v>21</v>
      </c>
      <c r="AY147" s="152" t="s">
        <v>196</v>
      </c>
    </row>
    <row r="148" spans="2:65" s="1" customFormat="1" ht="24.2" customHeight="1">
      <c r="B148" s="32"/>
      <c r="C148" s="137" t="s">
        <v>203</v>
      </c>
      <c r="D148" s="137" t="s">
        <v>198</v>
      </c>
      <c r="E148" s="138" t="s">
        <v>810</v>
      </c>
      <c r="F148" s="139" t="s">
        <v>811</v>
      </c>
      <c r="G148" s="140" t="s">
        <v>201</v>
      </c>
      <c r="H148" s="141">
        <v>8.0299999999999994</v>
      </c>
      <c r="I148" s="142"/>
      <c r="J148" s="143">
        <f>ROUND(I148*H148,2)</f>
        <v>0</v>
      </c>
      <c r="K148" s="139" t="s">
        <v>217</v>
      </c>
      <c r="L148" s="32"/>
      <c r="M148" s="144" t="s">
        <v>1</v>
      </c>
      <c r="N148" s="145" t="s">
        <v>46</v>
      </c>
      <c r="P148" s="146">
        <f>O148*H148</f>
        <v>0</v>
      </c>
      <c r="Q148" s="146">
        <v>0</v>
      </c>
      <c r="R148" s="146">
        <f>Q148*H148</f>
        <v>0</v>
      </c>
      <c r="S148" s="146">
        <v>0.11</v>
      </c>
      <c r="T148" s="147">
        <f>S148*H148</f>
        <v>0.88329999999999997</v>
      </c>
      <c r="AR148" s="148" t="s">
        <v>203</v>
      </c>
      <c r="AT148" s="148" t="s">
        <v>198</v>
      </c>
      <c r="AU148" s="148" t="s">
        <v>89</v>
      </c>
      <c r="AY148" s="17" t="s">
        <v>196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21</v>
      </c>
      <c r="BK148" s="149">
        <f>ROUND(I148*H148,2)</f>
        <v>0</v>
      </c>
      <c r="BL148" s="17" t="s">
        <v>203</v>
      </c>
      <c r="BM148" s="148" t="s">
        <v>812</v>
      </c>
    </row>
    <row r="149" spans="2:65" s="13" customFormat="1" ht="11.25">
      <c r="B149" s="158"/>
      <c r="D149" s="151" t="s">
        <v>205</v>
      </c>
      <c r="E149" s="159" t="s">
        <v>1</v>
      </c>
      <c r="F149" s="160" t="s">
        <v>813</v>
      </c>
      <c r="H149" s="159" t="s">
        <v>1</v>
      </c>
      <c r="I149" s="161"/>
      <c r="L149" s="158"/>
      <c r="M149" s="162"/>
      <c r="T149" s="163"/>
      <c r="AT149" s="159" t="s">
        <v>205</v>
      </c>
      <c r="AU149" s="159" t="s">
        <v>89</v>
      </c>
      <c r="AV149" s="13" t="s">
        <v>21</v>
      </c>
      <c r="AW149" s="13" t="s">
        <v>36</v>
      </c>
      <c r="AX149" s="13" t="s">
        <v>81</v>
      </c>
      <c r="AY149" s="159" t="s">
        <v>196</v>
      </c>
    </row>
    <row r="150" spans="2:65" s="12" customFormat="1" ht="11.25">
      <c r="B150" s="150"/>
      <c r="D150" s="151" t="s">
        <v>205</v>
      </c>
      <c r="E150" s="152" t="s">
        <v>1</v>
      </c>
      <c r="F150" s="153" t="s">
        <v>814</v>
      </c>
      <c r="H150" s="154">
        <v>8.0299999999999994</v>
      </c>
      <c r="I150" s="155"/>
      <c r="L150" s="150"/>
      <c r="M150" s="156"/>
      <c r="T150" s="157"/>
      <c r="AT150" s="152" t="s">
        <v>205</v>
      </c>
      <c r="AU150" s="152" t="s">
        <v>89</v>
      </c>
      <c r="AV150" s="12" t="s">
        <v>89</v>
      </c>
      <c r="AW150" s="12" t="s">
        <v>36</v>
      </c>
      <c r="AX150" s="12" t="s">
        <v>81</v>
      </c>
      <c r="AY150" s="152" t="s">
        <v>196</v>
      </c>
    </row>
    <row r="151" spans="2:65" s="14" customFormat="1" ht="11.25">
      <c r="B151" s="164"/>
      <c r="D151" s="151" t="s">
        <v>205</v>
      </c>
      <c r="E151" s="165" t="s">
        <v>750</v>
      </c>
      <c r="F151" s="166" t="s">
        <v>249</v>
      </c>
      <c r="H151" s="167">
        <v>8.0299999999999994</v>
      </c>
      <c r="I151" s="168"/>
      <c r="L151" s="164"/>
      <c r="M151" s="169"/>
      <c r="T151" s="170"/>
      <c r="AT151" s="165" t="s">
        <v>205</v>
      </c>
      <c r="AU151" s="165" t="s">
        <v>89</v>
      </c>
      <c r="AV151" s="14" t="s">
        <v>203</v>
      </c>
      <c r="AW151" s="14" t="s">
        <v>36</v>
      </c>
      <c r="AX151" s="14" t="s">
        <v>21</v>
      </c>
      <c r="AY151" s="165" t="s">
        <v>196</v>
      </c>
    </row>
    <row r="152" spans="2:65" s="1" customFormat="1" ht="33" customHeight="1">
      <c r="B152" s="32"/>
      <c r="C152" s="137" t="s">
        <v>219</v>
      </c>
      <c r="D152" s="137" t="s">
        <v>198</v>
      </c>
      <c r="E152" s="138" t="s">
        <v>815</v>
      </c>
      <c r="F152" s="139" t="s">
        <v>816</v>
      </c>
      <c r="G152" s="140" t="s">
        <v>201</v>
      </c>
      <c r="H152" s="141">
        <v>8.0299999999999994</v>
      </c>
      <c r="I152" s="142"/>
      <c r="J152" s="143">
        <f>ROUND(I152*H152,2)</f>
        <v>0</v>
      </c>
      <c r="K152" s="139" t="s">
        <v>202</v>
      </c>
      <c r="L152" s="32"/>
      <c r="M152" s="144" t="s">
        <v>1</v>
      </c>
      <c r="N152" s="145" t="s">
        <v>46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203</v>
      </c>
      <c r="AT152" s="148" t="s">
        <v>198</v>
      </c>
      <c r="AU152" s="148" t="s">
        <v>89</v>
      </c>
      <c r="AY152" s="17" t="s">
        <v>196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21</v>
      </c>
      <c r="BK152" s="149">
        <f>ROUND(I152*H152,2)</f>
        <v>0</v>
      </c>
      <c r="BL152" s="17" t="s">
        <v>203</v>
      </c>
      <c r="BM152" s="148" t="s">
        <v>817</v>
      </c>
    </row>
    <row r="153" spans="2:65" s="12" customFormat="1" ht="11.25">
      <c r="B153" s="150"/>
      <c r="D153" s="151" t="s">
        <v>205</v>
      </c>
      <c r="E153" s="152" t="s">
        <v>1</v>
      </c>
      <c r="F153" s="153" t="s">
        <v>750</v>
      </c>
      <c r="H153" s="154">
        <v>8.0299999999999994</v>
      </c>
      <c r="I153" s="155"/>
      <c r="L153" s="150"/>
      <c r="M153" s="156"/>
      <c r="T153" s="157"/>
      <c r="AT153" s="152" t="s">
        <v>205</v>
      </c>
      <c r="AU153" s="152" t="s">
        <v>89</v>
      </c>
      <c r="AV153" s="12" t="s">
        <v>89</v>
      </c>
      <c r="AW153" s="12" t="s">
        <v>36</v>
      </c>
      <c r="AX153" s="12" t="s">
        <v>21</v>
      </c>
      <c r="AY153" s="152" t="s">
        <v>196</v>
      </c>
    </row>
    <row r="154" spans="2:65" s="1" customFormat="1" ht="24.2" customHeight="1">
      <c r="B154" s="32"/>
      <c r="C154" s="137" t="s">
        <v>224</v>
      </c>
      <c r="D154" s="137" t="s">
        <v>198</v>
      </c>
      <c r="E154" s="138" t="s">
        <v>818</v>
      </c>
      <c r="F154" s="139" t="s">
        <v>819</v>
      </c>
      <c r="G154" s="140" t="s">
        <v>201</v>
      </c>
      <c r="H154" s="141">
        <v>10.56</v>
      </c>
      <c r="I154" s="142"/>
      <c r="J154" s="143">
        <f>ROUND(I154*H154,2)</f>
        <v>0</v>
      </c>
      <c r="K154" s="139" t="s">
        <v>217</v>
      </c>
      <c r="L154" s="32"/>
      <c r="M154" s="144" t="s">
        <v>1</v>
      </c>
      <c r="N154" s="145" t="s">
        <v>46</v>
      </c>
      <c r="P154" s="146">
        <f>O154*H154</f>
        <v>0</v>
      </c>
      <c r="Q154" s="146">
        <v>0</v>
      </c>
      <c r="R154" s="146">
        <f>Q154*H154</f>
        <v>0</v>
      </c>
      <c r="S154" s="146">
        <v>0.13</v>
      </c>
      <c r="T154" s="147">
        <f>S154*H154</f>
        <v>1.3728</v>
      </c>
      <c r="AR154" s="148" t="s">
        <v>203</v>
      </c>
      <c r="AT154" s="148" t="s">
        <v>198</v>
      </c>
      <c r="AU154" s="148" t="s">
        <v>89</v>
      </c>
      <c r="AY154" s="17" t="s">
        <v>196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21</v>
      </c>
      <c r="BK154" s="149">
        <f>ROUND(I154*H154,2)</f>
        <v>0</v>
      </c>
      <c r="BL154" s="17" t="s">
        <v>203</v>
      </c>
      <c r="BM154" s="148" t="s">
        <v>820</v>
      </c>
    </row>
    <row r="155" spans="2:65" s="13" customFormat="1" ht="11.25">
      <c r="B155" s="158"/>
      <c r="D155" s="151" t="s">
        <v>205</v>
      </c>
      <c r="E155" s="159" t="s">
        <v>1</v>
      </c>
      <c r="F155" s="160" t="s">
        <v>821</v>
      </c>
      <c r="H155" s="159" t="s">
        <v>1</v>
      </c>
      <c r="I155" s="161"/>
      <c r="L155" s="158"/>
      <c r="M155" s="162"/>
      <c r="T155" s="163"/>
      <c r="AT155" s="159" t="s">
        <v>205</v>
      </c>
      <c r="AU155" s="159" t="s">
        <v>89</v>
      </c>
      <c r="AV155" s="13" t="s">
        <v>21</v>
      </c>
      <c r="AW155" s="13" t="s">
        <v>36</v>
      </c>
      <c r="AX155" s="13" t="s">
        <v>81</v>
      </c>
      <c r="AY155" s="159" t="s">
        <v>196</v>
      </c>
    </row>
    <row r="156" spans="2:65" s="12" customFormat="1" ht="11.25">
      <c r="B156" s="150"/>
      <c r="D156" s="151" t="s">
        <v>205</v>
      </c>
      <c r="E156" s="152" t="s">
        <v>1</v>
      </c>
      <c r="F156" s="153" t="s">
        <v>822</v>
      </c>
      <c r="H156" s="154">
        <v>10.56</v>
      </c>
      <c r="I156" s="155"/>
      <c r="L156" s="150"/>
      <c r="M156" s="156"/>
      <c r="T156" s="157"/>
      <c r="AT156" s="152" t="s">
        <v>205</v>
      </c>
      <c r="AU156" s="152" t="s">
        <v>89</v>
      </c>
      <c r="AV156" s="12" t="s">
        <v>89</v>
      </c>
      <c r="AW156" s="12" t="s">
        <v>36</v>
      </c>
      <c r="AX156" s="12" t="s">
        <v>81</v>
      </c>
      <c r="AY156" s="152" t="s">
        <v>196</v>
      </c>
    </row>
    <row r="157" spans="2:65" s="14" customFormat="1" ht="11.25">
      <c r="B157" s="164"/>
      <c r="D157" s="151" t="s">
        <v>205</v>
      </c>
      <c r="E157" s="165" t="s">
        <v>752</v>
      </c>
      <c r="F157" s="166" t="s">
        <v>249</v>
      </c>
      <c r="H157" s="167">
        <v>10.56</v>
      </c>
      <c r="I157" s="168"/>
      <c r="L157" s="164"/>
      <c r="M157" s="169"/>
      <c r="T157" s="170"/>
      <c r="AT157" s="165" t="s">
        <v>205</v>
      </c>
      <c r="AU157" s="165" t="s">
        <v>89</v>
      </c>
      <c r="AV157" s="14" t="s">
        <v>203</v>
      </c>
      <c r="AW157" s="14" t="s">
        <v>36</v>
      </c>
      <c r="AX157" s="14" t="s">
        <v>21</v>
      </c>
      <c r="AY157" s="165" t="s">
        <v>196</v>
      </c>
    </row>
    <row r="158" spans="2:65" s="1" customFormat="1" ht="33" customHeight="1">
      <c r="B158" s="32"/>
      <c r="C158" s="137" t="s">
        <v>231</v>
      </c>
      <c r="D158" s="137" t="s">
        <v>198</v>
      </c>
      <c r="E158" s="138" t="s">
        <v>815</v>
      </c>
      <c r="F158" s="139" t="s">
        <v>816</v>
      </c>
      <c r="G158" s="140" t="s">
        <v>201</v>
      </c>
      <c r="H158" s="141">
        <v>10.56</v>
      </c>
      <c r="I158" s="142"/>
      <c r="J158" s="143">
        <f>ROUND(I158*H158,2)</f>
        <v>0</v>
      </c>
      <c r="K158" s="139" t="s">
        <v>202</v>
      </c>
      <c r="L158" s="32"/>
      <c r="M158" s="144" t="s">
        <v>1</v>
      </c>
      <c r="N158" s="145" t="s">
        <v>46</v>
      </c>
      <c r="P158" s="146">
        <f>O158*H158</f>
        <v>0</v>
      </c>
      <c r="Q158" s="146">
        <v>0</v>
      </c>
      <c r="R158" s="146">
        <f>Q158*H158</f>
        <v>0</v>
      </c>
      <c r="S158" s="146">
        <v>0</v>
      </c>
      <c r="T158" s="147">
        <f>S158*H158</f>
        <v>0</v>
      </c>
      <c r="AR158" s="148" t="s">
        <v>203</v>
      </c>
      <c r="AT158" s="148" t="s">
        <v>198</v>
      </c>
      <c r="AU158" s="148" t="s">
        <v>89</v>
      </c>
      <c r="AY158" s="17" t="s">
        <v>196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7" t="s">
        <v>21</v>
      </c>
      <c r="BK158" s="149">
        <f>ROUND(I158*H158,2)</f>
        <v>0</v>
      </c>
      <c r="BL158" s="17" t="s">
        <v>203</v>
      </c>
      <c r="BM158" s="148" t="s">
        <v>823</v>
      </c>
    </row>
    <row r="159" spans="2:65" s="12" customFormat="1" ht="11.25">
      <c r="B159" s="150"/>
      <c r="D159" s="151" t="s">
        <v>205</v>
      </c>
      <c r="E159" s="152" t="s">
        <v>1</v>
      </c>
      <c r="F159" s="153" t="s">
        <v>752</v>
      </c>
      <c r="H159" s="154">
        <v>10.56</v>
      </c>
      <c r="I159" s="155"/>
      <c r="L159" s="150"/>
      <c r="M159" s="156"/>
      <c r="T159" s="157"/>
      <c r="AT159" s="152" t="s">
        <v>205</v>
      </c>
      <c r="AU159" s="152" t="s">
        <v>89</v>
      </c>
      <c r="AV159" s="12" t="s">
        <v>89</v>
      </c>
      <c r="AW159" s="12" t="s">
        <v>36</v>
      </c>
      <c r="AX159" s="12" t="s">
        <v>21</v>
      </c>
      <c r="AY159" s="152" t="s">
        <v>196</v>
      </c>
    </row>
    <row r="160" spans="2:65" s="1" customFormat="1" ht="33" customHeight="1">
      <c r="B160" s="32"/>
      <c r="C160" s="137" t="s">
        <v>235</v>
      </c>
      <c r="D160" s="137" t="s">
        <v>198</v>
      </c>
      <c r="E160" s="138" t="s">
        <v>824</v>
      </c>
      <c r="F160" s="139" t="s">
        <v>825</v>
      </c>
      <c r="G160" s="140" t="s">
        <v>201</v>
      </c>
      <c r="H160" s="141">
        <v>4.7300000000000004</v>
      </c>
      <c r="I160" s="142"/>
      <c r="J160" s="143">
        <f>ROUND(I160*H160,2)</f>
        <v>0</v>
      </c>
      <c r="K160" s="139" t="s">
        <v>217</v>
      </c>
      <c r="L160" s="32"/>
      <c r="M160" s="144" t="s">
        <v>1</v>
      </c>
      <c r="N160" s="145" t="s">
        <v>46</v>
      </c>
      <c r="P160" s="146">
        <f>O160*H160</f>
        <v>0</v>
      </c>
      <c r="Q160" s="146">
        <v>0</v>
      </c>
      <c r="R160" s="146">
        <f>Q160*H160</f>
        <v>0</v>
      </c>
      <c r="S160" s="146">
        <v>0.1</v>
      </c>
      <c r="T160" s="147">
        <f>S160*H160</f>
        <v>0.47300000000000009</v>
      </c>
      <c r="AR160" s="148" t="s">
        <v>203</v>
      </c>
      <c r="AT160" s="148" t="s">
        <v>198</v>
      </c>
      <c r="AU160" s="148" t="s">
        <v>89</v>
      </c>
      <c r="AY160" s="17" t="s">
        <v>196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21</v>
      </c>
      <c r="BK160" s="149">
        <f>ROUND(I160*H160,2)</f>
        <v>0</v>
      </c>
      <c r="BL160" s="17" t="s">
        <v>203</v>
      </c>
      <c r="BM160" s="148" t="s">
        <v>826</v>
      </c>
    </row>
    <row r="161" spans="2:65" s="13" customFormat="1" ht="11.25">
      <c r="B161" s="158"/>
      <c r="D161" s="151" t="s">
        <v>205</v>
      </c>
      <c r="E161" s="159" t="s">
        <v>1</v>
      </c>
      <c r="F161" s="160" t="s">
        <v>827</v>
      </c>
      <c r="H161" s="159" t="s">
        <v>1</v>
      </c>
      <c r="I161" s="161"/>
      <c r="L161" s="158"/>
      <c r="M161" s="162"/>
      <c r="T161" s="163"/>
      <c r="AT161" s="159" t="s">
        <v>205</v>
      </c>
      <c r="AU161" s="159" t="s">
        <v>89</v>
      </c>
      <c r="AV161" s="13" t="s">
        <v>21</v>
      </c>
      <c r="AW161" s="13" t="s">
        <v>36</v>
      </c>
      <c r="AX161" s="13" t="s">
        <v>81</v>
      </c>
      <c r="AY161" s="159" t="s">
        <v>196</v>
      </c>
    </row>
    <row r="162" spans="2:65" s="12" customFormat="1" ht="11.25">
      <c r="B162" s="150"/>
      <c r="D162" s="151" t="s">
        <v>205</v>
      </c>
      <c r="E162" s="152" t="s">
        <v>1</v>
      </c>
      <c r="F162" s="153" t="s">
        <v>828</v>
      </c>
      <c r="H162" s="154">
        <v>4.7300000000000004</v>
      </c>
      <c r="I162" s="155"/>
      <c r="L162" s="150"/>
      <c r="M162" s="156"/>
      <c r="T162" s="157"/>
      <c r="AT162" s="152" t="s">
        <v>205</v>
      </c>
      <c r="AU162" s="152" t="s">
        <v>89</v>
      </c>
      <c r="AV162" s="12" t="s">
        <v>89</v>
      </c>
      <c r="AW162" s="12" t="s">
        <v>36</v>
      </c>
      <c r="AX162" s="12" t="s">
        <v>81</v>
      </c>
      <c r="AY162" s="152" t="s">
        <v>196</v>
      </c>
    </row>
    <row r="163" spans="2:65" s="14" customFormat="1" ht="11.25">
      <c r="B163" s="164"/>
      <c r="D163" s="151" t="s">
        <v>205</v>
      </c>
      <c r="E163" s="165" t="s">
        <v>754</v>
      </c>
      <c r="F163" s="166" t="s">
        <v>249</v>
      </c>
      <c r="H163" s="167">
        <v>4.7300000000000004</v>
      </c>
      <c r="I163" s="168"/>
      <c r="L163" s="164"/>
      <c r="M163" s="169"/>
      <c r="T163" s="170"/>
      <c r="AT163" s="165" t="s">
        <v>205</v>
      </c>
      <c r="AU163" s="165" t="s">
        <v>89</v>
      </c>
      <c r="AV163" s="14" t="s">
        <v>203</v>
      </c>
      <c r="AW163" s="14" t="s">
        <v>36</v>
      </c>
      <c r="AX163" s="14" t="s">
        <v>21</v>
      </c>
      <c r="AY163" s="165" t="s">
        <v>196</v>
      </c>
    </row>
    <row r="164" spans="2:65" s="1" customFormat="1" ht="33" customHeight="1">
      <c r="B164" s="32"/>
      <c r="C164" s="137" t="s">
        <v>240</v>
      </c>
      <c r="D164" s="137" t="s">
        <v>198</v>
      </c>
      <c r="E164" s="138" t="s">
        <v>829</v>
      </c>
      <c r="F164" s="139" t="s">
        <v>830</v>
      </c>
      <c r="G164" s="140" t="s">
        <v>201</v>
      </c>
      <c r="H164" s="141">
        <v>4.7300000000000004</v>
      </c>
      <c r="I164" s="142"/>
      <c r="J164" s="143">
        <f>ROUND(I164*H164,2)</f>
        <v>0</v>
      </c>
      <c r="K164" s="139" t="s">
        <v>202</v>
      </c>
      <c r="L164" s="32"/>
      <c r="M164" s="144" t="s">
        <v>1</v>
      </c>
      <c r="N164" s="145" t="s">
        <v>46</v>
      </c>
      <c r="P164" s="146">
        <f>O164*H164</f>
        <v>0</v>
      </c>
      <c r="Q164" s="146">
        <v>0</v>
      </c>
      <c r="R164" s="146">
        <f>Q164*H164</f>
        <v>0</v>
      </c>
      <c r="S164" s="146">
        <v>0</v>
      </c>
      <c r="T164" s="147">
        <f>S164*H164</f>
        <v>0</v>
      </c>
      <c r="AR164" s="148" t="s">
        <v>203</v>
      </c>
      <c r="AT164" s="148" t="s">
        <v>198</v>
      </c>
      <c r="AU164" s="148" t="s">
        <v>89</v>
      </c>
      <c r="AY164" s="17" t="s">
        <v>196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7" t="s">
        <v>21</v>
      </c>
      <c r="BK164" s="149">
        <f>ROUND(I164*H164,2)</f>
        <v>0</v>
      </c>
      <c r="BL164" s="17" t="s">
        <v>203</v>
      </c>
      <c r="BM164" s="148" t="s">
        <v>831</v>
      </c>
    </row>
    <row r="165" spans="2:65" s="12" customFormat="1" ht="11.25">
      <c r="B165" s="150"/>
      <c r="D165" s="151" t="s">
        <v>205</v>
      </c>
      <c r="E165" s="152" t="s">
        <v>1</v>
      </c>
      <c r="F165" s="153" t="s">
        <v>754</v>
      </c>
      <c r="H165" s="154">
        <v>4.7300000000000004</v>
      </c>
      <c r="I165" s="155"/>
      <c r="L165" s="150"/>
      <c r="M165" s="156"/>
      <c r="T165" s="157"/>
      <c r="AT165" s="152" t="s">
        <v>205</v>
      </c>
      <c r="AU165" s="152" t="s">
        <v>89</v>
      </c>
      <c r="AV165" s="12" t="s">
        <v>89</v>
      </c>
      <c r="AW165" s="12" t="s">
        <v>36</v>
      </c>
      <c r="AX165" s="12" t="s">
        <v>21</v>
      </c>
      <c r="AY165" s="152" t="s">
        <v>196</v>
      </c>
    </row>
    <row r="166" spans="2:65" s="1" customFormat="1" ht="33" customHeight="1">
      <c r="B166" s="32"/>
      <c r="C166" s="137" t="s">
        <v>26</v>
      </c>
      <c r="D166" s="137" t="s">
        <v>198</v>
      </c>
      <c r="E166" s="138" t="s">
        <v>832</v>
      </c>
      <c r="F166" s="139" t="s">
        <v>833</v>
      </c>
      <c r="G166" s="140" t="s">
        <v>201</v>
      </c>
      <c r="H166" s="141">
        <v>10.56</v>
      </c>
      <c r="I166" s="142"/>
      <c r="J166" s="143">
        <f>ROUND(I166*H166,2)</f>
        <v>0</v>
      </c>
      <c r="K166" s="139" t="s">
        <v>202</v>
      </c>
      <c r="L166" s="32"/>
      <c r="M166" s="144" t="s">
        <v>1</v>
      </c>
      <c r="N166" s="145" t="s">
        <v>46</v>
      </c>
      <c r="P166" s="146">
        <f>O166*H166</f>
        <v>0</v>
      </c>
      <c r="Q166" s="146">
        <v>0</v>
      </c>
      <c r="R166" s="146">
        <f>Q166*H166</f>
        <v>0</v>
      </c>
      <c r="S166" s="146">
        <v>0.28999999999999998</v>
      </c>
      <c r="T166" s="147">
        <f>S166*H166</f>
        <v>3.0623999999999998</v>
      </c>
      <c r="AR166" s="148" t="s">
        <v>203</v>
      </c>
      <c r="AT166" s="148" t="s">
        <v>198</v>
      </c>
      <c r="AU166" s="148" t="s">
        <v>89</v>
      </c>
      <c r="AY166" s="17" t="s">
        <v>196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7" t="s">
        <v>21</v>
      </c>
      <c r="BK166" s="149">
        <f>ROUND(I166*H166,2)</f>
        <v>0</v>
      </c>
      <c r="BL166" s="17" t="s">
        <v>203</v>
      </c>
      <c r="BM166" s="148" t="s">
        <v>834</v>
      </c>
    </row>
    <row r="167" spans="2:65" s="12" customFormat="1" ht="11.25">
      <c r="B167" s="150"/>
      <c r="D167" s="151" t="s">
        <v>205</v>
      </c>
      <c r="E167" s="152" t="s">
        <v>1</v>
      </c>
      <c r="F167" s="153" t="s">
        <v>835</v>
      </c>
      <c r="H167" s="154">
        <v>10.56</v>
      </c>
      <c r="I167" s="155"/>
      <c r="L167" s="150"/>
      <c r="M167" s="156"/>
      <c r="T167" s="157"/>
      <c r="AT167" s="152" t="s">
        <v>205</v>
      </c>
      <c r="AU167" s="152" t="s">
        <v>89</v>
      </c>
      <c r="AV167" s="12" t="s">
        <v>89</v>
      </c>
      <c r="AW167" s="12" t="s">
        <v>36</v>
      </c>
      <c r="AX167" s="12" t="s">
        <v>21</v>
      </c>
      <c r="AY167" s="152" t="s">
        <v>196</v>
      </c>
    </row>
    <row r="168" spans="2:65" s="1" customFormat="1" ht="33" customHeight="1">
      <c r="B168" s="32"/>
      <c r="C168" s="137" t="s">
        <v>157</v>
      </c>
      <c r="D168" s="137" t="s">
        <v>198</v>
      </c>
      <c r="E168" s="138" t="s">
        <v>199</v>
      </c>
      <c r="F168" s="139" t="s">
        <v>200</v>
      </c>
      <c r="G168" s="140" t="s">
        <v>201</v>
      </c>
      <c r="H168" s="141">
        <v>26.114000000000001</v>
      </c>
      <c r="I168" s="142"/>
      <c r="J168" s="143">
        <f>ROUND(I168*H168,2)</f>
        <v>0</v>
      </c>
      <c r="K168" s="139" t="s">
        <v>202</v>
      </c>
      <c r="L168" s="32"/>
      <c r="M168" s="144" t="s">
        <v>1</v>
      </c>
      <c r="N168" s="145" t="s">
        <v>46</v>
      </c>
      <c r="P168" s="146">
        <f>O168*H168</f>
        <v>0</v>
      </c>
      <c r="Q168" s="146">
        <v>0</v>
      </c>
      <c r="R168" s="146">
        <f>Q168*H168</f>
        <v>0</v>
      </c>
      <c r="S168" s="146">
        <v>0.28999999999999998</v>
      </c>
      <c r="T168" s="147">
        <f>S168*H168</f>
        <v>7.5730599999999999</v>
      </c>
      <c r="AR168" s="148" t="s">
        <v>203</v>
      </c>
      <c r="AT168" s="148" t="s">
        <v>198</v>
      </c>
      <c r="AU168" s="148" t="s">
        <v>89</v>
      </c>
      <c r="AY168" s="17" t="s">
        <v>196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7" t="s">
        <v>21</v>
      </c>
      <c r="BK168" s="149">
        <f>ROUND(I168*H168,2)</f>
        <v>0</v>
      </c>
      <c r="BL168" s="17" t="s">
        <v>203</v>
      </c>
      <c r="BM168" s="148" t="s">
        <v>204</v>
      </c>
    </row>
    <row r="169" spans="2:65" s="12" customFormat="1" ht="11.25">
      <c r="B169" s="150"/>
      <c r="D169" s="151" t="s">
        <v>205</v>
      </c>
      <c r="E169" s="152" t="s">
        <v>1</v>
      </c>
      <c r="F169" s="153" t="s">
        <v>206</v>
      </c>
      <c r="H169" s="154">
        <v>26.114000000000001</v>
      </c>
      <c r="I169" s="155"/>
      <c r="L169" s="150"/>
      <c r="M169" s="156"/>
      <c r="T169" s="157"/>
      <c r="AT169" s="152" t="s">
        <v>205</v>
      </c>
      <c r="AU169" s="152" t="s">
        <v>89</v>
      </c>
      <c r="AV169" s="12" t="s">
        <v>89</v>
      </c>
      <c r="AW169" s="12" t="s">
        <v>36</v>
      </c>
      <c r="AX169" s="12" t="s">
        <v>21</v>
      </c>
      <c r="AY169" s="152" t="s">
        <v>196</v>
      </c>
    </row>
    <row r="170" spans="2:65" s="1" customFormat="1" ht="33" customHeight="1">
      <c r="B170" s="32"/>
      <c r="C170" s="137" t="s">
        <v>8</v>
      </c>
      <c r="D170" s="137" t="s">
        <v>198</v>
      </c>
      <c r="E170" s="138" t="s">
        <v>836</v>
      </c>
      <c r="F170" s="139" t="s">
        <v>837</v>
      </c>
      <c r="G170" s="140" t="s">
        <v>201</v>
      </c>
      <c r="H170" s="141">
        <v>4.7300000000000004</v>
      </c>
      <c r="I170" s="142"/>
      <c r="J170" s="143">
        <f>ROUND(I170*H170,2)</f>
        <v>0</v>
      </c>
      <c r="K170" s="139" t="s">
        <v>202</v>
      </c>
      <c r="L170" s="32"/>
      <c r="M170" s="144" t="s">
        <v>1</v>
      </c>
      <c r="N170" s="145" t="s">
        <v>46</v>
      </c>
      <c r="P170" s="146">
        <f>O170*H170</f>
        <v>0</v>
      </c>
      <c r="Q170" s="146">
        <v>0</v>
      </c>
      <c r="R170" s="146">
        <f>Q170*H170</f>
        <v>0</v>
      </c>
      <c r="S170" s="146">
        <v>0.44</v>
      </c>
      <c r="T170" s="147">
        <f>S170*H170</f>
        <v>2.0812000000000004</v>
      </c>
      <c r="AR170" s="148" t="s">
        <v>203</v>
      </c>
      <c r="AT170" s="148" t="s">
        <v>198</v>
      </c>
      <c r="AU170" s="148" t="s">
        <v>89</v>
      </c>
      <c r="AY170" s="17" t="s">
        <v>196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7" t="s">
        <v>21</v>
      </c>
      <c r="BK170" s="149">
        <f>ROUND(I170*H170,2)</f>
        <v>0</v>
      </c>
      <c r="BL170" s="17" t="s">
        <v>203</v>
      </c>
      <c r="BM170" s="148" t="s">
        <v>838</v>
      </c>
    </row>
    <row r="171" spans="2:65" s="12" customFormat="1" ht="11.25">
      <c r="B171" s="150"/>
      <c r="D171" s="151" t="s">
        <v>205</v>
      </c>
      <c r="E171" s="152" t="s">
        <v>1</v>
      </c>
      <c r="F171" s="153" t="s">
        <v>839</v>
      </c>
      <c r="H171" s="154">
        <v>4.7300000000000004</v>
      </c>
      <c r="I171" s="155"/>
      <c r="L171" s="150"/>
      <c r="M171" s="156"/>
      <c r="T171" s="157"/>
      <c r="AT171" s="152" t="s">
        <v>205</v>
      </c>
      <c r="AU171" s="152" t="s">
        <v>89</v>
      </c>
      <c r="AV171" s="12" t="s">
        <v>89</v>
      </c>
      <c r="AW171" s="12" t="s">
        <v>36</v>
      </c>
      <c r="AX171" s="12" t="s">
        <v>21</v>
      </c>
      <c r="AY171" s="152" t="s">
        <v>196</v>
      </c>
    </row>
    <row r="172" spans="2:65" s="1" customFormat="1" ht="33" customHeight="1">
      <c r="B172" s="32"/>
      <c r="C172" s="137" t="s">
        <v>255</v>
      </c>
      <c r="D172" s="137" t="s">
        <v>198</v>
      </c>
      <c r="E172" s="138" t="s">
        <v>840</v>
      </c>
      <c r="F172" s="139" t="s">
        <v>841</v>
      </c>
      <c r="G172" s="140" t="s">
        <v>201</v>
      </c>
      <c r="H172" s="141">
        <v>8.0299999999999994</v>
      </c>
      <c r="I172" s="142"/>
      <c r="J172" s="143">
        <f>ROUND(I172*H172,2)</f>
        <v>0</v>
      </c>
      <c r="K172" s="139" t="s">
        <v>202</v>
      </c>
      <c r="L172" s="32"/>
      <c r="M172" s="144" t="s">
        <v>1</v>
      </c>
      <c r="N172" s="145" t="s">
        <v>46</v>
      </c>
      <c r="P172" s="146">
        <f>O172*H172</f>
        <v>0</v>
      </c>
      <c r="Q172" s="146">
        <v>0</v>
      </c>
      <c r="R172" s="146">
        <f>Q172*H172</f>
        <v>0</v>
      </c>
      <c r="S172" s="146">
        <v>0.44</v>
      </c>
      <c r="T172" s="147">
        <f>S172*H172</f>
        <v>3.5331999999999999</v>
      </c>
      <c r="AR172" s="148" t="s">
        <v>203</v>
      </c>
      <c r="AT172" s="148" t="s">
        <v>198</v>
      </c>
      <c r="AU172" s="148" t="s">
        <v>89</v>
      </c>
      <c r="AY172" s="17" t="s">
        <v>196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7" t="s">
        <v>21</v>
      </c>
      <c r="BK172" s="149">
        <f>ROUND(I172*H172,2)</f>
        <v>0</v>
      </c>
      <c r="BL172" s="17" t="s">
        <v>203</v>
      </c>
      <c r="BM172" s="148" t="s">
        <v>842</v>
      </c>
    </row>
    <row r="173" spans="2:65" s="12" customFormat="1" ht="11.25">
      <c r="B173" s="150"/>
      <c r="D173" s="151" t="s">
        <v>205</v>
      </c>
      <c r="E173" s="152" t="s">
        <v>1</v>
      </c>
      <c r="F173" s="153" t="s">
        <v>843</v>
      </c>
      <c r="H173" s="154">
        <v>8.0299999999999994</v>
      </c>
      <c r="I173" s="155"/>
      <c r="L173" s="150"/>
      <c r="M173" s="156"/>
      <c r="T173" s="157"/>
      <c r="AT173" s="152" t="s">
        <v>205</v>
      </c>
      <c r="AU173" s="152" t="s">
        <v>89</v>
      </c>
      <c r="AV173" s="12" t="s">
        <v>89</v>
      </c>
      <c r="AW173" s="12" t="s">
        <v>36</v>
      </c>
      <c r="AX173" s="12" t="s">
        <v>21</v>
      </c>
      <c r="AY173" s="152" t="s">
        <v>196</v>
      </c>
    </row>
    <row r="174" spans="2:65" s="1" customFormat="1" ht="21.75" customHeight="1">
      <c r="B174" s="32"/>
      <c r="C174" s="137" t="s">
        <v>258</v>
      </c>
      <c r="D174" s="137" t="s">
        <v>198</v>
      </c>
      <c r="E174" s="138" t="s">
        <v>207</v>
      </c>
      <c r="F174" s="139" t="s">
        <v>208</v>
      </c>
      <c r="G174" s="140" t="s">
        <v>209</v>
      </c>
      <c r="H174" s="141">
        <v>22.664999999999999</v>
      </c>
      <c r="I174" s="142"/>
      <c r="J174" s="143">
        <f>ROUND(I174*H174,2)</f>
        <v>0</v>
      </c>
      <c r="K174" s="139" t="s">
        <v>202</v>
      </c>
      <c r="L174" s="32"/>
      <c r="M174" s="144" t="s">
        <v>1</v>
      </c>
      <c r="N174" s="145" t="s">
        <v>46</v>
      </c>
      <c r="P174" s="146">
        <f>O174*H174</f>
        <v>0</v>
      </c>
      <c r="Q174" s="146">
        <v>0</v>
      </c>
      <c r="R174" s="146">
        <f>Q174*H174</f>
        <v>0</v>
      </c>
      <c r="S174" s="146">
        <v>0</v>
      </c>
      <c r="T174" s="147">
        <f>S174*H174</f>
        <v>0</v>
      </c>
      <c r="AR174" s="148" t="s">
        <v>203</v>
      </c>
      <c r="AT174" s="148" t="s">
        <v>198</v>
      </c>
      <c r="AU174" s="148" t="s">
        <v>89</v>
      </c>
      <c r="AY174" s="17" t="s">
        <v>196</v>
      </c>
      <c r="BE174" s="149">
        <f>IF(N174="základní",J174,0)</f>
        <v>0</v>
      </c>
      <c r="BF174" s="149">
        <f>IF(N174="snížená",J174,0)</f>
        <v>0</v>
      </c>
      <c r="BG174" s="149">
        <f>IF(N174="zákl. přenesená",J174,0)</f>
        <v>0</v>
      </c>
      <c r="BH174" s="149">
        <f>IF(N174="sníž. přenesená",J174,0)</f>
        <v>0</v>
      </c>
      <c r="BI174" s="149">
        <f>IF(N174="nulová",J174,0)</f>
        <v>0</v>
      </c>
      <c r="BJ174" s="17" t="s">
        <v>21</v>
      </c>
      <c r="BK174" s="149">
        <f>ROUND(I174*H174,2)</f>
        <v>0</v>
      </c>
      <c r="BL174" s="17" t="s">
        <v>203</v>
      </c>
      <c r="BM174" s="148" t="s">
        <v>210</v>
      </c>
    </row>
    <row r="175" spans="2:65" s="1" customFormat="1" ht="24.2" customHeight="1">
      <c r="B175" s="32"/>
      <c r="C175" s="137" t="s">
        <v>262</v>
      </c>
      <c r="D175" s="137" t="s">
        <v>198</v>
      </c>
      <c r="E175" s="138" t="s">
        <v>211</v>
      </c>
      <c r="F175" s="139" t="s">
        <v>212</v>
      </c>
      <c r="G175" s="140" t="s">
        <v>209</v>
      </c>
      <c r="H175" s="141">
        <v>90.66</v>
      </c>
      <c r="I175" s="142"/>
      <c r="J175" s="143">
        <f>ROUND(I175*H175,2)</f>
        <v>0</v>
      </c>
      <c r="K175" s="139" t="s">
        <v>202</v>
      </c>
      <c r="L175" s="32"/>
      <c r="M175" s="144" t="s">
        <v>1</v>
      </c>
      <c r="N175" s="145" t="s">
        <v>46</v>
      </c>
      <c r="P175" s="146">
        <f>O175*H175</f>
        <v>0</v>
      </c>
      <c r="Q175" s="146">
        <v>0</v>
      </c>
      <c r="R175" s="146">
        <f>Q175*H175</f>
        <v>0</v>
      </c>
      <c r="S175" s="146">
        <v>0</v>
      </c>
      <c r="T175" s="147">
        <f>S175*H175</f>
        <v>0</v>
      </c>
      <c r="AR175" s="148" t="s">
        <v>203</v>
      </c>
      <c r="AT175" s="148" t="s">
        <v>198</v>
      </c>
      <c r="AU175" s="148" t="s">
        <v>89</v>
      </c>
      <c r="AY175" s="17" t="s">
        <v>196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7" t="s">
        <v>21</v>
      </c>
      <c r="BK175" s="149">
        <f>ROUND(I175*H175,2)</f>
        <v>0</v>
      </c>
      <c r="BL175" s="17" t="s">
        <v>203</v>
      </c>
      <c r="BM175" s="148" t="s">
        <v>213</v>
      </c>
    </row>
    <row r="176" spans="2:65" s="12" customFormat="1" ht="11.25">
      <c r="B176" s="150"/>
      <c r="D176" s="151" t="s">
        <v>205</v>
      </c>
      <c r="F176" s="153" t="s">
        <v>844</v>
      </c>
      <c r="H176" s="154">
        <v>90.66</v>
      </c>
      <c r="I176" s="155"/>
      <c r="L176" s="150"/>
      <c r="M176" s="156"/>
      <c r="T176" s="157"/>
      <c r="AT176" s="152" t="s">
        <v>205</v>
      </c>
      <c r="AU176" s="152" t="s">
        <v>89</v>
      </c>
      <c r="AV176" s="12" t="s">
        <v>89</v>
      </c>
      <c r="AW176" s="12" t="s">
        <v>4</v>
      </c>
      <c r="AX176" s="12" t="s">
        <v>21</v>
      </c>
      <c r="AY176" s="152" t="s">
        <v>196</v>
      </c>
    </row>
    <row r="177" spans="2:65" s="1" customFormat="1" ht="24.2" customHeight="1">
      <c r="B177" s="32"/>
      <c r="C177" s="137" t="s">
        <v>267</v>
      </c>
      <c r="D177" s="137" t="s">
        <v>198</v>
      </c>
      <c r="E177" s="138" t="s">
        <v>215</v>
      </c>
      <c r="F177" s="139" t="s">
        <v>216</v>
      </c>
      <c r="G177" s="140" t="s">
        <v>209</v>
      </c>
      <c r="H177" s="141">
        <v>22.664999999999999</v>
      </c>
      <c r="I177" s="142"/>
      <c r="J177" s="143">
        <f>ROUND(I177*H177,2)</f>
        <v>0</v>
      </c>
      <c r="K177" s="139" t="s">
        <v>217</v>
      </c>
      <c r="L177" s="32"/>
      <c r="M177" s="144" t="s">
        <v>1</v>
      </c>
      <c r="N177" s="145" t="s">
        <v>46</v>
      </c>
      <c r="P177" s="146">
        <f>O177*H177</f>
        <v>0</v>
      </c>
      <c r="Q177" s="146">
        <v>0</v>
      </c>
      <c r="R177" s="146">
        <f>Q177*H177</f>
        <v>0</v>
      </c>
      <c r="S177" s="146">
        <v>0</v>
      </c>
      <c r="T177" s="147">
        <f>S177*H177</f>
        <v>0</v>
      </c>
      <c r="AR177" s="148" t="s">
        <v>203</v>
      </c>
      <c r="AT177" s="148" t="s">
        <v>198</v>
      </c>
      <c r="AU177" s="148" t="s">
        <v>89</v>
      </c>
      <c r="AY177" s="17" t="s">
        <v>196</v>
      </c>
      <c r="BE177" s="149">
        <f>IF(N177="základní",J177,0)</f>
        <v>0</v>
      </c>
      <c r="BF177" s="149">
        <f>IF(N177="snížená",J177,0)</f>
        <v>0</v>
      </c>
      <c r="BG177" s="149">
        <f>IF(N177="zákl. přenesená",J177,0)</f>
        <v>0</v>
      </c>
      <c r="BH177" s="149">
        <f>IF(N177="sníž. přenesená",J177,0)</f>
        <v>0</v>
      </c>
      <c r="BI177" s="149">
        <f>IF(N177="nulová",J177,0)</f>
        <v>0</v>
      </c>
      <c r="BJ177" s="17" t="s">
        <v>21</v>
      </c>
      <c r="BK177" s="149">
        <f>ROUND(I177*H177,2)</f>
        <v>0</v>
      </c>
      <c r="BL177" s="17" t="s">
        <v>203</v>
      </c>
      <c r="BM177" s="148" t="s">
        <v>218</v>
      </c>
    </row>
    <row r="178" spans="2:65" s="1" customFormat="1" ht="33" customHeight="1">
      <c r="B178" s="32"/>
      <c r="C178" s="137" t="s">
        <v>273</v>
      </c>
      <c r="D178" s="137" t="s">
        <v>198</v>
      </c>
      <c r="E178" s="138" t="s">
        <v>845</v>
      </c>
      <c r="F178" s="139" t="s">
        <v>846</v>
      </c>
      <c r="G178" s="140" t="s">
        <v>201</v>
      </c>
      <c r="H178" s="141">
        <v>10.56</v>
      </c>
      <c r="I178" s="142"/>
      <c r="J178" s="143">
        <f>ROUND(I178*H178,2)</f>
        <v>0</v>
      </c>
      <c r="K178" s="139" t="s">
        <v>202</v>
      </c>
      <c r="L178" s="32"/>
      <c r="M178" s="144" t="s">
        <v>1</v>
      </c>
      <c r="N178" s="145" t="s">
        <v>46</v>
      </c>
      <c r="P178" s="146">
        <f>O178*H178</f>
        <v>0</v>
      </c>
      <c r="Q178" s="146">
        <v>0</v>
      </c>
      <c r="R178" s="146">
        <f>Q178*H178</f>
        <v>0</v>
      </c>
      <c r="S178" s="146">
        <v>0.32500000000000001</v>
      </c>
      <c r="T178" s="147">
        <f>S178*H178</f>
        <v>3.4320000000000004</v>
      </c>
      <c r="AR178" s="148" t="s">
        <v>203</v>
      </c>
      <c r="AT178" s="148" t="s">
        <v>198</v>
      </c>
      <c r="AU178" s="148" t="s">
        <v>89</v>
      </c>
      <c r="AY178" s="17" t="s">
        <v>196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7" t="s">
        <v>21</v>
      </c>
      <c r="BK178" s="149">
        <f>ROUND(I178*H178,2)</f>
        <v>0</v>
      </c>
      <c r="BL178" s="17" t="s">
        <v>203</v>
      </c>
      <c r="BM178" s="148" t="s">
        <v>847</v>
      </c>
    </row>
    <row r="179" spans="2:65" s="12" customFormat="1" ht="11.25">
      <c r="B179" s="150"/>
      <c r="D179" s="151" t="s">
        <v>205</v>
      </c>
      <c r="E179" s="152" t="s">
        <v>1</v>
      </c>
      <c r="F179" s="153" t="s">
        <v>848</v>
      </c>
      <c r="H179" s="154">
        <v>10.56</v>
      </c>
      <c r="I179" s="155"/>
      <c r="L179" s="150"/>
      <c r="M179" s="156"/>
      <c r="T179" s="157"/>
      <c r="AT179" s="152" t="s">
        <v>205</v>
      </c>
      <c r="AU179" s="152" t="s">
        <v>89</v>
      </c>
      <c r="AV179" s="12" t="s">
        <v>89</v>
      </c>
      <c r="AW179" s="12" t="s">
        <v>36</v>
      </c>
      <c r="AX179" s="12" t="s">
        <v>21</v>
      </c>
      <c r="AY179" s="152" t="s">
        <v>196</v>
      </c>
    </row>
    <row r="180" spans="2:65" s="1" customFormat="1" ht="24.2" customHeight="1">
      <c r="B180" s="32"/>
      <c r="C180" s="137" t="s">
        <v>280</v>
      </c>
      <c r="D180" s="137" t="s">
        <v>198</v>
      </c>
      <c r="E180" s="138" t="s">
        <v>849</v>
      </c>
      <c r="F180" s="139" t="s">
        <v>850</v>
      </c>
      <c r="G180" s="140" t="s">
        <v>227</v>
      </c>
      <c r="H180" s="141">
        <v>19.2</v>
      </c>
      <c r="I180" s="142"/>
      <c r="J180" s="143">
        <f>ROUND(I180*H180,2)</f>
        <v>0</v>
      </c>
      <c r="K180" s="139" t="s">
        <v>202</v>
      </c>
      <c r="L180" s="32"/>
      <c r="M180" s="144" t="s">
        <v>1</v>
      </c>
      <c r="N180" s="145" t="s">
        <v>46</v>
      </c>
      <c r="P180" s="146">
        <f>O180*H180</f>
        <v>0</v>
      </c>
      <c r="Q180" s="146">
        <v>3.0000000000000001E-5</v>
      </c>
      <c r="R180" s="146">
        <f>Q180*H180</f>
        <v>5.7600000000000001E-4</v>
      </c>
      <c r="S180" s="146">
        <v>0</v>
      </c>
      <c r="T180" s="147">
        <f>S180*H180</f>
        <v>0</v>
      </c>
      <c r="AR180" s="148" t="s">
        <v>203</v>
      </c>
      <c r="AT180" s="148" t="s">
        <v>198</v>
      </c>
      <c r="AU180" s="148" t="s">
        <v>89</v>
      </c>
      <c r="AY180" s="17" t="s">
        <v>196</v>
      </c>
      <c r="BE180" s="149">
        <f>IF(N180="základní",J180,0)</f>
        <v>0</v>
      </c>
      <c r="BF180" s="149">
        <f>IF(N180="snížená",J180,0)</f>
        <v>0</v>
      </c>
      <c r="BG180" s="149">
        <f>IF(N180="zákl. přenesená",J180,0)</f>
        <v>0</v>
      </c>
      <c r="BH180" s="149">
        <f>IF(N180="sníž. přenesená",J180,0)</f>
        <v>0</v>
      </c>
      <c r="BI180" s="149">
        <f>IF(N180="nulová",J180,0)</f>
        <v>0</v>
      </c>
      <c r="BJ180" s="17" t="s">
        <v>21</v>
      </c>
      <c r="BK180" s="149">
        <f>ROUND(I180*H180,2)</f>
        <v>0</v>
      </c>
      <c r="BL180" s="17" t="s">
        <v>203</v>
      </c>
      <c r="BM180" s="148" t="s">
        <v>851</v>
      </c>
    </row>
    <row r="181" spans="2:65" s="13" customFormat="1" ht="11.25">
      <c r="B181" s="158"/>
      <c r="D181" s="151" t="s">
        <v>205</v>
      </c>
      <c r="E181" s="159" t="s">
        <v>1</v>
      </c>
      <c r="F181" s="160" t="s">
        <v>821</v>
      </c>
      <c r="H181" s="159" t="s">
        <v>1</v>
      </c>
      <c r="I181" s="161"/>
      <c r="L181" s="158"/>
      <c r="M181" s="162"/>
      <c r="T181" s="163"/>
      <c r="AT181" s="159" t="s">
        <v>205</v>
      </c>
      <c r="AU181" s="159" t="s">
        <v>89</v>
      </c>
      <c r="AV181" s="13" t="s">
        <v>21</v>
      </c>
      <c r="AW181" s="13" t="s">
        <v>36</v>
      </c>
      <c r="AX181" s="13" t="s">
        <v>81</v>
      </c>
      <c r="AY181" s="159" t="s">
        <v>196</v>
      </c>
    </row>
    <row r="182" spans="2:65" s="12" customFormat="1" ht="11.25">
      <c r="B182" s="150"/>
      <c r="D182" s="151" t="s">
        <v>205</v>
      </c>
      <c r="E182" s="152" t="s">
        <v>1</v>
      </c>
      <c r="F182" s="153" t="s">
        <v>852</v>
      </c>
      <c r="H182" s="154">
        <v>19.2</v>
      </c>
      <c r="I182" s="155"/>
      <c r="L182" s="150"/>
      <c r="M182" s="156"/>
      <c r="T182" s="157"/>
      <c r="AT182" s="152" t="s">
        <v>205</v>
      </c>
      <c r="AU182" s="152" t="s">
        <v>89</v>
      </c>
      <c r="AV182" s="12" t="s">
        <v>89</v>
      </c>
      <c r="AW182" s="12" t="s">
        <v>36</v>
      </c>
      <c r="AX182" s="12" t="s">
        <v>21</v>
      </c>
      <c r="AY182" s="152" t="s">
        <v>196</v>
      </c>
    </row>
    <row r="183" spans="2:65" s="1" customFormat="1" ht="33" customHeight="1">
      <c r="B183" s="32"/>
      <c r="C183" s="137" t="s">
        <v>134</v>
      </c>
      <c r="D183" s="137" t="s">
        <v>198</v>
      </c>
      <c r="E183" s="138" t="s">
        <v>220</v>
      </c>
      <c r="F183" s="139" t="s">
        <v>221</v>
      </c>
      <c r="G183" s="140" t="s">
        <v>201</v>
      </c>
      <c r="H183" s="141">
        <v>26.114000000000001</v>
      </c>
      <c r="I183" s="142"/>
      <c r="J183" s="143">
        <f>ROUND(I183*H183,2)</f>
        <v>0</v>
      </c>
      <c r="K183" s="139" t="s">
        <v>202</v>
      </c>
      <c r="L183" s="32"/>
      <c r="M183" s="144" t="s">
        <v>1</v>
      </c>
      <c r="N183" s="145" t="s">
        <v>46</v>
      </c>
      <c r="P183" s="146">
        <f>O183*H183</f>
        <v>0</v>
      </c>
      <c r="Q183" s="146">
        <v>0</v>
      </c>
      <c r="R183" s="146">
        <f>Q183*H183</f>
        <v>0</v>
      </c>
      <c r="S183" s="146">
        <v>0.625</v>
      </c>
      <c r="T183" s="147">
        <f>S183*H183</f>
        <v>16.321249999999999</v>
      </c>
      <c r="AR183" s="148" t="s">
        <v>203</v>
      </c>
      <c r="AT183" s="148" t="s">
        <v>198</v>
      </c>
      <c r="AU183" s="148" t="s">
        <v>89</v>
      </c>
      <c r="AY183" s="17" t="s">
        <v>196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21</v>
      </c>
      <c r="BK183" s="149">
        <f>ROUND(I183*H183,2)</f>
        <v>0</v>
      </c>
      <c r="BL183" s="17" t="s">
        <v>203</v>
      </c>
      <c r="BM183" s="148" t="s">
        <v>222</v>
      </c>
    </row>
    <row r="184" spans="2:65" s="13" customFormat="1" ht="11.25">
      <c r="B184" s="158"/>
      <c r="D184" s="151" t="s">
        <v>205</v>
      </c>
      <c r="E184" s="159" t="s">
        <v>1</v>
      </c>
      <c r="F184" s="160" t="s">
        <v>223</v>
      </c>
      <c r="H184" s="159" t="s">
        <v>1</v>
      </c>
      <c r="I184" s="161"/>
      <c r="L184" s="158"/>
      <c r="M184" s="162"/>
      <c r="T184" s="163"/>
      <c r="AT184" s="159" t="s">
        <v>205</v>
      </c>
      <c r="AU184" s="159" t="s">
        <v>89</v>
      </c>
      <c r="AV184" s="13" t="s">
        <v>21</v>
      </c>
      <c r="AW184" s="13" t="s">
        <v>36</v>
      </c>
      <c r="AX184" s="13" t="s">
        <v>81</v>
      </c>
      <c r="AY184" s="159" t="s">
        <v>196</v>
      </c>
    </row>
    <row r="185" spans="2:65" s="12" customFormat="1" ht="11.25">
      <c r="B185" s="150"/>
      <c r="D185" s="151" t="s">
        <v>205</v>
      </c>
      <c r="E185" s="152" t="s">
        <v>1</v>
      </c>
      <c r="F185" s="153" t="s">
        <v>129</v>
      </c>
      <c r="H185" s="154">
        <v>26.114000000000001</v>
      </c>
      <c r="I185" s="155"/>
      <c r="L185" s="150"/>
      <c r="M185" s="156"/>
      <c r="T185" s="157"/>
      <c r="AT185" s="152" t="s">
        <v>205</v>
      </c>
      <c r="AU185" s="152" t="s">
        <v>89</v>
      </c>
      <c r="AV185" s="12" t="s">
        <v>89</v>
      </c>
      <c r="AW185" s="12" t="s">
        <v>36</v>
      </c>
      <c r="AX185" s="12" t="s">
        <v>21</v>
      </c>
      <c r="AY185" s="152" t="s">
        <v>196</v>
      </c>
    </row>
    <row r="186" spans="2:65" s="1" customFormat="1" ht="24.2" customHeight="1">
      <c r="B186" s="32"/>
      <c r="C186" s="137" t="s">
        <v>290</v>
      </c>
      <c r="D186" s="137" t="s">
        <v>198</v>
      </c>
      <c r="E186" s="138" t="s">
        <v>225</v>
      </c>
      <c r="F186" s="139" t="s">
        <v>226</v>
      </c>
      <c r="G186" s="140" t="s">
        <v>227</v>
      </c>
      <c r="H186" s="141">
        <v>47.48</v>
      </c>
      <c r="I186" s="142"/>
      <c r="J186" s="143">
        <f>ROUND(I186*H186,2)</f>
        <v>0</v>
      </c>
      <c r="K186" s="139" t="s">
        <v>202</v>
      </c>
      <c r="L186" s="32"/>
      <c r="M186" s="144" t="s">
        <v>1</v>
      </c>
      <c r="N186" s="145" t="s">
        <v>46</v>
      </c>
      <c r="P186" s="146">
        <f>O186*H186</f>
        <v>0</v>
      </c>
      <c r="Q186" s="146">
        <v>1.1E-4</v>
      </c>
      <c r="R186" s="146">
        <f>Q186*H186</f>
        <v>5.2227999999999997E-3</v>
      </c>
      <c r="S186" s="146">
        <v>0</v>
      </c>
      <c r="T186" s="147">
        <f>S186*H186</f>
        <v>0</v>
      </c>
      <c r="AR186" s="148" t="s">
        <v>203</v>
      </c>
      <c r="AT186" s="148" t="s">
        <v>198</v>
      </c>
      <c r="AU186" s="148" t="s">
        <v>89</v>
      </c>
      <c r="AY186" s="17" t="s">
        <v>196</v>
      </c>
      <c r="BE186" s="149">
        <f>IF(N186="základní",J186,0)</f>
        <v>0</v>
      </c>
      <c r="BF186" s="149">
        <f>IF(N186="snížená",J186,0)</f>
        <v>0</v>
      </c>
      <c r="BG186" s="149">
        <f>IF(N186="zákl. přenesená",J186,0)</f>
        <v>0</v>
      </c>
      <c r="BH186" s="149">
        <f>IF(N186="sníž. přenesená",J186,0)</f>
        <v>0</v>
      </c>
      <c r="BI186" s="149">
        <f>IF(N186="nulová",J186,0)</f>
        <v>0</v>
      </c>
      <c r="BJ186" s="17" t="s">
        <v>21</v>
      </c>
      <c r="BK186" s="149">
        <f>ROUND(I186*H186,2)</f>
        <v>0</v>
      </c>
      <c r="BL186" s="17" t="s">
        <v>203</v>
      </c>
      <c r="BM186" s="148" t="s">
        <v>228</v>
      </c>
    </row>
    <row r="187" spans="2:65" s="13" customFormat="1" ht="11.25">
      <c r="B187" s="158"/>
      <c r="D187" s="151" t="s">
        <v>205</v>
      </c>
      <c r="E187" s="159" t="s">
        <v>1</v>
      </c>
      <c r="F187" s="160" t="s">
        <v>229</v>
      </c>
      <c r="H187" s="159" t="s">
        <v>1</v>
      </c>
      <c r="I187" s="161"/>
      <c r="L187" s="158"/>
      <c r="M187" s="162"/>
      <c r="T187" s="163"/>
      <c r="AT187" s="159" t="s">
        <v>205</v>
      </c>
      <c r="AU187" s="159" t="s">
        <v>89</v>
      </c>
      <c r="AV187" s="13" t="s">
        <v>21</v>
      </c>
      <c r="AW187" s="13" t="s">
        <v>36</v>
      </c>
      <c r="AX187" s="13" t="s">
        <v>81</v>
      </c>
      <c r="AY187" s="159" t="s">
        <v>196</v>
      </c>
    </row>
    <row r="188" spans="2:65" s="12" customFormat="1" ht="11.25">
      <c r="B188" s="150"/>
      <c r="D188" s="151" t="s">
        <v>205</v>
      </c>
      <c r="E188" s="152" t="s">
        <v>1</v>
      </c>
      <c r="F188" s="153" t="s">
        <v>853</v>
      </c>
      <c r="H188" s="154">
        <v>47.48</v>
      </c>
      <c r="I188" s="155"/>
      <c r="L188" s="150"/>
      <c r="M188" s="156"/>
      <c r="T188" s="157"/>
      <c r="AT188" s="152" t="s">
        <v>205</v>
      </c>
      <c r="AU188" s="152" t="s">
        <v>89</v>
      </c>
      <c r="AV188" s="12" t="s">
        <v>89</v>
      </c>
      <c r="AW188" s="12" t="s">
        <v>36</v>
      </c>
      <c r="AX188" s="12" t="s">
        <v>21</v>
      </c>
      <c r="AY188" s="152" t="s">
        <v>196</v>
      </c>
    </row>
    <row r="189" spans="2:65" s="1" customFormat="1" ht="21.75" customHeight="1">
      <c r="B189" s="32"/>
      <c r="C189" s="137" t="s">
        <v>7</v>
      </c>
      <c r="D189" s="137" t="s">
        <v>198</v>
      </c>
      <c r="E189" s="138" t="s">
        <v>232</v>
      </c>
      <c r="F189" s="139" t="s">
        <v>233</v>
      </c>
      <c r="G189" s="140" t="s">
        <v>209</v>
      </c>
      <c r="H189" s="141">
        <v>19.753</v>
      </c>
      <c r="I189" s="142"/>
      <c r="J189" s="143">
        <f>ROUND(I189*H189,2)</f>
        <v>0</v>
      </c>
      <c r="K189" s="139" t="s">
        <v>202</v>
      </c>
      <c r="L189" s="32"/>
      <c r="M189" s="144" t="s">
        <v>1</v>
      </c>
      <c r="N189" s="145" t="s">
        <v>46</v>
      </c>
      <c r="P189" s="146">
        <f>O189*H189</f>
        <v>0</v>
      </c>
      <c r="Q189" s="146">
        <v>0</v>
      </c>
      <c r="R189" s="146">
        <f>Q189*H189</f>
        <v>0</v>
      </c>
      <c r="S189" s="146">
        <v>0</v>
      </c>
      <c r="T189" s="147">
        <f>S189*H189</f>
        <v>0</v>
      </c>
      <c r="AR189" s="148" t="s">
        <v>203</v>
      </c>
      <c r="AT189" s="148" t="s">
        <v>198</v>
      </c>
      <c r="AU189" s="148" t="s">
        <v>89</v>
      </c>
      <c r="AY189" s="17" t="s">
        <v>196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7" t="s">
        <v>21</v>
      </c>
      <c r="BK189" s="149">
        <f>ROUND(I189*H189,2)</f>
        <v>0</v>
      </c>
      <c r="BL189" s="17" t="s">
        <v>203</v>
      </c>
      <c r="BM189" s="148" t="s">
        <v>234</v>
      </c>
    </row>
    <row r="190" spans="2:65" s="1" customFormat="1" ht="24.2" customHeight="1">
      <c r="B190" s="32"/>
      <c r="C190" s="137" t="s">
        <v>313</v>
      </c>
      <c r="D190" s="137" t="s">
        <v>198</v>
      </c>
      <c r="E190" s="138" t="s">
        <v>236</v>
      </c>
      <c r="F190" s="139" t="s">
        <v>237</v>
      </c>
      <c r="G190" s="140" t="s">
        <v>209</v>
      </c>
      <c r="H190" s="141">
        <v>79.012</v>
      </c>
      <c r="I190" s="142"/>
      <c r="J190" s="143">
        <f>ROUND(I190*H190,2)</f>
        <v>0</v>
      </c>
      <c r="K190" s="139" t="s">
        <v>202</v>
      </c>
      <c r="L190" s="32"/>
      <c r="M190" s="144" t="s">
        <v>1</v>
      </c>
      <c r="N190" s="145" t="s">
        <v>46</v>
      </c>
      <c r="P190" s="146">
        <f>O190*H190</f>
        <v>0</v>
      </c>
      <c r="Q190" s="146">
        <v>0</v>
      </c>
      <c r="R190" s="146">
        <f>Q190*H190</f>
        <v>0</v>
      </c>
      <c r="S190" s="146">
        <v>0</v>
      </c>
      <c r="T190" s="147">
        <f>S190*H190</f>
        <v>0</v>
      </c>
      <c r="AR190" s="148" t="s">
        <v>203</v>
      </c>
      <c r="AT190" s="148" t="s">
        <v>198</v>
      </c>
      <c r="AU190" s="148" t="s">
        <v>89</v>
      </c>
      <c r="AY190" s="17" t="s">
        <v>196</v>
      </c>
      <c r="BE190" s="149">
        <f>IF(N190="základní",J190,0)</f>
        <v>0</v>
      </c>
      <c r="BF190" s="149">
        <f>IF(N190="snížená",J190,0)</f>
        <v>0</v>
      </c>
      <c r="BG190" s="149">
        <f>IF(N190="zákl. přenesená",J190,0)</f>
        <v>0</v>
      </c>
      <c r="BH190" s="149">
        <f>IF(N190="sníž. přenesená",J190,0)</f>
        <v>0</v>
      </c>
      <c r="BI190" s="149">
        <f>IF(N190="nulová",J190,0)</f>
        <v>0</v>
      </c>
      <c r="BJ190" s="17" t="s">
        <v>21</v>
      </c>
      <c r="BK190" s="149">
        <f>ROUND(I190*H190,2)</f>
        <v>0</v>
      </c>
      <c r="BL190" s="17" t="s">
        <v>203</v>
      </c>
      <c r="BM190" s="148" t="s">
        <v>238</v>
      </c>
    </row>
    <row r="191" spans="2:65" s="12" customFormat="1" ht="11.25">
      <c r="B191" s="150"/>
      <c r="D191" s="151" t="s">
        <v>205</v>
      </c>
      <c r="F191" s="153" t="s">
        <v>854</v>
      </c>
      <c r="H191" s="154">
        <v>79.012</v>
      </c>
      <c r="I191" s="155"/>
      <c r="L191" s="150"/>
      <c r="M191" s="156"/>
      <c r="T191" s="157"/>
      <c r="AT191" s="152" t="s">
        <v>205</v>
      </c>
      <c r="AU191" s="152" t="s">
        <v>89</v>
      </c>
      <c r="AV191" s="12" t="s">
        <v>89</v>
      </c>
      <c r="AW191" s="12" t="s">
        <v>4</v>
      </c>
      <c r="AX191" s="12" t="s">
        <v>21</v>
      </c>
      <c r="AY191" s="152" t="s">
        <v>196</v>
      </c>
    </row>
    <row r="192" spans="2:65" s="1" customFormat="1" ht="37.9" customHeight="1">
      <c r="B192" s="32"/>
      <c r="C192" s="137" t="s">
        <v>324</v>
      </c>
      <c r="D192" s="137" t="s">
        <v>198</v>
      </c>
      <c r="E192" s="138" t="s">
        <v>241</v>
      </c>
      <c r="F192" s="139" t="s">
        <v>242</v>
      </c>
      <c r="G192" s="140" t="s">
        <v>209</v>
      </c>
      <c r="H192" s="141">
        <v>19.753</v>
      </c>
      <c r="I192" s="142"/>
      <c r="J192" s="143">
        <f>ROUND(I192*H192,2)</f>
        <v>0</v>
      </c>
      <c r="K192" s="139" t="s">
        <v>217</v>
      </c>
      <c r="L192" s="32"/>
      <c r="M192" s="144" t="s">
        <v>1</v>
      </c>
      <c r="N192" s="145" t="s">
        <v>46</v>
      </c>
      <c r="P192" s="146">
        <f>O192*H192</f>
        <v>0</v>
      </c>
      <c r="Q192" s="146">
        <v>0</v>
      </c>
      <c r="R192" s="146">
        <f>Q192*H192</f>
        <v>0</v>
      </c>
      <c r="S192" s="146">
        <v>0</v>
      </c>
      <c r="T192" s="147">
        <f>S192*H192</f>
        <v>0</v>
      </c>
      <c r="AR192" s="148" t="s">
        <v>203</v>
      </c>
      <c r="AT192" s="148" t="s">
        <v>198</v>
      </c>
      <c r="AU192" s="148" t="s">
        <v>89</v>
      </c>
      <c r="AY192" s="17" t="s">
        <v>196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7" t="s">
        <v>21</v>
      </c>
      <c r="BK192" s="149">
        <f>ROUND(I192*H192,2)</f>
        <v>0</v>
      </c>
      <c r="BL192" s="17" t="s">
        <v>203</v>
      </c>
      <c r="BM192" s="148" t="s">
        <v>243</v>
      </c>
    </row>
    <row r="193" spans="2:65" s="1" customFormat="1" ht="24.2" customHeight="1">
      <c r="B193" s="32"/>
      <c r="C193" s="137" t="s">
        <v>328</v>
      </c>
      <c r="D193" s="137" t="s">
        <v>198</v>
      </c>
      <c r="E193" s="138" t="s">
        <v>244</v>
      </c>
      <c r="F193" s="139" t="s">
        <v>245</v>
      </c>
      <c r="G193" s="140" t="s">
        <v>201</v>
      </c>
      <c r="H193" s="141">
        <v>26.114000000000001</v>
      </c>
      <c r="I193" s="142"/>
      <c r="J193" s="143">
        <f>ROUND(I193*H193,2)</f>
        <v>0</v>
      </c>
      <c r="K193" s="139" t="s">
        <v>202</v>
      </c>
      <c r="L193" s="32"/>
      <c r="M193" s="144" t="s">
        <v>1</v>
      </c>
      <c r="N193" s="145" t="s">
        <v>46</v>
      </c>
      <c r="P193" s="146">
        <f>O193*H193</f>
        <v>0</v>
      </c>
      <c r="Q193" s="146">
        <v>0</v>
      </c>
      <c r="R193" s="146">
        <f>Q193*H193</f>
        <v>0</v>
      </c>
      <c r="S193" s="146">
        <v>0.45</v>
      </c>
      <c r="T193" s="147">
        <f>S193*H193</f>
        <v>11.751300000000001</v>
      </c>
      <c r="AR193" s="148" t="s">
        <v>203</v>
      </c>
      <c r="AT193" s="148" t="s">
        <v>198</v>
      </c>
      <c r="AU193" s="148" t="s">
        <v>89</v>
      </c>
      <c r="AY193" s="17" t="s">
        <v>196</v>
      </c>
      <c r="BE193" s="149">
        <f>IF(N193="základní",J193,0)</f>
        <v>0</v>
      </c>
      <c r="BF193" s="149">
        <f>IF(N193="snížená",J193,0)</f>
        <v>0</v>
      </c>
      <c r="BG193" s="149">
        <f>IF(N193="zákl. přenesená",J193,0)</f>
        <v>0</v>
      </c>
      <c r="BH193" s="149">
        <f>IF(N193="sníž. přenesená",J193,0)</f>
        <v>0</v>
      </c>
      <c r="BI193" s="149">
        <f>IF(N193="nulová",J193,0)</f>
        <v>0</v>
      </c>
      <c r="BJ193" s="17" t="s">
        <v>21</v>
      </c>
      <c r="BK193" s="149">
        <f>ROUND(I193*H193,2)</f>
        <v>0</v>
      </c>
      <c r="BL193" s="17" t="s">
        <v>203</v>
      </c>
      <c r="BM193" s="148" t="s">
        <v>246</v>
      </c>
    </row>
    <row r="194" spans="2:65" s="13" customFormat="1" ht="11.25">
      <c r="B194" s="158"/>
      <c r="D194" s="151" t="s">
        <v>205</v>
      </c>
      <c r="E194" s="159" t="s">
        <v>1</v>
      </c>
      <c r="F194" s="160" t="s">
        <v>247</v>
      </c>
      <c r="H194" s="159" t="s">
        <v>1</v>
      </c>
      <c r="I194" s="161"/>
      <c r="L194" s="158"/>
      <c r="M194" s="162"/>
      <c r="T194" s="163"/>
      <c r="AT194" s="159" t="s">
        <v>205</v>
      </c>
      <c r="AU194" s="159" t="s">
        <v>89</v>
      </c>
      <c r="AV194" s="13" t="s">
        <v>21</v>
      </c>
      <c r="AW194" s="13" t="s">
        <v>36</v>
      </c>
      <c r="AX194" s="13" t="s">
        <v>81</v>
      </c>
      <c r="AY194" s="159" t="s">
        <v>196</v>
      </c>
    </row>
    <row r="195" spans="2:65" s="12" customFormat="1" ht="11.25">
      <c r="B195" s="150"/>
      <c r="D195" s="151" t="s">
        <v>205</v>
      </c>
      <c r="E195" s="152" t="s">
        <v>1</v>
      </c>
      <c r="F195" s="153" t="s">
        <v>855</v>
      </c>
      <c r="H195" s="154">
        <v>26.114000000000001</v>
      </c>
      <c r="I195" s="155"/>
      <c r="L195" s="150"/>
      <c r="M195" s="156"/>
      <c r="T195" s="157"/>
      <c r="AT195" s="152" t="s">
        <v>205</v>
      </c>
      <c r="AU195" s="152" t="s">
        <v>89</v>
      </c>
      <c r="AV195" s="12" t="s">
        <v>89</v>
      </c>
      <c r="AW195" s="12" t="s">
        <v>36</v>
      </c>
      <c r="AX195" s="12" t="s">
        <v>81</v>
      </c>
      <c r="AY195" s="152" t="s">
        <v>196</v>
      </c>
    </row>
    <row r="196" spans="2:65" s="14" customFormat="1" ht="11.25">
      <c r="B196" s="164"/>
      <c r="D196" s="151" t="s">
        <v>205</v>
      </c>
      <c r="E196" s="165" t="s">
        <v>129</v>
      </c>
      <c r="F196" s="166" t="s">
        <v>249</v>
      </c>
      <c r="H196" s="167">
        <v>26.114000000000001</v>
      </c>
      <c r="I196" s="168"/>
      <c r="L196" s="164"/>
      <c r="M196" s="169"/>
      <c r="T196" s="170"/>
      <c r="AT196" s="165" t="s">
        <v>205</v>
      </c>
      <c r="AU196" s="165" t="s">
        <v>89</v>
      </c>
      <c r="AV196" s="14" t="s">
        <v>203</v>
      </c>
      <c r="AW196" s="14" t="s">
        <v>36</v>
      </c>
      <c r="AX196" s="14" t="s">
        <v>21</v>
      </c>
      <c r="AY196" s="165" t="s">
        <v>196</v>
      </c>
    </row>
    <row r="197" spans="2:65" s="1" customFormat="1" ht="24.2" customHeight="1">
      <c r="B197" s="32"/>
      <c r="C197" s="137" t="s">
        <v>334</v>
      </c>
      <c r="D197" s="137" t="s">
        <v>198</v>
      </c>
      <c r="E197" s="138" t="s">
        <v>250</v>
      </c>
      <c r="F197" s="139" t="s">
        <v>251</v>
      </c>
      <c r="G197" s="140" t="s">
        <v>227</v>
      </c>
      <c r="H197" s="141">
        <v>47.48</v>
      </c>
      <c r="I197" s="142"/>
      <c r="J197" s="143">
        <f>ROUND(I197*H197,2)</f>
        <v>0</v>
      </c>
      <c r="K197" s="139" t="s">
        <v>202</v>
      </c>
      <c r="L197" s="32"/>
      <c r="M197" s="144" t="s">
        <v>1</v>
      </c>
      <c r="N197" s="145" t="s">
        <v>46</v>
      </c>
      <c r="P197" s="146">
        <f>O197*H197</f>
        <v>0</v>
      </c>
      <c r="Q197" s="146">
        <v>0</v>
      </c>
      <c r="R197" s="146">
        <f>Q197*H197</f>
        <v>0</v>
      </c>
      <c r="S197" s="146">
        <v>0</v>
      </c>
      <c r="T197" s="147">
        <f>S197*H197</f>
        <v>0</v>
      </c>
      <c r="AR197" s="148" t="s">
        <v>203</v>
      </c>
      <c r="AT197" s="148" t="s">
        <v>198</v>
      </c>
      <c r="AU197" s="148" t="s">
        <v>89</v>
      </c>
      <c r="AY197" s="17" t="s">
        <v>196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7" t="s">
        <v>21</v>
      </c>
      <c r="BK197" s="149">
        <f>ROUND(I197*H197,2)</f>
        <v>0</v>
      </c>
      <c r="BL197" s="17" t="s">
        <v>203</v>
      </c>
      <c r="BM197" s="148" t="s">
        <v>252</v>
      </c>
    </row>
    <row r="198" spans="2:65" s="12" customFormat="1" ht="11.25">
      <c r="B198" s="150"/>
      <c r="D198" s="151" t="s">
        <v>205</v>
      </c>
      <c r="E198" s="152" t="s">
        <v>1</v>
      </c>
      <c r="F198" s="153" t="s">
        <v>853</v>
      </c>
      <c r="H198" s="154">
        <v>47.48</v>
      </c>
      <c r="I198" s="155"/>
      <c r="L198" s="150"/>
      <c r="M198" s="156"/>
      <c r="T198" s="157"/>
      <c r="AT198" s="152" t="s">
        <v>205</v>
      </c>
      <c r="AU198" s="152" t="s">
        <v>89</v>
      </c>
      <c r="AV198" s="12" t="s">
        <v>89</v>
      </c>
      <c r="AW198" s="12" t="s">
        <v>36</v>
      </c>
      <c r="AX198" s="12" t="s">
        <v>21</v>
      </c>
      <c r="AY198" s="152" t="s">
        <v>196</v>
      </c>
    </row>
    <row r="199" spans="2:65" s="1" customFormat="1" ht="21.75" customHeight="1">
      <c r="B199" s="32"/>
      <c r="C199" s="137" t="s">
        <v>339</v>
      </c>
      <c r="D199" s="137" t="s">
        <v>198</v>
      </c>
      <c r="E199" s="138" t="s">
        <v>232</v>
      </c>
      <c r="F199" s="139" t="s">
        <v>233</v>
      </c>
      <c r="G199" s="140" t="s">
        <v>209</v>
      </c>
      <c r="H199" s="141">
        <v>11.750999999999999</v>
      </c>
      <c r="I199" s="142"/>
      <c r="J199" s="143">
        <f>ROUND(I199*H199,2)</f>
        <v>0</v>
      </c>
      <c r="K199" s="139" t="s">
        <v>202</v>
      </c>
      <c r="L199" s="32"/>
      <c r="M199" s="144" t="s">
        <v>1</v>
      </c>
      <c r="N199" s="145" t="s">
        <v>46</v>
      </c>
      <c r="P199" s="146">
        <f>O199*H199</f>
        <v>0</v>
      </c>
      <c r="Q199" s="146">
        <v>0</v>
      </c>
      <c r="R199" s="146">
        <f>Q199*H199</f>
        <v>0</v>
      </c>
      <c r="S199" s="146">
        <v>0</v>
      </c>
      <c r="T199" s="147">
        <f>S199*H199</f>
        <v>0</v>
      </c>
      <c r="AR199" s="148" t="s">
        <v>203</v>
      </c>
      <c r="AT199" s="148" t="s">
        <v>198</v>
      </c>
      <c r="AU199" s="148" t="s">
        <v>89</v>
      </c>
      <c r="AY199" s="17" t="s">
        <v>196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21</v>
      </c>
      <c r="BK199" s="149">
        <f>ROUND(I199*H199,2)</f>
        <v>0</v>
      </c>
      <c r="BL199" s="17" t="s">
        <v>203</v>
      </c>
      <c r="BM199" s="148" t="s">
        <v>254</v>
      </c>
    </row>
    <row r="200" spans="2:65" s="1" customFormat="1" ht="24.2" customHeight="1">
      <c r="B200" s="32"/>
      <c r="C200" s="137" t="s">
        <v>343</v>
      </c>
      <c r="D200" s="137" t="s">
        <v>198</v>
      </c>
      <c r="E200" s="138" t="s">
        <v>236</v>
      </c>
      <c r="F200" s="139" t="s">
        <v>237</v>
      </c>
      <c r="G200" s="140" t="s">
        <v>209</v>
      </c>
      <c r="H200" s="141">
        <v>47.003999999999998</v>
      </c>
      <c r="I200" s="142"/>
      <c r="J200" s="143">
        <f>ROUND(I200*H200,2)</f>
        <v>0</v>
      </c>
      <c r="K200" s="139" t="s">
        <v>202</v>
      </c>
      <c r="L200" s="32"/>
      <c r="M200" s="144" t="s">
        <v>1</v>
      </c>
      <c r="N200" s="145" t="s">
        <v>46</v>
      </c>
      <c r="P200" s="146">
        <f>O200*H200</f>
        <v>0</v>
      </c>
      <c r="Q200" s="146">
        <v>0</v>
      </c>
      <c r="R200" s="146">
        <f>Q200*H200</f>
        <v>0</v>
      </c>
      <c r="S200" s="146">
        <v>0</v>
      </c>
      <c r="T200" s="147">
        <f>S200*H200</f>
        <v>0</v>
      </c>
      <c r="AR200" s="148" t="s">
        <v>203</v>
      </c>
      <c r="AT200" s="148" t="s">
        <v>198</v>
      </c>
      <c r="AU200" s="148" t="s">
        <v>89</v>
      </c>
      <c r="AY200" s="17" t="s">
        <v>196</v>
      </c>
      <c r="BE200" s="149">
        <f>IF(N200="základní",J200,0)</f>
        <v>0</v>
      </c>
      <c r="BF200" s="149">
        <f>IF(N200="snížená",J200,0)</f>
        <v>0</v>
      </c>
      <c r="BG200" s="149">
        <f>IF(N200="zákl. přenesená",J200,0)</f>
        <v>0</v>
      </c>
      <c r="BH200" s="149">
        <f>IF(N200="sníž. přenesená",J200,0)</f>
        <v>0</v>
      </c>
      <c r="BI200" s="149">
        <f>IF(N200="nulová",J200,0)</f>
        <v>0</v>
      </c>
      <c r="BJ200" s="17" t="s">
        <v>21</v>
      </c>
      <c r="BK200" s="149">
        <f>ROUND(I200*H200,2)</f>
        <v>0</v>
      </c>
      <c r="BL200" s="17" t="s">
        <v>203</v>
      </c>
      <c r="BM200" s="148" t="s">
        <v>256</v>
      </c>
    </row>
    <row r="201" spans="2:65" s="12" customFormat="1" ht="11.25">
      <c r="B201" s="150"/>
      <c r="D201" s="151" t="s">
        <v>205</v>
      </c>
      <c r="F201" s="153" t="s">
        <v>856</v>
      </c>
      <c r="H201" s="154">
        <v>47.003999999999998</v>
      </c>
      <c r="I201" s="155"/>
      <c r="L201" s="150"/>
      <c r="M201" s="156"/>
      <c r="T201" s="157"/>
      <c r="AT201" s="152" t="s">
        <v>205</v>
      </c>
      <c r="AU201" s="152" t="s">
        <v>89</v>
      </c>
      <c r="AV201" s="12" t="s">
        <v>89</v>
      </c>
      <c r="AW201" s="12" t="s">
        <v>4</v>
      </c>
      <c r="AX201" s="12" t="s">
        <v>21</v>
      </c>
      <c r="AY201" s="152" t="s">
        <v>196</v>
      </c>
    </row>
    <row r="202" spans="2:65" s="1" customFormat="1" ht="24.2" customHeight="1">
      <c r="B202" s="32"/>
      <c r="C202" s="137" t="s">
        <v>350</v>
      </c>
      <c r="D202" s="137" t="s">
        <v>198</v>
      </c>
      <c r="E202" s="138" t="s">
        <v>259</v>
      </c>
      <c r="F202" s="139" t="s">
        <v>260</v>
      </c>
      <c r="G202" s="140" t="s">
        <v>209</v>
      </c>
      <c r="H202" s="141">
        <v>11.750999999999999</v>
      </c>
      <c r="I202" s="142"/>
      <c r="J202" s="143">
        <f>ROUND(I202*H202,2)</f>
        <v>0</v>
      </c>
      <c r="K202" s="139" t="s">
        <v>217</v>
      </c>
      <c r="L202" s="32"/>
      <c r="M202" s="144" t="s">
        <v>1</v>
      </c>
      <c r="N202" s="145" t="s">
        <v>46</v>
      </c>
      <c r="P202" s="146">
        <f>O202*H202</f>
        <v>0</v>
      </c>
      <c r="Q202" s="146">
        <v>0</v>
      </c>
      <c r="R202" s="146">
        <f>Q202*H202</f>
        <v>0</v>
      </c>
      <c r="S202" s="146">
        <v>0</v>
      </c>
      <c r="T202" s="147">
        <f>S202*H202</f>
        <v>0</v>
      </c>
      <c r="AR202" s="148" t="s">
        <v>203</v>
      </c>
      <c r="AT202" s="148" t="s">
        <v>198</v>
      </c>
      <c r="AU202" s="148" t="s">
        <v>89</v>
      </c>
      <c r="AY202" s="17" t="s">
        <v>196</v>
      </c>
      <c r="BE202" s="149">
        <f>IF(N202="základní",J202,0)</f>
        <v>0</v>
      </c>
      <c r="BF202" s="149">
        <f>IF(N202="snížená",J202,0)</f>
        <v>0</v>
      </c>
      <c r="BG202" s="149">
        <f>IF(N202="zákl. přenesená",J202,0)</f>
        <v>0</v>
      </c>
      <c r="BH202" s="149">
        <f>IF(N202="sníž. přenesená",J202,0)</f>
        <v>0</v>
      </c>
      <c r="BI202" s="149">
        <f>IF(N202="nulová",J202,0)</f>
        <v>0</v>
      </c>
      <c r="BJ202" s="17" t="s">
        <v>21</v>
      </c>
      <c r="BK202" s="149">
        <f>ROUND(I202*H202,2)</f>
        <v>0</v>
      </c>
      <c r="BL202" s="17" t="s">
        <v>203</v>
      </c>
      <c r="BM202" s="148" t="s">
        <v>261</v>
      </c>
    </row>
    <row r="203" spans="2:65" s="1" customFormat="1" ht="24.2" customHeight="1">
      <c r="B203" s="32"/>
      <c r="C203" s="137" t="s">
        <v>356</v>
      </c>
      <c r="D203" s="137" t="s">
        <v>198</v>
      </c>
      <c r="E203" s="138" t="s">
        <v>263</v>
      </c>
      <c r="F203" s="139" t="s">
        <v>264</v>
      </c>
      <c r="G203" s="140" t="s">
        <v>227</v>
      </c>
      <c r="H203" s="141">
        <v>8.8000000000000007</v>
      </c>
      <c r="I203" s="142"/>
      <c r="J203" s="143">
        <f>ROUND(I203*H203,2)</f>
        <v>0</v>
      </c>
      <c r="K203" s="139" t="s">
        <v>202</v>
      </c>
      <c r="L203" s="32"/>
      <c r="M203" s="144" t="s">
        <v>1</v>
      </c>
      <c r="N203" s="145" t="s">
        <v>46</v>
      </c>
      <c r="P203" s="146">
        <f>O203*H203</f>
        <v>0</v>
      </c>
      <c r="Q203" s="146">
        <v>8.6800000000000002E-3</v>
      </c>
      <c r="R203" s="146">
        <f>Q203*H203</f>
        <v>7.6384000000000007E-2</v>
      </c>
      <c r="S203" s="146">
        <v>0</v>
      </c>
      <c r="T203" s="147">
        <f>S203*H203</f>
        <v>0</v>
      </c>
      <c r="AR203" s="148" t="s">
        <v>203</v>
      </c>
      <c r="AT203" s="148" t="s">
        <v>198</v>
      </c>
      <c r="AU203" s="148" t="s">
        <v>89</v>
      </c>
      <c r="AY203" s="17" t="s">
        <v>196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7" t="s">
        <v>21</v>
      </c>
      <c r="BK203" s="149">
        <f>ROUND(I203*H203,2)</f>
        <v>0</v>
      </c>
      <c r="BL203" s="17" t="s">
        <v>203</v>
      </c>
      <c r="BM203" s="148" t="s">
        <v>265</v>
      </c>
    </row>
    <row r="204" spans="2:65" s="12" customFormat="1" ht="11.25">
      <c r="B204" s="150"/>
      <c r="D204" s="151" t="s">
        <v>205</v>
      </c>
      <c r="E204" s="152" t="s">
        <v>1</v>
      </c>
      <c r="F204" s="153" t="s">
        <v>857</v>
      </c>
      <c r="H204" s="154">
        <v>8.8000000000000007</v>
      </c>
      <c r="I204" s="155"/>
      <c r="L204" s="150"/>
      <c r="M204" s="156"/>
      <c r="T204" s="157"/>
      <c r="AT204" s="152" t="s">
        <v>205</v>
      </c>
      <c r="AU204" s="152" t="s">
        <v>89</v>
      </c>
      <c r="AV204" s="12" t="s">
        <v>89</v>
      </c>
      <c r="AW204" s="12" t="s">
        <v>36</v>
      </c>
      <c r="AX204" s="12" t="s">
        <v>81</v>
      </c>
      <c r="AY204" s="152" t="s">
        <v>196</v>
      </c>
    </row>
    <row r="205" spans="2:65" s="14" customFormat="1" ht="11.25">
      <c r="B205" s="164"/>
      <c r="D205" s="151" t="s">
        <v>205</v>
      </c>
      <c r="E205" s="165" t="s">
        <v>149</v>
      </c>
      <c r="F205" s="166" t="s">
        <v>249</v>
      </c>
      <c r="H205" s="167">
        <v>8.8000000000000007</v>
      </c>
      <c r="I205" s="168"/>
      <c r="L205" s="164"/>
      <c r="M205" s="169"/>
      <c r="T205" s="170"/>
      <c r="AT205" s="165" t="s">
        <v>205</v>
      </c>
      <c r="AU205" s="165" t="s">
        <v>89</v>
      </c>
      <c r="AV205" s="14" t="s">
        <v>203</v>
      </c>
      <c r="AW205" s="14" t="s">
        <v>36</v>
      </c>
      <c r="AX205" s="14" t="s">
        <v>21</v>
      </c>
      <c r="AY205" s="165" t="s">
        <v>196</v>
      </c>
    </row>
    <row r="206" spans="2:65" s="1" customFormat="1" ht="24.2" customHeight="1">
      <c r="B206" s="32"/>
      <c r="C206" s="137" t="s">
        <v>360</v>
      </c>
      <c r="D206" s="137" t="s">
        <v>198</v>
      </c>
      <c r="E206" s="138" t="s">
        <v>858</v>
      </c>
      <c r="F206" s="139" t="s">
        <v>859</v>
      </c>
      <c r="G206" s="140" t="s">
        <v>227</v>
      </c>
      <c r="H206" s="141">
        <v>7.7</v>
      </c>
      <c r="I206" s="142"/>
      <c r="J206" s="143">
        <f>ROUND(I206*H206,2)</f>
        <v>0</v>
      </c>
      <c r="K206" s="139" t="s">
        <v>202</v>
      </c>
      <c r="L206" s="32"/>
      <c r="M206" s="144" t="s">
        <v>1</v>
      </c>
      <c r="N206" s="145" t="s">
        <v>46</v>
      </c>
      <c r="P206" s="146">
        <f>O206*H206</f>
        <v>0</v>
      </c>
      <c r="Q206" s="146">
        <v>1.269E-2</v>
      </c>
      <c r="R206" s="146">
        <f>Q206*H206</f>
        <v>9.7713000000000008E-2</v>
      </c>
      <c r="S206" s="146">
        <v>0</v>
      </c>
      <c r="T206" s="147">
        <f>S206*H206</f>
        <v>0</v>
      </c>
      <c r="AR206" s="148" t="s">
        <v>203</v>
      </c>
      <c r="AT206" s="148" t="s">
        <v>198</v>
      </c>
      <c r="AU206" s="148" t="s">
        <v>89</v>
      </c>
      <c r="AY206" s="17" t="s">
        <v>196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7" t="s">
        <v>21</v>
      </c>
      <c r="BK206" s="149">
        <f>ROUND(I206*H206,2)</f>
        <v>0</v>
      </c>
      <c r="BL206" s="17" t="s">
        <v>203</v>
      </c>
      <c r="BM206" s="148" t="s">
        <v>860</v>
      </c>
    </row>
    <row r="207" spans="2:65" s="12" customFormat="1" ht="11.25">
      <c r="B207" s="150"/>
      <c r="D207" s="151" t="s">
        <v>205</v>
      </c>
      <c r="E207" s="152" t="s">
        <v>1</v>
      </c>
      <c r="F207" s="153" t="s">
        <v>861</v>
      </c>
      <c r="H207" s="154">
        <v>7.7</v>
      </c>
      <c r="I207" s="155"/>
      <c r="L207" s="150"/>
      <c r="M207" s="156"/>
      <c r="T207" s="157"/>
      <c r="AT207" s="152" t="s">
        <v>205</v>
      </c>
      <c r="AU207" s="152" t="s">
        <v>89</v>
      </c>
      <c r="AV207" s="12" t="s">
        <v>89</v>
      </c>
      <c r="AW207" s="12" t="s">
        <v>36</v>
      </c>
      <c r="AX207" s="12" t="s">
        <v>81</v>
      </c>
      <c r="AY207" s="152" t="s">
        <v>196</v>
      </c>
    </row>
    <row r="208" spans="2:65" s="14" customFormat="1" ht="11.25">
      <c r="B208" s="164"/>
      <c r="D208" s="151" t="s">
        <v>205</v>
      </c>
      <c r="E208" s="165" t="s">
        <v>780</v>
      </c>
      <c r="F208" s="166" t="s">
        <v>249</v>
      </c>
      <c r="H208" s="167">
        <v>7.7</v>
      </c>
      <c r="I208" s="168"/>
      <c r="L208" s="164"/>
      <c r="M208" s="169"/>
      <c r="T208" s="170"/>
      <c r="AT208" s="165" t="s">
        <v>205</v>
      </c>
      <c r="AU208" s="165" t="s">
        <v>89</v>
      </c>
      <c r="AV208" s="14" t="s">
        <v>203</v>
      </c>
      <c r="AW208" s="14" t="s">
        <v>36</v>
      </c>
      <c r="AX208" s="14" t="s">
        <v>21</v>
      </c>
      <c r="AY208" s="165" t="s">
        <v>196</v>
      </c>
    </row>
    <row r="209" spans="2:65" s="1" customFormat="1" ht="24.2" customHeight="1">
      <c r="B209" s="32"/>
      <c r="C209" s="137" t="s">
        <v>364</v>
      </c>
      <c r="D209" s="137" t="s">
        <v>198</v>
      </c>
      <c r="E209" s="138" t="s">
        <v>268</v>
      </c>
      <c r="F209" s="139" t="s">
        <v>269</v>
      </c>
      <c r="G209" s="140" t="s">
        <v>227</v>
      </c>
      <c r="H209" s="141">
        <v>59.4</v>
      </c>
      <c r="I209" s="142"/>
      <c r="J209" s="143">
        <f>ROUND(I209*H209,2)</f>
        <v>0</v>
      </c>
      <c r="K209" s="139" t="s">
        <v>202</v>
      </c>
      <c r="L209" s="32"/>
      <c r="M209" s="144" t="s">
        <v>1</v>
      </c>
      <c r="N209" s="145" t="s">
        <v>46</v>
      </c>
      <c r="P209" s="146">
        <f>O209*H209</f>
        <v>0</v>
      </c>
      <c r="Q209" s="146">
        <v>3.6900000000000002E-2</v>
      </c>
      <c r="R209" s="146">
        <f>Q209*H209</f>
        <v>2.1918600000000001</v>
      </c>
      <c r="S209" s="146">
        <v>0</v>
      </c>
      <c r="T209" s="147">
        <f>S209*H209</f>
        <v>0</v>
      </c>
      <c r="AR209" s="148" t="s">
        <v>203</v>
      </c>
      <c r="AT209" s="148" t="s">
        <v>198</v>
      </c>
      <c r="AU209" s="148" t="s">
        <v>89</v>
      </c>
      <c r="AY209" s="17" t="s">
        <v>196</v>
      </c>
      <c r="BE209" s="149">
        <f>IF(N209="základní",J209,0)</f>
        <v>0</v>
      </c>
      <c r="BF209" s="149">
        <f>IF(N209="snížená",J209,0)</f>
        <v>0</v>
      </c>
      <c r="BG209" s="149">
        <f>IF(N209="zákl. přenesená",J209,0)</f>
        <v>0</v>
      </c>
      <c r="BH209" s="149">
        <f>IF(N209="sníž. přenesená",J209,0)</f>
        <v>0</v>
      </c>
      <c r="BI209" s="149">
        <f>IF(N209="nulová",J209,0)</f>
        <v>0</v>
      </c>
      <c r="BJ209" s="17" t="s">
        <v>21</v>
      </c>
      <c r="BK209" s="149">
        <f>ROUND(I209*H209,2)</f>
        <v>0</v>
      </c>
      <c r="BL209" s="17" t="s">
        <v>203</v>
      </c>
      <c r="BM209" s="148" t="s">
        <v>270</v>
      </c>
    </row>
    <row r="210" spans="2:65" s="12" customFormat="1" ht="11.25">
      <c r="B210" s="150"/>
      <c r="D210" s="151" t="s">
        <v>205</v>
      </c>
      <c r="E210" s="152" t="s">
        <v>1</v>
      </c>
      <c r="F210" s="153" t="s">
        <v>862</v>
      </c>
      <c r="H210" s="154">
        <v>54</v>
      </c>
      <c r="I210" s="155"/>
      <c r="L210" s="150"/>
      <c r="M210" s="156"/>
      <c r="T210" s="157"/>
      <c r="AT210" s="152" t="s">
        <v>205</v>
      </c>
      <c r="AU210" s="152" t="s">
        <v>89</v>
      </c>
      <c r="AV210" s="12" t="s">
        <v>89</v>
      </c>
      <c r="AW210" s="12" t="s">
        <v>36</v>
      </c>
      <c r="AX210" s="12" t="s">
        <v>81</v>
      </c>
      <c r="AY210" s="152" t="s">
        <v>196</v>
      </c>
    </row>
    <row r="211" spans="2:65" s="14" customFormat="1" ht="11.25">
      <c r="B211" s="164"/>
      <c r="D211" s="151" t="s">
        <v>205</v>
      </c>
      <c r="E211" s="165" t="s">
        <v>133</v>
      </c>
      <c r="F211" s="166" t="s">
        <v>249</v>
      </c>
      <c r="H211" s="167">
        <v>54</v>
      </c>
      <c r="I211" s="168"/>
      <c r="L211" s="164"/>
      <c r="M211" s="169"/>
      <c r="T211" s="170"/>
      <c r="AT211" s="165" t="s">
        <v>205</v>
      </c>
      <c r="AU211" s="165" t="s">
        <v>89</v>
      </c>
      <c r="AV211" s="14" t="s">
        <v>203</v>
      </c>
      <c r="AW211" s="14" t="s">
        <v>36</v>
      </c>
      <c r="AX211" s="14" t="s">
        <v>81</v>
      </c>
      <c r="AY211" s="165" t="s">
        <v>196</v>
      </c>
    </row>
    <row r="212" spans="2:65" s="12" customFormat="1" ht="11.25">
      <c r="B212" s="150"/>
      <c r="D212" s="151" t="s">
        <v>205</v>
      </c>
      <c r="E212" s="152" t="s">
        <v>1</v>
      </c>
      <c r="F212" s="153" t="s">
        <v>272</v>
      </c>
      <c r="H212" s="154">
        <v>59.4</v>
      </c>
      <c r="I212" s="155"/>
      <c r="L212" s="150"/>
      <c r="M212" s="156"/>
      <c r="T212" s="157"/>
      <c r="AT212" s="152" t="s">
        <v>205</v>
      </c>
      <c r="AU212" s="152" t="s">
        <v>89</v>
      </c>
      <c r="AV212" s="12" t="s">
        <v>89</v>
      </c>
      <c r="AW212" s="12" t="s">
        <v>36</v>
      </c>
      <c r="AX212" s="12" t="s">
        <v>81</v>
      </c>
      <c r="AY212" s="152" t="s">
        <v>196</v>
      </c>
    </row>
    <row r="213" spans="2:65" s="14" customFormat="1" ht="11.25">
      <c r="B213" s="164"/>
      <c r="D213" s="151" t="s">
        <v>205</v>
      </c>
      <c r="E213" s="165" t="s">
        <v>136</v>
      </c>
      <c r="F213" s="166" t="s">
        <v>249</v>
      </c>
      <c r="H213" s="167">
        <v>59.4</v>
      </c>
      <c r="I213" s="168"/>
      <c r="L213" s="164"/>
      <c r="M213" s="169"/>
      <c r="T213" s="170"/>
      <c r="AT213" s="165" t="s">
        <v>205</v>
      </c>
      <c r="AU213" s="165" t="s">
        <v>89</v>
      </c>
      <c r="AV213" s="14" t="s">
        <v>203</v>
      </c>
      <c r="AW213" s="14" t="s">
        <v>36</v>
      </c>
      <c r="AX213" s="14" t="s">
        <v>21</v>
      </c>
      <c r="AY213" s="165" t="s">
        <v>196</v>
      </c>
    </row>
    <row r="214" spans="2:65" s="1" customFormat="1" ht="24.2" customHeight="1">
      <c r="B214" s="32"/>
      <c r="C214" s="137" t="s">
        <v>372</v>
      </c>
      <c r="D214" s="137" t="s">
        <v>198</v>
      </c>
      <c r="E214" s="138" t="s">
        <v>274</v>
      </c>
      <c r="F214" s="139" t="s">
        <v>275</v>
      </c>
      <c r="G214" s="140" t="s">
        <v>276</v>
      </c>
      <c r="H214" s="141">
        <v>62.402999999999999</v>
      </c>
      <c r="I214" s="142"/>
      <c r="J214" s="143">
        <f>ROUND(I214*H214,2)</f>
        <v>0</v>
      </c>
      <c r="K214" s="139" t="s">
        <v>202</v>
      </c>
      <c r="L214" s="32"/>
      <c r="M214" s="144" t="s">
        <v>1</v>
      </c>
      <c r="N214" s="145" t="s">
        <v>46</v>
      </c>
      <c r="P214" s="146">
        <f>O214*H214</f>
        <v>0</v>
      </c>
      <c r="Q214" s="146">
        <v>0</v>
      </c>
      <c r="R214" s="146">
        <f>Q214*H214</f>
        <v>0</v>
      </c>
      <c r="S214" s="146">
        <v>0</v>
      </c>
      <c r="T214" s="147">
        <f>S214*H214</f>
        <v>0</v>
      </c>
      <c r="AR214" s="148" t="s">
        <v>203</v>
      </c>
      <c r="AT214" s="148" t="s">
        <v>198</v>
      </c>
      <c r="AU214" s="148" t="s">
        <v>89</v>
      </c>
      <c r="AY214" s="17" t="s">
        <v>196</v>
      </c>
      <c r="BE214" s="149">
        <f>IF(N214="základní",J214,0)</f>
        <v>0</v>
      </c>
      <c r="BF214" s="149">
        <f>IF(N214="snížená",J214,0)</f>
        <v>0</v>
      </c>
      <c r="BG214" s="149">
        <f>IF(N214="zákl. přenesená",J214,0)</f>
        <v>0</v>
      </c>
      <c r="BH214" s="149">
        <f>IF(N214="sníž. přenesená",J214,0)</f>
        <v>0</v>
      </c>
      <c r="BI214" s="149">
        <f>IF(N214="nulová",J214,0)</f>
        <v>0</v>
      </c>
      <c r="BJ214" s="17" t="s">
        <v>21</v>
      </c>
      <c r="BK214" s="149">
        <f>ROUND(I214*H214,2)</f>
        <v>0</v>
      </c>
      <c r="BL214" s="17" t="s">
        <v>203</v>
      </c>
      <c r="BM214" s="148" t="s">
        <v>277</v>
      </c>
    </row>
    <row r="215" spans="2:65" s="12" customFormat="1" ht="11.25">
      <c r="B215" s="150"/>
      <c r="D215" s="151" t="s">
        <v>205</v>
      </c>
      <c r="E215" s="152" t="s">
        <v>1</v>
      </c>
      <c r="F215" s="153" t="s">
        <v>278</v>
      </c>
      <c r="H215" s="154">
        <v>13.2</v>
      </c>
      <c r="I215" s="155"/>
      <c r="L215" s="150"/>
      <c r="M215" s="156"/>
      <c r="T215" s="157"/>
      <c r="AT215" s="152" t="s">
        <v>205</v>
      </c>
      <c r="AU215" s="152" t="s">
        <v>89</v>
      </c>
      <c r="AV215" s="12" t="s">
        <v>89</v>
      </c>
      <c r="AW215" s="12" t="s">
        <v>36</v>
      </c>
      <c r="AX215" s="12" t="s">
        <v>81</v>
      </c>
      <c r="AY215" s="152" t="s">
        <v>196</v>
      </c>
    </row>
    <row r="216" spans="2:65" s="12" customFormat="1" ht="11.25">
      <c r="B216" s="150"/>
      <c r="D216" s="151" t="s">
        <v>205</v>
      </c>
      <c r="E216" s="152" t="s">
        <v>1</v>
      </c>
      <c r="F216" s="153" t="s">
        <v>863</v>
      </c>
      <c r="H216" s="154">
        <v>18.018000000000001</v>
      </c>
      <c r="I216" s="155"/>
      <c r="L216" s="150"/>
      <c r="M216" s="156"/>
      <c r="T216" s="157"/>
      <c r="AT216" s="152" t="s">
        <v>205</v>
      </c>
      <c r="AU216" s="152" t="s">
        <v>89</v>
      </c>
      <c r="AV216" s="12" t="s">
        <v>89</v>
      </c>
      <c r="AW216" s="12" t="s">
        <v>36</v>
      </c>
      <c r="AX216" s="12" t="s">
        <v>81</v>
      </c>
      <c r="AY216" s="152" t="s">
        <v>196</v>
      </c>
    </row>
    <row r="217" spans="2:65" s="12" customFormat="1" ht="11.25">
      <c r="B217" s="150"/>
      <c r="D217" s="151" t="s">
        <v>205</v>
      </c>
      <c r="E217" s="152" t="s">
        <v>1</v>
      </c>
      <c r="F217" s="153" t="s">
        <v>864</v>
      </c>
      <c r="H217" s="154">
        <v>31.184999999999999</v>
      </c>
      <c r="I217" s="155"/>
      <c r="L217" s="150"/>
      <c r="M217" s="156"/>
      <c r="T217" s="157"/>
      <c r="AT217" s="152" t="s">
        <v>205</v>
      </c>
      <c r="AU217" s="152" t="s">
        <v>89</v>
      </c>
      <c r="AV217" s="12" t="s">
        <v>89</v>
      </c>
      <c r="AW217" s="12" t="s">
        <v>36</v>
      </c>
      <c r="AX217" s="12" t="s">
        <v>81</v>
      </c>
      <c r="AY217" s="152" t="s">
        <v>196</v>
      </c>
    </row>
    <row r="218" spans="2:65" s="14" customFormat="1" ht="11.25">
      <c r="B218" s="164"/>
      <c r="D218" s="151" t="s">
        <v>205</v>
      </c>
      <c r="E218" s="165" t="s">
        <v>163</v>
      </c>
      <c r="F218" s="166" t="s">
        <v>249</v>
      </c>
      <c r="H218" s="167">
        <v>62.402999999999999</v>
      </c>
      <c r="I218" s="168"/>
      <c r="L218" s="164"/>
      <c r="M218" s="169"/>
      <c r="T218" s="170"/>
      <c r="AT218" s="165" t="s">
        <v>205</v>
      </c>
      <c r="AU218" s="165" t="s">
        <v>89</v>
      </c>
      <c r="AV218" s="14" t="s">
        <v>203</v>
      </c>
      <c r="AW218" s="14" t="s">
        <v>36</v>
      </c>
      <c r="AX218" s="14" t="s">
        <v>21</v>
      </c>
      <c r="AY218" s="165" t="s">
        <v>196</v>
      </c>
    </row>
    <row r="219" spans="2:65" s="1" customFormat="1" ht="37.9" customHeight="1">
      <c r="B219" s="32"/>
      <c r="C219" s="137" t="s">
        <v>377</v>
      </c>
      <c r="D219" s="137" t="s">
        <v>198</v>
      </c>
      <c r="E219" s="138" t="s">
        <v>281</v>
      </c>
      <c r="F219" s="139" t="s">
        <v>282</v>
      </c>
      <c r="G219" s="140" t="s">
        <v>276</v>
      </c>
      <c r="H219" s="141">
        <v>15.601000000000001</v>
      </c>
      <c r="I219" s="142"/>
      <c r="J219" s="143">
        <f>ROUND(I219*H219,2)</f>
        <v>0</v>
      </c>
      <c r="K219" s="139" t="s">
        <v>202</v>
      </c>
      <c r="L219" s="32"/>
      <c r="M219" s="144" t="s">
        <v>1</v>
      </c>
      <c r="N219" s="145" t="s">
        <v>46</v>
      </c>
      <c r="P219" s="146">
        <f>O219*H219</f>
        <v>0</v>
      </c>
      <c r="Q219" s="146">
        <v>0</v>
      </c>
      <c r="R219" s="146">
        <f>Q219*H219</f>
        <v>0</v>
      </c>
      <c r="S219" s="146">
        <v>0</v>
      </c>
      <c r="T219" s="147">
        <f>S219*H219</f>
        <v>0</v>
      </c>
      <c r="AR219" s="148" t="s">
        <v>203</v>
      </c>
      <c r="AT219" s="148" t="s">
        <v>198</v>
      </c>
      <c r="AU219" s="148" t="s">
        <v>89</v>
      </c>
      <c r="AY219" s="17" t="s">
        <v>196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7" t="s">
        <v>21</v>
      </c>
      <c r="BK219" s="149">
        <f>ROUND(I219*H219,2)</f>
        <v>0</v>
      </c>
      <c r="BL219" s="17" t="s">
        <v>203</v>
      </c>
      <c r="BM219" s="148" t="s">
        <v>283</v>
      </c>
    </row>
    <row r="220" spans="2:65" s="13" customFormat="1" ht="11.25">
      <c r="B220" s="158"/>
      <c r="D220" s="151" t="s">
        <v>205</v>
      </c>
      <c r="E220" s="159" t="s">
        <v>1</v>
      </c>
      <c r="F220" s="160" t="s">
        <v>284</v>
      </c>
      <c r="H220" s="159" t="s">
        <v>1</v>
      </c>
      <c r="I220" s="161"/>
      <c r="L220" s="158"/>
      <c r="M220" s="162"/>
      <c r="T220" s="163"/>
      <c r="AT220" s="159" t="s">
        <v>205</v>
      </c>
      <c r="AU220" s="159" t="s">
        <v>89</v>
      </c>
      <c r="AV220" s="13" t="s">
        <v>21</v>
      </c>
      <c r="AW220" s="13" t="s">
        <v>36</v>
      </c>
      <c r="AX220" s="13" t="s">
        <v>81</v>
      </c>
      <c r="AY220" s="159" t="s">
        <v>196</v>
      </c>
    </row>
    <row r="221" spans="2:65" s="12" customFormat="1" ht="11.25">
      <c r="B221" s="150"/>
      <c r="D221" s="151" t="s">
        <v>205</v>
      </c>
      <c r="E221" s="152" t="s">
        <v>1</v>
      </c>
      <c r="F221" s="153" t="s">
        <v>285</v>
      </c>
      <c r="H221" s="154">
        <v>15.601000000000001</v>
      </c>
      <c r="I221" s="155"/>
      <c r="L221" s="150"/>
      <c r="M221" s="156"/>
      <c r="T221" s="157"/>
      <c r="AT221" s="152" t="s">
        <v>205</v>
      </c>
      <c r="AU221" s="152" t="s">
        <v>89</v>
      </c>
      <c r="AV221" s="12" t="s">
        <v>89</v>
      </c>
      <c r="AW221" s="12" t="s">
        <v>36</v>
      </c>
      <c r="AX221" s="12" t="s">
        <v>21</v>
      </c>
      <c r="AY221" s="152" t="s">
        <v>196</v>
      </c>
    </row>
    <row r="222" spans="2:65" s="1" customFormat="1" ht="37.9" customHeight="1">
      <c r="B222" s="32"/>
      <c r="C222" s="137" t="s">
        <v>380</v>
      </c>
      <c r="D222" s="137" t="s">
        <v>198</v>
      </c>
      <c r="E222" s="138" t="s">
        <v>286</v>
      </c>
      <c r="F222" s="139" t="s">
        <v>287</v>
      </c>
      <c r="G222" s="140" t="s">
        <v>276</v>
      </c>
      <c r="H222" s="141">
        <v>46.802</v>
      </c>
      <c r="I222" s="142"/>
      <c r="J222" s="143">
        <f>ROUND(I222*H222,2)</f>
        <v>0</v>
      </c>
      <c r="K222" s="139" t="s">
        <v>202</v>
      </c>
      <c r="L222" s="32"/>
      <c r="M222" s="144" t="s">
        <v>1</v>
      </c>
      <c r="N222" s="145" t="s">
        <v>46</v>
      </c>
      <c r="P222" s="146">
        <f>O222*H222</f>
        <v>0</v>
      </c>
      <c r="Q222" s="146">
        <v>0</v>
      </c>
      <c r="R222" s="146">
        <f>Q222*H222</f>
        <v>0</v>
      </c>
      <c r="S222" s="146">
        <v>0</v>
      </c>
      <c r="T222" s="147">
        <f>S222*H222</f>
        <v>0</v>
      </c>
      <c r="AR222" s="148" t="s">
        <v>203</v>
      </c>
      <c r="AT222" s="148" t="s">
        <v>198</v>
      </c>
      <c r="AU222" s="148" t="s">
        <v>89</v>
      </c>
      <c r="AY222" s="17" t="s">
        <v>196</v>
      </c>
      <c r="BE222" s="149">
        <f>IF(N222="základní",J222,0)</f>
        <v>0</v>
      </c>
      <c r="BF222" s="149">
        <f>IF(N222="snížená",J222,0)</f>
        <v>0</v>
      </c>
      <c r="BG222" s="149">
        <f>IF(N222="zákl. přenesená",J222,0)</f>
        <v>0</v>
      </c>
      <c r="BH222" s="149">
        <f>IF(N222="sníž. přenesená",J222,0)</f>
        <v>0</v>
      </c>
      <c r="BI222" s="149">
        <f>IF(N222="nulová",J222,0)</f>
        <v>0</v>
      </c>
      <c r="BJ222" s="17" t="s">
        <v>21</v>
      </c>
      <c r="BK222" s="149">
        <f>ROUND(I222*H222,2)</f>
        <v>0</v>
      </c>
      <c r="BL222" s="17" t="s">
        <v>203</v>
      </c>
      <c r="BM222" s="148" t="s">
        <v>288</v>
      </c>
    </row>
    <row r="223" spans="2:65" s="12" customFormat="1" ht="11.25">
      <c r="B223" s="150"/>
      <c r="D223" s="151" t="s">
        <v>205</v>
      </c>
      <c r="E223" s="152" t="s">
        <v>1</v>
      </c>
      <c r="F223" s="153" t="s">
        <v>289</v>
      </c>
      <c r="H223" s="154">
        <v>46.802</v>
      </c>
      <c r="I223" s="155"/>
      <c r="L223" s="150"/>
      <c r="M223" s="156"/>
      <c r="T223" s="157"/>
      <c r="AT223" s="152" t="s">
        <v>205</v>
      </c>
      <c r="AU223" s="152" t="s">
        <v>89</v>
      </c>
      <c r="AV223" s="12" t="s">
        <v>89</v>
      </c>
      <c r="AW223" s="12" t="s">
        <v>36</v>
      </c>
      <c r="AX223" s="12" t="s">
        <v>21</v>
      </c>
      <c r="AY223" s="152" t="s">
        <v>196</v>
      </c>
    </row>
    <row r="224" spans="2:65" s="1" customFormat="1" ht="33" customHeight="1">
      <c r="B224" s="32"/>
      <c r="C224" s="137" t="s">
        <v>383</v>
      </c>
      <c r="D224" s="137" t="s">
        <v>198</v>
      </c>
      <c r="E224" s="138" t="s">
        <v>865</v>
      </c>
      <c r="F224" s="139" t="s">
        <v>866</v>
      </c>
      <c r="G224" s="140" t="s">
        <v>276</v>
      </c>
      <c r="H224" s="141">
        <v>4.8289999999999997</v>
      </c>
      <c r="I224" s="142"/>
      <c r="J224" s="143">
        <f>ROUND(I224*H224,2)</f>
        <v>0</v>
      </c>
      <c r="K224" s="139" t="s">
        <v>202</v>
      </c>
      <c r="L224" s="32"/>
      <c r="M224" s="144" t="s">
        <v>1</v>
      </c>
      <c r="N224" s="145" t="s">
        <v>46</v>
      </c>
      <c r="P224" s="146">
        <f>O224*H224</f>
        <v>0</v>
      </c>
      <c r="Q224" s="146">
        <v>0</v>
      </c>
      <c r="R224" s="146">
        <f>Q224*H224</f>
        <v>0</v>
      </c>
      <c r="S224" s="146">
        <v>0</v>
      </c>
      <c r="T224" s="147">
        <f>S224*H224</f>
        <v>0</v>
      </c>
      <c r="AR224" s="148" t="s">
        <v>203</v>
      </c>
      <c r="AT224" s="148" t="s">
        <v>198</v>
      </c>
      <c r="AU224" s="148" t="s">
        <v>89</v>
      </c>
      <c r="AY224" s="17" t="s">
        <v>196</v>
      </c>
      <c r="BE224" s="149">
        <f>IF(N224="základní",J224,0)</f>
        <v>0</v>
      </c>
      <c r="BF224" s="149">
        <f>IF(N224="snížená",J224,0)</f>
        <v>0</v>
      </c>
      <c r="BG224" s="149">
        <f>IF(N224="zákl. přenesená",J224,0)</f>
        <v>0</v>
      </c>
      <c r="BH224" s="149">
        <f>IF(N224="sníž. přenesená",J224,0)</f>
        <v>0</v>
      </c>
      <c r="BI224" s="149">
        <f>IF(N224="nulová",J224,0)</f>
        <v>0</v>
      </c>
      <c r="BJ224" s="17" t="s">
        <v>21</v>
      </c>
      <c r="BK224" s="149">
        <f>ROUND(I224*H224,2)</f>
        <v>0</v>
      </c>
      <c r="BL224" s="17" t="s">
        <v>203</v>
      </c>
      <c r="BM224" s="148" t="s">
        <v>293</v>
      </c>
    </row>
    <row r="225" spans="2:51" s="13" customFormat="1" ht="11.25">
      <c r="B225" s="158"/>
      <c r="D225" s="151" t="s">
        <v>205</v>
      </c>
      <c r="E225" s="159" t="s">
        <v>1</v>
      </c>
      <c r="F225" s="160" t="s">
        <v>294</v>
      </c>
      <c r="H225" s="159" t="s">
        <v>1</v>
      </c>
      <c r="I225" s="161"/>
      <c r="L225" s="158"/>
      <c r="M225" s="162"/>
      <c r="T225" s="163"/>
      <c r="AT225" s="159" t="s">
        <v>205</v>
      </c>
      <c r="AU225" s="159" t="s">
        <v>89</v>
      </c>
      <c r="AV225" s="13" t="s">
        <v>21</v>
      </c>
      <c r="AW225" s="13" t="s">
        <v>36</v>
      </c>
      <c r="AX225" s="13" t="s">
        <v>81</v>
      </c>
      <c r="AY225" s="159" t="s">
        <v>196</v>
      </c>
    </row>
    <row r="226" spans="2:51" s="12" customFormat="1" ht="11.25">
      <c r="B226" s="150"/>
      <c r="D226" s="151" t="s">
        <v>205</v>
      </c>
      <c r="E226" s="152" t="s">
        <v>1</v>
      </c>
      <c r="F226" s="153" t="s">
        <v>867</v>
      </c>
      <c r="H226" s="154">
        <v>7.9530000000000003</v>
      </c>
      <c r="I226" s="155"/>
      <c r="L226" s="150"/>
      <c r="M226" s="156"/>
      <c r="T226" s="157"/>
      <c r="AT226" s="152" t="s">
        <v>205</v>
      </c>
      <c r="AU226" s="152" t="s">
        <v>89</v>
      </c>
      <c r="AV226" s="12" t="s">
        <v>89</v>
      </c>
      <c r="AW226" s="12" t="s">
        <v>36</v>
      </c>
      <c r="AX226" s="12" t="s">
        <v>81</v>
      </c>
      <c r="AY226" s="152" t="s">
        <v>196</v>
      </c>
    </row>
    <row r="227" spans="2:51" s="12" customFormat="1" ht="11.25">
      <c r="B227" s="150"/>
      <c r="D227" s="151" t="s">
        <v>205</v>
      </c>
      <c r="E227" s="152" t="s">
        <v>1</v>
      </c>
      <c r="F227" s="153" t="s">
        <v>868</v>
      </c>
      <c r="H227" s="154">
        <v>11.898999999999999</v>
      </c>
      <c r="I227" s="155"/>
      <c r="L227" s="150"/>
      <c r="M227" s="156"/>
      <c r="T227" s="157"/>
      <c r="AT227" s="152" t="s">
        <v>205</v>
      </c>
      <c r="AU227" s="152" t="s">
        <v>89</v>
      </c>
      <c r="AV227" s="12" t="s">
        <v>89</v>
      </c>
      <c r="AW227" s="12" t="s">
        <v>36</v>
      </c>
      <c r="AX227" s="12" t="s">
        <v>81</v>
      </c>
      <c r="AY227" s="152" t="s">
        <v>196</v>
      </c>
    </row>
    <row r="228" spans="2:51" s="12" customFormat="1" ht="11.25">
      <c r="B228" s="150"/>
      <c r="D228" s="151" t="s">
        <v>205</v>
      </c>
      <c r="E228" s="152" t="s">
        <v>1</v>
      </c>
      <c r="F228" s="153" t="s">
        <v>869</v>
      </c>
      <c r="H228" s="154">
        <v>5.94</v>
      </c>
      <c r="I228" s="155"/>
      <c r="L228" s="150"/>
      <c r="M228" s="156"/>
      <c r="T228" s="157"/>
      <c r="AT228" s="152" t="s">
        <v>205</v>
      </c>
      <c r="AU228" s="152" t="s">
        <v>89</v>
      </c>
      <c r="AV228" s="12" t="s">
        <v>89</v>
      </c>
      <c r="AW228" s="12" t="s">
        <v>36</v>
      </c>
      <c r="AX228" s="12" t="s">
        <v>81</v>
      </c>
      <c r="AY228" s="152" t="s">
        <v>196</v>
      </c>
    </row>
    <row r="229" spans="2:51" s="12" customFormat="1" ht="11.25">
      <c r="B229" s="150"/>
      <c r="D229" s="151" t="s">
        <v>205</v>
      </c>
      <c r="E229" s="152" t="s">
        <v>1</v>
      </c>
      <c r="F229" s="153" t="s">
        <v>870</v>
      </c>
      <c r="H229" s="154">
        <v>4.9710000000000001</v>
      </c>
      <c r="I229" s="155"/>
      <c r="L229" s="150"/>
      <c r="M229" s="156"/>
      <c r="T229" s="157"/>
      <c r="AT229" s="152" t="s">
        <v>205</v>
      </c>
      <c r="AU229" s="152" t="s">
        <v>89</v>
      </c>
      <c r="AV229" s="12" t="s">
        <v>89</v>
      </c>
      <c r="AW229" s="12" t="s">
        <v>36</v>
      </c>
      <c r="AX229" s="12" t="s">
        <v>81</v>
      </c>
      <c r="AY229" s="152" t="s">
        <v>196</v>
      </c>
    </row>
    <row r="230" spans="2:51" s="12" customFormat="1" ht="11.25">
      <c r="B230" s="150"/>
      <c r="D230" s="151" t="s">
        <v>205</v>
      </c>
      <c r="E230" s="152" t="s">
        <v>1</v>
      </c>
      <c r="F230" s="153" t="s">
        <v>871</v>
      </c>
      <c r="H230" s="154">
        <v>6.8090000000000002</v>
      </c>
      <c r="I230" s="155"/>
      <c r="L230" s="150"/>
      <c r="M230" s="156"/>
      <c r="T230" s="157"/>
      <c r="AT230" s="152" t="s">
        <v>205</v>
      </c>
      <c r="AU230" s="152" t="s">
        <v>89</v>
      </c>
      <c r="AV230" s="12" t="s">
        <v>89</v>
      </c>
      <c r="AW230" s="12" t="s">
        <v>36</v>
      </c>
      <c r="AX230" s="12" t="s">
        <v>81</v>
      </c>
      <c r="AY230" s="152" t="s">
        <v>196</v>
      </c>
    </row>
    <row r="231" spans="2:51" s="12" customFormat="1" ht="11.25">
      <c r="B231" s="150"/>
      <c r="D231" s="151" t="s">
        <v>205</v>
      </c>
      <c r="E231" s="152" t="s">
        <v>1</v>
      </c>
      <c r="F231" s="153" t="s">
        <v>872</v>
      </c>
      <c r="H231" s="154">
        <v>13.183999999999999</v>
      </c>
      <c r="I231" s="155"/>
      <c r="L231" s="150"/>
      <c r="M231" s="156"/>
      <c r="T231" s="157"/>
      <c r="AT231" s="152" t="s">
        <v>205</v>
      </c>
      <c r="AU231" s="152" t="s">
        <v>89</v>
      </c>
      <c r="AV231" s="12" t="s">
        <v>89</v>
      </c>
      <c r="AW231" s="12" t="s">
        <v>36</v>
      </c>
      <c r="AX231" s="12" t="s">
        <v>81</v>
      </c>
      <c r="AY231" s="152" t="s">
        <v>196</v>
      </c>
    </row>
    <row r="232" spans="2:51" s="12" customFormat="1" ht="11.25">
      <c r="B232" s="150"/>
      <c r="D232" s="151" t="s">
        <v>205</v>
      </c>
      <c r="E232" s="152" t="s">
        <v>1</v>
      </c>
      <c r="F232" s="153" t="s">
        <v>873</v>
      </c>
      <c r="H232" s="154">
        <v>7.2839999999999998</v>
      </c>
      <c r="I232" s="155"/>
      <c r="L232" s="150"/>
      <c r="M232" s="156"/>
      <c r="T232" s="157"/>
      <c r="AT232" s="152" t="s">
        <v>205</v>
      </c>
      <c r="AU232" s="152" t="s">
        <v>89</v>
      </c>
      <c r="AV232" s="12" t="s">
        <v>89</v>
      </c>
      <c r="AW232" s="12" t="s">
        <v>36</v>
      </c>
      <c r="AX232" s="12" t="s">
        <v>81</v>
      </c>
      <c r="AY232" s="152" t="s">
        <v>196</v>
      </c>
    </row>
    <row r="233" spans="2:51" s="12" customFormat="1" ht="11.25">
      <c r="B233" s="150"/>
      <c r="D233" s="151" t="s">
        <v>205</v>
      </c>
      <c r="E233" s="152" t="s">
        <v>1</v>
      </c>
      <c r="F233" s="153" t="s">
        <v>874</v>
      </c>
      <c r="H233" s="154">
        <v>6.843</v>
      </c>
      <c r="I233" s="155"/>
      <c r="L233" s="150"/>
      <c r="M233" s="156"/>
      <c r="T233" s="157"/>
      <c r="AT233" s="152" t="s">
        <v>205</v>
      </c>
      <c r="AU233" s="152" t="s">
        <v>89</v>
      </c>
      <c r="AV233" s="12" t="s">
        <v>89</v>
      </c>
      <c r="AW233" s="12" t="s">
        <v>36</v>
      </c>
      <c r="AX233" s="12" t="s">
        <v>81</v>
      </c>
      <c r="AY233" s="152" t="s">
        <v>196</v>
      </c>
    </row>
    <row r="234" spans="2:51" s="12" customFormat="1" ht="11.25">
      <c r="B234" s="150"/>
      <c r="D234" s="151" t="s">
        <v>205</v>
      </c>
      <c r="E234" s="152" t="s">
        <v>1</v>
      </c>
      <c r="F234" s="153" t="s">
        <v>875</v>
      </c>
      <c r="H234" s="154">
        <v>0.93500000000000005</v>
      </c>
      <c r="I234" s="155"/>
      <c r="L234" s="150"/>
      <c r="M234" s="156"/>
      <c r="T234" s="157"/>
      <c r="AT234" s="152" t="s">
        <v>205</v>
      </c>
      <c r="AU234" s="152" t="s">
        <v>89</v>
      </c>
      <c r="AV234" s="12" t="s">
        <v>89</v>
      </c>
      <c r="AW234" s="12" t="s">
        <v>36</v>
      </c>
      <c r="AX234" s="12" t="s">
        <v>81</v>
      </c>
      <c r="AY234" s="152" t="s">
        <v>196</v>
      </c>
    </row>
    <row r="235" spans="2:51" s="12" customFormat="1" ht="11.25">
      <c r="B235" s="150"/>
      <c r="D235" s="151" t="s">
        <v>205</v>
      </c>
      <c r="E235" s="152" t="s">
        <v>1</v>
      </c>
      <c r="F235" s="153" t="s">
        <v>876</v>
      </c>
      <c r="H235" s="154">
        <v>0.91900000000000004</v>
      </c>
      <c r="I235" s="155"/>
      <c r="L235" s="150"/>
      <c r="M235" s="156"/>
      <c r="T235" s="157"/>
      <c r="AT235" s="152" t="s">
        <v>205</v>
      </c>
      <c r="AU235" s="152" t="s">
        <v>89</v>
      </c>
      <c r="AV235" s="12" t="s">
        <v>89</v>
      </c>
      <c r="AW235" s="12" t="s">
        <v>36</v>
      </c>
      <c r="AX235" s="12" t="s">
        <v>81</v>
      </c>
      <c r="AY235" s="152" t="s">
        <v>196</v>
      </c>
    </row>
    <row r="236" spans="2:51" s="12" customFormat="1" ht="11.25">
      <c r="B236" s="150"/>
      <c r="D236" s="151" t="s">
        <v>205</v>
      </c>
      <c r="E236" s="152" t="s">
        <v>1</v>
      </c>
      <c r="F236" s="153" t="s">
        <v>877</v>
      </c>
      <c r="H236" s="154">
        <v>21.048999999999999</v>
      </c>
      <c r="I236" s="155"/>
      <c r="L236" s="150"/>
      <c r="M236" s="156"/>
      <c r="T236" s="157"/>
      <c r="AT236" s="152" t="s">
        <v>205</v>
      </c>
      <c r="AU236" s="152" t="s">
        <v>89</v>
      </c>
      <c r="AV236" s="12" t="s">
        <v>89</v>
      </c>
      <c r="AW236" s="12" t="s">
        <v>36</v>
      </c>
      <c r="AX236" s="12" t="s">
        <v>81</v>
      </c>
      <c r="AY236" s="152" t="s">
        <v>196</v>
      </c>
    </row>
    <row r="237" spans="2:51" s="12" customFormat="1" ht="11.25">
      <c r="B237" s="150"/>
      <c r="D237" s="151" t="s">
        <v>205</v>
      </c>
      <c r="E237" s="152" t="s">
        <v>1</v>
      </c>
      <c r="F237" s="153" t="s">
        <v>878</v>
      </c>
      <c r="H237" s="154">
        <v>15.433</v>
      </c>
      <c r="I237" s="155"/>
      <c r="L237" s="150"/>
      <c r="M237" s="156"/>
      <c r="T237" s="157"/>
      <c r="AT237" s="152" t="s">
        <v>205</v>
      </c>
      <c r="AU237" s="152" t="s">
        <v>89</v>
      </c>
      <c r="AV237" s="12" t="s">
        <v>89</v>
      </c>
      <c r="AW237" s="12" t="s">
        <v>36</v>
      </c>
      <c r="AX237" s="12" t="s">
        <v>81</v>
      </c>
      <c r="AY237" s="152" t="s">
        <v>196</v>
      </c>
    </row>
    <row r="238" spans="2:51" s="12" customFormat="1" ht="11.25">
      <c r="B238" s="150"/>
      <c r="D238" s="151" t="s">
        <v>205</v>
      </c>
      <c r="E238" s="152" t="s">
        <v>1</v>
      </c>
      <c r="F238" s="153" t="s">
        <v>879</v>
      </c>
      <c r="H238" s="154">
        <v>6.798</v>
      </c>
      <c r="I238" s="155"/>
      <c r="L238" s="150"/>
      <c r="M238" s="156"/>
      <c r="T238" s="157"/>
      <c r="AT238" s="152" t="s">
        <v>205</v>
      </c>
      <c r="AU238" s="152" t="s">
        <v>89</v>
      </c>
      <c r="AV238" s="12" t="s">
        <v>89</v>
      </c>
      <c r="AW238" s="12" t="s">
        <v>36</v>
      </c>
      <c r="AX238" s="12" t="s">
        <v>81</v>
      </c>
      <c r="AY238" s="152" t="s">
        <v>196</v>
      </c>
    </row>
    <row r="239" spans="2:51" s="12" customFormat="1" ht="11.25">
      <c r="B239" s="150"/>
      <c r="D239" s="151" t="s">
        <v>205</v>
      </c>
      <c r="E239" s="152" t="s">
        <v>1</v>
      </c>
      <c r="F239" s="153" t="s">
        <v>880</v>
      </c>
      <c r="H239" s="154">
        <v>0.96299999999999997</v>
      </c>
      <c r="I239" s="155"/>
      <c r="L239" s="150"/>
      <c r="M239" s="156"/>
      <c r="T239" s="157"/>
      <c r="AT239" s="152" t="s">
        <v>205</v>
      </c>
      <c r="AU239" s="152" t="s">
        <v>89</v>
      </c>
      <c r="AV239" s="12" t="s">
        <v>89</v>
      </c>
      <c r="AW239" s="12" t="s">
        <v>36</v>
      </c>
      <c r="AX239" s="12" t="s">
        <v>81</v>
      </c>
      <c r="AY239" s="152" t="s">
        <v>196</v>
      </c>
    </row>
    <row r="240" spans="2:51" s="13" customFormat="1" ht="11.25">
      <c r="B240" s="158"/>
      <c r="D240" s="151" t="s">
        <v>205</v>
      </c>
      <c r="E240" s="159" t="s">
        <v>1</v>
      </c>
      <c r="F240" s="160" t="s">
        <v>302</v>
      </c>
      <c r="H240" s="159" t="s">
        <v>1</v>
      </c>
      <c r="I240" s="161"/>
      <c r="L240" s="158"/>
      <c r="M240" s="162"/>
      <c r="T240" s="163"/>
      <c r="AT240" s="159" t="s">
        <v>205</v>
      </c>
      <c r="AU240" s="159" t="s">
        <v>89</v>
      </c>
      <c r="AV240" s="13" t="s">
        <v>21</v>
      </c>
      <c r="AW240" s="13" t="s">
        <v>36</v>
      </c>
      <c r="AX240" s="13" t="s">
        <v>81</v>
      </c>
      <c r="AY240" s="159" t="s">
        <v>196</v>
      </c>
    </row>
    <row r="241" spans="2:65" s="12" customFormat="1" ht="11.25">
      <c r="B241" s="150"/>
      <c r="D241" s="151" t="s">
        <v>205</v>
      </c>
      <c r="E241" s="152" t="s">
        <v>1</v>
      </c>
      <c r="F241" s="153" t="s">
        <v>303</v>
      </c>
      <c r="H241" s="154">
        <v>-15.667999999999999</v>
      </c>
      <c r="I241" s="155"/>
      <c r="L241" s="150"/>
      <c r="M241" s="156"/>
      <c r="T241" s="157"/>
      <c r="AT241" s="152" t="s">
        <v>205</v>
      </c>
      <c r="AU241" s="152" t="s">
        <v>89</v>
      </c>
      <c r="AV241" s="12" t="s">
        <v>89</v>
      </c>
      <c r="AW241" s="12" t="s">
        <v>36</v>
      </c>
      <c r="AX241" s="12" t="s">
        <v>81</v>
      </c>
      <c r="AY241" s="152" t="s">
        <v>196</v>
      </c>
    </row>
    <row r="242" spans="2:65" s="12" customFormat="1" ht="11.25">
      <c r="B242" s="150"/>
      <c r="D242" s="151" t="s">
        <v>205</v>
      </c>
      <c r="E242" s="152" t="s">
        <v>1</v>
      </c>
      <c r="F242" s="153" t="s">
        <v>881</v>
      </c>
      <c r="H242" s="154">
        <v>-2.8109999999999999</v>
      </c>
      <c r="I242" s="155"/>
      <c r="L242" s="150"/>
      <c r="M242" s="156"/>
      <c r="T242" s="157"/>
      <c r="AT242" s="152" t="s">
        <v>205</v>
      </c>
      <c r="AU242" s="152" t="s">
        <v>89</v>
      </c>
      <c r="AV242" s="12" t="s">
        <v>89</v>
      </c>
      <c r="AW242" s="12" t="s">
        <v>36</v>
      </c>
      <c r="AX242" s="12" t="s">
        <v>81</v>
      </c>
      <c r="AY242" s="152" t="s">
        <v>196</v>
      </c>
    </row>
    <row r="243" spans="2:65" s="12" customFormat="1" ht="11.25">
      <c r="B243" s="150"/>
      <c r="D243" s="151" t="s">
        <v>205</v>
      </c>
      <c r="E243" s="152" t="s">
        <v>1</v>
      </c>
      <c r="F243" s="153" t="s">
        <v>882</v>
      </c>
      <c r="H243" s="154">
        <v>-4.9630000000000001</v>
      </c>
      <c r="I243" s="155"/>
      <c r="L243" s="150"/>
      <c r="M243" s="156"/>
      <c r="T243" s="157"/>
      <c r="AT243" s="152" t="s">
        <v>205</v>
      </c>
      <c r="AU243" s="152" t="s">
        <v>89</v>
      </c>
      <c r="AV243" s="12" t="s">
        <v>89</v>
      </c>
      <c r="AW243" s="12" t="s">
        <v>36</v>
      </c>
      <c r="AX243" s="12" t="s">
        <v>81</v>
      </c>
      <c r="AY243" s="152" t="s">
        <v>196</v>
      </c>
    </row>
    <row r="244" spans="2:65" s="12" customFormat="1" ht="11.25">
      <c r="B244" s="150"/>
      <c r="D244" s="151" t="s">
        <v>205</v>
      </c>
      <c r="E244" s="152" t="s">
        <v>1</v>
      </c>
      <c r="F244" s="153" t="s">
        <v>883</v>
      </c>
      <c r="H244" s="154">
        <v>-2.081</v>
      </c>
      <c r="I244" s="155"/>
      <c r="L244" s="150"/>
      <c r="M244" s="156"/>
      <c r="T244" s="157"/>
      <c r="AT244" s="152" t="s">
        <v>205</v>
      </c>
      <c r="AU244" s="152" t="s">
        <v>89</v>
      </c>
      <c r="AV244" s="12" t="s">
        <v>89</v>
      </c>
      <c r="AW244" s="12" t="s">
        <v>36</v>
      </c>
      <c r="AX244" s="12" t="s">
        <v>81</v>
      </c>
      <c r="AY244" s="152" t="s">
        <v>196</v>
      </c>
    </row>
    <row r="245" spans="2:65" s="12" customFormat="1" ht="11.25">
      <c r="B245" s="150"/>
      <c r="D245" s="151" t="s">
        <v>205</v>
      </c>
      <c r="E245" s="152" t="s">
        <v>1</v>
      </c>
      <c r="F245" s="153" t="s">
        <v>884</v>
      </c>
      <c r="H245" s="154">
        <v>-3.74</v>
      </c>
      <c r="I245" s="155"/>
      <c r="L245" s="150"/>
      <c r="M245" s="156"/>
      <c r="T245" s="157"/>
      <c r="AT245" s="152" t="s">
        <v>205</v>
      </c>
      <c r="AU245" s="152" t="s">
        <v>89</v>
      </c>
      <c r="AV245" s="12" t="s">
        <v>89</v>
      </c>
      <c r="AW245" s="12" t="s">
        <v>36</v>
      </c>
      <c r="AX245" s="12" t="s">
        <v>81</v>
      </c>
      <c r="AY245" s="152" t="s">
        <v>196</v>
      </c>
    </row>
    <row r="246" spans="2:65" s="15" customFormat="1" ht="11.25">
      <c r="B246" s="171"/>
      <c r="D246" s="151" t="s">
        <v>205</v>
      </c>
      <c r="E246" s="172" t="s">
        <v>161</v>
      </c>
      <c r="F246" s="173" t="s">
        <v>304</v>
      </c>
      <c r="H246" s="174">
        <v>81.716999999999999</v>
      </c>
      <c r="I246" s="175"/>
      <c r="L246" s="171"/>
      <c r="M246" s="176"/>
      <c r="T246" s="177"/>
      <c r="AT246" s="172" t="s">
        <v>205</v>
      </c>
      <c r="AU246" s="172" t="s">
        <v>89</v>
      </c>
      <c r="AV246" s="15" t="s">
        <v>97</v>
      </c>
      <c r="AW246" s="15" t="s">
        <v>36</v>
      </c>
      <c r="AX246" s="15" t="s">
        <v>81</v>
      </c>
      <c r="AY246" s="172" t="s">
        <v>196</v>
      </c>
    </row>
    <row r="247" spans="2:65" s="12" customFormat="1" ht="11.25">
      <c r="B247" s="150"/>
      <c r="D247" s="151" t="s">
        <v>205</v>
      </c>
      <c r="E247" s="152" t="s">
        <v>1</v>
      </c>
      <c r="F247" s="153" t="s">
        <v>307</v>
      </c>
      <c r="H247" s="154">
        <v>-62.402999999999999</v>
      </c>
      <c r="I247" s="155"/>
      <c r="L247" s="150"/>
      <c r="M247" s="156"/>
      <c r="T247" s="157"/>
      <c r="AT247" s="152" t="s">
        <v>205</v>
      </c>
      <c r="AU247" s="152" t="s">
        <v>89</v>
      </c>
      <c r="AV247" s="12" t="s">
        <v>89</v>
      </c>
      <c r="AW247" s="12" t="s">
        <v>36</v>
      </c>
      <c r="AX247" s="12" t="s">
        <v>81</v>
      </c>
      <c r="AY247" s="152" t="s">
        <v>196</v>
      </c>
    </row>
    <row r="248" spans="2:65" s="14" customFormat="1" ht="11.25">
      <c r="B248" s="164"/>
      <c r="D248" s="151" t="s">
        <v>205</v>
      </c>
      <c r="E248" s="165" t="s">
        <v>159</v>
      </c>
      <c r="F248" s="166" t="s">
        <v>249</v>
      </c>
      <c r="H248" s="167">
        <v>19.314</v>
      </c>
      <c r="I248" s="168"/>
      <c r="L248" s="164"/>
      <c r="M248" s="169"/>
      <c r="T248" s="170"/>
      <c r="AT248" s="165" t="s">
        <v>205</v>
      </c>
      <c r="AU248" s="165" t="s">
        <v>89</v>
      </c>
      <c r="AV248" s="14" t="s">
        <v>203</v>
      </c>
      <c r="AW248" s="14" t="s">
        <v>36</v>
      </c>
      <c r="AX248" s="14" t="s">
        <v>81</v>
      </c>
      <c r="AY248" s="165" t="s">
        <v>196</v>
      </c>
    </row>
    <row r="249" spans="2:65" s="12" customFormat="1" ht="11.25">
      <c r="B249" s="150"/>
      <c r="D249" s="151" t="s">
        <v>205</v>
      </c>
      <c r="E249" s="152" t="s">
        <v>1</v>
      </c>
      <c r="F249" s="153" t="s">
        <v>308</v>
      </c>
      <c r="H249" s="154">
        <v>4.8289999999999997</v>
      </c>
      <c r="I249" s="155"/>
      <c r="L249" s="150"/>
      <c r="M249" s="156"/>
      <c r="T249" s="157"/>
      <c r="AT249" s="152" t="s">
        <v>205</v>
      </c>
      <c r="AU249" s="152" t="s">
        <v>89</v>
      </c>
      <c r="AV249" s="12" t="s">
        <v>89</v>
      </c>
      <c r="AW249" s="12" t="s">
        <v>36</v>
      </c>
      <c r="AX249" s="12" t="s">
        <v>81</v>
      </c>
      <c r="AY249" s="152" t="s">
        <v>196</v>
      </c>
    </row>
    <row r="250" spans="2:65" s="14" customFormat="1" ht="11.25">
      <c r="B250" s="164"/>
      <c r="D250" s="151" t="s">
        <v>205</v>
      </c>
      <c r="E250" s="165" t="s">
        <v>1</v>
      </c>
      <c r="F250" s="166" t="s">
        <v>249</v>
      </c>
      <c r="H250" s="167">
        <v>4.8289999999999997</v>
      </c>
      <c r="I250" s="168"/>
      <c r="L250" s="164"/>
      <c r="M250" s="169"/>
      <c r="T250" s="170"/>
      <c r="AT250" s="165" t="s">
        <v>205</v>
      </c>
      <c r="AU250" s="165" t="s">
        <v>89</v>
      </c>
      <c r="AV250" s="14" t="s">
        <v>203</v>
      </c>
      <c r="AW250" s="14" t="s">
        <v>36</v>
      </c>
      <c r="AX250" s="14" t="s">
        <v>21</v>
      </c>
      <c r="AY250" s="165" t="s">
        <v>196</v>
      </c>
    </row>
    <row r="251" spans="2:65" s="1" customFormat="1" ht="33" customHeight="1">
      <c r="B251" s="32"/>
      <c r="C251" s="137" t="s">
        <v>388</v>
      </c>
      <c r="D251" s="137" t="s">
        <v>198</v>
      </c>
      <c r="E251" s="138" t="s">
        <v>885</v>
      </c>
      <c r="F251" s="139" t="s">
        <v>886</v>
      </c>
      <c r="G251" s="140" t="s">
        <v>276</v>
      </c>
      <c r="H251" s="141">
        <v>14.486000000000001</v>
      </c>
      <c r="I251" s="142"/>
      <c r="J251" s="143">
        <f>ROUND(I251*H251,2)</f>
        <v>0</v>
      </c>
      <c r="K251" s="139" t="s">
        <v>202</v>
      </c>
      <c r="L251" s="32"/>
      <c r="M251" s="144" t="s">
        <v>1</v>
      </c>
      <c r="N251" s="145" t="s">
        <v>46</v>
      </c>
      <c r="P251" s="146">
        <f>O251*H251</f>
        <v>0</v>
      </c>
      <c r="Q251" s="146">
        <v>0</v>
      </c>
      <c r="R251" s="146">
        <f>Q251*H251</f>
        <v>0</v>
      </c>
      <c r="S251" s="146">
        <v>0</v>
      </c>
      <c r="T251" s="147">
        <f>S251*H251</f>
        <v>0</v>
      </c>
      <c r="AR251" s="148" t="s">
        <v>203</v>
      </c>
      <c r="AT251" s="148" t="s">
        <v>198</v>
      </c>
      <c r="AU251" s="148" t="s">
        <v>89</v>
      </c>
      <c r="AY251" s="17" t="s">
        <v>196</v>
      </c>
      <c r="BE251" s="149">
        <f>IF(N251="základní",J251,0)</f>
        <v>0</v>
      </c>
      <c r="BF251" s="149">
        <f>IF(N251="snížená",J251,0)</f>
        <v>0</v>
      </c>
      <c r="BG251" s="149">
        <f>IF(N251="zákl. přenesená",J251,0)</f>
        <v>0</v>
      </c>
      <c r="BH251" s="149">
        <f>IF(N251="sníž. přenesená",J251,0)</f>
        <v>0</v>
      </c>
      <c r="BI251" s="149">
        <f>IF(N251="nulová",J251,0)</f>
        <v>0</v>
      </c>
      <c r="BJ251" s="17" t="s">
        <v>21</v>
      </c>
      <c r="BK251" s="149">
        <f>ROUND(I251*H251,2)</f>
        <v>0</v>
      </c>
      <c r="BL251" s="17" t="s">
        <v>203</v>
      </c>
      <c r="BM251" s="148" t="s">
        <v>311</v>
      </c>
    </row>
    <row r="252" spans="2:65" s="12" customFormat="1" ht="11.25">
      <c r="B252" s="150"/>
      <c r="D252" s="151" t="s">
        <v>205</v>
      </c>
      <c r="E252" s="152" t="s">
        <v>1</v>
      </c>
      <c r="F252" s="153" t="s">
        <v>312</v>
      </c>
      <c r="H252" s="154">
        <v>14.486000000000001</v>
      </c>
      <c r="I252" s="155"/>
      <c r="L252" s="150"/>
      <c r="M252" s="156"/>
      <c r="T252" s="157"/>
      <c r="AT252" s="152" t="s">
        <v>205</v>
      </c>
      <c r="AU252" s="152" t="s">
        <v>89</v>
      </c>
      <c r="AV252" s="12" t="s">
        <v>89</v>
      </c>
      <c r="AW252" s="12" t="s">
        <v>36</v>
      </c>
      <c r="AX252" s="12" t="s">
        <v>21</v>
      </c>
      <c r="AY252" s="152" t="s">
        <v>196</v>
      </c>
    </row>
    <row r="253" spans="2:65" s="1" customFormat="1" ht="21.75" customHeight="1">
      <c r="B253" s="32"/>
      <c r="C253" s="137" t="s">
        <v>393</v>
      </c>
      <c r="D253" s="137" t="s">
        <v>198</v>
      </c>
      <c r="E253" s="138" t="s">
        <v>314</v>
      </c>
      <c r="F253" s="139" t="s">
        <v>315</v>
      </c>
      <c r="G253" s="140" t="s">
        <v>201</v>
      </c>
      <c r="H253" s="141">
        <v>86.741</v>
      </c>
      <c r="I253" s="142"/>
      <c r="J253" s="143">
        <f>ROUND(I253*H253,2)</f>
        <v>0</v>
      </c>
      <c r="K253" s="139" t="s">
        <v>202</v>
      </c>
      <c r="L253" s="32"/>
      <c r="M253" s="144" t="s">
        <v>1</v>
      </c>
      <c r="N253" s="145" t="s">
        <v>46</v>
      </c>
      <c r="P253" s="146">
        <f>O253*H253</f>
        <v>0</v>
      </c>
      <c r="Q253" s="146">
        <v>8.4000000000000003E-4</v>
      </c>
      <c r="R253" s="146">
        <f>Q253*H253</f>
        <v>7.2862440000000001E-2</v>
      </c>
      <c r="S253" s="146">
        <v>0</v>
      </c>
      <c r="T253" s="147">
        <f>S253*H253</f>
        <v>0</v>
      </c>
      <c r="AR253" s="148" t="s">
        <v>203</v>
      </c>
      <c r="AT253" s="148" t="s">
        <v>198</v>
      </c>
      <c r="AU253" s="148" t="s">
        <v>89</v>
      </c>
      <c r="AY253" s="17" t="s">
        <v>196</v>
      </c>
      <c r="BE253" s="149">
        <f>IF(N253="základní",J253,0)</f>
        <v>0</v>
      </c>
      <c r="BF253" s="149">
        <f>IF(N253="snížená",J253,0)</f>
        <v>0</v>
      </c>
      <c r="BG253" s="149">
        <f>IF(N253="zákl. přenesená",J253,0)</f>
        <v>0</v>
      </c>
      <c r="BH253" s="149">
        <f>IF(N253="sníž. přenesená",J253,0)</f>
        <v>0</v>
      </c>
      <c r="BI253" s="149">
        <f>IF(N253="nulová",J253,0)</f>
        <v>0</v>
      </c>
      <c r="BJ253" s="17" t="s">
        <v>21</v>
      </c>
      <c r="BK253" s="149">
        <f>ROUND(I253*H253,2)</f>
        <v>0</v>
      </c>
      <c r="BL253" s="17" t="s">
        <v>203</v>
      </c>
      <c r="BM253" s="148" t="s">
        <v>316</v>
      </c>
    </row>
    <row r="254" spans="2:65" s="13" customFormat="1" ht="11.25">
      <c r="B254" s="158"/>
      <c r="D254" s="151" t="s">
        <v>205</v>
      </c>
      <c r="E254" s="159" t="s">
        <v>1</v>
      </c>
      <c r="F254" s="160" t="s">
        <v>294</v>
      </c>
      <c r="H254" s="159" t="s">
        <v>1</v>
      </c>
      <c r="I254" s="161"/>
      <c r="L254" s="158"/>
      <c r="M254" s="162"/>
      <c r="T254" s="163"/>
      <c r="AT254" s="159" t="s">
        <v>205</v>
      </c>
      <c r="AU254" s="159" t="s">
        <v>89</v>
      </c>
      <c r="AV254" s="13" t="s">
        <v>21</v>
      </c>
      <c r="AW254" s="13" t="s">
        <v>36</v>
      </c>
      <c r="AX254" s="13" t="s">
        <v>81</v>
      </c>
      <c r="AY254" s="159" t="s">
        <v>196</v>
      </c>
    </row>
    <row r="255" spans="2:65" s="12" customFormat="1" ht="11.25">
      <c r="B255" s="150"/>
      <c r="D255" s="151" t="s">
        <v>205</v>
      </c>
      <c r="E255" s="152" t="s">
        <v>1</v>
      </c>
      <c r="F255" s="153" t="s">
        <v>887</v>
      </c>
      <c r="H255" s="154">
        <v>14.46</v>
      </c>
      <c r="I255" s="155"/>
      <c r="L255" s="150"/>
      <c r="M255" s="156"/>
      <c r="T255" s="157"/>
      <c r="AT255" s="152" t="s">
        <v>205</v>
      </c>
      <c r="AU255" s="152" t="s">
        <v>89</v>
      </c>
      <c r="AV255" s="12" t="s">
        <v>89</v>
      </c>
      <c r="AW255" s="12" t="s">
        <v>36</v>
      </c>
      <c r="AX255" s="12" t="s">
        <v>81</v>
      </c>
      <c r="AY255" s="152" t="s">
        <v>196</v>
      </c>
    </row>
    <row r="256" spans="2:65" s="12" customFormat="1" ht="11.25">
      <c r="B256" s="150"/>
      <c r="D256" s="151" t="s">
        <v>205</v>
      </c>
      <c r="E256" s="152" t="s">
        <v>1</v>
      </c>
      <c r="F256" s="153" t="s">
        <v>888</v>
      </c>
      <c r="H256" s="154">
        <v>21.635000000000002</v>
      </c>
      <c r="I256" s="155"/>
      <c r="L256" s="150"/>
      <c r="M256" s="156"/>
      <c r="T256" s="157"/>
      <c r="AT256" s="152" t="s">
        <v>205</v>
      </c>
      <c r="AU256" s="152" t="s">
        <v>89</v>
      </c>
      <c r="AV256" s="12" t="s">
        <v>89</v>
      </c>
      <c r="AW256" s="12" t="s">
        <v>36</v>
      </c>
      <c r="AX256" s="12" t="s">
        <v>81</v>
      </c>
      <c r="AY256" s="152" t="s">
        <v>196</v>
      </c>
    </row>
    <row r="257" spans="2:65" s="12" customFormat="1" ht="11.25">
      <c r="B257" s="150"/>
      <c r="D257" s="151" t="s">
        <v>205</v>
      </c>
      <c r="E257" s="152" t="s">
        <v>1</v>
      </c>
      <c r="F257" s="153" t="s">
        <v>889</v>
      </c>
      <c r="H257" s="154">
        <v>10.8</v>
      </c>
      <c r="I257" s="155"/>
      <c r="L257" s="150"/>
      <c r="M257" s="156"/>
      <c r="T257" s="157"/>
      <c r="AT257" s="152" t="s">
        <v>205</v>
      </c>
      <c r="AU257" s="152" t="s">
        <v>89</v>
      </c>
      <c r="AV257" s="12" t="s">
        <v>89</v>
      </c>
      <c r="AW257" s="12" t="s">
        <v>36</v>
      </c>
      <c r="AX257" s="12" t="s">
        <v>81</v>
      </c>
      <c r="AY257" s="152" t="s">
        <v>196</v>
      </c>
    </row>
    <row r="258" spans="2:65" s="12" customFormat="1" ht="11.25">
      <c r="B258" s="150"/>
      <c r="D258" s="151" t="s">
        <v>205</v>
      </c>
      <c r="E258" s="152" t="s">
        <v>1</v>
      </c>
      <c r="F258" s="153" t="s">
        <v>890</v>
      </c>
      <c r="H258" s="154">
        <v>9.0389999999999997</v>
      </c>
      <c r="I258" s="155"/>
      <c r="L258" s="150"/>
      <c r="M258" s="156"/>
      <c r="T258" s="157"/>
      <c r="AT258" s="152" t="s">
        <v>205</v>
      </c>
      <c r="AU258" s="152" t="s">
        <v>89</v>
      </c>
      <c r="AV258" s="12" t="s">
        <v>89</v>
      </c>
      <c r="AW258" s="12" t="s">
        <v>36</v>
      </c>
      <c r="AX258" s="12" t="s">
        <v>81</v>
      </c>
      <c r="AY258" s="152" t="s">
        <v>196</v>
      </c>
    </row>
    <row r="259" spans="2:65" s="12" customFormat="1" ht="11.25">
      <c r="B259" s="150"/>
      <c r="D259" s="151" t="s">
        <v>205</v>
      </c>
      <c r="E259" s="152" t="s">
        <v>1</v>
      </c>
      <c r="F259" s="153" t="s">
        <v>891</v>
      </c>
      <c r="H259" s="154">
        <v>12.379</v>
      </c>
      <c r="I259" s="155"/>
      <c r="L259" s="150"/>
      <c r="M259" s="156"/>
      <c r="T259" s="157"/>
      <c r="AT259" s="152" t="s">
        <v>205</v>
      </c>
      <c r="AU259" s="152" t="s">
        <v>89</v>
      </c>
      <c r="AV259" s="12" t="s">
        <v>89</v>
      </c>
      <c r="AW259" s="12" t="s">
        <v>36</v>
      </c>
      <c r="AX259" s="12" t="s">
        <v>81</v>
      </c>
      <c r="AY259" s="152" t="s">
        <v>196</v>
      </c>
    </row>
    <row r="260" spans="2:65" s="12" customFormat="1" ht="11.25">
      <c r="B260" s="150"/>
      <c r="D260" s="151" t="s">
        <v>205</v>
      </c>
      <c r="E260" s="152" t="s">
        <v>1</v>
      </c>
      <c r="F260" s="153" t="s">
        <v>892</v>
      </c>
      <c r="H260" s="154">
        <v>23.971</v>
      </c>
      <c r="I260" s="155"/>
      <c r="L260" s="150"/>
      <c r="M260" s="156"/>
      <c r="T260" s="157"/>
      <c r="AT260" s="152" t="s">
        <v>205</v>
      </c>
      <c r="AU260" s="152" t="s">
        <v>89</v>
      </c>
      <c r="AV260" s="12" t="s">
        <v>89</v>
      </c>
      <c r="AW260" s="12" t="s">
        <v>36</v>
      </c>
      <c r="AX260" s="12" t="s">
        <v>81</v>
      </c>
      <c r="AY260" s="152" t="s">
        <v>196</v>
      </c>
    </row>
    <row r="261" spans="2:65" s="12" customFormat="1" ht="11.25">
      <c r="B261" s="150"/>
      <c r="D261" s="151" t="s">
        <v>205</v>
      </c>
      <c r="E261" s="152" t="s">
        <v>1</v>
      </c>
      <c r="F261" s="153" t="s">
        <v>893</v>
      </c>
      <c r="H261" s="154">
        <v>13.244</v>
      </c>
      <c r="I261" s="155"/>
      <c r="L261" s="150"/>
      <c r="M261" s="156"/>
      <c r="T261" s="157"/>
      <c r="AT261" s="152" t="s">
        <v>205</v>
      </c>
      <c r="AU261" s="152" t="s">
        <v>89</v>
      </c>
      <c r="AV261" s="12" t="s">
        <v>89</v>
      </c>
      <c r="AW261" s="12" t="s">
        <v>36</v>
      </c>
      <c r="AX261" s="12" t="s">
        <v>81</v>
      </c>
      <c r="AY261" s="152" t="s">
        <v>196</v>
      </c>
    </row>
    <row r="262" spans="2:65" s="12" customFormat="1" ht="11.25">
      <c r="B262" s="150"/>
      <c r="D262" s="151" t="s">
        <v>205</v>
      </c>
      <c r="E262" s="152" t="s">
        <v>1</v>
      </c>
      <c r="F262" s="153" t="s">
        <v>894</v>
      </c>
      <c r="H262" s="154">
        <v>12.443</v>
      </c>
      <c r="I262" s="155"/>
      <c r="L262" s="150"/>
      <c r="M262" s="156"/>
      <c r="T262" s="157"/>
      <c r="AT262" s="152" t="s">
        <v>205</v>
      </c>
      <c r="AU262" s="152" t="s">
        <v>89</v>
      </c>
      <c r="AV262" s="12" t="s">
        <v>89</v>
      </c>
      <c r="AW262" s="12" t="s">
        <v>36</v>
      </c>
      <c r="AX262" s="12" t="s">
        <v>81</v>
      </c>
      <c r="AY262" s="152" t="s">
        <v>196</v>
      </c>
    </row>
    <row r="263" spans="2:65" s="12" customFormat="1" ht="11.25">
      <c r="B263" s="150"/>
      <c r="D263" s="151" t="s">
        <v>205</v>
      </c>
      <c r="E263" s="152" t="s">
        <v>1</v>
      </c>
      <c r="F263" s="153" t="s">
        <v>895</v>
      </c>
      <c r="H263" s="154">
        <v>1.7</v>
      </c>
      <c r="I263" s="155"/>
      <c r="L263" s="150"/>
      <c r="M263" s="156"/>
      <c r="T263" s="157"/>
      <c r="AT263" s="152" t="s">
        <v>205</v>
      </c>
      <c r="AU263" s="152" t="s">
        <v>89</v>
      </c>
      <c r="AV263" s="12" t="s">
        <v>89</v>
      </c>
      <c r="AW263" s="12" t="s">
        <v>36</v>
      </c>
      <c r="AX263" s="12" t="s">
        <v>81</v>
      </c>
      <c r="AY263" s="152" t="s">
        <v>196</v>
      </c>
    </row>
    <row r="264" spans="2:65" s="12" customFormat="1" ht="11.25">
      <c r="B264" s="150"/>
      <c r="D264" s="151" t="s">
        <v>205</v>
      </c>
      <c r="E264" s="152" t="s">
        <v>1</v>
      </c>
      <c r="F264" s="153" t="s">
        <v>896</v>
      </c>
      <c r="H264" s="154">
        <v>1.67</v>
      </c>
      <c r="I264" s="155"/>
      <c r="L264" s="150"/>
      <c r="M264" s="156"/>
      <c r="T264" s="157"/>
      <c r="AT264" s="152" t="s">
        <v>205</v>
      </c>
      <c r="AU264" s="152" t="s">
        <v>89</v>
      </c>
      <c r="AV264" s="12" t="s">
        <v>89</v>
      </c>
      <c r="AW264" s="12" t="s">
        <v>36</v>
      </c>
      <c r="AX264" s="12" t="s">
        <v>81</v>
      </c>
      <c r="AY264" s="152" t="s">
        <v>196</v>
      </c>
    </row>
    <row r="265" spans="2:65" s="12" customFormat="1" ht="11.25">
      <c r="B265" s="150"/>
      <c r="D265" s="151" t="s">
        <v>205</v>
      </c>
      <c r="E265" s="152" t="s">
        <v>1</v>
      </c>
      <c r="F265" s="153" t="s">
        <v>897</v>
      </c>
      <c r="H265" s="154">
        <v>38.270000000000003</v>
      </c>
      <c r="I265" s="155"/>
      <c r="L265" s="150"/>
      <c r="M265" s="156"/>
      <c r="T265" s="157"/>
      <c r="AT265" s="152" t="s">
        <v>205</v>
      </c>
      <c r="AU265" s="152" t="s">
        <v>89</v>
      </c>
      <c r="AV265" s="12" t="s">
        <v>89</v>
      </c>
      <c r="AW265" s="12" t="s">
        <v>36</v>
      </c>
      <c r="AX265" s="12" t="s">
        <v>81</v>
      </c>
      <c r="AY265" s="152" t="s">
        <v>196</v>
      </c>
    </row>
    <row r="266" spans="2:65" s="12" customFormat="1" ht="11.25">
      <c r="B266" s="150"/>
      <c r="D266" s="151" t="s">
        <v>205</v>
      </c>
      <c r="E266" s="152" t="s">
        <v>1</v>
      </c>
      <c r="F266" s="153" t="s">
        <v>898</v>
      </c>
      <c r="H266" s="154">
        <v>28.059000000000001</v>
      </c>
      <c r="I266" s="155"/>
      <c r="L266" s="150"/>
      <c r="M266" s="156"/>
      <c r="T266" s="157"/>
      <c r="AT266" s="152" t="s">
        <v>205</v>
      </c>
      <c r="AU266" s="152" t="s">
        <v>89</v>
      </c>
      <c r="AV266" s="12" t="s">
        <v>89</v>
      </c>
      <c r="AW266" s="12" t="s">
        <v>36</v>
      </c>
      <c r="AX266" s="12" t="s">
        <v>81</v>
      </c>
      <c r="AY266" s="152" t="s">
        <v>196</v>
      </c>
    </row>
    <row r="267" spans="2:65" s="12" customFormat="1" ht="11.25">
      <c r="B267" s="150"/>
      <c r="D267" s="151" t="s">
        <v>205</v>
      </c>
      <c r="E267" s="152" t="s">
        <v>1</v>
      </c>
      <c r="F267" s="153" t="s">
        <v>899</v>
      </c>
      <c r="H267" s="154">
        <v>16.891999999999999</v>
      </c>
      <c r="I267" s="155"/>
      <c r="L267" s="150"/>
      <c r="M267" s="156"/>
      <c r="T267" s="157"/>
      <c r="AT267" s="152" t="s">
        <v>205</v>
      </c>
      <c r="AU267" s="152" t="s">
        <v>89</v>
      </c>
      <c r="AV267" s="12" t="s">
        <v>89</v>
      </c>
      <c r="AW267" s="12" t="s">
        <v>36</v>
      </c>
      <c r="AX267" s="12" t="s">
        <v>81</v>
      </c>
      <c r="AY267" s="152" t="s">
        <v>196</v>
      </c>
    </row>
    <row r="268" spans="2:65" s="12" customFormat="1" ht="11.25">
      <c r="B268" s="150"/>
      <c r="D268" s="151" t="s">
        <v>205</v>
      </c>
      <c r="E268" s="152" t="s">
        <v>1</v>
      </c>
      <c r="F268" s="153" t="s">
        <v>900</v>
      </c>
      <c r="H268" s="154">
        <v>1.75</v>
      </c>
      <c r="I268" s="155"/>
      <c r="L268" s="150"/>
      <c r="M268" s="156"/>
      <c r="T268" s="157"/>
      <c r="AT268" s="152" t="s">
        <v>205</v>
      </c>
      <c r="AU268" s="152" t="s">
        <v>89</v>
      </c>
      <c r="AV268" s="12" t="s">
        <v>89</v>
      </c>
      <c r="AW268" s="12" t="s">
        <v>36</v>
      </c>
      <c r="AX268" s="12" t="s">
        <v>81</v>
      </c>
      <c r="AY268" s="152" t="s">
        <v>196</v>
      </c>
    </row>
    <row r="269" spans="2:65" s="12" customFormat="1" ht="11.25">
      <c r="B269" s="150"/>
      <c r="D269" s="151" t="s">
        <v>205</v>
      </c>
      <c r="E269" s="152" t="s">
        <v>1</v>
      </c>
      <c r="F269" s="153" t="s">
        <v>901</v>
      </c>
      <c r="H269" s="154">
        <v>-119.571</v>
      </c>
      <c r="I269" s="155"/>
      <c r="L269" s="150"/>
      <c r="M269" s="156"/>
      <c r="T269" s="157"/>
      <c r="AT269" s="152" t="s">
        <v>205</v>
      </c>
      <c r="AU269" s="152" t="s">
        <v>89</v>
      </c>
      <c r="AV269" s="12" t="s">
        <v>89</v>
      </c>
      <c r="AW269" s="12" t="s">
        <v>36</v>
      </c>
      <c r="AX269" s="12" t="s">
        <v>81</v>
      </c>
      <c r="AY269" s="152" t="s">
        <v>196</v>
      </c>
    </row>
    <row r="270" spans="2:65" s="14" customFormat="1" ht="11.25">
      <c r="B270" s="164"/>
      <c r="D270" s="151" t="s">
        <v>205</v>
      </c>
      <c r="E270" s="165" t="s">
        <v>1</v>
      </c>
      <c r="F270" s="166" t="s">
        <v>249</v>
      </c>
      <c r="H270" s="167">
        <v>86.741</v>
      </c>
      <c r="I270" s="168"/>
      <c r="L270" s="164"/>
      <c r="M270" s="169"/>
      <c r="T270" s="170"/>
      <c r="AT270" s="165" t="s">
        <v>205</v>
      </c>
      <c r="AU270" s="165" t="s">
        <v>89</v>
      </c>
      <c r="AV270" s="14" t="s">
        <v>203</v>
      </c>
      <c r="AW270" s="14" t="s">
        <v>36</v>
      </c>
      <c r="AX270" s="14" t="s">
        <v>21</v>
      </c>
      <c r="AY270" s="165" t="s">
        <v>196</v>
      </c>
    </row>
    <row r="271" spans="2:65" s="1" customFormat="1" ht="24.2" customHeight="1">
      <c r="B271" s="32"/>
      <c r="C271" s="137" t="s">
        <v>397</v>
      </c>
      <c r="D271" s="137" t="s">
        <v>198</v>
      </c>
      <c r="E271" s="138" t="s">
        <v>325</v>
      </c>
      <c r="F271" s="139" t="s">
        <v>326</v>
      </c>
      <c r="G271" s="140" t="s">
        <v>201</v>
      </c>
      <c r="H271" s="141">
        <v>86.741</v>
      </c>
      <c r="I271" s="142"/>
      <c r="J271" s="143">
        <f>ROUND(I271*H271,2)</f>
        <v>0</v>
      </c>
      <c r="K271" s="139" t="s">
        <v>202</v>
      </c>
      <c r="L271" s="32"/>
      <c r="M271" s="144" t="s">
        <v>1</v>
      </c>
      <c r="N271" s="145" t="s">
        <v>46</v>
      </c>
      <c r="P271" s="146">
        <f>O271*H271</f>
        <v>0</v>
      </c>
      <c r="Q271" s="146">
        <v>0</v>
      </c>
      <c r="R271" s="146">
        <f>Q271*H271</f>
        <v>0</v>
      </c>
      <c r="S271" s="146">
        <v>0</v>
      </c>
      <c r="T271" s="147">
        <f>S271*H271</f>
        <v>0</v>
      </c>
      <c r="AR271" s="148" t="s">
        <v>203</v>
      </c>
      <c r="AT271" s="148" t="s">
        <v>198</v>
      </c>
      <c r="AU271" s="148" t="s">
        <v>89</v>
      </c>
      <c r="AY271" s="17" t="s">
        <v>196</v>
      </c>
      <c r="BE271" s="149">
        <f>IF(N271="základní",J271,0)</f>
        <v>0</v>
      </c>
      <c r="BF271" s="149">
        <f>IF(N271="snížená",J271,0)</f>
        <v>0</v>
      </c>
      <c r="BG271" s="149">
        <f>IF(N271="zákl. přenesená",J271,0)</f>
        <v>0</v>
      </c>
      <c r="BH271" s="149">
        <f>IF(N271="sníž. přenesená",J271,0)</f>
        <v>0</v>
      </c>
      <c r="BI271" s="149">
        <f>IF(N271="nulová",J271,0)</f>
        <v>0</v>
      </c>
      <c r="BJ271" s="17" t="s">
        <v>21</v>
      </c>
      <c r="BK271" s="149">
        <f>ROUND(I271*H271,2)</f>
        <v>0</v>
      </c>
      <c r="BL271" s="17" t="s">
        <v>203</v>
      </c>
      <c r="BM271" s="148" t="s">
        <v>327</v>
      </c>
    </row>
    <row r="272" spans="2:65" s="1" customFormat="1" ht="24.2" customHeight="1">
      <c r="B272" s="32"/>
      <c r="C272" s="137" t="s">
        <v>403</v>
      </c>
      <c r="D272" s="137" t="s">
        <v>198</v>
      </c>
      <c r="E272" s="138" t="s">
        <v>902</v>
      </c>
      <c r="F272" s="139" t="s">
        <v>903</v>
      </c>
      <c r="G272" s="140" t="s">
        <v>201</v>
      </c>
      <c r="H272" s="141">
        <v>119.571</v>
      </c>
      <c r="I272" s="142"/>
      <c r="J272" s="143">
        <f>ROUND(I272*H272,2)</f>
        <v>0</v>
      </c>
      <c r="K272" s="139" t="s">
        <v>202</v>
      </c>
      <c r="L272" s="32"/>
      <c r="M272" s="144" t="s">
        <v>1</v>
      </c>
      <c r="N272" s="145" t="s">
        <v>46</v>
      </c>
      <c r="P272" s="146">
        <f>O272*H272</f>
        <v>0</v>
      </c>
      <c r="Q272" s="146">
        <v>8.4999999999999995E-4</v>
      </c>
      <c r="R272" s="146">
        <f>Q272*H272</f>
        <v>0.10163535</v>
      </c>
      <c r="S272" s="146">
        <v>0</v>
      </c>
      <c r="T272" s="147">
        <f>S272*H272</f>
        <v>0</v>
      </c>
      <c r="AR272" s="148" t="s">
        <v>203</v>
      </c>
      <c r="AT272" s="148" t="s">
        <v>198</v>
      </c>
      <c r="AU272" s="148" t="s">
        <v>89</v>
      </c>
      <c r="AY272" s="17" t="s">
        <v>196</v>
      </c>
      <c r="BE272" s="149">
        <f>IF(N272="základní",J272,0)</f>
        <v>0</v>
      </c>
      <c r="BF272" s="149">
        <f>IF(N272="snížená",J272,0)</f>
        <v>0</v>
      </c>
      <c r="BG272" s="149">
        <f>IF(N272="zákl. přenesená",J272,0)</f>
        <v>0</v>
      </c>
      <c r="BH272" s="149">
        <f>IF(N272="sníž. přenesená",J272,0)</f>
        <v>0</v>
      </c>
      <c r="BI272" s="149">
        <f>IF(N272="nulová",J272,0)</f>
        <v>0</v>
      </c>
      <c r="BJ272" s="17" t="s">
        <v>21</v>
      </c>
      <c r="BK272" s="149">
        <f>ROUND(I272*H272,2)</f>
        <v>0</v>
      </c>
      <c r="BL272" s="17" t="s">
        <v>203</v>
      </c>
      <c r="BM272" s="148" t="s">
        <v>904</v>
      </c>
    </row>
    <row r="273" spans="2:65" s="13" customFormat="1" ht="11.25">
      <c r="B273" s="158"/>
      <c r="D273" s="151" t="s">
        <v>205</v>
      </c>
      <c r="E273" s="159" t="s">
        <v>1</v>
      </c>
      <c r="F273" s="160" t="s">
        <v>294</v>
      </c>
      <c r="H273" s="159" t="s">
        <v>1</v>
      </c>
      <c r="I273" s="161"/>
      <c r="L273" s="158"/>
      <c r="M273" s="162"/>
      <c r="T273" s="163"/>
      <c r="AT273" s="159" t="s">
        <v>205</v>
      </c>
      <c r="AU273" s="159" t="s">
        <v>89</v>
      </c>
      <c r="AV273" s="13" t="s">
        <v>21</v>
      </c>
      <c r="AW273" s="13" t="s">
        <v>36</v>
      </c>
      <c r="AX273" s="13" t="s">
        <v>81</v>
      </c>
      <c r="AY273" s="159" t="s">
        <v>196</v>
      </c>
    </row>
    <row r="274" spans="2:65" s="13" customFormat="1" ht="11.25">
      <c r="B274" s="158"/>
      <c r="D274" s="151" t="s">
        <v>205</v>
      </c>
      <c r="E274" s="159" t="s">
        <v>1</v>
      </c>
      <c r="F274" s="160" t="s">
        <v>294</v>
      </c>
      <c r="H274" s="159" t="s">
        <v>1</v>
      </c>
      <c r="I274" s="161"/>
      <c r="L274" s="158"/>
      <c r="M274" s="162"/>
      <c r="T274" s="163"/>
      <c r="AT274" s="159" t="s">
        <v>205</v>
      </c>
      <c r="AU274" s="159" t="s">
        <v>89</v>
      </c>
      <c r="AV274" s="13" t="s">
        <v>21</v>
      </c>
      <c r="AW274" s="13" t="s">
        <v>36</v>
      </c>
      <c r="AX274" s="13" t="s">
        <v>81</v>
      </c>
      <c r="AY274" s="159" t="s">
        <v>196</v>
      </c>
    </row>
    <row r="275" spans="2:65" s="12" customFormat="1" ht="11.25">
      <c r="B275" s="150"/>
      <c r="D275" s="151" t="s">
        <v>205</v>
      </c>
      <c r="E275" s="152" t="s">
        <v>1</v>
      </c>
      <c r="F275" s="153" t="s">
        <v>891</v>
      </c>
      <c r="H275" s="154">
        <v>12.379</v>
      </c>
      <c r="I275" s="155"/>
      <c r="L275" s="150"/>
      <c r="M275" s="156"/>
      <c r="T275" s="157"/>
      <c r="AT275" s="152" t="s">
        <v>205</v>
      </c>
      <c r="AU275" s="152" t="s">
        <v>89</v>
      </c>
      <c r="AV275" s="12" t="s">
        <v>89</v>
      </c>
      <c r="AW275" s="12" t="s">
        <v>36</v>
      </c>
      <c r="AX275" s="12" t="s">
        <v>81</v>
      </c>
      <c r="AY275" s="152" t="s">
        <v>196</v>
      </c>
    </row>
    <row r="276" spans="2:65" s="12" customFormat="1" ht="11.25">
      <c r="B276" s="150"/>
      <c r="D276" s="151" t="s">
        <v>205</v>
      </c>
      <c r="E276" s="152" t="s">
        <v>1</v>
      </c>
      <c r="F276" s="153" t="s">
        <v>892</v>
      </c>
      <c r="H276" s="154">
        <v>23.971</v>
      </c>
      <c r="I276" s="155"/>
      <c r="L276" s="150"/>
      <c r="M276" s="156"/>
      <c r="T276" s="157"/>
      <c r="AT276" s="152" t="s">
        <v>205</v>
      </c>
      <c r="AU276" s="152" t="s">
        <v>89</v>
      </c>
      <c r="AV276" s="12" t="s">
        <v>89</v>
      </c>
      <c r="AW276" s="12" t="s">
        <v>36</v>
      </c>
      <c r="AX276" s="12" t="s">
        <v>81</v>
      </c>
      <c r="AY276" s="152" t="s">
        <v>196</v>
      </c>
    </row>
    <row r="277" spans="2:65" s="12" customFormat="1" ht="11.25">
      <c r="B277" s="150"/>
      <c r="D277" s="151" t="s">
        <v>205</v>
      </c>
      <c r="E277" s="152" t="s">
        <v>1</v>
      </c>
      <c r="F277" s="153" t="s">
        <v>897</v>
      </c>
      <c r="H277" s="154">
        <v>38.270000000000003</v>
      </c>
      <c r="I277" s="155"/>
      <c r="L277" s="150"/>
      <c r="M277" s="156"/>
      <c r="T277" s="157"/>
      <c r="AT277" s="152" t="s">
        <v>205</v>
      </c>
      <c r="AU277" s="152" t="s">
        <v>89</v>
      </c>
      <c r="AV277" s="12" t="s">
        <v>89</v>
      </c>
      <c r="AW277" s="12" t="s">
        <v>36</v>
      </c>
      <c r="AX277" s="12" t="s">
        <v>81</v>
      </c>
      <c r="AY277" s="152" t="s">
        <v>196</v>
      </c>
    </row>
    <row r="278" spans="2:65" s="12" customFormat="1" ht="11.25">
      <c r="B278" s="150"/>
      <c r="D278" s="151" t="s">
        <v>205</v>
      </c>
      <c r="E278" s="152" t="s">
        <v>1</v>
      </c>
      <c r="F278" s="153" t="s">
        <v>898</v>
      </c>
      <c r="H278" s="154">
        <v>28.059000000000001</v>
      </c>
      <c r="I278" s="155"/>
      <c r="L278" s="150"/>
      <c r="M278" s="156"/>
      <c r="T278" s="157"/>
      <c r="AT278" s="152" t="s">
        <v>205</v>
      </c>
      <c r="AU278" s="152" t="s">
        <v>89</v>
      </c>
      <c r="AV278" s="12" t="s">
        <v>89</v>
      </c>
      <c r="AW278" s="12" t="s">
        <v>36</v>
      </c>
      <c r="AX278" s="12" t="s">
        <v>81</v>
      </c>
      <c r="AY278" s="152" t="s">
        <v>196</v>
      </c>
    </row>
    <row r="279" spans="2:65" s="12" customFormat="1" ht="11.25">
      <c r="B279" s="150"/>
      <c r="D279" s="151" t="s">
        <v>205</v>
      </c>
      <c r="E279" s="152" t="s">
        <v>1</v>
      </c>
      <c r="F279" s="153" t="s">
        <v>899</v>
      </c>
      <c r="H279" s="154">
        <v>16.891999999999999</v>
      </c>
      <c r="I279" s="155"/>
      <c r="L279" s="150"/>
      <c r="M279" s="156"/>
      <c r="T279" s="157"/>
      <c r="AT279" s="152" t="s">
        <v>205</v>
      </c>
      <c r="AU279" s="152" t="s">
        <v>89</v>
      </c>
      <c r="AV279" s="12" t="s">
        <v>89</v>
      </c>
      <c r="AW279" s="12" t="s">
        <v>36</v>
      </c>
      <c r="AX279" s="12" t="s">
        <v>81</v>
      </c>
      <c r="AY279" s="152" t="s">
        <v>196</v>
      </c>
    </row>
    <row r="280" spans="2:65" s="14" customFormat="1" ht="11.25">
      <c r="B280" s="164"/>
      <c r="D280" s="151" t="s">
        <v>205</v>
      </c>
      <c r="E280" s="165" t="s">
        <v>772</v>
      </c>
      <c r="F280" s="166" t="s">
        <v>249</v>
      </c>
      <c r="H280" s="167">
        <v>119.571</v>
      </c>
      <c r="I280" s="168"/>
      <c r="L280" s="164"/>
      <c r="M280" s="169"/>
      <c r="T280" s="170"/>
      <c r="AT280" s="165" t="s">
        <v>205</v>
      </c>
      <c r="AU280" s="165" t="s">
        <v>89</v>
      </c>
      <c r="AV280" s="14" t="s">
        <v>203</v>
      </c>
      <c r="AW280" s="14" t="s">
        <v>36</v>
      </c>
      <c r="AX280" s="14" t="s">
        <v>21</v>
      </c>
      <c r="AY280" s="165" t="s">
        <v>196</v>
      </c>
    </row>
    <row r="281" spans="2:65" s="1" customFormat="1" ht="24.2" customHeight="1">
      <c r="B281" s="32"/>
      <c r="C281" s="137" t="s">
        <v>411</v>
      </c>
      <c r="D281" s="137" t="s">
        <v>198</v>
      </c>
      <c r="E281" s="138" t="s">
        <v>905</v>
      </c>
      <c r="F281" s="139" t="s">
        <v>906</v>
      </c>
      <c r="G281" s="140" t="s">
        <v>201</v>
      </c>
      <c r="H281" s="141">
        <v>119.571</v>
      </c>
      <c r="I281" s="142"/>
      <c r="J281" s="143">
        <f>ROUND(I281*H281,2)</f>
        <v>0</v>
      </c>
      <c r="K281" s="139" t="s">
        <v>202</v>
      </c>
      <c r="L281" s="32"/>
      <c r="M281" s="144" t="s">
        <v>1</v>
      </c>
      <c r="N281" s="145" t="s">
        <v>46</v>
      </c>
      <c r="P281" s="146">
        <f>O281*H281</f>
        <v>0</v>
      </c>
      <c r="Q281" s="146">
        <v>0</v>
      </c>
      <c r="R281" s="146">
        <f>Q281*H281</f>
        <v>0</v>
      </c>
      <c r="S281" s="146">
        <v>0</v>
      </c>
      <c r="T281" s="147">
        <f>S281*H281</f>
        <v>0</v>
      </c>
      <c r="AR281" s="148" t="s">
        <v>203</v>
      </c>
      <c r="AT281" s="148" t="s">
        <v>198</v>
      </c>
      <c r="AU281" s="148" t="s">
        <v>89</v>
      </c>
      <c r="AY281" s="17" t="s">
        <v>196</v>
      </c>
      <c r="BE281" s="149">
        <f>IF(N281="základní",J281,0)</f>
        <v>0</v>
      </c>
      <c r="BF281" s="149">
        <f>IF(N281="snížená",J281,0)</f>
        <v>0</v>
      </c>
      <c r="BG281" s="149">
        <f>IF(N281="zákl. přenesená",J281,0)</f>
        <v>0</v>
      </c>
      <c r="BH281" s="149">
        <f>IF(N281="sníž. přenesená",J281,0)</f>
        <v>0</v>
      </c>
      <c r="BI281" s="149">
        <f>IF(N281="nulová",J281,0)</f>
        <v>0</v>
      </c>
      <c r="BJ281" s="17" t="s">
        <v>21</v>
      </c>
      <c r="BK281" s="149">
        <f>ROUND(I281*H281,2)</f>
        <v>0</v>
      </c>
      <c r="BL281" s="17" t="s">
        <v>203</v>
      </c>
      <c r="BM281" s="148" t="s">
        <v>907</v>
      </c>
    </row>
    <row r="282" spans="2:65" s="1" customFormat="1" ht="37.9" customHeight="1">
      <c r="B282" s="32"/>
      <c r="C282" s="137" t="s">
        <v>416</v>
      </c>
      <c r="D282" s="137" t="s">
        <v>198</v>
      </c>
      <c r="E282" s="138" t="s">
        <v>329</v>
      </c>
      <c r="F282" s="139" t="s">
        <v>330</v>
      </c>
      <c r="G282" s="140" t="s">
        <v>276</v>
      </c>
      <c r="H282" s="141">
        <v>20.428999999999998</v>
      </c>
      <c r="I282" s="142"/>
      <c r="J282" s="143">
        <f>ROUND(I282*H282,2)</f>
        <v>0</v>
      </c>
      <c r="K282" s="139" t="s">
        <v>202</v>
      </c>
      <c r="L282" s="32"/>
      <c r="M282" s="144" t="s">
        <v>1</v>
      </c>
      <c r="N282" s="145" t="s">
        <v>46</v>
      </c>
      <c r="P282" s="146">
        <f>O282*H282</f>
        <v>0</v>
      </c>
      <c r="Q282" s="146">
        <v>0</v>
      </c>
      <c r="R282" s="146">
        <f>Q282*H282</f>
        <v>0</v>
      </c>
      <c r="S282" s="146">
        <v>0</v>
      </c>
      <c r="T282" s="147">
        <f>S282*H282</f>
        <v>0</v>
      </c>
      <c r="AR282" s="148" t="s">
        <v>203</v>
      </c>
      <c r="AT282" s="148" t="s">
        <v>198</v>
      </c>
      <c r="AU282" s="148" t="s">
        <v>89</v>
      </c>
      <c r="AY282" s="17" t="s">
        <v>196</v>
      </c>
      <c r="BE282" s="149">
        <f>IF(N282="základní",J282,0)</f>
        <v>0</v>
      </c>
      <c r="BF282" s="149">
        <f>IF(N282="snížená",J282,0)</f>
        <v>0</v>
      </c>
      <c r="BG282" s="149">
        <f>IF(N282="zákl. přenesená",J282,0)</f>
        <v>0</v>
      </c>
      <c r="BH282" s="149">
        <f>IF(N282="sníž. přenesená",J282,0)</f>
        <v>0</v>
      </c>
      <c r="BI282" s="149">
        <f>IF(N282="nulová",J282,0)</f>
        <v>0</v>
      </c>
      <c r="BJ282" s="17" t="s">
        <v>21</v>
      </c>
      <c r="BK282" s="149">
        <f>ROUND(I282*H282,2)</f>
        <v>0</v>
      </c>
      <c r="BL282" s="17" t="s">
        <v>203</v>
      </c>
      <c r="BM282" s="148" t="s">
        <v>331</v>
      </c>
    </row>
    <row r="283" spans="2:65" s="12" customFormat="1" ht="11.25">
      <c r="B283" s="150"/>
      <c r="D283" s="151" t="s">
        <v>205</v>
      </c>
      <c r="E283" s="152" t="s">
        <v>1</v>
      </c>
      <c r="F283" s="153" t="s">
        <v>332</v>
      </c>
      <c r="H283" s="154">
        <v>81.716999999999999</v>
      </c>
      <c r="I283" s="155"/>
      <c r="L283" s="150"/>
      <c r="M283" s="156"/>
      <c r="T283" s="157"/>
      <c r="AT283" s="152" t="s">
        <v>205</v>
      </c>
      <c r="AU283" s="152" t="s">
        <v>89</v>
      </c>
      <c r="AV283" s="12" t="s">
        <v>89</v>
      </c>
      <c r="AW283" s="12" t="s">
        <v>36</v>
      </c>
      <c r="AX283" s="12" t="s">
        <v>81</v>
      </c>
      <c r="AY283" s="152" t="s">
        <v>196</v>
      </c>
    </row>
    <row r="284" spans="2:65" s="14" customFormat="1" ht="11.25">
      <c r="B284" s="164"/>
      <c r="D284" s="151" t="s">
        <v>205</v>
      </c>
      <c r="E284" s="165" t="s">
        <v>146</v>
      </c>
      <c r="F284" s="166" t="s">
        <v>249</v>
      </c>
      <c r="H284" s="167">
        <v>81.716999999999999</v>
      </c>
      <c r="I284" s="168"/>
      <c r="L284" s="164"/>
      <c r="M284" s="169"/>
      <c r="T284" s="170"/>
      <c r="AT284" s="165" t="s">
        <v>205</v>
      </c>
      <c r="AU284" s="165" t="s">
        <v>89</v>
      </c>
      <c r="AV284" s="14" t="s">
        <v>203</v>
      </c>
      <c r="AW284" s="14" t="s">
        <v>36</v>
      </c>
      <c r="AX284" s="14" t="s">
        <v>81</v>
      </c>
      <c r="AY284" s="165" t="s">
        <v>196</v>
      </c>
    </row>
    <row r="285" spans="2:65" s="12" customFormat="1" ht="11.25">
      <c r="B285" s="150"/>
      <c r="D285" s="151" t="s">
        <v>205</v>
      </c>
      <c r="E285" s="152" t="s">
        <v>1</v>
      </c>
      <c r="F285" s="153" t="s">
        <v>333</v>
      </c>
      <c r="H285" s="154">
        <v>20.428999999999998</v>
      </c>
      <c r="I285" s="155"/>
      <c r="L285" s="150"/>
      <c r="M285" s="156"/>
      <c r="T285" s="157"/>
      <c r="AT285" s="152" t="s">
        <v>205</v>
      </c>
      <c r="AU285" s="152" t="s">
        <v>89</v>
      </c>
      <c r="AV285" s="12" t="s">
        <v>89</v>
      </c>
      <c r="AW285" s="12" t="s">
        <v>36</v>
      </c>
      <c r="AX285" s="12" t="s">
        <v>81</v>
      </c>
      <c r="AY285" s="152" t="s">
        <v>196</v>
      </c>
    </row>
    <row r="286" spans="2:65" s="14" customFormat="1" ht="11.25">
      <c r="B286" s="164"/>
      <c r="D286" s="151" t="s">
        <v>205</v>
      </c>
      <c r="E286" s="165" t="s">
        <v>1</v>
      </c>
      <c r="F286" s="166" t="s">
        <v>249</v>
      </c>
      <c r="H286" s="167">
        <v>20.428999999999998</v>
      </c>
      <c r="I286" s="168"/>
      <c r="L286" s="164"/>
      <c r="M286" s="169"/>
      <c r="T286" s="170"/>
      <c r="AT286" s="165" t="s">
        <v>205</v>
      </c>
      <c r="AU286" s="165" t="s">
        <v>89</v>
      </c>
      <c r="AV286" s="14" t="s">
        <v>203</v>
      </c>
      <c r="AW286" s="14" t="s">
        <v>36</v>
      </c>
      <c r="AX286" s="14" t="s">
        <v>21</v>
      </c>
      <c r="AY286" s="165" t="s">
        <v>196</v>
      </c>
    </row>
    <row r="287" spans="2:65" s="1" customFormat="1" ht="37.9" customHeight="1">
      <c r="B287" s="32"/>
      <c r="C287" s="137" t="s">
        <v>422</v>
      </c>
      <c r="D287" s="137" t="s">
        <v>198</v>
      </c>
      <c r="E287" s="138" t="s">
        <v>335</v>
      </c>
      <c r="F287" s="139" t="s">
        <v>336</v>
      </c>
      <c r="G287" s="140" t="s">
        <v>276</v>
      </c>
      <c r="H287" s="141">
        <v>61.287999999999997</v>
      </c>
      <c r="I287" s="142"/>
      <c r="J287" s="143">
        <f>ROUND(I287*H287,2)</f>
        <v>0</v>
      </c>
      <c r="K287" s="139" t="s">
        <v>202</v>
      </c>
      <c r="L287" s="32"/>
      <c r="M287" s="144" t="s">
        <v>1</v>
      </c>
      <c r="N287" s="145" t="s">
        <v>46</v>
      </c>
      <c r="P287" s="146">
        <f>O287*H287</f>
        <v>0</v>
      </c>
      <c r="Q287" s="146">
        <v>0</v>
      </c>
      <c r="R287" s="146">
        <f>Q287*H287</f>
        <v>0</v>
      </c>
      <c r="S287" s="146">
        <v>0</v>
      </c>
      <c r="T287" s="147">
        <f>S287*H287</f>
        <v>0</v>
      </c>
      <c r="AR287" s="148" t="s">
        <v>203</v>
      </c>
      <c r="AT287" s="148" t="s">
        <v>198</v>
      </c>
      <c r="AU287" s="148" t="s">
        <v>89</v>
      </c>
      <c r="AY287" s="17" t="s">
        <v>196</v>
      </c>
      <c r="BE287" s="149">
        <f>IF(N287="základní",J287,0)</f>
        <v>0</v>
      </c>
      <c r="BF287" s="149">
        <f>IF(N287="snížená",J287,0)</f>
        <v>0</v>
      </c>
      <c r="BG287" s="149">
        <f>IF(N287="zákl. přenesená",J287,0)</f>
        <v>0</v>
      </c>
      <c r="BH287" s="149">
        <f>IF(N287="sníž. přenesená",J287,0)</f>
        <v>0</v>
      </c>
      <c r="BI287" s="149">
        <f>IF(N287="nulová",J287,0)</f>
        <v>0</v>
      </c>
      <c r="BJ287" s="17" t="s">
        <v>21</v>
      </c>
      <c r="BK287" s="149">
        <f>ROUND(I287*H287,2)</f>
        <v>0</v>
      </c>
      <c r="BL287" s="17" t="s">
        <v>203</v>
      </c>
      <c r="BM287" s="148" t="s">
        <v>337</v>
      </c>
    </row>
    <row r="288" spans="2:65" s="12" customFormat="1" ht="11.25">
      <c r="B288" s="150"/>
      <c r="D288" s="151" t="s">
        <v>205</v>
      </c>
      <c r="E288" s="152" t="s">
        <v>1</v>
      </c>
      <c r="F288" s="153" t="s">
        <v>338</v>
      </c>
      <c r="H288" s="154">
        <v>61.287999999999997</v>
      </c>
      <c r="I288" s="155"/>
      <c r="L288" s="150"/>
      <c r="M288" s="156"/>
      <c r="T288" s="157"/>
      <c r="AT288" s="152" t="s">
        <v>205</v>
      </c>
      <c r="AU288" s="152" t="s">
        <v>89</v>
      </c>
      <c r="AV288" s="12" t="s">
        <v>89</v>
      </c>
      <c r="AW288" s="12" t="s">
        <v>36</v>
      </c>
      <c r="AX288" s="12" t="s">
        <v>21</v>
      </c>
      <c r="AY288" s="152" t="s">
        <v>196</v>
      </c>
    </row>
    <row r="289" spans="2:65" s="1" customFormat="1" ht="21.75" customHeight="1">
      <c r="B289" s="32"/>
      <c r="C289" s="137" t="s">
        <v>424</v>
      </c>
      <c r="D289" s="137" t="s">
        <v>198</v>
      </c>
      <c r="E289" s="138" t="s">
        <v>340</v>
      </c>
      <c r="F289" s="139" t="s">
        <v>341</v>
      </c>
      <c r="G289" s="140" t="s">
        <v>276</v>
      </c>
      <c r="H289" s="141">
        <v>81.716999999999999</v>
      </c>
      <c r="I289" s="142"/>
      <c r="J289" s="143">
        <f>ROUND(I289*H289,2)</f>
        <v>0</v>
      </c>
      <c r="K289" s="139" t="s">
        <v>217</v>
      </c>
      <c r="L289" s="32"/>
      <c r="M289" s="144" t="s">
        <v>1</v>
      </c>
      <c r="N289" s="145" t="s">
        <v>46</v>
      </c>
      <c r="P289" s="146">
        <f>O289*H289</f>
        <v>0</v>
      </c>
      <c r="Q289" s="146">
        <v>0</v>
      </c>
      <c r="R289" s="146">
        <f>Q289*H289</f>
        <v>0</v>
      </c>
      <c r="S289" s="146">
        <v>0</v>
      </c>
      <c r="T289" s="147">
        <f>S289*H289</f>
        <v>0</v>
      </c>
      <c r="AR289" s="148" t="s">
        <v>203</v>
      </c>
      <c r="AT289" s="148" t="s">
        <v>198</v>
      </c>
      <c r="AU289" s="148" t="s">
        <v>89</v>
      </c>
      <c r="AY289" s="17" t="s">
        <v>196</v>
      </c>
      <c r="BE289" s="149">
        <f>IF(N289="základní",J289,0)</f>
        <v>0</v>
      </c>
      <c r="BF289" s="149">
        <f>IF(N289="snížená",J289,0)</f>
        <v>0</v>
      </c>
      <c r="BG289" s="149">
        <f>IF(N289="zákl. přenesená",J289,0)</f>
        <v>0</v>
      </c>
      <c r="BH289" s="149">
        <f>IF(N289="sníž. přenesená",J289,0)</f>
        <v>0</v>
      </c>
      <c r="BI289" s="149">
        <f>IF(N289="nulová",J289,0)</f>
        <v>0</v>
      </c>
      <c r="BJ289" s="17" t="s">
        <v>21</v>
      </c>
      <c r="BK289" s="149">
        <f>ROUND(I289*H289,2)</f>
        <v>0</v>
      </c>
      <c r="BL289" s="17" t="s">
        <v>203</v>
      </c>
      <c r="BM289" s="148" t="s">
        <v>342</v>
      </c>
    </row>
    <row r="290" spans="2:65" s="12" customFormat="1" ht="11.25">
      <c r="B290" s="150"/>
      <c r="D290" s="151" t="s">
        <v>205</v>
      </c>
      <c r="E290" s="152" t="s">
        <v>1</v>
      </c>
      <c r="F290" s="153" t="s">
        <v>146</v>
      </c>
      <c r="H290" s="154">
        <v>81.716999999999999</v>
      </c>
      <c r="I290" s="155"/>
      <c r="L290" s="150"/>
      <c r="M290" s="156"/>
      <c r="T290" s="157"/>
      <c r="AT290" s="152" t="s">
        <v>205</v>
      </c>
      <c r="AU290" s="152" t="s">
        <v>89</v>
      </c>
      <c r="AV290" s="12" t="s">
        <v>89</v>
      </c>
      <c r="AW290" s="12" t="s">
        <v>36</v>
      </c>
      <c r="AX290" s="12" t="s">
        <v>21</v>
      </c>
      <c r="AY290" s="152" t="s">
        <v>196</v>
      </c>
    </row>
    <row r="291" spans="2:65" s="1" customFormat="1" ht="24.2" customHeight="1">
      <c r="B291" s="32"/>
      <c r="C291" s="137" t="s">
        <v>427</v>
      </c>
      <c r="D291" s="137" t="s">
        <v>198</v>
      </c>
      <c r="E291" s="138" t="s">
        <v>344</v>
      </c>
      <c r="F291" s="139" t="s">
        <v>345</v>
      </c>
      <c r="G291" s="140" t="s">
        <v>276</v>
      </c>
      <c r="H291" s="141">
        <v>43.375999999999998</v>
      </c>
      <c r="I291" s="142"/>
      <c r="J291" s="143">
        <f>ROUND(I291*H291,2)</f>
        <v>0</v>
      </c>
      <c r="K291" s="139" t="s">
        <v>202</v>
      </c>
      <c r="L291" s="32"/>
      <c r="M291" s="144" t="s">
        <v>1</v>
      </c>
      <c r="N291" s="145" t="s">
        <v>46</v>
      </c>
      <c r="P291" s="146">
        <f>O291*H291</f>
        <v>0</v>
      </c>
      <c r="Q291" s="146">
        <v>0</v>
      </c>
      <c r="R291" s="146">
        <f>Q291*H291</f>
        <v>0</v>
      </c>
      <c r="S291" s="146">
        <v>0</v>
      </c>
      <c r="T291" s="147">
        <f>S291*H291</f>
        <v>0</v>
      </c>
      <c r="AR291" s="148" t="s">
        <v>203</v>
      </c>
      <c r="AT291" s="148" t="s">
        <v>198</v>
      </c>
      <c r="AU291" s="148" t="s">
        <v>89</v>
      </c>
      <c r="AY291" s="17" t="s">
        <v>196</v>
      </c>
      <c r="BE291" s="149">
        <f>IF(N291="základní",J291,0)</f>
        <v>0</v>
      </c>
      <c r="BF291" s="149">
        <f>IF(N291="snížená",J291,0)</f>
        <v>0</v>
      </c>
      <c r="BG291" s="149">
        <f>IF(N291="zákl. přenesená",J291,0)</f>
        <v>0</v>
      </c>
      <c r="BH291" s="149">
        <f>IF(N291="sníž. přenesená",J291,0)</f>
        <v>0</v>
      </c>
      <c r="BI291" s="149">
        <f>IF(N291="nulová",J291,0)</f>
        <v>0</v>
      </c>
      <c r="BJ291" s="17" t="s">
        <v>21</v>
      </c>
      <c r="BK291" s="149">
        <f>ROUND(I291*H291,2)</f>
        <v>0</v>
      </c>
      <c r="BL291" s="17" t="s">
        <v>203</v>
      </c>
      <c r="BM291" s="148" t="s">
        <v>346</v>
      </c>
    </row>
    <row r="292" spans="2:65" s="13" customFormat="1" ht="11.25">
      <c r="B292" s="158"/>
      <c r="D292" s="151" t="s">
        <v>205</v>
      </c>
      <c r="E292" s="159" t="s">
        <v>1</v>
      </c>
      <c r="F292" s="160" t="s">
        <v>347</v>
      </c>
      <c r="H292" s="159" t="s">
        <v>1</v>
      </c>
      <c r="I292" s="161"/>
      <c r="L292" s="158"/>
      <c r="M292" s="162"/>
      <c r="T292" s="163"/>
      <c r="AT292" s="159" t="s">
        <v>205</v>
      </c>
      <c r="AU292" s="159" t="s">
        <v>89</v>
      </c>
      <c r="AV292" s="13" t="s">
        <v>21</v>
      </c>
      <c r="AW292" s="13" t="s">
        <v>36</v>
      </c>
      <c r="AX292" s="13" t="s">
        <v>81</v>
      </c>
      <c r="AY292" s="159" t="s">
        <v>196</v>
      </c>
    </row>
    <row r="293" spans="2:65" s="12" customFormat="1" ht="11.25">
      <c r="B293" s="150"/>
      <c r="D293" s="151" t="s">
        <v>205</v>
      </c>
      <c r="E293" s="152" t="s">
        <v>1</v>
      </c>
      <c r="F293" s="153" t="s">
        <v>161</v>
      </c>
      <c r="H293" s="154">
        <v>81.716999999999999</v>
      </c>
      <c r="I293" s="155"/>
      <c r="L293" s="150"/>
      <c r="M293" s="156"/>
      <c r="T293" s="157"/>
      <c r="AT293" s="152" t="s">
        <v>205</v>
      </c>
      <c r="AU293" s="152" t="s">
        <v>89</v>
      </c>
      <c r="AV293" s="12" t="s">
        <v>89</v>
      </c>
      <c r="AW293" s="12" t="s">
        <v>36</v>
      </c>
      <c r="AX293" s="12" t="s">
        <v>81</v>
      </c>
      <c r="AY293" s="152" t="s">
        <v>196</v>
      </c>
    </row>
    <row r="294" spans="2:65" s="13" customFormat="1" ht="11.25">
      <c r="B294" s="158"/>
      <c r="D294" s="151" t="s">
        <v>205</v>
      </c>
      <c r="E294" s="159" t="s">
        <v>1</v>
      </c>
      <c r="F294" s="160" t="s">
        <v>348</v>
      </c>
      <c r="H294" s="159" t="s">
        <v>1</v>
      </c>
      <c r="I294" s="161"/>
      <c r="L294" s="158"/>
      <c r="M294" s="162"/>
      <c r="T294" s="163"/>
      <c r="AT294" s="159" t="s">
        <v>205</v>
      </c>
      <c r="AU294" s="159" t="s">
        <v>89</v>
      </c>
      <c r="AV294" s="13" t="s">
        <v>21</v>
      </c>
      <c r="AW294" s="13" t="s">
        <v>36</v>
      </c>
      <c r="AX294" s="13" t="s">
        <v>81</v>
      </c>
      <c r="AY294" s="159" t="s">
        <v>196</v>
      </c>
    </row>
    <row r="295" spans="2:65" s="12" customFormat="1" ht="11.25">
      <c r="B295" s="150"/>
      <c r="D295" s="151" t="s">
        <v>205</v>
      </c>
      <c r="E295" s="152" t="s">
        <v>1</v>
      </c>
      <c r="F295" s="153" t="s">
        <v>908</v>
      </c>
      <c r="H295" s="154">
        <v>-0.495</v>
      </c>
      <c r="I295" s="155"/>
      <c r="L295" s="150"/>
      <c r="M295" s="156"/>
      <c r="T295" s="157"/>
      <c r="AT295" s="152" t="s">
        <v>205</v>
      </c>
      <c r="AU295" s="152" t="s">
        <v>89</v>
      </c>
      <c r="AV295" s="12" t="s">
        <v>89</v>
      </c>
      <c r="AW295" s="12" t="s">
        <v>36</v>
      </c>
      <c r="AX295" s="12" t="s">
        <v>81</v>
      </c>
      <c r="AY295" s="152" t="s">
        <v>196</v>
      </c>
    </row>
    <row r="296" spans="2:65" s="12" customFormat="1" ht="11.25">
      <c r="B296" s="150"/>
      <c r="D296" s="151" t="s">
        <v>205</v>
      </c>
      <c r="E296" s="152" t="s">
        <v>1</v>
      </c>
      <c r="F296" s="153" t="s">
        <v>909</v>
      </c>
      <c r="H296" s="154">
        <v>-16.704999999999998</v>
      </c>
      <c r="I296" s="155"/>
      <c r="L296" s="150"/>
      <c r="M296" s="156"/>
      <c r="T296" s="157"/>
      <c r="AT296" s="152" t="s">
        <v>205</v>
      </c>
      <c r="AU296" s="152" t="s">
        <v>89</v>
      </c>
      <c r="AV296" s="12" t="s">
        <v>89</v>
      </c>
      <c r="AW296" s="12" t="s">
        <v>36</v>
      </c>
      <c r="AX296" s="12" t="s">
        <v>81</v>
      </c>
      <c r="AY296" s="152" t="s">
        <v>196</v>
      </c>
    </row>
    <row r="297" spans="2:65" s="12" customFormat="1" ht="11.25">
      <c r="B297" s="150"/>
      <c r="D297" s="151" t="s">
        <v>205</v>
      </c>
      <c r="E297" s="152" t="s">
        <v>1</v>
      </c>
      <c r="F297" s="153" t="s">
        <v>910</v>
      </c>
      <c r="H297" s="154">
        <v>-9.5370000000000008</v>
      </c>
      <c r="I297" s="155"/>
      <c r="L297" s="150"/>
      <c r="M297" s="156"/>
      <c r="T297" s="157"/>
      <c r="AT297" s="152" t="s">
        <v>205</v>
      </c>
      <c r="AU297" s="152" t="s">
        <v>89</v>
      </c>
      <c r="AV297" s="12" t="s">
        <v>89</v>
      </c>
      <c r="AW297" s="12" t="s">
        <v>36</v>
      </c>
      <c r="AX297" s="12" t="s">
        <v>81</v>
      </c>
      <c r="AY297" s="152" t="s">
        <v>196</v>
      </c>
    </row>
    <row r="298" spans="2:65" s="12" customFormat="1" ht="11.25">
      <c r="B298" s="150"/>
      <c r="D298" s="151" t="s">
        <v>205</v>
      </c>
      <c r="E298" s="152" t="s">
        <v>1</v>
      </c>
      <c r="F298" s="153" t="s">
        <v>911</v>
      </c>
      <c r="H298" s="154">
        <v>-10.225</v>
      </c>
      <c r="I298" s="155"/>
      <c r="L298" s="150"/>
      <c r="M298" s="156"/>
      <c r="T298" s="157"/>
      <c r="AT298" s="152" t="s">
        <v>205</v>
      </c>
      <c r="AU298" s="152" t="s">
        <v>89</v>
      </c>
      <c r="AV298" s="12" t="s">
        <v>89</v>
      </c>
      <c r="AW298" s="12" t="s">
        <v>36</v>
      </c>
      <c r="AX298" s="12" t="s">
        <v>81</v>
      </c>
      <c r="AY298" s="152" t="s">
        <v>196</v>
      </c>
    </row>
    <row r="299" spans="2:65" s="12" customFormat="1" ht="11.25">
      <c r="B299" s="150"/>
      <c r="D299" s="151" t="s">
        <v>205</v>
      </c>
      <c r="E299" s="152" t="s">
        <v>1</v>
      </c>
      <c r="F299" s="153" t="s">
        <v>349</v>
      </c>
      <c r="H299" s="154">
        <v>-1.379</v>
      </c>
      <c r="I299" s="155"/>
      <c r="L299" s="150"/>
      <c r="M299" s="156"/>
      <c r="T299" s="157"/>
      <c r="AT299" s="152" t="s">
        <v>205</v>
      </c>
      <c r="AU299" s="152" t="s">
        <v>89</v>
      </c>
      <c r="AV299" s="12" t="s">
        <v>89</v>
      </c>
      <c r="AW299" s="12" t="s">
        <v>36</v>
      </c>
      <c r="AX299" s="12" t="s">
        <v>81</v>
      </c>
      <c r="AY299" s="152" t="s">
        <v>196</v>
      </c>
    </row>
    <row r="300" spans="2:65" s="14" customFormat="1" ht="11.25">
      <c r="B300" s="164"/>
      <c r="D300" s="151" t="s">
        <v>205</v>
      </c>
      <c r="E300" s="165" t="s">
        <v>165</v>
      </c>
      <c r="F300" s="166" t="s">
        <v>249</v>
      </c>
      <c r="H300" s="167">
        <v>43.375999999999998</v>
      </c>
      <c r="I300" s="168"/>
      <c r="L300" s="164"/>
      <c r="M300" s="169"/>
      <c r="T300" s="170"/>
      <c r="AT300" s="165" t="s">
        <v>205</v>
      </c>
      <c r="AU300" s="165" t="s">
        <v>89</v>
      </c>
      <c r="AV300" s="14" t="s">
        <v>203</v>
      </c>
      <c r="AW300" s="14" t="s">
        <v>36</v>
      </c>
      <c r="AX300" s="14" t="s">
        <v>21</v>
      </c>
      <c r="AY300" s="165" t="s">
        <v>196</v>
      </c>
    </row>
    <row r="301" spans="2:65" s="1" customFormat="1" ht="24.2" customHeight="1">
      <c r="B301" s="32"/>
      <c r="C301" s="178" t="s">
        <v>429</v>
      </c>
      <c r="D301" s="178" t="s">
        <v>351</v>
      </c>
      <c r="E301" s="179" t="s">
        <v>352</v>
      </c>
      <c r="F301" s="180" t="s">
        <v>353</v>
      </c>
      <c r="G301" s="181" t="s">
        <v>209</v>
      </c>
      <c r="H301" s="182">
        <v>82.414000000000001</v>
      </c>
      <c r="I301" s="183"/>
      <c r="J301" s="184">
        <f>ROUND(I301*H301,2)</f>
        <v>0</v>
      </c>
      <c r="K301" s="180" t="s">
        <v>217</v>
      </c>
      <c r="L301" s="185"/>
      <c r="M301" s="186" t="s">
        <v>1</v>
      </c>
      <c r="N301" s="187" t="s">
        <v>46</v>
      </c>
      <c r="P301" s="146">
        <f>O301*H301</f>
        <v>0</v>
      </c>
      <c r="Q301" s="146">
        <v>0</v>
      </c>
      <c r="R301" s="146">
        <f>Q301*H301</f>
        <v>0</v>
      </c>
      <c r="S301" s="146">
        <v>0</v>
      </c>
      <c r="T301" s="147">
        <f>S301*H301</f>
        <v>0</v>
      </c>
      <c r="AR301" s="148" t="s">
        <v>235</v>
      </c>
      <c r="AT301" s="148" t="s">
        <v>351</v>
      </c>
      <c r="AU301" s="148" t="s">
        <v>89</v>
      </c>
      <c r="AY301" s="17" t="s">
        <v>196</v>
      </c>
      <c r="BE301" s="149">
        <f>IF(N301="základní",J301,0)</f>
        <v>0</v>
      </c>
      <c r="BF301" s="149">
        <f>IF(N301="snížená",J301,0)</f>
        <v>0</v>
      </c>
      <c r="BG301" s="149">
        <f>IF(N301="zákl. přenesená",J301,0)</f>
        <v>0</v>
      </c>
      <c r="BH301" s="149">
        <f>IF(N301="sníž. přenesená",J301,0)</f>
        <v>0</v>
      </c>
      <c r="BI301" s="149">
        <f>IF(N301="nulová",J301,0)</f>
        <v>0</v>
      </c>
      <c r="BJ301" s="17" t="s">
        <v>21</v>
      </c>
      <c r="BK301" s="149">
        <f>ROUND(I301*H301,2)</f>
        <v>0</v>
      </c>
      <c r="BL301" s="17" t="s">
        <v>203</v>
      </c>
      <c r="BM301" s="148" t="s">
        <v>354</v>
      </c>
    </row>
    <row r="302" spans="2:65" s="12" customFormat="1" ht="11.25">
      <c r="B302" s="150"/>
      <c r="D302" s="151" t="s">
        <v>205</v>
      </c>
      <c r="E302" s="152" t="s">
        <v>1</v>
      </c>
      <c r="F302" s="153" t="s">
        <v>355</v>
      </c>
      <c r="H302" s="154">
        <v>82.414000000000001</v>
      </c>
      <c r="I302" s="155"/>
      <c r="L302" s="150"/>
      <c r="M302" s="156"/>
      <c r="T302" s="157"/>
      <c r="AT302" s="152" t="s">
        <v>205</v>
      </c>
      <c r="AU302" s="152" t="s">
        <v>89</v>
      </c>
      <c r="AV302" s="12" t="s">
        <v>89</v>
      </c>
      <c r="AW302" s="12" t="s">
        <v>36</v>
      </c>
      <c r="AX302" s="12" t="s">
        <v>21</v>
      </c>
      <c r="AY302" s="152" t="s">
        <v>196</v>
      </c>
    </row>
    <row r="303" spans="2:65" s="1" customFormat="1" ht="24.2" customHeight="1">
      <c r="B303" s="32"/>
      <c r="C303" s="137" t="s">
        <v>434</v>
      </c>
      <c r="D303" s="137" t="s">
        <v>198</v>
      </c>
      <c r="E303" s="138" t="s">
        <v>357</v>
      </c>
      <c r="F303" s="139" t="s">
        <v>358</v>
      </c>
      <c r="G303" s="140" t="s">
        <v>276</v>
      </c>
      <c r="H303" s="141">
        <v>43.375999999999998</v>
      </c>
      <c r="I303" s="142"/>
      <c r="J303" s="143">
        <f>ROUND(I303*H303,2)</f>
        <v>0</v>
      </c>
      <c r="K303" s="139" t="s">
        <v>202</v>
      </c>
      <c r="L303" s="32"/>
      <c r="M303" s="144" t="s">
        <v>1</v>
      </c>
      <c r="N303" s="145" t="s">
        <v>46</v>
      </c>
      <c r="P303" s="146">
        <f>O303*H303</f>
        <v>0</v>
      </c>
      <c r="Q303" s="146">
        <v>0</v>
      </c>
      <c r="R303" s="146">
        <f>Q303*H303</f>
        <v>0</v>
      </c>
      <c r="S303" s="146">
        <v>0</v>
      </c>
      <c r="T303" s="147">
        <f>S303*H303</f>
        <v>0</v>
      </c>
      <c r="AR303" s="148" t="s">
        <v>203</v>
      </c>
      <c r="AT303" s="148" t="s">
        <v>198</v>
      </c>
      <c r="AU303" s="148" t="s">
        <v>89</v>
      </c>
      <c r="AY303" s="17" t="s">
        <v>196</v>
      </c>
      <c r="BE303" s="149">
        <f>IF(N303="základní",J303,0)</f>
        <v>0</v>
      </c>
      <c r="BF303" s="149">
        <f>IF(N303="snížená",J303,0)</f>
        <v>0</v>
      </c>
      <c r="BG303" s="149">
        <f>IF(N303="zákl. přenesená",J303,0)</f>
        <v>0</v>
      </c>
      <c r="BH303" s="149">
        <f>IF(N303="sníž. přenesená",J303,0)</f>
        <v>0</v>
      </c>
      <c r="BI303" s="149">
        <f>IF(N303="nulová",J303,0)</f>
        <v>0</v>
      </c>
      <c r="BJ303" s="17" t="s">
        <v>21</v>
      </c>
      <c r="BK303" s="149">
        <f>ROUND(I303*H303,2)</f>
        <v>0</v>
      </c>
      <c r="BL303" s="17" t="s">
        <v>203</v>
      </c>
      <c r="BM303" s="148" t="s">
        <v>359</v>
      </c>
    </row>
    <row r="304" spans="2:65" s="12" customFormat="1" ht="11.25">
      <c r="B304" s="150"/>
      <c r="D304" s="151" t="s">
        <v>205</v>
      </c>
      <c r="E304" s="152" t="s">
        <v>1</v>
      </c>
      <c r="F304" s="153" t="s">
        <v>165</v>
      </c>
      <c r="H304" s="154">
        <v>43.375999999999998</v>
      </c>
      <c r="I304" s="155"/>
      <c r="L304" s="150"/>
      <c r="M304" s="156"/>
      <c r="T304" s="157"/>
      <c r="AT304" s="152" t="s">
        <v>205</v>
      </c>
      <c r="AU304" s="152" t="s">
        <v>89</v>
      </c>
      <c r="AV304" s="12" t="s">
        <v>89</v>
      </c>
      <c r="AW304" s="12" t="s">
        <v>36</v>
      </c>
      <c r="AX304" s="12" t="s">
        <v>21</v>
      </c>
      <c r="AY304" s="152" t="s">
        <v>196</v>
      </c>
    </row>
    <row r="305" spans="2:65" s="1" customFormat="1" ht="37.9" customHeight="1">
      <c r="B305" s="32"/>
      <c r="C305" s="137" t="s">
        <v>437</v>
      </c>
      <c r="D305" s="137" t="s">
        <v>198</v>
      </c>
      <c r="E305" s="138" t="s">
        <v>361</v>
      </c>
      <c r="F305" s="139" t="s">
        <v>362</v>
      </c>
      <c r="G305" s="140" t="s">
        <v>276</v>
      </c>
      <c r="H305" s="141">
        <v>43.375999999999998</v>
      </c>
      <c r="I305" s="142"/>
      <c r="J305" s="143">
        <f>ROUND(I305*H305,2)</f>
        <v>0</v>
      </c>
      <c r="K305" s="139" t="s">
        <v>202</v>
      </c>
      <c r="L305" s="32"/>
      <c r="M305" s="144" t="s">
        <v>1</v>
      </c>
      <c r="N305" s="145" t="s">
        <v>46</v>
      </c>
      <c r="P305" s="146">
        <f>O305*H305</f>
        <v>0</v>
      </c>
      <c r="Q305" s="146">
        <v>0</v>
      </c>
      <c r="R305" s="146">
        <f>Q305*H305</f>
        <v>0</v>
      </c>
      <c r="S305" s="146">
        <v>0</v>
      </c>
      <c r="T305" s="147">
        <f>S305*H305</f>
        <v>0</v>
      </c>
      <c r="AR305" s="148" t="s">
        <v>203</v>
      </c>
      <c r="AT305" s="148" t="s">
        <v>198</v>
      </c>
      <c r="AU305" s="148" t="s">
        <v>89</v>
      </c>
      <c r="AY305" s="17" t="s">
        <v>196</v>
      </c>
      <c r="BE305" s="149">
        <f>IF(N305="základní",J305,0)</f>
        <v>0</v>
      </c>
      <c r="BF305" s="149">
        <f>IF(N305="snížená",J305,0)</f>
        <v>0</v>
      </c>
      <c r="BG305" s="149">
        <f>IF(N305="zákl. přenesená",J305,0)</f>
        <v>0</v>
      </c>
      <c r="BH305" s="149">
        <f>IF(N305="sníž. přenesená",J305,0)</f>
        <v>0</v>
      </c>
      <c r="BI305" s="149">
        <f>IF(N305="nulová",J305,0)</f>
        <v>0</v>
      </c>
      <c r="BJ305" s="17" t="s">
        <v>21</v>
      </c>
      <c r="BK305" s="149">
        <f>ROUND(I305*H305,2)</f>
        <v>0</v>
      </c>
      <c r="BL305" s="17" t="s">
        <v>203</v>
      </c>
      <c r="BM305" s="148" t="s">
        <v>363</v>
      </c>
    </row>
    <row r="306" spans="2:65" s="1" customFormat="1" ht="24.2" customHeight="1">
      <c r="B306" s="32"/>
      <c r="C306" s="137" t="s">
        <v>439</v>
      </c>
      <c r="D306" s="137" t="s">
        <v>198</v>
      </c>
      <c r="E306" s="138" t="s">
        <v>365</v>
      </c>
      <c r="F306" s="139" t="s">
        <v>366</v>
      </c>
      <c r="G306" s="140" t="s">
        <v>276</v>
      </c>
      <c r="H306" s="141">
        <v>29.751999999999999</v>
      </c>
      <c r="I306" s="142"/>
      <c r="J306" s="143">
        <f>ROUND(I306*H306,2)</f>
        <v>0</v>
      </c>
      <c r="K306" s="139" t="s">
        <v>202</v>
      </c>
      <c r="L306" s="32"/>
      <c r="M306" s="144" t="s">
        <v>1</v>
      </c>
      <c r="N306" s="145" t="s">
        <v>46</v>
      </c>
      <c r="P306" s="146">
        <f>O306*H306</f>
        <v>0</v>
      </c>
      <c r="Q306" s="146">
        <v>0</v>
      </c>
      <c r="R306" s="146">
        <f>Q306*H306</f>
        <v>0</v>
      </c>
      <c r="S306" s="146">
        <v>0</v>
      </c>
      <c r="T306" s="147">
        <f>S306*H306</f>
        <v>0</v>
      </c>
      <c r="AR306" s="148" t="s">
        <v>203</v>
      </c>
      <c r="AT306" s="148" t="s">
        <v>198</v>
      </c>
      <c r="AU306" s="148" t="s">
        <v>89</v>
      </c>
      <c r="AY306" s="17" t="s">
        <v>196</v>
      </c>
      <c r="BE306" s="149">
        <f>IF(N306="základní",J306,0)</f>
        <v>0</v>
      </c>
      <c r="BF306" s="149">
        <f>IF(N306="snížená",J306,0)</f>
        <v>0</v>
      </c>
      <c r="BG306" s="149">
        <f>IF(N306="zákl. přenesená",J306,0)</f>
        <v>0</v>
      </c>
      <c r="BH306" s="149">
        <f>IF(N306="sníž. přenesená",J306,0)</f>
        <v>0</v>
      </c>
      <c r="BI306" s="149">
        <f>IF(N306="nulová",J306,0)</f>
        <v>0</v>
      </c>
      <c r="BJ306" s="17" t="s">
        <v>21</v>
      </c>
      <c r="BK306" s="149">
        <f>ROUND(I306*H306,2)</f>
        <v>0</v>
      </c>
      <c r="BL306" s="17" t="s">
        <v>203</v>
      </c>
      <c r="BM306" s="148" t="s">
        <v>912</v>
      </c>
    </row>
    <row r="307" spans="2:65" s="13" customFormat="1" ht="11.25">
      <c r="B307" s="158"/>
      <c r="D307" s="151" t="s">
        <v>205</v>
      </c>
      <c r="E307" s="159" t="s">
        <v>1</v>
      </c>
      <c r="F307" s="160" t="s">
        <v>913</v>
      </c>
      <c r="H307" s="159" t="s">
        <v>1</v>
      </c>
      <c r="I307" s="161"/>
      <c r="L307" s="158"/>
      <c r="M307" s="162"/>
      <c r="T307" s="163"/>
      <c r="AT307" s="159" t="s">
        <v>205</v>
      </c>
      <c r="AU307" s="159" t="s">
        <v>89</v>
      </c>
      <c r="AV307" s="13" t="s">
        <v>21</v>
      </c>
      <c r="AW307" s="13" t="s">
        <v>36</v>
      </c>
      <c r="AX307" s="13" t="s">
        <v>81</v>
      </c>
      <c r="AY307" s="159" t="s">
        <v>196</v>
      </c>
    </row>
    <row r="308" spans="2:65" s="12" customFormat="1" ht="11.25">
      <c r="B308" s="150"/>
      <c r="D308" s="151" t="s">
        <v>205</v>
      </c>
      <c r="E308" s="152" t="s">
        <v>1</v>
      </c>
      <c r="F308" s="153" t="s">
        <v>914</v>
      </c>
      <c r="H308" s="154">
        <v>0.38500000000000001</v>
      </c>
      <c r="I308" s="155"/>
      <c r="L308" s="150"/>
      <c r="M308" s="156"/>
      <c r="T308" s="157"/>
      <c r="AT308" s="152" t="s">
        <v>205</v>
      </c>
      <c r="AU308" s="152" t="s">
        <v>89</v>
      </c>
      <c r="AV308" s="12" t="s">
        <v>89</v>
      </c>
      <c r="AW308" s="12" t="s">
        <v>36</v>
      </c>
      <c r="AX308" s="12" t="s">
        <v>81</v>
      </c>
      <c r="AY308" s="152" t="s">
        <v>196</v>
      </c>
    </row>
    <row r="309" spans="2:65" s="12" customFormat="1" ht="11.25">
      <c r="B309" s="150"/>
      <c r="D309" s="151" t="s">
        <v>205</v>
      </c>
      <c r="E309" s="152" t="s">
        <v>1</v>
      </c>
      <c r="F309" s="153" t="s">
        <v>915</v>
      </c>
      <c r="H309" s="154">
        <v>13.097</v>
      </c>
      <c r="I309" s="155"/>
      <c r="L309" s="150"/>
      <c r="M309" s="156"/>
      <c r="T309" s="157"/>
      <c r="AT309" s="152" t="s">
        <v>205</v>
      </c>
      <c r="AU309" s="152" t="s">
        <v>89</v>
      </c>
      <c r="AV309" s="12" t="s">
        <v>89</v>
      </c>
      <c r="AW309" s="12" t="s">
        <v>36</v>
      </c>
      <c r="AX309" s="12" t="s">
        <v>81</v>
      </c>
      <c r="AY309" s="152" t="s">
        <v>196</v>
      </c>
    </row>
    <row r="310" spans="2:65" s="12" customFormat="1" ht="11.25">
      <c r="B310" s="150"/>
      <c r="D310" s="151" t="s">
        <v>205</v>
      </c>
      <c r="E310" s="152" t="s">
        <v>1</v>
      </c>
      <c r="F310" s="153" t="s">
        <v>916</v>
      </c>
      <c r="H310" s="154">
        <v>7.6669999999999998</v>
      </c>
      <c r="I310" s="155"/>
      <c r="L310" s="150"/>
      <c r="M310" s="156"/>
      <c r="T310" s="157"/>
      <c r="AT310" s="152" t="s">
        <v>205</v>
      </c>
      <c r="AU310" s="152" t="s">
        <v>89</v>
      </c>
      <c r="AV310" s="12" t="s">
        <v>89</v>
      </c>
      <c r="AW310" s="12" t="s">
        <v>36</v>
      </c>
      <c r="AX310" s="12" t="s">
        <v>81</v>
      </c>
      <c r="AY310" s="152" t="s">
        <v>196</v>
      </c>
    </row>
    <row r="311" spans="2:65" s="12" customFormat="1" ht="11.25">
      <c r="B311" s="150"/>
      <c r="D311" s="151" t="s">
        <v>205</v>
      </c>
      <c r="E311" s="152" t="s">
        <v>1</v>
      </c>
      <c r="F311" s="153" t="s">
        <v>917</v>
      </c>
      <c r="H311" s="154">
        <v>8.7949999999999999</v>
      </c>
      <c r="I311" s="155"/>
      <c r="L311" s="150"/>
      <c r="M311" s="156"/>
      <c r="T311" s="157"/>
      <c r="AT311" s="152" t="s">
        <v>205</v>
      </c>
      <c r="AU311" s="152" t="s">
        <v>89</v>
      </c>
      <c r="AV311" s="12" t="s">
        <v>89</v>
      </c>
      <c r="AW311" s="12" t="s">
        <v>36</v>
      </c>
      <c r="AX311" s="12" t="s">
        <v>81</v>
      </c>
      <c r="AY311" s="152" t="s">
        <v>196</v>
      </c>
    </row>
    <row r="312" spans="2:65" s="12" customFormat="1" ht="11.25">
      <c r="B312" s="150"/>
      <c r="D312" s="151" t="s">
        <v>205</v>
      </c>
      <c r="E312" s="152" t="s">
        <v>1</v>
      </c>
      <c r="F312" s="153" t="s">
        <v>369</v>
      </c>
      <c r="H312" s="154">
        <v>1.137</v>
      </c>
      <c r="I312" s="155"/>
      <c r="L312" s="150"/>
      <c r="M312" s="156"/>
      <c r="T312" s="157"/>
      <c r="AT312" s="152" t="s">
        <v>205</v>
      </c>
      <c r="AU312" s="152" t="s">
        <v>89</v>
      </c>
      <c r="AV312" s="12" t="s">
        <v>89</v>
      </c>
      <c r="AW312" s="12" t="s">
        <v>36</v>
      </c>
      <c r="AX312" s="12" t="s">
        <v>81</v>
      </c>
      <c r="AY312" s="152" t="s">
        <v>196</v>
      </c>
    </row>
    <row r="313" spans="2:65" s="13" customFormat="1" ht="11.25">
      <c r="B313" s="158"/>
      <c r="D313" s="151" t="s">
        <v>205</v>
      </c>
      <c r="E313" s="159" t="s">
        <v>1</v>
      </c>
      <c r="F313" s="160" t="s">
        <v>370</v>
      </c>
      <c r="H313" s="159" t="s">
        <v>1</v>
      </c>
      <c r="I313" s="161"/>
      <c r="L313" s="158"/>
      <c r="M313" s="162"/>
      <c r="T313" s="163"/>
      <c r="AT313" s="159" t="s">
        <v>205</v>
      </c>
      <c r="AU313" s="159" t="s">
        <v>89</v>
      </c>
      <c r="AV313" s="13" t="s">
        <v>21</v>
      </c>
      <c r="AW313" s="13" t="s">
        <v>36</v>
      </c>
      <c r="AX313" s="13" t="s">
        <v>81</v>
      </c>
      <c r="AY313" s="159" t="s">
        <v>196</v>
      </c>
    </row>
    <row r="314" spans="2:65" s="12" customFormat="1" ht="11.25">
      <c r="B314" s="150"/>
      <c r="D314" s="151" t="s">
        <v>205</v>
      </c>
      <c r="E314" s="152" t="s">
        <v>1</v>
      </c>
      <c r="F314" s="153" t="s">
        <v>918</v>
      </c>
      <c r="H314" s="154">
        <v>-2E-3</v>
      </c>
      <c r="I314" s="155"/>
      <c r="L314" s="150"/>
      <c r="M314" s="156"/>
      <c r="T314" s="157"/>
      <c r="AT314" s="152" t="s">
        <v>205</v>
      </c>
      <c r="AU314" s="152" t="s">
        <v>89</v>
      </c>
      <c r="AV314" s="12" t="s">
        <v>89</v>
      </c>
      <c r="AW314" s="12" t="s">
        <v>36</v>
      </c>
      <c r="AX314" s="12" t="s">
        <v>81</v>
      </c>
      <c r="AY314" s="152" t="s">
        <v>196</v>
      </c>
    </row>
    <row r="315" spans="2:65" s="12" customFormat="1" ht="11.25">
      <c r="B315" s="150"/>
      <c r="D315" s="151" t="s">
        <v>205</v>
      </c>
      <c r="E315" s="152" t="s">
        <v>1</v>
      </c>
      <c r="F315" s="153" t="s">
        <v>919</v>
      </c>
      <c r="H315" s="154">
        <v>-0.10199999999999999</v>
      </c>
      <c r="I315" s="155"/>
      <c r="L315" s="150"/>
      <c r="M315" s="156"/>
      <c r="T315" s="157"/>
      <c r="AT315" s="152" t="s">
        <v>205</v>
      </c>
      <c r="AU315" s="152" t="s">
        <v>89</v>
      </c>
      <c r="AV315" s="12" t="s">
        <v>89</v>
      </c>
      <c r="AW315" s="12" t="s">
        <v>36</v>
      </c>
      <c r="AX315" s="12" t="s">
        <v>81</v>
      </c>
      <c r="AY315" s="152" t="s">
        <v>196</v>
      </c>
    </row>
    <row r="316" spans="2:65" s="12" customFormat="1" ht="11.25">
      <c r="B316" s="150"/>
      <c r="D316" s="151" t="s">
        <v>205</v>
      </c>
      <c r="E316" s="152" t="s">
        <v>1</v>
      </c>
      <c r="F316" s="153" t="s">
        <v>920</v>
      </c>
      <c r="H316" s="154">
        <v>-0.16200000000000001</v>
      </c>
      <c r="I316" s="155"/>
      <c r="L316" s="150"/>
      <c r="M316" s="156"/>
      <c r="T316" s="157"/>
      <c r="AT316" s="152" t="s">
        <v>205</v>
      </c>
      <c r="AU316" s="152" t="s">
        <v>89</v>
      </c>
      <c r="AV316" s="12" t="s">
        <v>89</v>
      </c>
      <c r="AW316" s="12" t="s">
        <v>36</v>
      </c>
      <c r="AX316" s="12" t="s">
        <v>81</v>
      </c>
      <c r="AY316" s="152" t="s">
        <v>196</v>
      </c>
    </row>
    <row r="317" spans="2:65" s="12" customFormat="1" ht="11.25">
      <c r="B317" s="150"/>
      <c r="D317" s="151" t="s">
        <v>205</v>
      </c>
      <c r="E317" s="152" t="s">
        <v>1</v>
      </c>
      <c r="F317" s="153" t="s">
        <v>921</v>
      </c>
      <c r="H317" s="154">
        <v>-1.0129999999999999</v>
      </c>
      <c r="I317" s="155"/>
      <c r="L317" s="150"/>
      <c r="M317" s="156"/>
      <c r="T317" s="157"/>
      <c r="AT317" s="152" t="s">
        <v>205</v>
      </c>
      <c r="AU317" s="152" t="s">
        <v>89</v>
      </c>
      <c r="AV317" s="12" t="s">
        <v>89</v>
      </c>
      <c r="AW317" s="12" t="s">
        <v>36</v>
      </c>
      <c r="AX317" s="12" t="s">
        <v>81</v>
      </c>
      <c r="AY317" s="152" t="s">
        <v>196</v>
      </c>
    </row>
    <row r="318" spans="2:65" s="12" customFormat="1" ht="11.25">
      <c r="B318" s="150"/>
      <c r="D318" s="151" t="s">
        <v>205</v>
      </c>
      <c r="E318" s="152" t="s">
        <v>1</v>
      </c>
      <c r="F318" s="153" t="s">
        <v>371</v>
      </c>
      <c r="H318" s="154">
        <v>-0.05</v>
      </c>
      <c r="I318" s="155"/>
      <c r="L318" s="150"/>
      <c r="M318" s="156"/>
      <c r="T318" s="157"/>
      <c r="AT318" s="152" t="s">
        <v>205</v>
      </c>
      <c r="AU318" s="152" t="s">
        <v>89</v>
      </c>
      <c r="AV318" s="12" t="s">
        <v>89</v>
      </c>
      <c r="AW318" s="12" t="s">
        <v>36</v>
      </c>
      <c r="AX318" s="12" t="s">
        <v>81</v>
      </c>
      <c r="AY318" s="152" t="s">
        <v>196</v>
      </c>
    </row>
    <row r="319" spans="2:65" s="14" customFormat="1" ht="11.25">
      <c r="B319" s="164"/>
      <c r="D319" s="151" t="s">
        <v>205</v>
      </c>
      <c r="E319" s="165" t="s">
        <v>143</v>
      </c>
      <c r="F319" s="166" t="s">
        <v>249</v>
      </c>
      <c r="H319" s="167">
        <v>29.751999999999999</v>
      </c>
      <c r="I319" s="168"/>
      <c r="L319" s="164"/>
      <c r="M319" s="169"/>
      <c r="T319" s="170"/>
      <c r="AT319" s="165" t="s">
        <v>205</v>
      </c>
      <c r="AU319" s="165" t="s">
        <v>89</v>
      </c>
      <c r="AV319" s="14" t="s">
        <v>203</v>
      </c>
      <c r="AW319" s="14" t="s">
        <v>36</v>
      </c>
      <c r="AX319" s="14" t="s">
        <v>21</v>
      </c>
      <c r="AY319" s="165" t="s">
        <v>196</v>
      </c>
    </row>
    <row r="320" spans="2:65" s="1" customFormat="1" ht="16.5" customHeight="1">
      <c r="B320" s="32"/>
      <c r="C320" s="178" t="s">
        <v>442</v>
      </c>
      <c r="D320" s="178" t="s">
        <v>351</v>
      </c>
      <c r="E320" s="179" t="s">
        <v>373</v>
      </c>
      <c r="F320" s="180" t="s">
        <v>374</v>
      </c>
      <c r="G320" s="181" t="s">
        <v>209</v>
      </c>
      <c r="H320" s="182">
        <v>56.253999999999998</v>
      </c>
      <c r="I320" s="183"/>
      <c r="J320" s="184">
        <f>ROUND(I320*H320,2)</f>
        <v>0</v>
      </c>
      <c r="K320" s="180" t="s">
        <v>202</v>
      </c>
      <c r="L320" s="185"/>
      <c r="M320" s="186" t="s">
        <v>1</v>
      </c>
      <c r="N320" s="187" t="s">
        <v>46</v>
      </c>
      <c r="P320" s="146">
        <f>O320*H320</f>
        <v>0</v>
      </c>
      <c r="Q320" s="146">
        <v>0</v>
      </c>
      <c r="R320" s="146">
        <f>Q320*H320</f>
        <v>0</v>
      </c>
      <c r="S320" s="146">
        <v>0</v>
      </c>
      <c r="T320" s="147">
        <f>S320*H320</f>
        <v>0</v>
      </c>
      <c r="AR320" s="148" t="s">
        <v>235</v>
      </c>
      <c r="AT320" s="148" t="s">
        <v>351</v>
      </c>
      <c r="AU320" s="148" t="s">
        <v>89</v>
      </c>
      <c r="AY320" s="17" t="s">
        <v>196</v>
      </c>
      <c r="BE320" s="149">
        <f>IF(N320="základní",J320,0)</f>
        <v>0</v>
      </c>
      <c r="BF320" s="149">
        <f>IF(N320="snížená",J320,0)</f>
        <v>0</v>
      </c>
      <c r="BG320" s="149">
        <f>IF(N320="zákl. přenesená",J320,0)</f>
        <v>0</v>
      </c>
      <c r="BH320" s="149">
        <f>IF(N320="sníž. přenesená",J320,0)</f>
        <v>0</v>
      </c>
      <c r="BI320" s="149">
        <f>IF(N320="nulová",J320,0)</f>
        <v>0</v>
      </c>
      <c r="BJ320" s="17" t="s">
        <v>21</v>
      </c>
      <c r="BK320" s="149">
        <f>ROUND(I320*H320,2)</f>
        <v>0</v>
      </c>
      <c r="BL320" s="17" t="s">
        <v>203</v>
      </c>
      <c r="BM320" s="148" t="s">
        <v>922</v>
      </c>
    </row>
    <row r="321" spans="2:65" s="12" customFormat="1" ht="11.25">
      <c r="B321" s="150"/>
      <c r="D321" s="151" t="s">
        <v>205</v>
      </c>
      <c r="E321" s="152" t="s">
        <v>1</v>
      </c>
      <c r="F321" s="153" t="s">
        <v>376</v>
      </c>
      <c r="H321" s="154">
        <v>56.253999999999998</v>
      </c>
      <c r="I321" s="155"/>
      <c r="L321" s="150"/>
      <c r="M321" s="156"/>
      <c r="T321" s="157"/>
      <c r="AT321" s="152" t="s">
        <v>205</v>
      </c>
      <c r="AU321" s="152" t="s">
        <v>89</v>
      </c>
      <c r="AV321" s="12" t="s">
        <v>89</v>
      </c>
      <c r="AW321" s="12" t="s">
        <v>36</v>
      </c>
      <c r="AX321" s="12" t="s">
        <v>21</v>
      </c>
      <c r="AY321" s="152" t="s">
        <v>196</v>
      </c>
    </row>
    <row r="322" spans="2:65" s="1" customFormat="1" ht="24.2" customHeight="1">
      <c r="B322" s="32"/>
      <c r="C322" s="137" t="s">
        <v>444</v>
      </c>
      <c r="D322" s="137" t="s">
        <v>198</v>
      </c>
      <c r="E322" s="138" t="s">
        <v>389</v>
      </c>
      <c r="F322" s="139" t="s">
        <v>390</v>
      </c>
      <c r="G322" s="140" t="s">
        <v>276</v>
      </c>
      <c r="H322" s="141">
        <v>29.751999999999999</v>
      </c>
      <c r="I322" s="142"/>
      <c r="J322" s="143">
        <f>ROUND(I322*H322,2)</f>
        <v>0</v>
      </c>
      <c r="K322" s="139" t="s">
        <v>202</v>
      </c>
      <c r="L322" s="32"/>
      <c r="M322" s="144" t="s">
        <v>1</v>
      </c>
      <c r="N322" s="145" t="s">
        <v>46</v>
      </c>
      <c r="P322" s="146">
        <f>O322*H322</f>
        <v>0</v>
      </c>
      <c r="Q322" s="146">
        <v>0</v>
      </c>
      <c r="R322" s="146">
        <f>Q322*H322</f>
        <v>0</v>
      </c>
      <c r="S322" s="146">
        <v>0</v>
      </c>
      <c r="T322" s="147">
        <f>S322*H322</f>
        <v>0</v>
      </c>
      <c r="AR322" s="148" t="s">
        <v>203</v>
      </c>
      <c r="AT322" s="148" t="s">
        <v>198</v>
      </c>
      <c r="AU322" s="148" t="s">
        <v>89</v>
      </c>
      <c r="AY322" s="17" t="s">
        <v>196</v>
      </c>
      <c r="BE322" s="149">
        <f>IF(N322="základní",J322,0)</f>
        <v>0</v>
      </c>
      <c r="BF322" s="149">
        <f>IF(N322="snížená",J322,0)</f>
        <v>0</v>
      </c>
      <c r="BG322" s="149">
        <f>IF(N322="zákl. přenesená",J322,0)</f>
        <v>0</v>
      </c>
      <c r="BH322" s="149">
        <f>IF(N322="sníž. přenesená",J322,0)</f>
        <v>0</v>
      </c>
      <c r="BI322" s="149">
        <f>IF(N322="nulová",J322,0)</f>
        <v>0</v>
      </c>
      <c r="BJ322" s="17" t="s">
        <v>21</v>
      </c>
      <c r="BK322" s="149">
        <f>ROUND(I322*H322,2)</f>
        <v>0</v>
      </c>
      <c r="BL322" s="17" t="s">
        <v>203</v>
      </c>
      <c r="BM322" s="148" t="s">
        <v>923</v>
      </c>
    </row>
    <row r="323" spans="2:65" s="12" customFormat="1" ht="11.25">
      <c r="B323" s="150"/>
      <c r="D323" s="151" t="s">
        <v>205</v>
      </c>
      <c r="E323" s="152" t="s">
        <v>1</v>
      </c>
      <c r="F323" s="153" t="s">
        <v>379</v>
      </c>
      <c r="H323" s="154">
        <v>29.751999999999999</v>
      </c>
      <c r="I323" s="155"/>
      <c r="L323" s="150"/>
      <c r="M323" s="156"/>
      <c r="T323" s="157"/>
      <c r="AT323" s="152" t="s">
        <v>205</v>
      </c>
      <c r="AU323" s="152" t="s">
        <v>89</v>
      </c>
      <c r="AV323" s="12" t="s">
        <v>89</v>
      </c>
      <c r="AW323" s="12" t="s">
        <v>36</v>
      </c>
      <c r="AX323" s="12" t="s">
        <v>21</v>
      </c>
      <c r="AY323" s="152" t="s">
        <v>196</v>
      </c>
    </row>
    <row r="324" spans="2:65" s="1" customFormat="1" ht="37.9" customHeight="1">
      <c r="B324" s="32"/>
      <c r="C324" s="137" t="s">
        <v>451</v>
      </c>
      <c r="D324" s="137" t="s">
        <v>198</v>
      </c>
      <c r="E324" s="138" t="s">
        <v>924</v>
      </c>
      <c r="F324" s="139" t="s">
        <v>362</v>
      </c>
      <c r="G324" s="140" t="s">
        <v>276</v>
      </c>
      <c r="H324" s="141">
        <v>29.751999999999999</v>
      </c>
      <c r="I324" s="142"/>
      <c r="J324" s="143">
        <f>ROUND(I324*H324,2)</f>
        <v>0</v>
      </c>
      <c r="K324" s="139" t="s">
        <v>202</v>
      </c>
      <c r="L324" s="32"/>
      <c r="M324" s="144" t="s">
        <v>1</v>
      </c>
      <c r="N324" s="145" t="s">
        <v>46</v>
      </c>
      <c r="P324" s="146">
        <f>O324*H324</f>
        <v>0</v>
      </c>
      <c r="Q324" s="146">
        <v>0</v>
      </c>
      <c r="R324" s="146">
        <f>Q324*H324</f>
        <v>0</v>
      </c>
      <c r="S324" s="146">
        <v>0</v>
      </c>
      <c r="T324" s="147">
        <f>S324*H324</f>
        <v>0</v>
      </c>
      <c r="AR324" s="148" t="s">
        <v>203</v>
      </c>
      <c r="AT324" s="148" t="s">
        <v>198</v>
      </c>
      <c r="AU324" s="148" t="s">
        <v>89</v>
      </c>
      <c r="AY324" s="17" t="s">
        <v>196</v>
      </c>
      <c r="BE324" s="149">
        <f>IF(N324="základní",J324,0)</f>
        <v>0</v>
      </c>
      <c r="BF324" s="149">
        <f>IF(N324="snížená",J324,0)</f>
        <v>0</v>
      </c>
      <c r="BG324" s="149">
        <f>IF(N324="zákl. přenesená",J324,0)</f>
        <v>0</v>
      </c>
      <c r="BH324" s="149">
        <f>IF(N324="sníž. přenesená",J324,0)</f>
        <v>0</v>
      </c>
      <c r="BI324" s="149">
        <f>IF(N324="nulová",J324,0)</f>
        <v>0</v>
      </c>
      <c r="BJ324" s="17" t="s">
        <v>21</v>
      </c>
      <c r="BK324" s="149">
        <f>ROUND(I324*H324,2)</f>
        <v>0</v>
      </c>
      <c r="BL324" s="17" t="s">
        <v>203</v>
      </c>
      <c r="BM324" s="148" t="s">
        <v>925</v>
      </c>
    </row>
    <row r="325" spans="2:65" s="1" customFormat="1" ht="24.2" customHeight="1">
      <c r="B325" s="32"/>
      <c r="C325" s="137" t="s">
        <v>455</v>
      </c>
      <c r="D325" s="137" t="s">
        <v>198</v>
      </c>
      <c r="E325" s="138" t="s">
        <v>926</v>
      </c>
      <c r="F325" s="139" t="s">
        <v>927</v>
      </c>
      <c r="G325" s="140" t="s">
        <v>201</v>
      </c>
      <c r="H325" s="141">
        <v>18.7</v>
      </c>
      <c r="I325" s="142"/>
      <c r="J325" s="143">
        <f>ROUND(I325*H325,2)</f>
        <v>0</v>
      </c>
      <c r="K325" s="139" t="s">
        <v>202</v>
      </c>
      <c r="L325" s="32"/>
      <c r="M325" s="144" t="s">
        <v>1</v>
      </c>
      <c r="N325" s="145" t="s">
        <v>46</v>
      </c>
      <c r="P325" s="146">
        <f>O325*H325</f>
        <v>0</v>
      </c>
      <c r="Q325" s="146">
        <v>0</v>
      </c>
      <c r="R325" s="146">
        <f>Q325*H325</f>
        <v>0</v>
      </c>
      <c r="S325" s="146">
        <v>0</v>
      </c>
      <c r="T325" s="147">
        <f>S325*H325</f>
        <v>0</v>
      </c>
      <c r="AR325" s="148" t="s">
        <v>203</v>
      </c>
      <c r="AT325" s="148" t="s">
        <v>198</v>
      </c>
      <c r="AU325" s="148" t="s">
        <v>89</v>
      </c>
      <c r="AY325" s="17" t="s">
        <v>196</v>
      </c>
      <c r="BE325" s="149">
        <f>IF(N325="základní",J325,0)</f>
        <v>0</v>
      </c>
      <c r="BF325" s="149">
        <f>IF(N325="snížená",J325,0)</f>
        <v>0</v>
      </c>
      <c r="BG325" s="149">
        <f>IF(N325="zákl. přenesená",J325,0)</f>
        <v>0</v>
      </c>
      <c r="BH325" s="149">
        <f>IF(N325="sníž. přenesená",J325,0)</f>
        <v>0</v>
      </c>
      <c r="BI325" s="149">
        <f>IF(N325="nulová",J325,0)</f>
        <v>0</v>
      </c>
      <c r="BJ325" s="17" t="s">
        <v>21</v>
      </c>
      <c r="BK325" s="149">
        <f>ROUND(I325*H325,2)</f>
        <v>0</v>
      </c>
      <c r="BL325" s="17" t="s">
        <v>203</v>
      </c>
      <c r="BM325" s="148" t="s">
        <v>928</v>
      </c>
    </row>
    <row r="326" spans="2:65" s="12" customFormat="1" ht="11.25">
      <c r="B326" s="150"/>
      <c r="D326" s="151" t="s">
        <v>205</v>
      </c>
      <c r="E326" s="152" t="s">
        <v>1</v>
      </c>
      <c r="F326" s="153" t="s">
        <v>929</v>
      </c>
      <c r="H326" s="154">
        <v>18.7</v>
      </c>
      <c r="I326" s="155"/>
      <c r="L326" s="150"/>
      <c r="M326" s="156"/>
      <c r="T326" s="157"/>
      <c r="AT326" s="152" t="s">
        <v>205</v>
      </c>
      <c r="AU326" s="152" t="s">
        <v>89</v>
      </c>
      <c r="AV326" s="12" t="s">
        <v>89</v>
      </c>
      <c r="AW326" s="12" t="s">
        <v>36</v>
      </c>
      <c r="AX326" s="12" t="s">
        <v>81</v>
      </c>
      <c r="AY326" s="152" t="s">
        <v>196</v>
      </c>
    </row>
    <row r="327" spans="2:65" s="14" customFormat="1" ht="11.25">
      <c r="B327" s="164"/>
      <c r="D327" s="151" t="s">
        <v>205</v>
      </c>
      <c r="E327" s="165" t="s">
        <v>770</v>
      </c>
      <c r="F327" s="166" t="s">
        <v>249</v>
      </c>
      <c r="H327" s="167">
        <v>18.7</v>
      </c>
      <c r="I327" s="168"/>
      <c r="L327" s="164"/>
      <c r="M327" s="169"/>
      <c r="T327" s="170"/>
      <c r="AT327" s="165" t="s">
        <v>205</v>
      </c>
      <c r="AU327" s="165" t="s">
        <v>89</v>
      </c>
      <c r="AV327" s="14" t="s">
        <v>203</v>
      </c>
      <c r="AW327" s="14" t="s">
        <v>36</v>
      </c>
      <c r="AX327" s="14" t="s">
        <v>21</v>
      </c>
      <c r="AY327" s="165" t="s">
        <v>196</v>
      </c>
    </row>
    <row r="328" spans="2:65" s="1" customFormat="1" ht="37.9" customHeight="1">
      <c r="B328" s="32"/>
      <c r="C328" s="137" t="s">
        <v>459</v>
      </c>
      <c r="D328" s="137" t="s">
        <v>198</v>
      </c>
      <c r="E328" s="138" t="s">
        <v>329</v>
      </c>
      <c r="F328" s="139" t="s">
        <v>330</v>
      </c>
      <c r="G328" s="140" t="s">
        <v>276</v>
      </c>
      <c r="H328" s="141">
        <v>3.74</v>
      </c>
      <c r="I328" s="142"/>
      <c r="J328" s="143">
        <f>ROUND(I328*H328,2)</f>
        <v>0</v>
      </c>
      <c r="K328" s="139" t="s">
        <v>202</v>
      </c>
      <c r="L328" s="32"/>
      <c r="M328" s="144" t="s">
        <v>1</v>
      </c>
      <c r="N328" s="145" t="s">
        <v>46</v>
      </c>
      <c r="P328" s="146">
        <f>O328*H328</f>
        <v>0</v>
      </c>
      <c r="Q328" s="146">
        <v>0</v>
      </c>
      <c r="R328" s="146">
        <f>Q328*H328</f>
        <v>0</v>
      </c>
      <c r="S328" s="146">
        <v>0</v>
      </c>
      <c r="T328" s="147">
        <f>S328*H328</f>
        <v>0</v>
      </c>
      <c r="AR328" s="148" t="s">
        <v>203</v>
      </c>
      <c r="AT328" s="148" t="s">
        <v>198</v>
      </c>
      <c r="AU328" s="148" t="s">
        <v>89</v>
      </c>
      <c r="AY328" s="17" t="s">
        <v>196</v>
      </c>
      <c r="BE328" s="149">
        <f>IF(N328="základní",J328,0)</f>
        <v>0</v>
      </c>
      <c r="BF328" s="149">
        <f>IF(N328="snížená",J328,0)</f>
        <v>0</v>
      </c>
      <c r="BG328" s="149">
        <f>IF(N328="zákl. přenesená",J328,0)</f>
        <v>0</v>
      </c>
      <c r="BH328" s="149">
        <f>IF(N328="sníž. přenesená",J328,0)</f>
        <v>0</v>
      </c>
      <c r="BI328" s="149">
        <f>IF(N328="nulová",J328,0)</f>
        <v>0</v>
      </c>
      <c r="BJ328" s="17" t="s">
        <v>21</v>
      </c>
      <c r="BK328" s="149">
        <f>ROUND(I328*H328,2)</f>
        <v>0</v>
      </c>
      <c r="BL328" s="17" t="s">
        <v>203</v>
      </c>
      <c r="BM328" s="148" t="s">
        <v>930</v>
      </c>
    </row>
    <row r="329" spans="2:65" s="12" customFormat="1" ht="11.25">
      <c r="B329" s="150"/>
      <c r="D329" s="151" t="s">
        <v>205</v>
      </c>
      <c r="E329" s="152" t="s">
        <v>1</v>
      </c>
      <c r="F329" s="153" t="s">
        <v>931</v>
      </c>
      <c r="H329" s="154">
        <v>3.74</v>
      </c>
      <c r="I329" s="155"/>
      <c r="L329" s="150"/>
      <c r="M329" s="156"/>
      <c r="T329" s="157"/>
      <c r="AT329" s="152" t="s">
        <v>205</v>
      </c>
      <c r="AU329" s="152" t="s">
        <v>89</v>
      </c>
      <c r="AV329" s="12" t="s">
        <v>89</v>
      </c>
      <c r="AW329" s="12" t="s">
        <v>36</v>
      </c>
      <c r="AX329" s="12" t="s">
        <v>21</v>
      </c>
      <c r="AY329" s="152" t="s">
        <v>196</v>
      </c>
    </row>
    <row r="330" spans="2:65" s="1" customFormat="1" ht="24.2" customHeight="1">
      <c r="B330" s="32"/>
      <c r="C330" s="137" t="s">
        <v>464</v>
      </c>
      <c r="D330" s="137" t="s">
        <v>198</v>
      </c>
      <c r="E330" s="138" t="s">
        <v>932</v>
      </c>
      <c r="F330" s="139" t="s">
        <v>933</v>
      </c>
      <c r="G330" s="140" t="s">
        <v>201</v>
      </c>
      <c r="H330" s="141">
        <v>18.7</v>
      </c>
      <c r="I330" s="142"/>
      <c r="J330" s="143">
        <f>ROUND(I330*H330,2)</f>
        <v>0</v>
      </c>
      <c r="K330" s="139" t="s">
        <v>202</v>
      </c>
      <c r="L330" s="32"/>
      <c r="M330" s="144" t="s">
        <v>1</v>
      </c>
      <c r="N330" s="145" t="s">
        <v>46</v>
      </c>
      <c r="P330" s="146">
        <f>O330*H330</f>
        <v>0</v>
      </c>
      <c r="Q330" s="146">
        <v>0</v>
      </c>
      <c r="R330" s="146">
        <f>Q330*H330</f>
        <v>0</v>
      </c>
      <c r="S330" s="146">
        <v>0</v>
      </c>
      <c r="T330" s="147">
        <f>S330*H330</f>
        <v>0</v>
      </c>
      <c r="AR330" s="148" t="s">
        <v>203</v>
      </c>
      <c r="AT330" s="148" t="s">
        <v>198</v>
      </c>
      <c r="AU330" s="148" t="s">
        <v>89</v>
      </c>
      <c r="AY330" s="17" t="s">
        <v>196</v>
      </c>
      <c r="BE330" s="149">
        <f>IF(N330="základní",J330,0)</f>
        <v>0</v>
      </c>
      <c r="BF330" s="149">
        <f>IF(N330="snížená",J330,0)</f>
        <v>0</v>
      </c>
      <c r="BG330" s="149">
        <f>IF(N330="zákl. přenesená",J330,0)</f>
        <v>0</v>
      </c>
      <c r="BH330" s="149">
        <f>IF(N330="sníž. přenesená",J330,0)</f>
        <v>0</v>
      </c>
      <c r="BI330" s="149">
        <f>IF(N330="nulová",J330,0)</f>
        <v>0</v>
      </c>
      <c r="BJ330" s="17" t="s">
        <v>21</v>
      </c>
      <c r="BK330" s="149">
        <f>ROUND(I330*H330,2)</f>
        <v>0</v>
      </c>
      <c r="BL330" s="17" t="s">
        <v>203</v>
      </c>
      <c r="BM330" s="148" t="s">
        <v>934</v>
      </c>
    </row>
    <row r="331" spans="2:65" s="12" customFormat="1" ht="11.25">
      <c r="B331" s="150"/>
      <c r="D331" s="151" t="s">
        <v>205</v>
      </c>
      <c r="E331" s="152" t="s">
        <v>1</v>
      </c>
      <c r="F331" s="153" t="s">
        <v>935</v>
      </c>
      <c r="H331" s="154">
        <v>18.7</v>
      </c>
      <c r="I331" s="155"/>
      <c r="L331" s="150"/>
      <c r="M331" s="156"/>
      <c r="T331" s="157"/>
      <c r="AT331" s="152" t="s">
        <v>205</v>
      </c>
      <c r="AU331" s="152" t="s">
        <v>89</v>
      </c>
      <c r="AV331" s="12" t="s">
        <v>89</v>
      </c>
      <c r="AW331" s="12" t="s">
        <v>36</v>
      </c>
      <c r="AX331" s="12" t="s">
        <v>21</v>
      </c>
      <c r="AY331" s="152" t="s">
        <v>196</v>
      </c>
    </row>
    <row r="332" spans="2:65" s="1" customFormat="1" ht="24.2" customHeight="1">
      <c r="B332" s="32"/>
      <c r="C332" s="137" t="s">
        <v>466</v>
      </c>
      <c r="D332" s="137" t="s">
        <v>198</v>
      </c>
      <c r="E332" s="138" t="s">
        <v>389</v>
      </c>
      <c r="F332" s="139" t="s">
        <v>390</v>
      </c>
      <c r="G332" s="140" t="s">
        <v>276</v>
      </c>
      <c r="H332" s="141">
        <v>3.74</v>
      </c>
      <c r="I332" s="142"/>
      <c r="J332" s="143">
        <f>ROUND(I332*H332,2)</f>
        <v>0</v>
      </c>
      <c r="K332" s="139" t="s">
        <v>202</v>
      </c>
      <c r="L332" s="32"/>
      <c r="M332" s="144" t="s">
        <v>1</v>
      </c>
      <c r="N332" s="145" t="s">
        <v>46</v>
      </c>
      <c r="P332" s="146">
        <f>O332*H332</f>
        <v>0</v>
      </c>
      <c r="Q332" s="146">
        <v>0</v>
      </c>
      <c r="R332" s="146">
        <f>Q332*H332</f>
        <v>0</v>
      </c>
      <c r="S332" s="146">
        <v>0</v>
      </c>
      <c r="T332" s="147">
        <f>S332*H332</f>
        <v>0</v>
      </c>
      <c r="AR332" s="148" t="s">
        <v>203</v>
      </c>
      <c r="AT332" s="148" t="s">
        <v>198</v>
      </c>
      <c r="AU332" s="148" t="s">
        <v>89</v>
      </c>
      <c r="AY332" s="17" t="s">
        <v>196</v>
      </c>
      <c r="BE332" s="149">
        <f>IF(N332="základní",J332,0)</f>
        <v>0</v>
      </c>
      <c r="BF332" s="149">
        <f>IF(N332="snížená",J332,0)</f>
        <v>0</v>
      </c>
      <c r="BG332" s="149">
        <f>IF(N332="zákl. přenesená",J332,0)</f>
        <v>0</v>
      </c>
      <c r="BH332" s="149">
        <f>IF(N332="sníž. přenesená",J332,0)</f>
        <v>0</v>
      </c>
      <c r="BI332" s="149">
        <f>IF(N332="nulová",J332,0)</f>
        <v>0</v>
      </c>
      <c r="BJ332" s="17" t="s">
        <v>21</v>
      </c>
      <c r="BK332" s="149">
        <f>ROUND(I332*H332,2)</f>
        <v>0</v>
      </c>
      <c r="BL332" s="17" t="s">
        <v>203</v>
      </c>
      <c r="BM332" s="148" t="s">
        <v>936</v>
      </c>
    </row>
    <row r="333" spans="2:65" s="12" customFormat="1" ht="11.25">
      <c r="B333" s="150"/>
      <c r="D333" s="151" t="s">
        <v>205</v>
      </c>
      <c r="E333" s="152" t="s">
        <v>1</v>
      </c>
      <c r="F333" s="153" t="s">
        <v>937</v>
      </c>
      <c r="H333" s="154">
        <v>3.74</v>
      </c>
      <c r="I333" s="155"/>
      <c r="L333" s="150"/>
      <c r="M333" s="156"/>
      <c r="T333" s="157"/>
      <c r="AT333" s="152" t="s">
        <v>205</v>
      </c>
      <c r="AU333" s="152" t="s">
        <v>89</v>
      </c>
      <c r="AV333" s="12" t="s">
        <v>89</v>
      </c>
      <c r="AW333" s="12" t="s">
        <v>36</v>
      </c>
      <c r="AX333" s="12" t="s">
        <v>21</v>
      </c>
      <c r="AY333" s="152" t="s">
        <v>196</v>
      </c>
    </row>
    <row r="334" spans="2:65" s="1" customFormat="1" ht="37.9" customHeight="1">
      <c r="B334" s="32"/>
      <c r="C334" s="137" t="s">
        <v>472</v>
      </c>
      <c r="D334" s="137" t="s">
        <v>198</v>
      </c>
      <c r="E334" s="138" t="s">
        <v>329</v>
      </c>
      <c r="F334" s="139" t="s">
        <v>330</v>
      </c>
      <c r="G334" s="140" t="s">
        <v>276</v>
      </c>
      <c r="H334" s="141">
        <v>3.74</v>
      </c>
      <c r="I334" s="142"/>
      <c r="J334" s="143">
        <f>ROUND(I334*H334,2)</f>
        <v>0</v>
      </c>
      <c r="K334" s="139" t="s">
        <v>202</v>
      </c>
      <c r="L334" s="32"/>
      <c r="M334" s="144" t="s">
        <v>1</v>
      </c>
      <c r="N334" s="145" t="s">
        <v>46</v>
      </c>
      <c r="P334" s="146">
        <f>O334*H334</f>
        <v>0</v>
      </c>
      <c r="Q334" s="146">
        <v>0</v>
      </c>
      <c r="R334" s="146">
        <f>Q334*H334</f>
        <v>0</v>
      </c>
      <c r="S334" s="146">
        <v>0</v>
      </c>
      <c r="T334" s="147">
        <f>S334*H334</f>
        <v>0</v>
      </c>
      <c r="AR334" s="148" t="s">
        <v>203</v>
      </c>
      <c r="AT334" s="148" t="s">
        <v>198</v>
      </c>
      <c r="AU334" s="148" t="s">
        <v>89</v>
      </c>
      <c r="AY334" s="17" t="s">
        <v>196</v>
      </c>
      <c r="BE334" s="149">
        <f>IF(N334="základní",J334,0)</f>
        <v>0</v>
      </c>
      <c r="BF334" s="149">
        <f>IF(N334="snížená",J334,0)</f>
        <v>0</v>
      </c>
      <c r="BG334" s="149">
        <f>IF(N334="zákl. přenesená",J334,0)</f>
        <v>0</v>
      </c>
      <c r="BH334" s="149">
        <f>IF(N334="sníž. přenesená",J334,0)</f>
        <v>0</v>
      </c>
      <c r="BI334" s="149">
        <f>IF(N334="nulová",J334,0)</f>
        <v>0</v>
      </c>
      <c r="BJ334" s="17" t="s">
        <v>21</v>
      </c>
      <c r="BK334" s="149">
        <f>ROUND(I334*H334,2)</f>
        <v>0</v>
      </c>
      <c r="BL334" s="17" t="s">
        <v>203</v>
      </c>
      <c r="BM334" s="148" t="s">
        <v>938</v>
      </c>
    </row>
    <row r="335" spans="2:65" s="1" customFormat="1" ht="33" customHeight="1">
      <c r="B335" s="32"/>
      <c r="C335" s="137" t="s">
        <v>476</v>
      </c>
      <c r="D335" s="137" t="s">
        <v>198</v>
      </c>
      <c r="E335" s="138" t="s">
        <v>939</v>
      </c>
      <c r="F335" s="139" t="s">
        <v>940</v>
      </c>
      <c r="G335" s="140" t="s">
        <v>201</v>
      </c>
      <c r="H335" s="141">
        <v>18.7</v>
      </c>
      <c r="I335" s="142"/>
      <c r="J335" s="143">
        <f>ROUND(I335*H335,2)</f>
        <v>0</v>
      </c>
      <c r="K335" s="139" t="s">
        <v>202</v>
      </c>
      <c r="L335" s="32"/>
      <c r="M335" s="144" t="s">
        <v>1</v>
      </c>
      <c r="N335" s="145" t="s">
        <v>46</v>
      </c>
      <c r="P335" s="146">
        <f>O335*H335</f>
        <v>0</v>
      </c>
      <c r="Q335" s="146">
        <v>0</v>
      </c>
      <c r="R335" s="146">
        <f>Q335*H335</f>
        <v>0</v>
      </c>
      <c r="S335" s="146">
        <v>0</v>
      </c>
      <c r="T335" s="147">
        <f>S335*H335</f>
        <v>0</v>
      </c>
      <c r="AR335" s="148" t="s">
        <v>203</v>
      </c>
      <c r="AT335" s="148" t="s">
        <v>198</v>
      </c>
      <c r="AU335" s="148" t="s">
        <v>89</v>
      </c>
      <c r="AY335" s="17" t="s">
        <v>196</v>
      </c>
      <c r="BE335" s="149">
        <f>IF(N335="základní",J335,0)</f>
        <v>0</v>
      </c>
      <c r="BF335" s="149">
        <f>IF(N335="snížená",J335,0)</f>
        <v>0</v>
      </c>
      <c r="BG335" s="149">
        <f>IF(N335="zákl. přenesená",J335,0)</f>
        <v>0</v>
      </c>
      <c r="BH335" s="149">
        <f>IF(N335="sníž. přenesená",J335,0)</f>
        <v>0</v>
      </c>
      <c r="BI335" s="149">
        <f>IF(N335="nulová",J335,0)</f>
        <v>0</v>
      </c>
      <c r="BJ335" s="17" t="s">
        <v>21</v>
      </c>
      <c r="BK335" s="149">
        <f>ROUND(I335*H335,2)</f>
        <v>0</v>
      </c>
      <c r="BL335" s="17" t="s">
        <v>203</v>
      </c>
      <c r="BM335" s="148" t="s">
        <v>941</v>
      </c>
    </row>
    <row r="336" spans="2:65" s="12" customFormat="1" ht="11.25">
      <c r="B336" s="150"/>
      <c r="D336" s="151" t="s">
        <v>205</v>
      </c>
      <c r="E336" s="152" t="s">
        <v>1</v>
      </c>
      <c r="F336" s="153" t="s">
        <v>942</v>
      </c>
      <c r="H336" s="154">
        <v>18.7</v>
      </c>
      <c r="I336" s="155"/>
      <c r="L336" s="150"/>
      <c r="M336" s="156"/>
      <c r="T336" s="157"/>
      <c r="AT336" s="152" t="s">
        <v>205</v>
      </c>
      <c r="AU336" s="152" t="s">
        <v>89</v>
      </c>
      <c r="AV336" s="12" t="s">
        <v>89</v>
      </c>
      <c r="AW336" s="12" t="s">
        <v>36</v>
      </c>
      <c r="AX336" s="12" t="s">
        <v>21</v>
      </c>
      <c r="AY336" s="152" t="s">
        <v>196</v>
      </c>
    </row>
    <row r="337" spans="2:65" s="1" customFormat="1" ht="37.9" customHeight="1">
      <c r="B337" s="32"/>
      <c r="C337" s="137" t="s">
        <v>481</v>
      </c>
      <c r="D337" s="137" t="s">
        <v>198</v>
      </c>
      <c r="E337" s="138" t="s">
        <v>943</v>
      </c>
      <c r="F337" s="139" t="s">
        <v>944</v>
      </c>
      <c r="G337" s="140" t="s">
        <v>201</v>
      </c>
      <c r="H337" s="141">
        <v>37.4</v>
      </c>
      <c r="I337" s="142"/>
      <c r="J337" s="143">
        <f>ROUND(I337*H337,2)</f>
        <v>0</v>
      </c>
      <c r="K337" s="139" t="s">
        <v>202</v>
      </c>
      <c r="L337" s="32"/>
      <c r="M337" s="144" t="s">
        <v>1</v>
      </c>
      <c r="N337" s="145" t="s">
        <v>46</v>
      </c>
      <c r="P337" s="146">
        <f>O337*H337</f>
        <v>0</v>
      </c>
      <c r="Q337" s="146">
        <v>0</v>
      </c>
      <c r="R337" s="146">
        <f>Q337*H337</f>
        <v>0</v>
      </c>
      <c r="S337" s="146">
        <v>0</v>
      </c>
      <c r="T337" s="147">
        <f>S337*H337</f>
        <v>0</v>
      </c>
      <c r="AR337" s="148" t="s">
        <v>203</v>
      </c>
      <c r="AT337" s="148" t="s">
        <v>198</v>
      </c>
      <c r="AU337" s="148" t="s">
        <v>89</v>
      </c>
      <c r="AY337" s="17" t="s">
        <v>196</v>
      </c>
      <c r="BE337" s="149">
        <f>IF(N337="základní",J337,0)</f>
        <v>0</v>
      </c>
      <c r="BF337" s="149">
        <f>IF(N337="snížená",J337,0)</f>
        <v>0</v>
      </c>
      <c r="BG337" s="149">
        <f>IF(N337="zákl. přenesená",J337,0)</f>
        <v>0</v>
      </c>
      <c r="BH337" s="149">
        <f>IF(N337="sníž. přenesená",J337,0)</f>
        <v>0</v>
      </c>
      <c r="BI337" s="149">
        <f>IF(N337="nulová",J337,0)</f>
        <v>0</v>
      </c>
      <c r="BJ337" s="17" t="s">
        <v>21</v>
      </c>
      <c r="BK337" s="149">
        <f>ROUND(I337*H337,2)</f>
        <v>0</v>
      </c>
      <c r="BL337" s="17" t="s">
        <v>203</v>
      </c>
      <c r="BM337" s="148" t="s">
        <v>945</v>
      </c>
    </row>
    <row r="338" spans="2:65" s="13" customFormat="1" ht="11.25">
      <c r="B338" s="158"/>
      <c r="D338" s="151" t="s">
        <v>205</v>
      </c>
      <c r="E338" s="159" t="s">
        <v>1</v>
      </c>
      <c r="F338" s="160" t="s">
        <v>946</v>
      </c>
      <c r="H338" s="159" t="s">
        <v>1</v>
      </c>
      <c r="I338" s="161"/>
      <c r="L338" s="158"/>
      <c r="M338" s="162"/>
      <c r="T338" s="163"/>
      <c r="AT338" s="159" t="s">
        <v>205</v>
      </c>
      <c r="AU338" s="159" t="s">
        <v>89</v>
      </c>
      <c r="AV338" s="13" t="s">
        <v>21</v>
      </c>
      <c r="AW338" s="13" t="s">
        <v>36</v>
      </c>
      <c r="AX338" s="13" t="s">
        <v>81</v>
      </c>
      <c r="AY338" s="159" t="s">
        <v>196</v>
      </c>
    </row>
    <row r="339" spans="2:65" s="12" customFormat="1" ht="11.25">
      <c r="B339" s="150"/>
      <c r="D339" s="151" t="s">
        <v>205</v>
      </c>
      <c r="E339" s="152" t="s">
        <v>788</v>
      </c>
      <c r="F339" s="153" t="s">
        <v>947</v>
      </c>
      <c r="H339" s="154">
        <v>37.4</v>
      </c>
      <c r="I339" s="155"/>
      <c r="L339" s="150"/>
      <c r="M339" s="156"/>
      <c r="T339" s="157"/>
      <c r="AT339" s="152" t="s">
        <v>205</v>
      </c>
      <c r="AU339" s="152" t="s">
        <v>89</v>
      </c>
      <c r="AV339" s="12" t="s">
        <v>89</v>
      </c>
      <c r="AW339" s="12" t="s">
        <v>36</v>
      </c>
      <c r="AX339" s="12" t="s">
        <v>21</v>
      </c>
      <c r="AY339" s="152" t="s">
        <v>196</v>
      </c>
    </row>
    <row r="340" spans="2:65" s="1" customFormat="1" ht="49.15" customHeight="1">
      <c r="B340" s="32"/>
      <c r="C340" s="137" t="s">
        <v>487</v>
      </c>
      <c r="D340" s="137" t="s">
        <v>198</v>
      </c>
      <c r="E340" s="138" t="s">
        <v>948</v>
      </c>
      <c r="F340" s="139" t="s">
        <v>949</v>
      </c>
      <c r="G340" s="140" t="s">
        <v>201</v>
      </c>
      <c r="H340" s="141">
        <v>37.4</v>
      </c>
      <c r="I340" s="142"/>
      <c r="J340" s="143">
        <f>ROUND(I340*H340,2)</f>
        <v>0</v>
      </c>
      <c r="K340" s="139" t="s">
        <v>217</v>
      </c>
      <c r="L340" s="32"/>
      <c r="M340" s="144" t="s">
        <v>1</v>
      </c>
      <c r="N340" s="145" t="s">
        <v>46</v>
      </c>
      <c r="P340" s="146">
        <f>O340*H340</f>
        <v>0</v>
      </c>
      <c r="Q340" s="146">
        <v>0</v>
      </c>
      <c r="R340" s="146">
        <f>Q340*H340</f>
        <v>0</v>
      </c>
      <c r="S340" s="146">
        <v>0</v>
      </c>
      <c r="T340" s="147">
        <f>S340*H340</f>
        <v>0</v>
      </c>
      <c r="AR340" s="148" t="s">
        <v>203</v>
      </c>
      <c r="AT340" s="148" t="s">
        <v>198</v>
      </c>
      <c r="AU340" s="148" t="s">
        <v>89</v>
      </c>
      <c r="AY340" s="17" t="s">
        <v>196</v>
      </c>
      <c r="BE340" s="149">
        <f>IF(N340="základní",J340,0)</f>
        <v>0</v>
      </c>
      <c r="BF340" s="149">
        <f>IF(N340="snížená",J340,0)</f>
        <v>0</v>
      </c>
      <c r="BG340" s="149">
        <f>IF(N340="zákl. přenesená",J340,0)</f>
        <v>0</v>
      </c>
      <c r="BH340" s="149">
        <f>IF(N340="sníž. přenesená",J340,0)</f>
        <v>0</v>
      </c>
      <c r="BI340" s="149">
        <f>IF(N340="nulová",J340,0)</f>
        <v>0</v>
      </c>
      <c r="BJ340" s="17" t="s">
        <v>21</v>
      </c>
      <c r="BK340" s="149">
        <f>ROUND(I340*H340,2)</f>
        <v>0</v>
      </c>
      <c r="BL340" s="17" t="s">
        <v>203</v>
      </c>
      <c r="BM340" s="148" t="s">
        <v>950</v>
      </c>
    </row>
    <row r="341" spans="2:65" s="13" customFormat="1" ht="11.25">
      <c r="B341" s="158"/>
      <c r="D341" s="151" t="s">
        <v>205</v>
      </c>
      <c r="E341" s="159" t="s">
        <v>1</v>
      </c>
      <c r="F341" s="160" t="s">
        <v>951</v>
      </c>
      <c r="H341" s="159" t="s">
        <v>1</v>
      </c>
      <c r="I341" s="161"/>
      <c r="L341" s="158"/>
      <c r="M341" s="162"/>
      <c r="T341" s="163"/>
      <c r="AT341" s="159" t="s">
        <v>205</v>
      </c>
      <c r="AU341" s="159" t="s">
        <v>89</v>
      </c>
      <c r="AV341" s="13" t="s">
        <v>21</v>
      </c>
      <c r="AW341" s="13" t="s">
        <v>36</v>
      </c>
      <c r="AX341" s="13" t="s">
        <v>81</v>
      </c>
      <c r="AY341" s="159" t="s">
        <v>196</v>
      </c>
    </row>
    <row r="342" spans="2:65" s="12" customFormat="1" ht="11.25">
      <c r="B342" s="150"/>
      <c r="D342" s="151" t="s">
        <v>205</v>
      </c>
      <c r="E342" s="152" t="s">
        <v>1</v>
      </c>
      <c r="F342" s="153" t="s">
        <v>788</v>
      </c>
      <c r="H342" s="154">
        <v>37.4</v>
      </c>
      <c r="I342" s="155"/>
      <c r="L342" s="150"/>
      <c r="M342" s="156"/>
      <c r="T342" s="157"/>
      <c r="AT342" s="152" t="s">
        <v>205</v>
      </c>
      <c r="AU342" s="152" t="s">
        <v>89</v>
      </c>
      <c r="AV342" s="12" t="s">
        <v>89</v>
      </c>
      <c r="AW342" s="12" t="s">
        <v>36</v>
      </c>
      <c r="AX342" s="12" t="s">
        <v>21</v>
      </c>
      <c r="AY342" s="152" t="s">
        <v>196</v>
      </c>
    </row>
    <row r="343" spans="2:65" s="11" customFormat="1" ht="22.9" customHeight="1">
      <c r="B343" s="125"/>
      <c r="D343" s="126" t="s">
        <v>80</v>
      </c>
      <c r="E343" s="135" t="s">
        <v>203</v>
      </c>
      <c r="F343" s="135" t="s">
        <v>382</v>
      </c>
      <c r="I343" s="128"/>
      <c r="J343" s="136">
        <f>BK343</f>
        <v>0</v>
      </c>
      <c r="L343" s="125"/>
      <c r="M343" s="130"/>
      <c r="P343" s="131">
        <f>SUM(P344:P353)</f>
        <v>0</v>
      </c>
      <c r="R343" s="131">
        <f>SUM(R344:R353)</f>
        <v>0</v>
      </c>
      <c r="T343" s="132">
        <f>SUM(T344:T353)</f>
        <v>0</v>
      </c>
      <c r="AR343" s="126" t="s">
        <v>21</v>
      </c>
      <c r="AT343" s="133" t="s">
        <v>80</v>
      </c>
      <c r="AU343" s="133" t="s">
        <v>21</v>
      </c>
      <c r="AY343" s="126" t="s">
        <v>196</v>
      </c>
      <c r="BK343" s="134">
        <f>SUM(BK344:BK353)</f>
        <v>0</v>
      </c>
    </row>
    <row r="344" spans="2:65" s="1" customFormat="1" ht="24.2" customHeight="1">
      <c r="B344" s="32"/>
      <c r="C344" s="137" t="s">
        <v>491</v>
      </c>
      <c r="D344" s="137" t="s">
        <v>198</v>
      </c>
      <c r="E344" s="138" t="s">
        <v>384</v>
      </c>
      <c r="F344" s="139" t="s">
        <v>385</v>
      </c>
      <c r="G344" s="140" t="s">
        <v>276</v>
      </c>
      <c r="H344" s="141">
        <v>7.26</v>
      </c>
      <c r="I344" s="142"/>
      <c r="J344" s="143">
        <f>ROUND(I344*H344,2)</f>
        <v>0</v>
      </c>
      <c r="K344" s="139" t="s">
        <v>202</v>
      </c>
      <c r="L344" s="32"/>
      <c r="M344" s="144" t="s">
        <v>1</v>
      </c>
      <c r="N344" s="145" t="s">
        <v>46</v>
      </c>
      <c r="P344" s="146">
        <f>O344*H344</f>
        <v>0</v>
      </c>
      <c r="Q344" s="146">
        <v>0</v>
      </c>
      <c r="R344" s="146">
        <f>Q344*H344</f>
        <v>0</v>
      </c>
      <c r="S344" s="146">
        <v>0</v>
      </c>
      <c r="T344" s="147">
        <f>S344*H344</f>
        <v>0</v>
      </c>
      <c r="AR344" s="148" t="s">
        <v>203</v>
      </c>
      <c r="AT344" s="148" t="s">
        <v>198</v>
      </c>
      <c r="AU344" s="148" t="s">
        <v>89</v>
      </c>
      <c r="AY344" s="17" t="s">
        <v>196</v>
      </c>
      <c r="BE344" s="149">
        <f>IF(N344="základní",J344,0)</f>
        <v>0</v>
      </c>
      <c r="BF344" s="149">
        <f>IF(N344="snížená",J344,0)</f>
        <v>0</v>
      </c>
      <c r="BG344" s="149">
        <f>IF(N344="zákl. přenesená",J344,0)</f>
        <v>0</v>
      </c>
      <c r="BH344" s="149">
        <f>IF(N344="sníž. přenesená",J344,0)</f>
        <v>0</v>
      </c>
      <c r="BI344" s="149">
        <f>IF(N344="nulová",J344,0)</f>
        <v>0</v>
      </c>
      <c r="BJ344" s="17" t="s">
        <v>21</v>
      </c>
      <c r="BK344" s="149">
        <f>ROUND(I344*H344,2)</f>
        <v>0</v>
      </c>
      <c r="BL344" s="17" t="s">
        <v>203</v>
      </c>
      <c r="BM344" s="148" t="s">
        <v>952</v>
      </c>
    </row>
    <row r="345" spans="2:65" s="12" customFormat="1" ht="11.25">
      <c r="B345" s="150"/>
      <c r="D345" s="151" t="s">
        <v>205</v>
      </c>
      <c r="E345" s="152" t="s">
        <v>1</v>
      </c>
      <c r="F345" s="153" t="s">
        <v>953</v>
      </c>
      <c r="H345" s="154">
        <v>0.11</v>
      </c>
      <c r="I345" s="155"/>
      <c r="L345" s="150"/>
      <c r="M345" s="156"/>
      <c r="T345" s="157"/>
      <c r="AT345" s="152" t="s">
        <v>205</v>
      </c>
      <c r="AU345" s="152" t="s">
        <v>89</v>
      </c>
      <c r="AV345" s="12" t="s">
        <v>89</v>
      </c>
      <c r="AW345" s="12" t="s">
        <v>36</v>
      </c>
      <c r="AX345" s="12" t="s">
        <v>81</v>
      </c>
      <c r="AY345" s="152" t="s">
        <v>196</v>
      </c>
    </row>
    <row r="346" spans="2:65" s="12" customFormat="1" ht="11.25">
      <c r="B346" s="150"/>
      <c r="D346" s="151" t="s">
        <v>205</v>
      </c>
      <c r="E346" s="152" t="s">
        <v>1</v>
      </c>
      <c r="F346" s="153" t="s">
        <v>954</v>
      </c>
      <c r="H346" s="154">
        <v>3.6080000000000001</v>
      </c>
      <c r="I346" s="155"/>
      <c r="L346" s="150"/>
      <c r="M346" s="156"/>
      <c r="T346" s="157"/>
      <c r="AT346" s="152" t="s">
        <v>205</v>
      </c>
      <c r="AU346" s="152" t="s">
        <v>89</v>
      </c>
      <c r="AV346" s="12" t="s">
        <v>89</v>
      </c>
      <c r="AW346" s="12" t="s">
        <v>36</v>
      </c>
      <c r="AX346" s="12" t="s">
        <v>81</v>
      </c>
      <c r="AY346" s="152" t="s">
        <v>196</v>
      </c>
    </row>
    <row r="347" spans="2:65" s="12" customFormat="1" ht="11.25">
      <c r="B347" s="150"/>
      <c r="D347" s="151" t="s">
        <v>205</v>
      </c>
      <c r="E347" s="152" t="s">
        <v>1</v>
      </c>
      <c r="F347" s="153" t="s">
        <v>955</v>
      </c>
      <c r="H347" s="154">
        <v>1.87</v>
      </c>
      <c r="I347" s="155"/>
      <c r="L347" s="150"/>
      <c r="M347" s="156"/>
      <c r="T347" s="157"/>
      <c r="AT347" s="152" t="s">
        <v>205</v>
      </c>
      <c r="AU347" s="152" t="s">
        <v>89</v>
      </c>
      <c r="AV347" s="12" t="s">
        <v>89</v>
      </c>
      <c r="AW347" s="12" t="s">
        <v>36</v>
      </c>
      <c r="AX347" s="12" t="s">
        <v>81</v>
      </c>
      <c r="AY347" s="152" t="s">
        <v>196</v>
      </c>
    </row>
    <row r="348" spans="2:65" s="12" customFormat="1" ht="11.25">
      <c r="B348" s="150"/>
      <c r="D348" s="151" t="s">
        <v>205</v>
      </c>
      <c r="E348" s="152" t="s">
        <v>1</v>
      </c>
      <c r="F348" s="153" t="s">
        <v>956</v>
      </c>
      <c r="H348" s="154">
        <v>1.43</v>
      </c>
      <c r="I348" s="155"/>
      <c r="L348" s="150"/>
      <c r="M348" s="156"/>
      <c r="T348" s="157"/>
      <c r="AT348" s="152" t="s">
        <v>205</v>
      </c>
      <c r="AU348" s="152" t="s">
        <v>89</v>
      </c>
      <c r="AV348" s="12" t="s">
        <v>89</v>
      </c>
      <c r="AW348" s="12" t="s">
        <v>36</v>
      </c>
      <c r="AX348" s="12" t="s">
        <v>81</v>
      </c>
      <c r="AY348" s="152" t="s">
        <v>196</v>
      </c>
    </row>
    <row r="349" spans="2:65" s="12" customFormat="1" ht="11.25">
      <c r="B349" s="150"/>
      <c r="D349" s="151" t="s">
        <v>205</v>
      </c>
      <c r="E349" s="152" t="s">
        <v>1</v>
      </c>
      <c r="F349" s="153" t="s">
        <v>957</v>
      </c>
      <c r="H349" s="154">
        <v>0.24199999999999999</v>
      </c>
      <c r="I349" s="155"/>
      <c r="L349" s="150"/>
      <c r="M349" s="156"/>
      <c r="T349" s="157"/>
      <c r="AT349" s="152" t="s">
        <v>205</v>
      </c>
      <c r="AU349" s="152" t="s">
        <v>89</v>
      </c>
      <c r="AV349" s="12" t="s">
        <v>89</v>
      </c>
      <c r="AW349" s="12" t="s">
        <v>36</v>
      </c>
      <c r="AX349" s="12" t="s">
        <v>81</v>
      </c>
      <c r="AY349" s="152" t="s">
        <v>196</v>
      </c>
    </row>
    <row r="350" spans="2:65" s="14" customFormat="1" ht="11.25">
      <c r="B350" s="164"/>
      <c r="D350" s="151" t="s">
        <v>205</v>
      </c>
      <c r="E350" s="165" t="s">
        <v>139</v>
      </c>
      <c r="F350" s="166" t="s">
        <v>249</v>
      </c>
      <c r="H350" s="167">
        <v>7.26</v>
      </c>
      <c r="I350" s="168"/>
      <c r="L350" s="164"/>
      <c r="M350" s="169"/>
      <c r="T350" s="170"/>
      <c r="AT350" s="165" t="s">
        <v>205</v>
      </c>
      <c r="AU350" s="165" t="s">
        <v>89</v>
      </c>
      <c r="AV350" s="14" t="s">
        <v>203</v>
      </c>
      <c r="AW350" s="14" t="s">
        <v>36</v>
      </c>
      <c r="AX350" s="14" t="s">
        <v>21</v>
      </c>
      <c r="AY350" s="165" t="s">
        <v>196</v>
      </c>
    </row>
    <row r="351" spans="2:65" s="1" customFormat="1" ht="24.2" customHeight="1">
      <c r="B351" s="32"/>
      <c r="C351" s="137" t="s">
        <v>495</v>
      </c>
      <c r="D351" s="137" t="s">
        <v>198</v>
      </c>
      <c r="E351" s="138" t="s">
        <v>389</v>
      </c>
      <c r="F351" s="139" t="s">
        <v>390</v>
      </c>
      <c r="G351" s="140" t="s">
        <v>276</v>
      </c>
      <c r="H351" s="141">
        <v>7.26</v>
      </c>
      <c r="I351" s="142"/>
      <c r="J351" s="143">
        <f>ROUND(I351*H351,2)</f>
        <v>0</v>
      </c>
      <c r="K351" s="139" t="s">
        <v>202</v>
      </c>
      <c r="L351" s="32"/>
      <c r="M351" s="144" t="s">
        <v>1</v>
      </c>
      <c r="N351" s="145" t="s">
        <v>46</v>
      </c>
      <c r="P351" s="146">
        <f>O351*H351</f>
        <v>0</v>
      </c>
      <c r="Q351" s="146">
        <v>0</v>
      </c>
      <c r="R351" s="146">
        <f>Q351*H351</f>
        <v>0</v>
      </c>
      <c r="S351" s="146">
        <v>0</v>
      </c>
      <c r="T351" s="147">
        <f>S351*H351</f>
        <v>0</v>
      </c>
      <c r="AR351" s="148" t="s">
        <v>203</v>
      </c>
      <c r="AT351" s="148" t="s">
        <v>198</v>
      </c>
      <c r="AU351" s="148" t="s">
        <v>89</v>
      </c>
      <c r="AY351" s="17" t="s">
        <v>196</v>
      </c>
      <c r="BE351" s="149">
        <f>IF(N351="základní",J351,0)</f>
        <v>0</v>
      </c>
      <c r="BF351" s="149">
        <f>IF(N351="snížená",J351,0)</f>
        <v>0</v>
      </c>
      <c r="BG351" s="149">
        <f>IF(N351="zákl. přenesená",J351,0)</f>
        <v>0</v>
      </c>
      <c r="BH351" s="149">
        <f>IF(N351="sníž. přenesená",J351,0)</f>
        <v>0</v>
      </c>
      <c r="BI351" s="149">
        <f>IF(N351="nulová",J351,0)</f>
        <v>0</v>
      </c>
      <c r="BJ351" s="17" t="s">
        <v>21</v>
      </c>
      <c r="BK351" s="149">
        <f>ROUND(I351*H351,2)</f>
        <v>0</v>
      </c>
      <c r="BL351" s="17" t="s">
        <v>203</v>
      </c>
      <c r="BM351" s="148" t="s">
        <v>958</v>
      </c>
    </row>
    <row r="352" spans="2:65" s="12" customFormat="1" ht="11.25">
      <c r="B352" s="150"/>
      <c r="D352" s="151" t="s">
        <v>205</v>
      </c>
      <c r="E352" s="152" t="s">
        <v>1</v>
      </c>
      <c r="F352" s="153" t="s">
        <v>392</v>
      </c>
      <c r="H352" s="154">
        <v>7.26</v>
      </c>
      <c r="I352" s="155"/>
      <c r="L352" s="150"/>
      <c r="M352" s="156"/>
      <c r="T352" s="157"/>
      <c r="AT352" s="152" t="s">
        <v>205</v>
      </c>
      <c r="AU352" s="152" t="s">
        <v>89</v>
      </c>
      <c r="AV352" s="12" t="s">
        <v>89</v>
      </c>
      <c r="AW352" s="12" t="s">
        <v>36</v>
      </c>
      <c r="AX352" s="12" t="s">
        <v>21</v>
      </c>
      <c r="AY352" s="152" t="s">
        <v>196</v>
      </c>
    </row>
    <row r="353" spans="2:65" s="1" customFormat="1" ht="37.9" customHeight="1">
      <c r="B353" s="32"/>
      <c r="C353" s="137" t="s">
        <v>500</v>
      </c>
      <c r="D353" s="137" t="s">
        <v>198</v>
      </c>
      <c r="E353" s="138" t="s">
        <v>361</v>
      </c>
      <c r="F353" s="139" t="s">
        <v>362</v>
      </c>
      <c r="G353" s="140" t="s">
        <v>276</v>
      </c>
      <c r="H353" s="141">
        <v>7.26</v>
      </c>
      <c r="I353" s="142"/>
      <c r="J353" s="143">
        <f>ROUND(I353*H353,2)</f>
        <v>0</v>
      </c>
      <c r="K353" s="139" t="s">
        <v>202</v>
      </c>
      <c r="L353" s="32"/>
      <c r="M353" s="144" t="s">
        <v>1</v>
      </c>
      <c r="N353" s="145" t="s">
        <v>46</v>
      </c>
      <c r="P353" s="146">
        <f>O353*H353</f>
        <v>0</v>
      </c>
      <c r="Q353" s="146">
        <v>0</v>
      </c>
      <c r="R353" s="146">
        <f>Q353*H353</f>
        <v>0</v>
      </c>
      <c r="S353" s="146">
        <v>0</v>
      </c>
      <c r="T353" s="147">
        <f>S353*H353</f>
        <v>0</v>
      </c>
      <c r="AR353" s="148" t="s">
        <v>203</v>
      </c>
      <c r="AT353" s="148" t="s">
        <v>198</v>
      </c>
      <c r="AU353" s="148" t="s">
        <v>89</v>
      </c>
      <c r="AY353" s="17" t="s">
        <v>196</v>
      </c>
      <c r="BE353" s="149">
        <f>IF(N353="základní",J353,0)</f>
        <v>0</v>
      </c>
      <c r="BF353" s="149">
        <f>IF(N353="snížená",J353,0)</f>
        <v>0</v>
      </c>
      <c r="BG353" s="149">
        <f>IF(N353="zákl. přenesená",J353,0)</f>
        <v>0</v>
      </c>
      <c r="BH353" s="149">
        <f>IF(N353="sníž. přenesená",J353,0)</f>
        <v>0</v>
      </c>
      <c r="BI353" s="149">
        <f>IF(N353="nulová",J353,0)</f>
        <v>0</v>
      </c>
      <c r="BJ353" s="17" t="s">
        <v>21</v>
      </c>
      <c r="BK353" s="149">
        <f>ROUND(I353*H353,2)</f>
        <v>0</v>
      </c>
      <c r="BL353" s="17" t="s">
        <v>203</v>
      </c>
      <c r="BM353" s="148" t="s">
        <v>959</v>
      </c>
    </row>
    <row r="354" spans="2:65" s="11" customFormat="1" ht="22.9" customHeight="1">
      <c r="B354" s="125"/>
      <c r="D354" s="126" t="s">
        <v>80</v>
      </c>
      <c r="E354" s="135" t="s">
        <v>395</v>
      </c>
      <c r="F354" s="135" t="s">
        <v>396</v>
      </c>
      <c r="I354" s="128"/>
      <c r="J354" s="136">
        <f>BK354</f>
        <v>0</v>
      </c>
      <c r="L354" s="125"/>
      <c r="M354" s="130"/>
      <c r="P354" s="131">
        <f>SUM(P355:P424)</f>
        <v>0</v>
      </c>
      <c r="R354" s="131">
        <f>SUM(R355:R424)</f>
        <v>14.883515599999999</v>
      </c>
      <c r="T354" s="132">
        <f>SUM(T355:T424)</f>
        <v>41.568739999999998</v>
      </c>
      <c r="AR354" s="126" t="s">
        <v>21</v>
      </c>
      <c r="AT354" s="133" t="s">
        <v>80</v>
      </c>
      <c r="AU354" s="133" t="s">
        <v>21</v>
      </c>
      <c r="AY354" s="126" t="s">
        <v>196</v>
      </c>
      <c r="BK354" s="134">
        <f>SUM(BK355:BK424)</f>
        <v>0</v>
      </c>
    </row>
    <row r="355" spans="2:65" s="1" customFormat="1" ht="24.2" customHeight="1">
      <c r="B355" s="32"/>
      <c r="C355" s="137" t="s">
        <v>509</v>
      </c>
      <c r="D355" s="137" t="s">
        <v>198</v>
      </c>
      <c r="E355" s="138" t="s">
        <v>398</v>
      </c>
      <c r="F355" s="139" t="s">
        <v>399</v>
      </c>
      <c r="G355" s="140" t="s">
        <v>201</v>
      </c>
      <c r="H355" s="141">
        <v>166.18</v>
      </c>
      <c r="I355" s="142"/>
      <c r="J355" s="143">
        <f>ROUND(I355*H355,2)</f>
        <v>0</v>
      </c>
      <c r="K355" s="139" t="s">
        <v>202</v>
      </c>
      <c r="L355" s="32"/>
      <c r="M355" s="144" t="s">
        <v>1</v>
      </c>
      <c r="N355" s="145" t="s">
        <v>46</v>
      </c>
      <c r="P355" s="146">
        <f>O355*H355</f>
        <v>0</v>
      </c>
      <c r="Q355" s="146">
        <v>0</v>
      </c>
      <c r="R355" s="146">
        <f>Q355*H355</f>
        <v>0</v>
      </c>
      <c r="S355" s="146">
        <v>9.8000000000000004E-2</v>
      </c>
      <c r="T355" s="147">
        <f>S355*H355</f>
        <v>16.285640000000001</v>
      </c>
      <c r="AR355" s="148" t="s">
        <v>203</v>
      </c>
      <c r="AT355" s="148" t="s">
        <v>198</v>
      </c>
      <c r="AU355" s="148" t="s">
        <v>89</v>
      </c>
      <c r="AY355" s="17" t="s">
        <v>196</v>
      </c>
      <c r="BE355" s="149">
        <f>IF(N355="základní",J355,0)</f>
        <v>0</v>
      </c>
      <c r="BF355" s="149">
        <f>IF(N355="snížená",J355,0)</f>
        <v>0</v>
      </c>
      <c r="BG355" s="149">
        <f>IF(N355="zákl. přenesená",J355,0)</f>
        <v>0</v>
      </c>
      <c r="BH355" s="149">
        <f>IF(N355="sníž. přenesená",J355,0)</f>
        <v>0</v>
      </c>
      <c r="BI355" s="149">
        <f>IF(N355="nulová",J355,0)</f>
        <v>0</v>
      </c>
      <c r="BJ355" s="17" t="s">
        <v>21</v>
      </c>
      <c r="BK355" s="149">
        <f>ROUND(I355*H355,2)</f>
        <v>0</v>
      </c>
      <c r="BL355" s="17" t="s">
        <v>203</v>
      </c>
      <c r="BM355" s="148" t="s">
        <v>400</v>
      </c>
    </row>
    <row r="356" spans="2:65" s="12" customFormat="1" ht="11.25">
      <c r="B356" s="150"/>
      <c r="D356" s="151" t="s">
        <v>205</v>
      </c>
      <c r="E356" s="152" t="s">
        <v>1</v>
      </c>
      <c r="F356" s="153" t="s">
        <v>401</v>
      </c>
      <c r="H356" s="154">
        <v>94.96</v>
      </c>
      <c r="I356" s="155"/>
      <c r="L356" s="150"/>
      <c r="M356" s="156"/>
      <c r="T356" s="157"/>
      <c r="AT356" s="152" t="s">
        <v>205</v>
      </c>
      <c r="AU356" s="152" t="s">
        <v>89</v>
      </c>
      <c r="AV356" s="12" t="s">
        <v>89</v>
      </c>
      <c r="AW356" s="12" t="s">
        <v>36</v>
      </c>
      <c r="AX356" s="12" t="s">
        <v>81</v>
      </c>
      <c r="AY356" s="152" t="s">
        <v>196</v>
      </c>
    </row>
    <row r="357" spans="2:65" s="12" customFormat="1" ht="11.25">
      <c r="B357" s="150"/>
      <c r="D357" s="151" t="s">
        <v>205</v>
      </c>
      <c r="E357" s="152" t="s">
        <v>1</v>
      </c>
      <c r="F357" s="153" t="s">
        <v>402</v>
      </c>
      <c r="H357" s="154">
        <v>71.22</v>
      </c>
      <c r="I357" s="155"/>
      <c r="L357" s="150"/>
      <c r="M357" s="156"/>
      <c r="T357" s="157"/>
      <c r="AT357" s="152" t="s">
        <v>205</v>
      </c>
      <c r="AU357" s="152" t="s">
        <v>89</v>
      </c>
      <c r="AV357" s="12" t="s">
        <v>89</v>
      </c>
      <c r="AW357" s="12" t="s">
        <v>36</v>
      </c>
      <c r="AX357" s="12" t="s">
        <v>81</v>
      </c>
      <c r="AY357" s="152" t="s">
        <v>196</v>
      </c>
    </row>
    <row r="358" spans="2:65" s="14" customFormat="1" ht="11.25">
      <c r="B358" s="164"/>
      <c r="D358" s="151" t="s">
        <v>205</v>
      </c>
      <c r="E358" s="165" t="s">
        <v>1</v>
      </c>
      <c r="F358" s="166" t="s">
        <v>249</v>
      </c>
      <c r="H358" s="167">
        <v>166.18</v>
      </c>
      <c r="I358" s="168"/>
      <c r="L358" s="164"/>
      <c r="M358" s="169"/>
      <c r="T358" s="170"/>
      <c r="AT358" s="165" t="s">
        <v>205</v>
      </c>
      <c r="AU358" s="165" t="s">
        <v>89</v>
      </c>
      <c r="AV358" s="14" t="s">
        <v>203</v>
      </c>
      <c r="AW358" s="14" t="s">
        <v>36</v>
      </c>
      <c r="AX358" s="14" t="s">
        <v>21</v>
      </c>
      <c r="AY358" s="165" t="s">
        <v>196</v>
      </c>
    </row>
    <row r="359" spans="2:65" s="1" customFormat="1" ht="16.5" customHeight="1">
      <c r="B359" s="32"/>
      <c r="C359" s="137" t="s">
        <v>515</v>
      </c>
      <c r="D359" s="137" t="s">
        <v>198</v>
      </c>
      <c r="E359" s="138" t="s">
        <v>404</v>
      </c>
      <c r="F359" s="139" t="s">
        <v>405</v>
      </c>
      <c r="G359" s="140" t="s">
        <v>227</v>
      </c>
      <c r="H359" s="141">
        <v>94.96</v>
      </c>
      <c r="I359" s="142"/>
      <c r="J359" s="143">
        <f>ROUND(I359*H359,2)</f>
        <v>0</v>
      </c>
      <c r="K359" s="139" t="s">
        <v>202</v>
      </c>
      <c r="L359" s="32"/>
      <c r="M359" s="144" t="s">
        <v>1</v>
      </c>
      <c r="N359" s="145" t="s">
        <v>46</v>
      </c>
      <c r="P359" s="146">
        <f>O359*H359</f>
        <v>0</v>
      </c>
      <c r="Q359" s="146">
        <v>0</v>
      </c>
      <c r="R359" s="146">
        <f>Q359*H359</f>
        <v>0</v>
      </c>
      <c r="S359" s="146">
        <v>0</v>
      </c>
      <c r="T359" s="147">
        <f>S359*H359</f>
        <v>0</v>
      </c>
      <c r="AR359" s="148" t="s">
        <v>203</v>
      </c>
      <c r="AT359" s="148" t="s">
        <v>198</v>
      </c>
      <c r="AU359" s="148" t="s">
        <v>89</v>
      </c>
      <c r="AY359" s="17" t="s">
        <v>196</v>
      </c>
      <c r="BE359" s="149">
        <f>IF(N359="základní",J359,0)</f>
        <v>0</v>
      </c>
      <c r="BF359" s="149">
        <f>IF(N359="snížená",J359,0)</f>
        <v>0</v>
      </c>
      <c r="BG359" s="149">
        <f>IF(N359="zákl. přenesená",J359,0)</f>
        <v>0</v>
      </c>
      <c r="BH359" s="149">
        <f>IF(N359="sníž. přenesená",J359,0)</f>
        <v>0</v>
      </c>
      <c r="BI359" s="149">
        <f>IF(N359="nulová",J359,0)</f>
        <v>0</v>
      </c>
      <c r="BJ359" s="17" t="s">
        <v>21</v>
      </c>
      <c r="BK359" s="149">
        <f>ROUND(I359*H359,2)</f>
        <v>0</v>
      </c>
      <c r="BL359" s="17" t="s">
        <v>203</v>
      </c>
      <c r="BM359" s="148" t="s">
        <v>406</v>
      </c>
    </row>
    <row r="360" spans="2:65" s="13" customFormat="1" ht="11.25">
      <c r="B360" s="158"/>
      <c r="D360" s="151" t="s">
        <v>205</v>
      </c>
      <c r="E360" s="159" t="s">
        <v>1</v>
      </c>
      <c r="F360" s="160" t="s">
        <v>407</v>
      </c>
      <c r="H360" s="159" t="s">
        <v>1</v>
      </c>
      <c r="I360" s="161"/>
      <c r="L360" s="158"/>
      <c r="M360" s="162"/>
      <c r="T360" s="163"/>
      <c r="AT360" s="159" t="s">
        <v>205</v>
      </c>
      <c r="AU360" s="159" t="s">
        <v>89</v>
      </c>
      <c r="AV360" s="13" t="s">
        <v>21</v>
      </c>
      <c r="AW360" s="13" t="s">
        <v>36</v>
      </c>
      <c r="AX360" s="13" t="s">
        <v>81</v>
      </c>
      <c r="AY360" s="159" t="s">
        <v>196</v>
      </c>
    </row>
    <row r="361" spans="2:65" s="12" customFormat="1" ht="11.25">
      <c r="B361" s="150"/>
      <c r="D361" s="151" t="s">
        <v>205</v>
      </c>
      <c r="E361" s="152" t="s">
        <v>1</v>
      </c>
      <c r="F361" s="153" t="s">
        <v>960</v>
      </c>
      <c r="H361" s="154">
        <v>47.48</v>
      </c>
      <c r="I361" s="155"/>
      <c r="L361" s="150"/>
      <c r="M361" s="156"/>
      <c r="T361" s="157"/>
      <c r="AT361" s="152" t="s">
        <v>205</v>
      </c>
      <c r="AU361" s="152" t="s">
        <v>89</v>
      </c>
      <c r="AV361" s="12" t="s">
        <v>89</v>
      </c>
      <c r="AW361" s="12" t="s">
        <v>36</v>
      </c>
      <c r="AX361" s="12" t="s">
        <v>81</v>
      </c>
      <c r="AY361" s="152" t="s">
        <v>196</v>
      </c>
    </row>
    <row r="362" spans="2:65" s="15" customFormat="1" ht="11.25">
      <c r="B362" s="171"/>
      <c r="D362" s="151" t="s">
        <v>205</v>
      </c>
      <c r="E362" s="172" t="s">
        <v>152</v>
      </c>
      <c r="F362" s="173" t="s">
        <v>304</v>
      </c>
      <c r="H362" s="174">
        <v>47.48</v>
      </c>
      <c r="I362" s="175"/>
      <c r="L362" s="171"/>
      <c r="M362" s="176"/>
      <c r="T362" s="177"/>
      <c r="AT362" s="172" t="s">
        <v>205</v>
      </c>
      <c r="AU362" s="172" t="s">
        <v>89</v>
      </c>
      <c r="AV362" s="15" t="s">
        <v>97</v>
      </c>
      <c r="AW362" s="15" t="s">
        <v>36</v>
      </c>
      <c r="AX362" s="15" t="s">
        <v>81</v>
      </c>
      <c r="AY362" s="172" t="s">
        <v>196</v>
      </c>
    </row>
    <row r="363" spans="2:65" s="13" customFormat="1" ht="11.25">
      <c r="B363" s="158"/>
      <c r="D363" s="151" t="s">
        <v>205</v>
      </c>
      <c r="E363" s="159" t="s">
        <v>1</v>
      </c>
      <c r="F363" s="160" t="s">
        <v>409</v>
      </c>
      <c r="H363" s="159" t="s">
        <v>1</v>
      </c>
      <c r="I363" s="161"/>
      <c r="L363" s="158"/>
      <c r="M363" s="162"/>
      <c r="T363" s="163"/>
      <c r="AT363" s="159" t="s">
        <v>205</v>
      </c>
      <c r="AU363" s="159" t="s">
        <v>89</v>
      </c>
      <c r="AV363" s="13" t="s">
        <v>21</v>
      </c>
      <c r="AW363" s="13" t="s">
        <v>36</v>
      </c>
      <c r="AX363" s="13" t="s">
        <v>81</v>
      </c>
      <c r="AY363" s="159" t="s">
        <v>196</v>
      </c>
    </row>
    <row r="364" spans="2:65" s="12" customFormat="1" ht="11.25">
      <c r="B364" s="150"/>
      <c r="D364" s="151" t="s">
        <v>205</v>
      </c>
      <c r="E364" s="152" t="s">
        <v>1</v>
      </c>
      <c r="F364" s="153" t="s">
        <v>960</v>
      </c>
      <c r="H364" s="154">
        <v>47.48</v>
      </c>
      <c r="I364" s="155"/>
      <c r="L364" s="150"/>
      <c r="M364" s="156"/>
      <c r="T364" s="157"/>
      <c r="AT364" s="152" t="s">
        <v>205</v>
      </c>
      <c r="AU364" s="152" t="s">
        <v>89</v>
      </c>
      <c r="AV364" s="12" t="s">
        <v>89</v>
      </c>
      <c r="AW364" s="12" t="s">
        <v>36</v>
      </c>
      <c r="AX364" s="12" t="s">
        <v>81</v>
      </c>
      <c r="AY364" s="152" t="s">
        <v>196</v>
      </c>
    </row>
    <row r="365" spans="2:65" s="14" customFormat="1" ht="11.25">
      <c r="B365" s="164"/>
      <c r="D365" s="151" t="s">
        <v>205</v>
      </c>
      <c r="E365" s="165" t="s">
        <v>1</v>
      </c>
      <c r="F365" s="166" t="s">
        <v>249</v>
      </c>
      <c r="H365" s="167">
        <v>94.96</v>
      </c>
      <c r="I365" s="168"/>
      <c r="L365" s="164"/>
      <c r="M365" s="169"/>
      <c r="T365" s="170"/>
      <c r="AT365" s="165" t="s">
        <v>205</v>
      </c>
      <c r="AU365" s="165" t="s">
        <v>89</v>
      </c>
      <c r="AV365" s="14" t="s">
        <v>203</v>
      </c>
      <c r="AW365" s="14" t="s">
        <v>36</v>
      </c>
      <c r="AX365" s="14" t="s">
        <v>21</v>
      </c>
      <c r="AY365" s="165" t="s">
        <v>196</v>
      </c>
    </row>
    <row r="366" spans="2:65" s="1" customFormat="1" ht="24.2" customHeight="1">
      <c r="B366" s="32"/>
      <c r="C366" s="137" t="s">
        <v>519</v>
      </c>
      <c r="D366" s="137" t="s">
        <v>198</v>
      </c>
      <c r="E366" s="138" t="s">
        <v>412</v>
      </c>
      <c r="F366" s="139" t="s">
        <v>413</v>
      </c>
      <c r="G366" s="140" t="s">
        <v>201</v>
      </c>
      <c r="H366" s="141">
        <v>47.48</v>
      </c>
      <c r="I366" s="142"/>
      <c r="J366" s="143">
        <f>ROUND(I366*H366,2)</f>
        <v>0</v>
      </c>
      <c r="K366" s="139" t="s">
        <v>202</v>
      </c>
      <c r="L366" s="32"/>
      <c r="M366" s="144" t="s">
        <v>1</v>
      </c>
      <c r="N366" s="145" t="s">
        <v>46</v>
      </c>
      <c r="P366" s="146">
        <f>O366*H366</f>
        <v>0</v>
      </c>
      <c r="Q366" s="146">
        <v>0</v>
      </c>
      <c r="R366" s="146">
        <f>Q366*H366</f>
        <v>0</v>
      </c>
      <c r="S366" s="146">
        <v>0.22</v>
      </c>
      <c r="T366" s="147">
        <f>S366*H366</f>
        <v>10.445599999999999</v>
      </c>
      <c r="AR366" s="148" t="s">
        <v>203</v>
      </c>
      <c r="AT366" s="148" t="s">
        <v>198</v>
      </c>
      <c r="AU366" s="148" t="s">
        <v>89</v>
      </c>
      <c r="AY366" s="17" t="s">
        <v>196</v>
      </c>
      <c r="BE366" s="149">
        <f>IF(N366="základní",J366,0)</f>
        <v>0</v>
      </c>
      <c r="BF366" s="149">
        <f>IF(N366="snížená",J366,0)</f>
        <v>0</v>
      </c>
      <c r="BG366" s="149">
        <f>IF(N366="zákl. přenesená",J366,0)</f>
        <v>0</v>
      </c>
      <c r="BH366" s="149">
        <f>IF(N366="sníž. přenesená",J366,0)</f>
        <v>0</v>
      </c>
      <c r="BI366" s="149">
        <f>IF(N366="nulová",J366,0)</f>
        <v>0</v>
      </c>
      <c r="BJ366" s="17" t="s">
        <v>21</v>
      </c>
      <c r="BK366" s="149">
        <f>ROUND(I366*H366,2)</f>
        <v>0</v>
      </c>
      <c r="BL366" s="17" t="s">
        <v>203</v>
      </c>
      <c r="BM366" s="148" t="s">
        <v>414</v>
      </c>
    </row>
    <row r="367" spans="2:65" s="12" customFormat="1" ht="11.25">
      <c r="B367" s="150"/>
      <c r="D367" s="151" t="s">
        <v>205</v>
      </c>
      <c r="E367" s="152" t="s">
        <v>1</v>
      </c>
      <c r="F367" s="153" t="s">
        <v>415</v>
      </c>
      <c r="H367" s="154">
        <v>47.48</v>
      </c>
      <c r="I367" s="155"/>
      <c r="L367" s="150"/>
      <c r="M367" s="156"/>
      <c r="T367" s="157"/>
      <c r="AT367" s="152" t="s">
        <v>205</v>
      </c>
      <c r="AU367" s="152" t="s">
        <v>89</v>
      </c>
      <c r="AV367" s="12" t="s">
        <v>89</v>
      </c>
      <c r="AW367" s="12" t="s">
        <v>36</v>
      </c>
      <c r="AX367" s="12" t="s">
        <v>21</v>
      </c>
      <c r="AY367" s="152" t="s">
        <v>196</v>
      </c>
    </row>
    <row r="368" spans="2:65" s="1" customFormat="1" ht="24.2" customHeight="1">
      <c r="B368" s="32"/>
      <c r="C368" s="137" t="s">
        <v>523</v>
      </c>
      <c r="D368" s="137" t="s">
        <v>198</v>
      </c>
      <c r="E368" s="138" t="s">
        <v>417</v>
      </c>
      <c r="F368" s="139" t="s">
        <v>418</v>
      </c>
      <c r="G368" s="140" t="s">
        <v>227</v>
      </c>
      <c r="H368" s="141">
        <v>47.48</v>
      </c>
      <c r="I368" s="142"/>
      <c r="J368" s="143">
        <f>ROUND(I368*H368,2)</f>
        <v>0</v>
      </c>
      <c r="K368" s="139" t="s">
        <v>202</v>
      </c>
      <c r="L368" s="32"/>
      <c r="M368" s="144" t="s">
        <v>1</v>
      </c>
      <c r="N368" s="145" t="s">
        <v>46</v>
      </c>
      <c r="P368" s="146">
        <f>O368*H368</f>
        <v>0</v>
      </c>
      <c r="Q368" s="146">
        <v>0</v>
      </c>
      <c r="R368" s="146">
        <f>Q368*H368</f>
        <v>0</v>
      </c>
      <c r="S368" s="146">
        <v>0</v>
      </c>
      <c r="T368" s="147">
        <f>S368*H368</f>
        <v>0</v>
      </c>
      <c r="AR368" s="148" t="s">
        <v>203</v>
      </c>
      <c r="AT368" s="148" t="s">
        <v>198</v>
      </c>
      <c r="AU368" s="148" t="s">
        <v>89</v>
      </c>
      <c r="AY368" s="17" t="s">
        <v>196</v>
      </c>
      <c r="BE368" s="149">
        <f>IF(N368="základní",J368,0)</f>
        <v>0</v>
      </c>
      <c r="BF368" s="149">
        <f>IF(N368="snížená",J368,0)</f>
        <v>0</v>
      </c>
      <c r="BG368" s="149">
        <f>IF(N368="zákl. přenesená",J368,0)</f>
        <v>0</v>
      </c>
      <c r="BH368" s="149">
        <f>IF(N368="sníž. přenesená",J368,0)</f>
        <v>0</v>
      </c>
      <c r="BI368" s="149">
        <f>IF(N368="nulová",J368,0)</f>
        <v>0</v>
      </c>
      <c r="BJ368" s="17" t="s">
        <v>21</v>
      </c>
      <c r="BK368" s="149">
        <f>ROUND(I368*H368,2)</f>
        <v>0</v>
      </c>
      <c r="BL368" s="17" t="s">
        <v>203</v>
      </c>
      <c r="BM368" s="148" t="s">
        <v>419</v>
      </c>
    </row>
    <row r="369" spans="2:65" s="13" customFormat="1" ht="11.25">
      <c r="B369" s="158"/>
      <c r="D369" s="151" t="s">
        <v>205</v>
      </c>
      <c r="E369" s="159" t="s">
        <v>1</v>
      </c>
      <c r="F369" s="160" t="s">
        <v>420</v>
      </c>
      <c r="H369" s="159" t="s">
        <v>1</v>
      </c>
      <c r="I369" s="161"/>
      <c r="L369" s="158"/>
      <c r="M369" s="162"/>
      <c r="T369" s="163"/>
      <c r="AT369" s="159" t="s">
        <v>205</v>
      </c>
      <c r="AU369" s="159" t="s">
        <v>89</v>
      </c>
      <c r="AV369" s="13" t="s">
        <v>21</v>
      </c>
      <c r="AW369" s="13" t="s">
        <v>36</v>
      </c>
      <c r="AX369" s="13" t="s">
        <v>81</v>
      </c>
      <c r="AY369" s="159" t="s">
        <v>196</v>
      </c>
    </row>
    <row r="370" spans="2:65" s="12" customFormat="1" ht="11.25">
      <c r="B370" s="150"/>
      <c r="D370" s="151" t="s">
        <v>205</v>
      </c>
      <c r="E370" s="152" t="s">
        <v>1</v>
      </c>
      <c r="F370" s="153" t="s">
        <v>960</v>
      </c>
      <c r="H370" s="154">
        <v>47.48</v>
      </c>
      <c r="I370" s="155"/>
      <c r="L370" s="150"/>
      <c r="M370" s="156"/>
      <c r="T370" s="157"/>
      <c r="AT370" s="152" t="s">
        <v>205</v>
      </c>
      <c r="AU370" s="152" t="s">
        <v>89</v>
      </c>
      <c r="AV370" s="12" t="s">
        <v>89</v>
      </c>
      <c r="AW370" s="12" t="s">
        <v>36</v>
      </c>
      <c r="AX370" s="12" t="s">
        <v>21</v>
      </c>
      <c r="AY370" s="152" t="s">
        <v>196</v>
      </c>
    </row>
    <row r="371" spans="2:65" s="1" customFormat="1" ht="21.75" customHeight="1">
      <c r="B371" s="32"/>
      <c r="C371" s="137" t="s">
        <v>528</v>
      </c>
      <c r="D371" s="137" t="s">
        <v>198</v>
      </c>
      <c r="E371" s="138" t="s">
        <v>232</v>
      </c>
      <c r="F371" s="139" t="s">
        <v>233</v>
      </c>
      <c r="G371" s="140" t="s">
        <v>209</v>
      </c>
      <c r="H371" s="141">
        <v>26.731000000000002</v>
      </c>
      <c r="I371" s="142"/>
      <c r="J371" s="143">
        <f>ROUND(I371*H371,2)</f>
        <v>0</v>
      </c>
      <c r="K371" s="139" t="s">
        <v>202</v>
      </c>
      <c r="L371" s="32"/>
      <c r="M371" s="144" t="s">
        <v>1</v>
      </c>
      <c r="N371" s="145" t="s">
        <v>46</v>
      </c>
      <c r="P371" s="146">
        <f>O371*H371</f>
        <v>0</v>
      </c>
      <c r="Q371" s="146">
        <v>0</v>
      </c>
      <c r="R371" s="146">
        <f>Q371*H371</f>
        <v>0</v>
      </c>
      <c r="S371" s="146">
        <v>0</v>
      </c>
      <c r="T371" s="147">
        <f>S371*H371</f>
        <v>0</v>
      </c>
      <c r="AR371" s="148" t="s">
        <v>203</v>
      </c>
      <c r="AT371" s="148" t="s">
        <v>198</v>
      </c>
      <c r="AU371" s="148" t="s">
        <v>89</v>
      </c>
      <c r="AY371" s="17" t="s">
        <v>196</v>
      </c>
      <c r="BE371" s="149">
        <f>IF(N371="základní",J371,0)</f>
        <v>0</v>
      </c>
      <c r="BF371" s="149">
        <f>IF(N371="snížená",J371,0)</f>
        <v>0</v>
      </c>
      <c r="BG371" s="149">
        <f>IF(N371="zákl. přenesená",J371,0)</f>
        <v>0</v>
      </c>
      <c r="BH371" s="149">
        <f>IF(N371="sníž. přenesená",J371,0)</f>
        <v>0</v>
      </c>
      <c r="BI371" s="149">
        <f>IF(N371="nulová",J371,0)</f>
        <v>0</v>
      </c>
      <c r="BJ371" s="17" t="s">
        <v>21</v>
      </c>
      <c r="BK371" s="149">
        <f>ROUND(I371*H371,2)</f>
        <v>0</v>
      </c>
      <c r="BL371" s="17" t="s">
        <v>203</v>
      </c>
      <c r="BM371" s="148" t="s">
        <v>423</v>
      </c>
    </row>
    <row r="372" spans="2:65" s="1" customFormat="1" ht="24.2" customHeight="1">
      <c r="B372" s="32"/>
      <c r="C372" s="137" t="s">
        <v>532</v>
      </c>
      <c r="D372" s="137" t="s">
        <v>198</v>
      </c>
      <c r="E372" s="138" t="s">
        <v>236</v>
      </c>
      <c r="F372" s="139" t="s">
        <v>237</v>
      </c>
      <c r="G372" s="140" t="s">
        <v>209</v>
      </c>
      <c r="H372" s="141">
        <v>106.92400000000001</v>
      </c>
      <c r="I372" s="142"/>
      <c r="J372" s="143">
        <f>ROUND(I372*H372,2)</f>
        <v>0</v>
      </c>
      <c r="K372" s="139" t="s">
        <v>202</v>
      </c>
      <c r="L372" s="32"/>
      <c r="M372" s="144" t="s">
        <v>1</v>
      </c>
      <c r="N372" s="145" t="s">
        <v>46</v>
      </c>
      <c r="P372" s="146">
        <f>O372*H372</f>
        <v>0</v>
      </c>
      <c r="Q372" s="146">
        <v>0</v>
      </c>
      <c r="R372" s="146">
        <f>Q372*H372</f>
        <v>0</v>
      </c>
      <c r="S372" s="146">
        <v>0</v>
      </c>
      <c r="T372" s="147">
        <f>S372*H372</f>
        <v>0</v>
      </c>
      <c r="AR372" s="148" t="s">
        <v>203</v>
      </c>
      <c r="AT372" s="148" t="s">
        <v>198</v>
      </c>
      <c r="AU372" s="148" t="s">
        <v>89</v>
      </c>
      <c r="AY372" s="17" t="s">
        <v>196</v>
      </c>
      <c r="BE372" s="149">
        <f>IF(N372="základní",J372,0)</f>
        <v>0</v>
      </c>
      <c r="BF372" s="149">
        <f>IF(N372="snížená",J372,0)</f>
        <v>0</v>
      </c>
      <c r="BG372" s="149">
        <f>IF(N372="zákl. přenesená",J372,0)</f>
        <v>0</v>
      </c>
      <c r="BH372" s="149">
        <f>IF(N372="sníž. přenesená",J372,0)</f>
        <v>0</v>
      </c>
      <c r="BI372" s="149">
        <f>IF(N372="nulová",J372,0)</f>
        <v>0</v>
      </c>
      <c r="BJ372" s="17" t="s">
        <v>21</v>
      </c>
      <c r="BK372" s="149">
        <f>ROUND(I372*H372,2)</f>
        <v>0</v>
      </c>
      <c r="BL372" s="17" t="s">
        <v>203</v>
      </c>
      <c r="BM372" s="148" t="s">
        <v>425</v>
      </c>
    </row>
    <row r="373" spans="2:65" s="12" customFormat="1" ht="11.25">
      <c r="B373" s="150"/>
      <c r="D373" s="151" t="s">
        <v>205</v>
      </c>
      <c r="F373" s="153" t="s">
        <v>961</v>
      </c>
      <c r="H373" s="154">
        <v>106.92400000000001</v>
      </c>
      <c r="I373" s="155"/>
      <c r="L373" s="150"/>
      <c r="M373" s="156"/>
      <c r="T373" s="157"/>
      <c r="AT373" s="152" t="s">
        <v>205</v>
      </c>
      <c r="AU373" s="152" t="s">
        <v>89</v>
      </c>
      <c r="AV373" s="12" t="s">
        <v>89</v>
      </c>
      <c r="AW373" s="12" t="s">
        <v>4</v>
      </c>
      <c r="AX373" s="12" t="s">
        <v>21</v>
      </c>
      <c r="AY373" s="152" t="s">
        <v>196</v>
      </c>
    </row>
    <row r="374" spans="2:65" s="1" customFormat="1" ht="24.2" customHeight="1">
      <c r="B374" s="32"/>
      <c r="C374" s="137" t="s">
        <v>536</v>
      </c>
      <c r="D374" s="137" t="s">
        <v>198</v>
      </c>
      <c r="E374" s="138" t="s">
        <v>259</v>
      </c>
      <c r="F374" s="139" t="s">
        <v>260</v>
      </c>
      <c r="G374" s="140" t="s">
        <v>209</v>
      </c>
      <c r="H374" s="141">
        <v>26.731000000000002</v>
      </c>
      <c r="I374" s="142"/>
      <c r="J374" s="143">
        <f>ROUND(I374*H374,2)</f>
        <v>0</v>
      </c>
      <c r="K374" s="139" t="s">
        <v>217</v>
      </c>
      <c r="L374" s="32"/>
      <c r="M374" s="144" t="s">
        <v>1</v>
      </c>
      <c r="N374" s="145" t="s">
        <v>46</v>
      </c>
      <c r="P374" s="146">
        <f>O374*H374</f>
        <v>0</v>
      </c>
      <c r="Q374" s="146">
        <v>0</v>
      </c>
      <c r="R374" s="146">
        <f>Q374*H374</f>
        <v>0</v>
      </c>
      <c r="S374" s="146">
        <v>0</v>
      </c>
      <c r="T374" s="147">
        <f>S374*H374</f>
        <v>0</v>
      </c>
      <c r="AR374" s="148" t="s">
        <v>203</v>
      </c>
      <c r="AT374" s="148" t="s">
        <v>198</v>
      </c>
      <c r="AU374" s="148" t="s">
        <v>89</v>
      </c>
      <c r="AY374" s="17" t="s">
        <v>196</v>
      </c>
      <c r="BE374" s="149">
        <f>IF(N374="základní",J374,0)</f>
        <v>0</v>
      </c>
      <c r="BF374" s="149">
        <f>IF(N374="snížená",J374,0)</f>
        <v>0</v>
      </c>
      <c r="BG374" s="149">
        <f>IF(N374="zákl. přenesená",J374,0)</f>
        <v>0</v>
      </c>
      <c r="BH374" s="149">
        <f>IF(N374="sníž. přenesená",J374,0)</f>
        <v>0</v>
      </c>
      <c r="BI374" s="149">
        <f>IF(N374="nulová",J374,0)</f>
        <v>0</v>
      </c>
      <c r="BJ374" s="17" t="s">
        <v>21</v>
      </c>
      <c r="BK374" s="149">
        <f>ROUND(I374*H374,2)</f>
        <v>0</v>
      </c>
      <c r="BL374" s="17" t="s">
        <v>203</v>
      </c>
      <c r="BM374" s="148" t="s">
        <v>428</v>
      </c>
    </row>
    <row r="375" spans="2:65" s="1" customFormat="1" ht="24.2" customHeight="1">
      <c r="B375" s="32"/>
      <c r="C375" s="137" t="s">
        <v>540</v>
      </c>
      <c r="D375" s="137" t="s">
        <v>198</v>
      </c>
      <c r="E375" s="138" t="s">
        <v>430</v>
      </c>
      <c r="F375" s="139" t="s">
        <v>431</v>
      </c>
      <c r="G375" s="140" t="s">
        <v>201</v>
      </c>
      <c r="H375" s="141">
        <v>23.74</v>
      </c>
      <c r="I375" s="142"/>
      <c r="J375" s="143">
        <f>ROUND(I375*H375,2)</f>
        <v>0</v>
      </c>
      <c r="K375" s="139" t="s">
        <v>202</v>
      </c>
      <c r="L375" s="32"/>
      <c r="M375" s="144" t="s">
        <v>1</v>
      </c>
      <c r="N375" s="145" t="s">
        <v>46</v>
      </c>
      <c r="P375" s="146">
        <f>O375*H375</f>
        <v>0</v>
      </c>
      <c r="Q375" s="146">
        <v>0</v>
      </c>
      <c r="R375" s="146">
        <f>Q375*H375</f>
        <v>0</v>
      </c>
      <c r="S375" s="146">
        <v>0.625</v>
      </c>
      <c r="T375" s="147">
        <f>S375*H375</f>
        <v>14.837499999999999</v>
      </c>
      <c r="AR375" s="148" t="s">
        <v>203</v>
      </c>
      <c r="AT375" s="148" t="s">
        <v>198</v>
      </c>
      <c r="AU375" s="148" t="s">
        <v>89</v>
      </c>
      <c r="AY375" s="17" t="s">
        <v>196</v>
      </c>
      <c r="BE375" s="149">
        <f>IF(N375="základní",J375,0)</f>
        <v>0</v>
      </c>
      <c r="BF375" s="149">
        <f>IF(N375="snížená",J375,0)</f>
        <v>0</v>
      </c>
      <c r="BG375" s="149">
        <f>IF(N375="zákl. přenesená",J375,0)</f>
        <v>0</v>
      </c>
      <c r="BH375" s="149">
        <f>IF(N375="sníž. přenesená",J375,0)</f>
        <v>0</v>
      </c>
      <c r="BI375" s="149">
        <f>IF(N375="nulová",J375,0)</f>
        <v>0</v>
      </c>
      <c r="BJ375" s="17" t="s">
        <v>21</v>
      </c>
      <c r="BK375" s="149">
        <f>ROUND(I375*H375,2)</f>
        <v>0</v>
      </c>
      <c r="BL375" s="17" t="s">
        <v>203</v>
      </c>
      <c r="BM375" s="148" t="s">
        <v>432</v>
      </c>
    </row>
    <row r="376" spans="2:65" s="13" customFormat="1" ht="11.25">
      <c r="B376" s="158"/>
      <c r="D376" s="151" t="s">
        <v>205</v>
      </c>
      <c r="E376" s="159" t="s">
        <v>1</v>
      </c>
      <c r="F376" s="160" t="s">
        <v>223</v>
      </c>
      <c r="H376" s="159" t="s">
        <v>1</v>
      </c>
      <c r="I376" s="161"/>
      <c r="L376" s="158"/>
      <c r="M376" s="162"/>
      <c r="T376" s="163"/>
      <c r="AT376" s="159" t="s">
        <v>205</v>
      </c>
      <c r="AU376" s="159" t="s">
        <v>89</v>
      </c>
      <c r="AV376" s="13" t="s">
        <v>21</v>
      </c>
      <c r="AW376" s="13" t="s">
        <v>36</v>
      </c>
      <c r="AX376" s="13" t="s">
        <v>81</v>
      </c>
      <c r="AY376" s="159" t="s">
        <v>196</v>
      </c>
    </row>
    <row r="377" spans="2:65" s="12" customFormat="1" ht="11.25">
      <c r="B377" s="150"/>
      <c r="D377" s="151" t="s">
        <v>205</v>
      </c>
      <c r="E377" s="152" t="s">
        <v>1</v>
      </c>
      <c r="F377" s="153" t="s">
        <v>433</v>
      </c>
      <c r="H377" s="154">
        <v>23.74</v>
      </c>
      <c r="I377" s="155"/>
      <c r="L377" s="150"/>
      <c r="M377" s="156"/>
      <c r="T377" s="157"/>
      <c r="AT377" s="152" t="s">
        <v>205</v>
      </c>
      <c r="AU377" s="152" t="s">
        <v>89</v>
      </c>
      <c r="AV377" s="12" t="s">
        <v>89</v>
      </c>
      <c r="AW377" s="12" t="s">
        <v>36</v>
      </c>
      <c r="AX377" s="12" t="s">
        <v>21</v>
      </c>
      <c r="AY377" s="152" t="s">
        <v>196</v>
      </c>
    </row>
    <row r="378" spans="2:65" s="1" customFormat="1" ht="24.2" customHeight="1">
      <c r="B378" s="32"/>
      <c r="C378" s="137" t="s">
        <v>544</v>
      </c>
      <c r="D378" s="137" t="s">
        <v>198</v>
      </c>
      <c r="E378" s="138" t="s">
        <v>225</v>
      </c>
      <c r="F378" s="139" t="s">
        <v>226</v>
      </c>
      <c r="G378" s="140" t="s">
        <v>227</v>
      </c>
      <c r="H378" s="141">
        <v>47.48</v>
      </c>
      <c r="I378" s="142"/>
      <c r="J378" s="143">
        <f>ROUND(I378*H378,2)</f>
        <v>0</v>
      </c>
      <c r="K378" s="139" t="s">
        <v>202</v>
      </c>
      <c r="L378" s="32"/>
      <c r="M378" s="144" t="s">
        <v>1</v>
      </c>
      <c r="N378" s="145" t="s">
        <v>46</v>
      </c>
      <c r="P378" s="146">
        <f>O378*H378</f>
        <v>0</v>
      </c>
      <c r="Q378" s="146">
        <v>1.1E-4</v>
      </c>
      <c r="R378" s="146">
        <f>Q378*H378</f>
        <v>5.2227999999999997E-3</v>
      </c>
      <c r="S378" s="146">
        <v>0</v>
      </c>
      <c r="T378" s="147">
        <f>S378*H378</f>
        <v>0</v>
      </c>
      <c r="AR378" s="148" t="s">
        <v>203</v>
      </c>
      <c r="AT378" s="148" t="s">
        <v>198</v>
      </c>
      <c r="AU378" s="148" t="s">
        <v>89</v>
      </c>
      <c r="AY378" s="17" t="s">
        <v>196</v>
      </c>
      <c r="BE378" s="149">
        <f>IF(N378="základní",J378,0)</f>
        <v>0</v>
      </c>
      <c r="BF378" s="149">
        <f>IF(N378="snížená",J378,0)</f>
        <v>0</v>
      </c>
      <c r="BG378" s="149">
        <f>IF(N378="zákl. přenesená",J378,0)</f>
        <v>0</v>
      </c>
      <c r="BH378" s="149">
        <f>IF(N378="sníž. přenesená",J378,0)</f>
        <v>0</v>
      </c>
      <c r="BI378" s="149">
        <f>IF(N378="nulová",J378,0)</f>
        <v>0</v>
      </c>
      <c r="BJ378" s="17" t="s">
        <v>21</v>
      </c>
      <c r="BK378" s="149">
        <f>ROUND(I378*H378,2)</f>
        <v>0</v>
      </c>
      <c r="BL378" s="17" t="s">
        <v>203</v>
      </c>
      <c r="BM378" s="148" t="s">
        <v>435</v>
      </c>
    </row>
    <row r="379" spans="2:65" s="12" customFormat="1" ht="11.25">
      <c r="B379" s="150"/>
      <c r="D379" s="151" t="s">
        <v>205</v>
      </c>
      <c r="E379" s="152" t="s">
        <v>1</v>
      </c>
      <c r="F379" s="153" t="s">
        <v>960</v>
      </c>
      <c r="H379" s="154">
        <v>47.48</v>
      </c>
      <c r="I379" s="155"/>
      <c r="L379" s="150"/>
      <c r="M379" s="156"/>
      <c r="T379" s="157"/>
      <c r="AT379" s="152" t="s">
        <v>205</v>
      </c>
      <c r="AU379" s="152" t="s">
        <v>89</v>
      </c>
      <c r="AV379" s="12" t="s">
        <v>89</v>
      </c>
      <c r="AW379" s="12" t="s">
        <v>36</v>
      </c>
      <c r="AX379" s="12" t="s">
        <v>21</v>
      </c>
      <c r="AY379" s="152" t="s">
        <v>196</v>
      </c>
    </row>
    <row r="380" spans="2:65" s="1" customFormat="1" ht="21.75" customHeight="1">
      <c r="B380" s="32"/>
      <c r="C380" s="137" t="s">
        <v>548</v>
      </c>
      <c r="D380" s="137" t="s">
        <v>198</v>
      </c>
      <c r="E380" s="138" t="s">
        <v>232</v>
      </c>
      <c r="F380" s="139" t="s">
        <v>233</v>
      </c>
      <c r="G380" s="140" t="s">
        <v>209</v>
      </c>
      <c r="H380" s="141">
        <v>14.837999999999999</v>
      </c>
      <c r="I380" s="142"/>
      <c r="J380" s="143">
        <f>ROUND(I380*H380,2)</f>
        <v>0</v>
      </c>
      <c r="K380" s="139" t="s">
        <v>202</v>
      </c>
      <c r="L380" s="32"/>
      <c r="M380" s="144" t="s">
        <v>1</v>
      </c>
      <c r="N380" s="145" t="s">
        <v>46</v>
      </c>
      <c r="P380" s="146">
        <f>O380*H380</f>
        <v>0</v>
      </c>
      <c r="Q380" s="146">
        <v>0</v>
      </c>
      <c r="R380" s="146">
        <f>Q380*H380</f>
        <v>0</v>
      </c>
      <c r="S380" s="146">
        <v>0</v>
      </c>
      <c r="T380" s="147">
        <f>S380*H380</f>
        <v>0</v>
      </c>
      <c r="AR380" s="148" t="s">
        <v>203</v>
      </c>
      <c r="AT380" s="148" t="s">
        <v>198</v>
      </c>
      <c r="AU380" s="148" t="s">
        <v>89</v>
      </c>
      <c r="AY380" s="17" t="s">
        <v>196</v>
      </c>
      <c r="BE380" s="149">
        <f>IF(N380="základní",J380,0)</f>
        <v>0</v>
      </c>
      <c r="BF380" s="149">
        <f>IF(N380="snížená",J380,0)</f>
        <v>0</v>
      </c>
      <c r="BG380" s="149">
        <f>IF(N380="zákl. přenesená",J380,0)</f>
        <v>0</v>
      </c>
      <c r="BH380" s="149">
        <f>IF(N380="sníž. přenesená",J380,0)</f>
        <v>0</v>
      </c>
      <c r="BI380" s="149">
        <f>IF(N380="nulová",J380,0)</f>
        <v>0</v>
      </c>
      <c r="BJ380" s="17" t="s">
        <v>21</v>
      </c>
      <c r="BK380" s="149">
        <f>ROUND(I380*H380,2)</f>
        <v>0</v>
      </c>
      <c r="BL380" s="17" t="s">
        <v>203</v>
      </c>
      <c r="BM380" s="148" t="s">
        <v>438</v>
      </c>
    </row>
    <row r="381" spans="2:65" s="1" customFormat="1" ht="24.2" customHeight="1">
      <c r="B381" s="32"/>
      <c r="C381" s="137" t="s">
        <v>551</v>
      </c>
      <c r="D381" s="137" t="s">
        <v>198</v>
      </c>
      <c r="E381" s="138" t="s">
        <v>236</v>
      </c>
      <c r="F381" s="139" t="s">
        <v>237</v>
      </c>
      <c r="G381" s="140" t="s">
        <v>209</v>
      </c>
      <c r="H381" s="141">
        <v>59.351999999999997</v>
      </c>
      <c r="I381" s="142"/>
      <c r="J381" s="143">
        <f>ROUND(I381*H381,2)</f>
        <v>0</v>
      </c>
      <c r="K381" s="139" t="s">
        <v>202</v>
      </c>
      <c r="L381" s="32"/>
      <c r="M381" s="144" t="s">
        <v>1</v>
      </c>
      <c r="N381" s="145" t="s">
        <v>46</v>
      </c>
      <c r="P381" s="146">
        <f>O381*H381</f>
        <v>0</v>
      </c>
      <c r="Q381" s="146">
        <v>0</v>
      </c>
      <c r="R381" s="146">
        <f>Q381*H381</f>
        <v>0</v>
      </c>
      <c r="S381" s="146">
        <v>0</v>
      </c>
      <c r="T381" s="147">
        <f>S381*H381</f>
        <v>0</v>
      </c>
      <c r="AR381" s="148" t="s">
        <v>203</v>
      </c>
      <c r="AT381" s="148" t="s">
        <v>198</v>
      </c>
      <c r="AU381" s="148" t="s">
        <v>89</v>
      </c>
      <c r="AY381" s="17" t="s">
        <v>196</v>
      </c>
      <c r="BE381" s="149">
        <f>IF(N381="základní",J381,0)</f>
        <v>0</v>
      </c>
      <c r="BF381" s="149">
        <f>IF(N381="snížená",J381,0)</f>
        <v>0</v>
      </c>
      <c r="BG381" s="149">
        <f>IF(N381="zákl. přenesená",J381,0)</f>
        <v>0</v>
      </c>
      <c r="BH381" s="149">
        <f>IF(N381="sníž. přenesená",J381,0)</f>
        <v>0</v>
      </c>
      <c r="BI381" s="149">
        <f>IF(N381="nulová",J381,0)</f>
        <v>0</v>
      </c>
      <c r="BJ381" s="17" t="s">
        <v>21</v>
      </c>
      <c r="BK381" s="149">
        <f>ROUND(I381*H381,2)</f>
        <v>0</v>
      </c>
      <c r="BL381" s="17" t="s">
        <v>203</v>
      </c>
      <c r="BM381" s="148" t="s">
        <v>440</v>
      </c>
    </row>
    <row r="382" spans="2:65" s="12" customFormat="1" ht="11.25">
      <c r="B382" s="150"/>
      <c r="D382" s="151" t="s">
        <v>205</v>
      </c>
      <c r="F382" s="153" t="s">
        <v>962</v>
      </c>
      <c r="H382" s="154">
        <v>59.351999999999997</v>
      </c>
      <c r="I382" s="155"/>
      <c r="L382" s="150"/>
      <c r="M382" s="156"/>
      <c r="T382" s="157"/>
      <c r="AT382" s="152" t="s">
        <v>205</v>
      </c>
      <c r="AU382" s="152" t="s">
        <v>89</v>
      </c>
      <c r="AV382" s="12" t="s">
        <v>89</v>
      </c>
      <c r="AW382" s="12" t="s">
        <v>4</v>
      </c>
      <c r="AX382" s="12" t="s">
        <v>21</v>
      </c>
      <c r="AY382" s="152" t="s">
        <v>196</v>
      </c>
    </row>
    <row r="383" spans="2:65" s="1" customFormat="1" ht="37.9" customHeight="1">
      <c r="B383" s="32"/>
      <c r="C383" s="137" t="s">
        <v>553</v>
      </c>
      <c r="D383" s="137" t="s">
        <v>198</v>
      </c>
      <c r="E383" s="138" t="s">
        <v>241</v>
      </c>
      <c r="F383" s="139" t="s">
        <v>242</v>
      </c>
      <c r="G383" s="140" t="s">
        <v>209</v>
      </c>
      <c r="H383" s="141">
        <v>14.837999999999999</v>
      </c>
      <c r="I383" s="142"/>
      <c r="J383" s="143">
        <f>ROUND(I383*H383,2)</f>
        <v>0</v>
      </c>
      <c r="K383" s="139" t="s">
        <v>217</v>
      </c>
      <c r="L383" s="32"/>
      <c r="M383" s="144" t="s">
        <v>1</v>
      </c>
      <c r="N383" s="145" t="s">
        <v>46</v>
      </c>
      <c r="P383" s="146">
        <f>O383*H383</f>
        <v>0</v>
      </c>
      <c r="Q383" s="146">
        <v>0</v>
      </c>
      <c r="R383" s="146">
        <f>Q383*H383</f>
        <v>0</v>
      </c>
      <c r="S383" s="146">
        <v>0</v>
      </c>
      <c r="T383" s="147">
        <f>S383*H383</f>
        <v>0</v>
      </c>
      <c r="AR383" s="148" t="s">
        <v>203</v>
      </c>
      <c r="AT383" s="148" t="s">
        <v>198</v>
      </c>
      <c r="AU383" s="148" t="s">
        <v>89</v>
      </c>
      <c r="AY383" s="17" t="s">
        <v>196</v>
      </c>
      <c r="BE383" s="149">
        <f>IF(N383="základní",J383,0)</f>
        <v>0</v>
      </c>
      <c r="BF383" s="149">
        <f>IF(N383="snížená",J383,0)</f>
        <v>0</v>
      </c>
      <c r="BG383" s="149">
        <f>IF(N383="zákl. přenesená",J383,0)</f>
        <v>0</v>
      </c>
      <c r="BH383" s="149">
        <f>IF(N383="sníž. přenesená",J383,0)</f>
        <v>0</v>
      </c>
      <c r="BI383" s="149">
        <f>IF(N383="nulová",J383,0)</f>
        <v>0</v>
      </c>
      <c r="BJ383" s="17" t="s">
        <v>21</v>
      </c>
      <c r="BK383" s="149">
        <f>ROUND(I383*H383,2)</f>
        <v>0</v>
      </c>
      <c r="BL383" s="17" t="s">
        <v>203</v>
      </c>
      <c r="BM383" s="148" t="s">
        <v>443</v>
      </c>
    </row>
    <row r="384" spans="2:65" s="1" customFormat="1" ht="24.2" customHeight="1">
      <c r="B384" s="32"/>
      <c r="C384" s="137" t="s">
        <v>557</v>
      </c>
      <c r="D384" s="137" t="s">
        <v>198</v>
      </c>
      <c r="E384" s="138" t="s">
        <v>445</v>
      </c>
      <c r="F384" s="139" t="s">
        <v>446</v>
      </c>
      <c r="G384" s="140" t="s">
        <v>201</v>
      </c>
      <c r="H384" s="141">
        <v>121.074</v>
      </c>
      <c r="I384" s="142"/>
      <c r="J384" s="143">
        <f>ROUND(I384*H384,2)</f>
        <v>0</v>
      </c>
      <c r="K384" s="139" t="s">
        <v>202</v>
      </c>
      <c r="L384" s="32"/>
      <c r="M384" s="144" t="s">
        <v>1</v>
      </c>
      <c r="N384" s="145" t="s">
        <v>46</v>
      </c>
      <c r="P384" s="146">
        <f>O384*H384</f>
        <v>0</v>
      </c>
      <c r="Q384" s="146">
        <v>0</v>
      </c>
      <c r="R384" s="146">
        <f>Q384*H384</f>
        <v>0</v>
      </c>
      <c r="S384" s="146">
        <v>0</v>
      </c>
      <c r="T384" s="147">
        <f>S384*H384</f>
        <v>0</v>
      </c>
      <c r="AR384" s="148" t="s">
        <v>203</v>
      </c>
      <c r="AT384" s="148" t="s">
        <v>198</v>
      </c>
      <c r="AU384" s="148" t="s">
        <v>89</v>
      </c>
      <c r="AY384" s="17" t="s">
        <v>196</v>
      </c>
      <c r="BE384" s="149">
        <f>IF(N384="základní",J384,0)</f>
        <v>0</v>
      </c>
      <c r="BF384" s="149">
        <f>IF(N384="snížená",J384,0)</f>
        <v>0</v>
      </c>
      <c r="BG384" s="149">
        <f>IF(N384="zákl. přenesená",J384,0)</f>
        <v>0</v>
      </c>
      <c r="BH384" s="149">
        <f>IF(N384="sníž. přenesená",J384,0)</f>
        <v>0</v>
      </c>
      <c r="BI384" s="149">
        <f>IF(N384="nulová",J384,0)</f>
        <v>0</v>
      </c>
      <c r="BJ384" s="17" t="s">
        <v>21</v>
      </c>
      <c r="BK384" s="149">
        <f>ROUND(I384*H384,2)</f>
        <v>0</v>
      </c>
      <c r="BL384" s="17" t="s">
        <v>203</v>
      </c>
      <c r="BM384" s="148" t="s">
        <v>447</v>
      </c>
    </row>
    <row r="385" spans="2:65" s="13" customFormat="1" ht="11.25">
      <c r="B385" s="158"/>
      <c r="D385" s="151" t="s">
        <v>205</v>
      </c>
      <c r="E385" s="159" t="s">
        <v>1</v>
      </c>
      <c r="F385" s="160" t="s">
        <v>448</v>
      </c>
      <c r="H385" s="159" t="s">
        <v>1</v>
      </c>
      <c r="I385" s="161"/>
      <c r="L385" s="158"/>
      <c r="M385" s="162"/>
      <c r="T385" s="163"/>
      <c r="AT385" s="159" t="s">
        <v>205</v>
      </c>
      <c r="AU385" s="159" t="s">
        <v>89</v>
      </c>
      <c r="AV385" s="13" t="s">
        <v>21</v>
      </c>
      <c r="AW385" s="13" t="s">
        <v>36</v>
      </c>
      <c r="AX385" s="13" t="s">
        <v>81</v>
      </c>
      <c r="AY385" s="159" t="s">
        <v>196</v>
      </c>
    </row>
    <row r="386" spans="2:65" s="13" customFormat="1" ht="11.25">
      <c r="B386" s="158"/>
      <c r="D386" s="151" t="s">
        <v>205</v>
      </c>
      <c r="E386" s="159" t="s">
        <v>1</v>
      </c>
      <c r="F386" s="160" t="s">
        <v>449</v>
      </c>
      <c r="H386" s="159" t="s">
        <v>1</v>
      </c>
      <c r="I386" s="161"/>
      <c r="L386" s="158"/>
      <c r="M386" s="162"/>
      <c r="T386" s="163"/>
      <c r="AT386" s="159" t="s">
        <v>205</v>
      </c>
      <c r="AU386" s="159" t="s">
        <v>89</v>
      </c>
      <c r="AV386" s="13" t="s">
        <v>21</v>
      </c>
      <c r="AW386" s="13" t="s">
        <v>36</v>
      </c>
      <c r="AX386" s="13" t="s">
        <v>81</v>
      </c>
      <c r="AY386" s="159" t="s">
        <v>196</v>
      </c>
    </row>
    <row r="387" spans="2:65" s="12" customFormat="1" ht="11.25">
      <c r="B387" s="150"/>
      <c r="D387" s="151" t="s">
        <v>205</v>
      </c>
      <c r="E387" s="152" t="s">
        <v>1</v>
      </c>
      <c r="F387" s="153" t="s">
        <v>963</v>
      </c>
      <c r="H387" s="154">
        <v>121.074</v>
      </c>
      <c r="I387" s="155"/>
      <c r="L387" s="150"/>
      <c r="M387" s="156"/>
      <c r="T387" s="157"/>
      <c r="AT387" s="152" t="s">
        <v>205</v>
      </c>
      <c r="AU387" s="152" t="s">
        <v>89</v>
      </c>
      <c r="AV387" s="12" t="s">
        <v>89</v>
      </c>
      <c r="AW387" s="12" t="s">
        <v>36</v>
      </c>
      <c r="AX387" s="12" t="s">
        <v>81</v>
      </c>
      <c r="AY387" s="152" t="s">
        <v>196</v>
      </c>
    </row>
    <row r="388" spans="2:65" s="14" customFormat="1" ht="11.25">
      <c r="B388" s="164"/>
      <c r="D388" s="151" t="s">
        <v>205</v>
      </c>
      <c r="E388" s="165" t="s">
        <v>124</v>
      </c>
      <c r="F388" s="166" t="s">
        <v>249</v>
      </c>
      <c r="H388" s="167">
        <v>121.074</v>
      </c>
      <c r="I388" s="168"/>
      <c r="L388" s="164"/>
      <c r="M388" s="169"/>
      <c r="T388" s="170"/>
      <c r="AT388" s="165" t="s">
        <v>205</v>
      </c>
      <c r="AU388" s="165" t="s">
        <v>89</v>
      </c>
      <c r="AV388" s="14" t="s">
        <v>203</v>
      </c>
      <c r="AW388" s="14" t="s">
        <v>36</v>
      </c>
      <c r="AX388" s="14" t="s">
        <v>21</v>
      </c>
      <c r="AY388" s="165" t="s">
        <v>196</v>
      </c>
    </row>
    <row r="389" spans="2:65" s="1" customFormat="1" ht="24.2" customHeight="1">
      <c r="B389" s="32"/>
      <c r="C389" s="137" t="s">
        <v>561</v>
      </c>
      <c r="D389" s="137" t="s">
        <v>198</v>
      </c>
      <c r="E389" s="138" t="s">
        <v>452</v>
      </c>
      <c r="F389" s="139" t="s">
        <v>453</v>
      </c>
      <c r="G389" s="140" t="s">
        <v>201</v>
      </c>
      <c r="H389" s="141">
        <v>121.074</v>
      </c>
      <c r="I389" s="142"/>
      <c r="J389" s="143">
        <f>ROUND(I389*H389,2)</f>
        <v>0</v>
      </c>
      <c r="K389" s="139" t="s">
        <v>217</v>
      </c>
      <c r="L389" s="32"/>
      <c r="M389" s="144" t="s">
        <v>1</v>
      </c>
      <c r="N389" s="145" t="s">
        <v>46</v>
      </c>
      <c r="P389" s="146">
        <f>O389*H389</f>
        <v>0</v>
      </c>
      <c r="Q389" s="146">
        <v>0</v>
      </c>
      <c r="R389" s="146">
        <f>Q389*H389</f>
        <v>0</v>
      </c>
      <c r="S389" s="146">
        <v>0</v>
      </c>
      <c r="T389" s="147">
        <f>S389*H389</f>
        <v>0</v>
      </c>
      <c r="AR389" s="148" t="s">
        <v>203</v>
      </c>
      <c r="AT389" s="148" t="s">
        <v>198</v>
      </c>
      <c r="AU389" s="148" t="s">
        <v>89</v>
      </c>
      <c r="AY389" s="17" t="s">
        <v>196</v>
      </c>
      <c r="BE389" s="149">
        <f>IF(N389="základní",J389,0)</f>
        <v>0</v>
      </c>
      <c r="BF389" s="149">
        <f>IF(N389="snížená",J389,0)</f>
        <v>0</v>
      </c>
      <c r="BG389" s="149">
        <f>IF(N389="zákl. přenesená",J389,0)</f>
        <v>0</v>
      </c>
      <c r="BH389" s="149">
        <f>IF(N389="sníž. přenesená",J389,0)</f>
        <v>0</v>
      </c>
      <c r="BI389" s="149">
        <f>IF(N389="nulová",J389,0)</f>
        <v>0</v>
      </c>
      <c r="BJ389" s="17" t="s">
        <v>21</v>
      </c>
      <c r="BK389" s="149">
        <f>ROUND(I389*H389,2)</f>
        <v>0</v>
      </c>
      <c r="BL389" s="17" t="s">
        <v>203</v>
      </c>
      <c r="BM389" s="148" t="s">
        <v>454</v>
      </c>
    </row>
    <row r="390" spans="2:65" s="12" customFormat="1" ht="11.25">
      <c r="B390" s="150"/>
      <c r="D390" s="151" t="s">
        <v>205</v>
      </c>
      <c r="E390" s="152" t="s">
        <v>1</v>
      </c>
      <c r="F390" s="153" t="s">
        <v>124</v>
      </c>
      <c r="H390" s="154">
        <v>121.074</v>
      </c>
      <c r="I390" s="155"/>
      <c r="L390" s="150"/>
      <c r="M390" s="156"/>
      <c r="T390" s="157"/>
      <c r="AT390" s="152" t="s">
        <v>205</v>
      </c>
      <c r="AU390" s="152" t="s">
        <v>89</v>
      </c>
      <c r="AV390" s="12" t="s">
        <v>89</v>
      </c>
      <c r="AW390" s="12" t="s">
        <v>36</v>
      </c>
      <c r="AX390" s="12" t="s">
        <v>21</v>
      </c>
      <c r="AY390" s="152" t="s">
        <v>196</v>
      </c>
    </row>
    <row r="391" spans="2:65" s="1" customFormat="1" ht="33" customHeight="1">
      <c r="B391" s="32"/>
      <c r="C391" s="137" t="s">
        <v>565</v>
      </c>
      <c r="D391" s="137" t="s">
        <v>198</v>
      </c>
      <c r="E391" s="138" t="s">
        <v>456</v>
      </c>
      <c r="F391" s="139" t="s">
        <v>457</v>
      </c>
      <c r="G391" s="140" t="s">
        <v>227</v>
      </c>
      <c r="H391" s="141">
        <v>47.48</v>
      </c>
      <c r="I391" s="142"/>
      <c r="J391" s="143">
        <f>ROUND(I391*H391,2)</f>
        <v>0</v>
      </c>
      <c r="K391" s="139" t="s">
        <v>202</v>
      </c>
      <c r="L391" s="32"/>
      <c r="M391" s="144" t="s">
        <v>1</v>
      </c>
      <c r="N391" s="145" t="s">
        <v>46</v>
      </c>
      <c r="P391" s="146">
        <f>O391*H391</f>
        <v>0</v>
      </c>
      <c r="Q391" s="146">
        <v>6.0999999999999997E-4</v>
      </c>
      <c r="R391" s="146">
        <f>Q391*H391</f>
        <v>2.8962799999999997E-2</v>
      </c>
      <c r="S391" s="146">
        <v>0</v>
      </c>
      <c r="T391" s="147">
        <f>S391*H391</f>
        <v>0</v>
      </c>
      <c r="AR391" s="148" t="s">
        <v>203</v>
      </c>
      <c r="AT391" s="148" t="s">
        <v>198</v>
      </c>
      <c r="AU391" s="148" t="s">
        <v>89</v>
      </c>
      <c r="AY391" s="17" t="s">
        <v>196</v>
      </c>
      <c r="BE391" s="149">
        <f>IF(N391="základní",J391,0)</f>
        <v>0</v>
      </c>
      <c r="BF391" s="149">
        <f>IF(N391="snížená",J391,0)</f>
        <v>0</v>
      </c>
      <c r="BG391" s="149">
        <f>IF(N391="zákl. přenesená",J391,0)</f>
        <v>0</v>
      </c>
      <c r="BH391" s="149">
        <f>IF(N391="sníž. přenesená",J391,0)</f>
        <v>0</v>
      </c>
      <c r="BI391" s="149">
        <f>IF(N391="nulová",J391,0)</f>
        <v>0</v>
      </c>
      <c r="BJ391" s="17" t="s">
        <v>21</v>
      </c>
      <c r="BK391" s="149">
        <f>ROUND(I391*H391,2)</f>
        <v>0</v>
      </c>
      <c r="BL391" s="17" t="s">
        <v>203</v>
      </c>
      <c r="BM391" s="148" t="s">
        <v>458</v>
      </c>
    </row>
    <row r="392" spans="2:65" s="12" customFormat="1" ht="11.25">
      <c r="B392" s="150"/>
      <c r="D392" s="151" t="s">
        <v>205</v>
      </c>
      <c r="E392" s="152" t="s">
        <v>1</v>
      </c>
      <c r="F392" s="153" t="s">
        <v>152</v>
      </c>
      <c r="H392" s="154">
        <v>47.48</v>
      </c>
      <c r="I392" s="155"/>
      <c r="L392" s="150"/>
      <c r="M392" s="156"/>
      <c r="T392" s="157"/>
      <c r="AT392" s="152" t="s">
        <v>205</v>
      </c>
      <c r="AU392" s="152" t="s">
        <v>89</v>
      </c>
      <c r="AV392" s="12" t="s">
        <v>89</v>
      </c>
      <c r="AW392" s="12" t="s">
        <v>36</v>
      </c>
      <c r="AX392" s="12" t="s">
        <v>21</v>
      </c>
      <c r="AY392" s="152" t="s">
        <v>196</v>
      </c>
    </row>
    <row r="393" spans="2:65" s="1" customFormat="1" ht="24.2" customHeight="1">
      <c r="B393" s="32"/>
      <c r="C393" s="137" t="s">
        <v>569</v>
      </c>
      <c r="D393" s="137" t="s">
        <v>198</v>
      </c>
      <c r="E393" s="138" t="s">
        <v>460</v>
      </c>
      <c r="F393" s="139" t="s">
        <v>461</v>
      </c>
      <c r="G393" s="140" t="s">
        <v>201</v>
      </c>
      <c r="H393" s="141">
        <v>97.334000000000003</v>
      </c>
      <c r="I393" s="142"/>
      <c r="J393" s="143">
        <f>ROUND(I393*H393,2)</f>
        <v>0</v>
      </c>
      <c r="K393" s="139" t="s">
        <v>202</v>
      </c>
      <c r="L393" s="32"/>
      <c r="M393" s="144" t="s">
        <v>1</v>
      </c>
      <c r="N393" s="145" t="s">
        <v>46</v>
      </c>
      <c r="P393" s="146">
        <f>O393*H393</f>
        <v>0</v>
      </c>
      <c r="Q393" s="146">
        <v>0</v>
      </c>
      <c r="R393" s="146">
        <f>Q393*H393</f>
        <v>0</v>
      </c>
      <c r="S393" s="146">
        <v>0</v>
      </c>
      <c r="T393" s="147">
        <f>S393*H393</f>
        <v>0</v>
      </c>
      <c r="AR393" s="148" t="s">
        <v>203</v>
      </c>
      <c r="AT393" s="148" t="s">
        <v>198</v>
      </c>
      <c r="AU393" s="148" t="s">
        <v>89</v>
      </c>
      <c r="AY393" s="17" t="s">
        <v>196</v>
      </c>
      <c r="BE393" s="149">
        <f>IF(N393="základní",J393,0)</f>
        <v>0</v>
      </c>
      <c r="BF393" s="149">
        <f>IF(N393="snížená",J393,0)</f>
        <v>0</v>
      </c>
      <c r="BG393" s="149">
        <f>IF(N393="zákl. přenesená",J393,0)</f>
        <v>0</v>
      </c>
      <c r="BH393" s="149">
        <f>IF(N393="sníž. přenesená",J393,0)</f>
        <v>0</v>
      </c>
      <c r="BI393" s="149">
        <f>IF(N393="nulová",J393,0)</f>
        <v>0</v>
      </c>
      <c r="BJ393" s="17" t="s">
        <v>21</v>
      </c>
      <c r="BK393" s="149">
        <f>ROUND(I393*H393,2)</f>
        <v>0</v>
      </c>
      <c r="BL393" s="17" t="s">
        <v>203</v>
      </c>
      <c r="BM393" s="148" t="s">
        <v>462</v>
      </c>
    </row>
    <row r="394" spans="2:65" s="13" customFormat="1" ht="11.25">
      <c r="B394" s="158"/>
      <c r="D394" s="151" t="s">
        <v>205</v>
      </c>
      <c r="E394" s="159" t="s">
        <v>1</v>
      </c>
      <c r="F394" s="160" t="s">
        <v>448</v>
      </c>
      <c r="H394" s="159" t="s">
        <v>1</v>
      </c>
      <c r="I394" s="161"/>
      <c r="L394" s="158"/>
      <c r="M394" s="162"/>
      <c r="T394" s="163"/>
      <c r="AT394" s="159" t="s">
        <v>205</v>
      </c>
      <c r="AU394" s="159" t="s">
        <v>89</v>
      </c>
      <c r="AV394" s="13" t="s">
        <v>21</v>
      </c>
      <c r="AW394" s="13" t="s">
        <v>36</v>
      </c>
      <c r="AX394" s="13" t="s">
        <v>81</v>
      </c>
      <c r="AY394" s="159" t="s">
        <v>196</v>
      </c>
    </row>
    <row r="395" spans="2:65" s="13" customFormat="1" ht="11.25">
      <c r="B395" s="158"/>
      <c r="D395" s="151" t="s">
        <v>205</v>
      </c>
      <c r="E395" s="159" t="s">
        <v>1</v>
      </c>
      <c r="F395" s="160" t="s">
        <v>449</v>
      </c>
      <c r="H395" s="159" t="s">
        <v>1</v>
      </c>
      <c r="I395" s="161"/>
      <c r="L395" s="158"/>
      <c r="M395" s="162"/>
      <c r="T395" s="163"/>
      <c r="AT395" s="159" t="s">
        <v>205</v>
      </c>
      <c r="AU395" s="159" t="s">
        <v>89</v>
      </c>
      <c r="AV395" s="13" t="s">
        <v>21</v>
      </c>
      <c r="AW395" s="13" t="s">
        <v>36</v>
      </c>
      <c r="AX395" s="13" t="s">
        <v>81</v>
      </c>
      <c r="AY395" s="159" t="s">
        <v>196</v>
      </c>
    </row>
    <row r="396" spans="2:65" s="12" customFormat="1" ht="11.25">
      <c r="B396" s="150"/>
      <c r="D396" s="151" t="s">
        <v>205</v>
      </c>
      <c r="E396" s="152" t="s">
        <v>1</v>
      </c>
      <c r="F396" s="153" t="s">
        <v>964</v>
      </c>
      <c r="H396" s="154">
        <v>97.334000000000003</v>
      </c>
      <c r="I396" s="155"/>
      <c r="L396" s="150"/>
      <c r="M396" s="156"/>
      <c r="T396" s="157"/>
      <c r="AT396" s="152" t="s">
        <v>205</v>
      </c>
      <c r="AU396" s="152" t="s">
        <v>89</v>
      </c>
      <c r="AV396" s="12" t="s">
        <v>89</v>
      </c>
      <c r="AW396" s="12" t="s">
        <v>36</v>
      </c>
      <c r="AX396" s="12" t="s">
        <v>81</v>
      </c>
      <c r="AY396" s="152" t="s">
        <v>196</v>
      </c>
    </row>
    <row r="397" spans="2:65" s="14" customFormat="1" ht="11.25">
      <c r="B397" s="164"/>
      <c r="D397" s="151" t="s">
        <v>205</v>
      </c>
      <c r="E397" s="165" t="s">
        <v>122</v>
      </c>
      <c r="F397" s="166" t="s">
        <v>249</v>
      </c>
      <c r="H397" s="167">
        <v>97.334000000000003</v>
      </c>
      <c r="I397" s="168"/>
      <c r="L397" s="164"/>
      <c r="M397" s="169"/>
      <c r="T397" s="170"/>
      <c r="AT397" s="165" t="s">
        <v>205</v>
      </c>
      <c r="AU397" s="165" t="s">
        <v>89</v>
      </c>
      <c r="AV397" s="14" t="s">
        <v>203</v>
      </c>
      <c r="AW397" s="14" t="s">
        <v>36</v>
      </c>
      <c r="AX397" s="14" t="s">
        <v>21</v>
      </c>
      <c r="AY397" s="165" t="s">
        <v>196</v>
      </c>
    </row>
    <row r="398" spans="2:65" s="1" customFormat="1" ht="24.2" customHeight="1">
      <c r="B398" s="32"/>
      <c r="C398" s="137" t="s">
        <v>573</v>
      </c>
      <c r="D398" s="137" t="s">
        <v>198</v>
      </c>
      <c r="E398" s="138" t="s">
        <v>452</v>
      </c>
      <c r="F398" s="139" t="s">
        <v>453</v>
      </c>
      <c r="G398" s="140" t="s">
        <v>201</v>
      </c>
      <c r="H398" s="141">
        <v>97.334000000000003</v>
      </c>
      <c r="I398" s="142"/>
      <c r="J398" s="143">
        <f>ROUND(I398*H398,2)</f>
        <v>0</v>
      </c>
      <c r="K398" s="139" t="s">
        <v>217</v>
      </c>
      <c r="L398" s="32"/>
      <c r="M398" s="144" t="s">
        <v>1</v>
      </c>
      <c r="N398" s="145" t="s">
        <v>46</v>
      </c>
      <c r="P398" s="146">
        <f>O398*H398</f>
        <v>0</v>
      </c>
      <c r="Q398" s="146">
        <v>0</v>
      </c>
      <c r="R398" s="146">
        <f>Q398*H398</f>
        <v>0</v>
      </c>
      <c r="S398" s="146">
        <v>0</v>
      </c>
      <c r="T398" s="147">
        <f>S398*H398</f>
        <v>0</v>
      </c>
      <c r="AR398" s="148" t="s">
        <v>203</v>
      </c>
      <c r="AT398" s="148" t="s">
        <v>198</v>
      </c>
      <c r="AU398" s="148" t="s">
        <v>89</v>
      </c>
      <c r="AY398" s="17" t="s">
        <v>196</v>
      </c>
      <c r="BE398" s="149">
        <f>IF(N398="základní",J398,0)</f>
        <v>0</v>
      </c>
      <c r="BF398" s="149">
        <f>IF(N398="snížená",J398,0)</f>
        <v>0</v>
      </c>
      <c r="BG398" s="149">
        <f>IF(N398="zákl. přenesená",J398,0)</f>
        <v>0</v>
      </c>
      <c r="BH398" s="149">
        <f>IF(N398="sníž. přenesená",J398,0)</f>
        <v>0</v>
      </c>
      <c r="BI398" s="149">
        <f>IF(N398="nulová",J398,0)</f>
        <v>0</v>
      </c>
      <c r="BJ398" s="17" t="s">
        <v>21</v>
      </c>
      <c r="BK398" s="149">
        <f>ROUND(I398*H398,2)</f>
        <v>0</v>
      </c>
      <c r="BL398" s="17" t="s">
        <v>203</v>
      </c>
      <c r="BM398" s="148" t="s">
        <v>465</v>
      </c>
    </row>
    <row r="399" spans="2:65" s="12" customFormat="1" ht="11.25">
      <c r="B399" s="150"/>
      <c r="D399" s="151" t="s">
        <v>205</v>
      </c>
      <c r="E399" s="152" t="s">
        <v>1</v>
      </c>
      <c r="F399" s="153" t="s">
        <v>122</v>
      </c>
      <c r="H399" s="154">
        <v>97.334000000000003</v>
      </c>
      <c r="I399" s="155"/>
      <c r="L399" s="150"/>
      <c r="M399" s="156"/>
      <c r="T399" s="157"/>
      <c r="AT399" s="152" t="s">
        <v>205</v>
      </c>
      <c r="AU399" s="152" t="s">
        <v>89</v>
      </c>
      <c r="AV399" s="12" t="s">
        <v>89</v>
      </c>
      <c r="AW399" s="12" t="s">
        <v>36</v>
      </c>
      <c r="AX399" s="12" t="s">
        <v>21</v>
      </c>
      <c r="AY399" s="152" t="s">
        <v>196</v>
      </c>
    </row>
    <row r="400" spans="2:65" s="1" customFormat="1" ht="33" customHeight="1">
      <c r="B400" s="32"/>
      <c r="C400" s="137" t="s">
        <v>577</v>
      </c>
      <c r="D400" s="137" t="s">
        <v>198</v>
      </c>
      <c r="E400" s="138" t="s">
        <v>467</v>
      </c>
      <c r="F400" s="139" t="s">
        <v>468</v>
      </c>
      <c r="G400" s="140" t="s">
        <v>201</v>
      </c>
      <c r="H400" s="141">
        <v>73.593999999999994</v>
      </c>
      <c r="I400" s="142"/>
      <c r="J400" s="143">
        <f>ROUND(I400*H400,2)</f>
        <v>0</v>
      </c>
      <c r="K400" s="139" t="s">
        <v>202</v>
      </c>
      <c r="L400" s="32"/>
      <c r="M400" s="144" t="s">
        <v>1</v>
      </c>
      <c r="N400" s="145" t="s">
        <v>46</v>
      </c>
      <c r="P400" s="146">
        <f>O400*H400</f>
        <v>0</v>
      </c>
      <c r="Q400" s="146">
        <v>0</v>
      </c>
      <c r="R400" s="146">
        <f>Q400*H400</f>
        <v>0</v>
      </c>
      <c r="S400" s="146">
        <v>0</v>
      </c>
      <c r="T400" s="147">
        <f>S400*H400</f>
        <v>0</v>
      </c>
      <c r="AR400" s="148" t="s">
        <v>203</v>
      </c>
      <c r="AT400" s="148" t="s">
        <v>198</v>
      </c>
      <c r="AU400" s="148" t="s">
        <v>89</v>
      </c>
      <c r="AY400" s="17" t="s">
        <v>196</v>
      </c>
      <c r="BE400" s="149">
        <f>IF(N400="základní",J400,0)</f>
        <v>0</v>
      </c>
      <c r="BF400" s="149">
        <f>IF(N400="snížená",J400,0)</f>
        <v>0</v>
      </c>
      <c r="BG400" s="149">
        <f>IF(N400="zákl. přenesená",J400,0)</f>
        <v>0</v>
      </c>
      <c r="BH400" s="149">
        <f>IF(N400="sníž. přenesená",J400,0)</f>
        <v>0</v>
      </c>
      <c r="BI400" s="149">
        <f>IF(N400="nulová",J400,0)</f>
        <v>0</v>
      </c>
      <c r="BJ400" s="17" t="s">
        <v>21</v>
      </c>
      <c r="BK400" s="149">
        <f>ROUND(I400*H400,2)</f>
        <v>0</v>
      </c>
      <c r="BL400" s="17" t="s">
        <v>203</v>
      </c>
      <c r="BM400" s="148" t="s">
        <v>469</v>
      </c>
    </row>
    <row r="401" spans="2:65" s="13" customFormat="1" ht="11.25">
      <c r="B401" s="158"/>
      <c r="D401" s="151" t="s">
        <v>205</v>
      </c>
      <c r="E401" s="159" t="s">
        <v>1</v>
      </c>
      <c r="F401" s="160" t="s">
        <v>448</v>
      </c>
      <c r="H401" s="159" t="s">
        <v>1</v>
      </c>
      <c r="I401" s="161"/>
      <c r="L401" s="158"/>
      <c r="M401" s="162"/>
      <c r="T401" s="163"/>
      <c r="AT401" s="159" t="s">
        <v>205</v>
      </c>
      <c r="AU401" s="159" t="s">
        <v>89</v>
      </c>
      <c r="AV401" s="13" t="s">
        <v>21</v>
      </c>
      <c r="AW401" s="13" t="s">
        <v>36</v>
      </c>
      <c r="AX401" s="13" t="s">
        <v>81</v>
      </c>
      <c r="AY401" s="159" t="s">
        <v>196</v>
      </c>
    </row>
    <row r="402" spans="2:65" s="13" customFormat="1" ht="11.25">
      <c r="B402" s="158"/>
      <c r="D402" s="151" t="s">
        <v>205</v>
      </c>
      <c r="E402" s="159" t="s">
        <v>1</v>
      </c>
      <c r="F402" s="160" t="s">
        <v>470</v>
      </c>
      <c r="H402" s="159" t="s">
        <v>1</v>
      </c>
      <c r="I402" s="161"/>
      <c r="L402" s="158"/>
      <c r="M402" s="162"/>
      <c r="T402" s="163"/>
      <c r="AT402" s="159" t="s">
        <v>205</v>
      </c>
      <c r="AU402" s="159" t="s">
        <v>89</v>
      </c>
      <c r="AV402" s="13" t="s">
        <v>21</v>
      </c>
      <c r="AW402" s="13" t="s">
        <v>36</v>
      </c>
      <c r="AX402" s="13" t="s">
        <v>81</v>
      </c>
      <c r="AY402" s="159" t="s">
        <v>196</v>
      </c>
    </row>
    <row r="403" spans="2:65" s="12" customFormat="1" ht="11.25">
      <c r="B403" s="150"/>
      <c r="D403" s="151" t="s">
        <v>205</v>
      </c>
      <c r="E403" s="152" t="s">
        <v>1</v>
      </c>
      <c r="F403" s="153" t="s">
        <v>965</v>
      </c>
      <c r="H403" s="154">
        <v>73.593999999999994</v>
      </c>
      <c r="I403" s="155"/>
      <c r="L403" s="150"/>
      <c r="M403" s="156"/>
      <c r="T403" s="157"/>
      <c r="AT403" s="152" t="s">
        <v>205</v>
      </c>
      <c r="AU403" s="152" t="s">
        <v>89</v>
      </c>
      <c r="AV403" s="12" t="s">
        <v>89</v>
      </c>
      <c r="AW403" s="12" t="s">
        <v>36</v>
      </c>
      <c r="AX403" s="12" t="s">
        <v>81</v>
      </c>
      <c r="AY403" s="152" t="s">
        <v>196</v>
      </c>
    </row>
    <row r="404" spans="2:65" s="14" customFormat="1" ht="11.25">
      <c r="B404" s="164"/>
      <c r="D404" s="151" t="s">
        <v>205</v>
      </c>
      <c r="E404" s="165" t="s">
        <v>127</v>
      </c>
      <c r="F404" s="166" t="s">
        <v>249</v>
      </c>
      <c r="H404" s="167">
        <v>73.593999999999994</v>
      </c>
      <c r="I404" s="168"/>
      <c r="L404" s="164"/>
      <c r="M404" s="169"/>
      <c r="T404" s="170"/>
      <c r="AT404" s="165" t="s">
        <v>205</v>
      </c>
      <c r="AU404" s="165" t="s">
        <v>89</v>
      </c>
      <c r="AV404" s="14" t="s">
        <v>203</v>
      </c>
      <c r="AW404" s="14" t="s">
        <v>36</v>
      </c>
      <c r="AX404" s="14" t="s">
        <v>21</v>
      </c>
      <c r="AY404" s="165" t="s">
        <v>196</v>
      </c>
    </row>
    <row r="405" spans="2:65" s="1" customFormat="1" ht="24.2" customHeight="1">
      <c r="B405" s="32"/>
      <c r="C405" s="137" t="s">
        <v>581</v>
      </c>
      <c r="D405" s="137" t="s">
        <v>198</v>
      </c>
      <c r="E405" s="138" t="s">
        <v>473</v>
      </c>
      <c r="F405" s="139" t="s">
        <v>474</v>
      </c>
      <c r="G405" s="140" t="s">
        <v>201</v>
      </c>
      <c r="H405" s="141">
        <v>73.593999999999994</v>
      </c>
      <c r="I405" s="142"/>
      <c r="J405" s="143">
        <f>ROUND(I405*H405,2)</f>
        <v>0</v>
      </c>
      <c r="K405" s="139" t="s">
        <v>217</v>
      </c>
      <c r="L405" s="32"/>
      <c r="M405" s="144" t="s">
        <v>1</v>
      </c>
      <c r="N405" s="145" t="s">
        <v>46</v>
      </c>
      <c r="P405" s="146">
        <f>O405*H405</f>
        <v>0</v>
      </c>
      <c r="Q405" s="146">
        <v>0</v>
      </c>
      <c r="R405" s="146">
        <f>Q405*H405</f>
        <v>0</v>
      </c>
      <c r="S405" s="146">
        <v>0</v>
      </c>
      <c r="T405" s="147">
        <f>S405*H405</f>
        <v>0</v>
      </c>
      <c r="AR405" s="148" t="s">
        <v>203</v>
      </c>
      <c r="AT405" s="148" t="s">
        <v>198</v>
      </c>
      <c r="AU405" s="148" t="s">
        <v>89</v>
      </c>
      <c r="AY405" s="17" t="s">
        <v>196</v>
      </c>
      <c r="BE405" s="149">
        <f>IF(N405="základní",J405,0)</f>
        <v>0</v>
      </c>
      <c r="BF405" s="149">
        <f>IF(N405="snížená",J405,0)</f>
        <v>0</v>
      </c>
      <c r="BG405" s="149">
        <f>IF(N405="zákl. přenesená",J405,0)</f>
        <v>0</v>
      </c>
      <c r="BH405" s="149">
        <f>IF(N405="sníž. přenesená",J405,0)</f>
        <v>0</v>
      </c>
      <c r="BI405" s="149">
        <f>IF(N405="nulová",J405,0)</f>
        <v>0</v>
      </c>
      <c r="BJ405" s="17" t="s">
        <v>21</v>
      </c>
      <c r="BK405" s="149">
        <f>ROUND(I405*H405,2)</f>
        <v>0</v>
      </c>
      <c r="BL405" s="17" t="s">
        <v>203</v>
      </c>
      <c r="BM405" s="148" t="s">
        <v>475</v>
      </c>
    </row>
    <row r="406" spans="2:65" s="12" customFormat="1" ht="11.25">
      <c r="B406" s="150"/>
      <c r="D406" s="151" t="s">
        <v>205</v>
      </c>
      <c r="E406" s="152" t="s">
        <v>1</v>
      </c>
      <c r="F406" s="153" t="s">
        <v>127</v>
      </c>
      <c r="H406" s="154">
        <v>73.593999999999994</v>
      </c>
      <c r="I406" s="155"/>
      <c r="L406" s="150"/>
      <c r="M406" s="156"/>
      <c r="T406" s="157"/>
      <c r="AT406" s="152" t="s">
        <v>205</v>
      </c>
      <c r="AU406" s="152" t="s">
        <v>89</v>
      </c>
      <c r="AV406" s="12" t="s">
        <v>89</v>
      </c>
      <c r="AW406" s="12" t="s">
        <v>36</v>
      </c>
      <c r="AX406" s="12" t="s">
        <v>21</v>
      </c>
      <c r="AY406" s="152" t="s">
        <v>196</v>
      </c>
    </row>
    <row r="407" spans="2:65" s="1" customFormat="1" ht="24.2" customHeight="1">
      <c r="B407" s="32"/>
      <c r="C407" s="137" t="s">
        <v>585</v>
      </c>
      <c r="D407" s="137" t="s">
        <v>198</v>
      </c>
      <c r="E407" s="138" t="s">
        <v>477</v>
      </c>
      <c r="F407" s="139" t="s">
        <v>478</v>
      </c>
      <c r="G407" s="140" t="s">
        <v>201</v>
      </c>
      <c r="H407" s="141">
        <v>49.853999999999999</v>
      </c>
      <c r="I407" s="142"/>
      <c r="J407" s="143">
        <f>ROUND(I407*H407,2)</f>
        <v>0</v>
      </c>
      <c r="K407" s="139" t="s">
        <v>202</v>
      </c>
      <c r="L407" s="32"/>
      <c r="M407" s="144" t="s">
        <v>1</v>
      </c>
      <c r="N407" s="145" t="s">
        <v>46</v>
      </c>
      <c r="P407" s="146">
        <f>O407*H407</f>
        <v>0</v>
      </c>
      <c r="Q407" s="146">
        <v>0</v>
      </c>
      <c r="R407" s="146">
        <f>Q407*H407</f>
        <v>0</v>
      </c>
      <c r="S407" s="146">
        <v>0</v>
      </c>
      <c r="T407" s="147">
        <f>S407*H407</f>
        <v>0</v>
      </c>
      <c r="AR407" s="148" t="s">
        <v>203</v>
      </c>
      <c r="AT407" s="148" t="s">
        <v>198</v>
      </c>
      <c r="AU407" s="148" t="s">
        <v>89</v>
      </c>
      <c r="AY407" s="17" t="s">
        <v>196</v>
      </c>
      <c r="BE407" s="149">
        <f>IF(N407="základní",J407,0)</f>
        <v>0</v>
      </c>
      <c r="BF407" s="149">
        <f>IF(N407="snížená",J407,0)</f>
        <v>0</v>
      </c>
      <c r="BG407" s="149">
        <f>IF(N407="zákl. přenesená",J407,0)</f>
        <v>0</v>
      </c>
      <c r="BH407" s="149">
        <f>IF(N407="sníž. přenesená",J407,0)</f>
        <v>0</v>
      </c>
      <c r="BI407" s="149">
        <f>IF(N407="nulová",J407,0)</f>
        <v>0</v>
      </c>
      <c r="BJ407" s="17" t="s">
        <v>21</v>
      </c>
      <c r="BK407" s="149">
        <f>ROUND(I407*H407,2)</f>
        <v>0</v>
      </c>
      <c r="BL407" s="17" t="s">
        <v>203</v>
      </c>
      <c r="BM407" s="148" t="s">
        <v>479</v>
      </c>
    </row>
    <row r="408" spans="2:65" s="13" customFormat="1" ht="11.25">
      <c r="B408" s="158"/>
      <c r="D408" s="151" t="s">
        <v>205</v>
      </c>
      <c r="E408" s="159" t="s">
        <v>1</v>
      </c>
      <c r="F408" s="160" t="s">
        <v>448</v>
      </c>
      <c r="H408" s="159" t="s">
        <v>1</v>
      </c>
      <c r="I408" s="161"/>
      <c r="L408" s="158"/>
      <c r="M408" s="162"/>
      <c r="T408" s="163"/>
      <c r="AT408" s="159" t="s">
        <v>205</v>
      </c>
      <c r="AU408" s="159" t="s">
        <v>89</v>
      </c>
      <c r="AV408" s="13" t="s">
        <v>21</v>
      </c>
      <c r="AW408" s="13" t="s">
        <v>36</v>
      </c>
      <c r="AX408" s="13" t="s">
        <v>81</v>
      </c>
      <c r="AY408" s="159" t="s">
        <v>196</v>
      </c>
    </row>
    <row r="409" spans="2:65" s="13" customFormat="1" ht="11.25">
      <c r="B409" s="158"/>
      <c r="D409" s="151" t="s">
        <v>205</v>
      </c>
      <c r="E409" s="159" t="s">
        <v>1</v>
      </c>
      <c r="F409" s="160" t="s">
        <v>223</v>
      </c>
      <c r="H409" s="159" t="s">
        <v>1</v>
      </c>
      <c r="I409" s="161"/>
      <c r="L409" s="158"/>
      <c r="M409" s="162"/>
      <c r="T409" s="163"/>
      <c r="AT409" s="159" t="s">
        <v>205</v>
      </c>
      <c r="AU409" s="159" t="s">
        <v>89</v>
      </c>
      <c r="AV409" s="13" t="s">
        <v>21</v>
      </c>
      <c r="AW409" s="13" t="s">
        <v>36</v>
      </c>
      <c r="AX409" s="13" t="s">
        <v>81</v>
      </c>
      <c r="AY409" s="159" t="s">
        <v>196</v>
      </c>
    </row>
    <row r="410" spans="2:65" s="12" customFormat="1" ht="11.25">
      <c r="B410" s="150"/>
      <c r="D410" s="151" t="s">
        <v>205</v>
      </c>
      <c r="E410" s="152" t="s">
        <v>1</v>
      </c>
      <c r="F410" s="153" t="s">
        <v>966</v>
      </c>
      <c r="H410" s="154">
        <v>49.853999999999999</v>
      </c>
      <c r="I410" s="155"/>
      <c r="L410" s="150"/>
      <c r="M410" s="156"/>
      <c r="T410" s="157"/>
      <c r="AT410" s="152" t="s">
        <v>205</v>
      </c>
      <c r="AU410" s="152" t="s">
        <v>89</v>
      </c>
      <c r="AV410" s="12" t="s">
        <v>89</v>
      </c>
      <c r="AW410" s="12" t="s">
        <v>36</v>
      </c>
      <c r="AX410" s="12" t="s">
        <v>81</v>
      </c>
      <c r="AY410" s="152" t="s">
        <v>196</v>
      </c>
    </row>
    <row r="411" spans="2:65" s="14" customFormat="1" ht="11.25">
      <c r="B411" s="164"/>
      <c r="D411" s="151" t="s">
        <v>205</v>
      </c>
      <c r="E411" s="165" t="s">
        <v>154</v>
      </c>
      <c r="F411" s="166" t="s">
        <v>249</v>
      </c>
      <c r="H411" s="167">
        <v>49.853999999999999</v>
      </c>
      <c r="I411" s="168"/>
      <c r="L411" s="164"/>
      <c r="M411" s="169"/>
      <c r="T411" s="170"/>
      <c r="AT411" s="165" t="s">
        <v>205</v>
      </c>
      <c r="AU411" s="165" t="s">
        <v>89</v>
      </c>
      <c r="AV411" s="14" t="s">
        <v>203</v>
      </c>
      <c r="AW411" s="14" t="s">
        <v>36</v>
      </c>
      <c r="AX411" s="14" t="s">
        <v>21</v>
      </c>
      <c r="AY411" s="165" t="s">
        <v>196</v>
      </c>
    </row>
    <row r="412" spans="2:65" s="1" customFormat="1" ht="24.2" customHeight="1">
      <c r="B412" s="32"/>
      <c r="C412" s="137" t="s">
        <v>589</v>
      </c>
      <c r="D412" s="137" t="s">
        <v>198</v>
      </c>
      <c r="E412" s="138" t="s">
        <v>482</v>
      </c>
      <c r="F412" s="139" t="s">
        <v>483</v>
      </c>
      <c r="G412" s="140" t="s">
        <v>201</v>
      </c>
      <c r="H412" s="141">
        <v>26.114000000000001</v>
      </c>
      <c r="I412" s="142"/>
      <c r="J412" s="143">
        <f>ROUND(I412*H412,2)</f>
        <v>0</v>
      </c>
      <c r="K412" s="139" t="s">
        <v>202</v>
      </c>
      <c r="L412" s="32"/>
      <c r="M412" s="144" t="s">
        <v>1</v>
      </c>
      <c r="N412" s="145" t="s">
        <v>46</v>
      </c>
      <c r="P412" s="146">
        <f>O412*H412</f>
        <v>0</v>
      </c>
      <c r="Q412" s="146">
        <v>0.34499999999999997</v>
      </c>
      <c r="R412" s="146">
        <f>Q412*H412</f>
        <v>9.0093300000000003</v>
      </c>
      <c r="S412" s="146">
        <v>0</v>
      </c>
      <c r="T412" s="147">
        <f>S412*H412</f>
        <v>0</v>
      </c>
      <c r="AR412" s="148" t="s">
        <v>203</v>
      </c>
      <c r="AT412" s="148" t="s">
        <v>198</v>
      </c>
      <c r="AU412" s="148" t="s">
        <v>89</v>
      </c>
      <c r="AY412" s="17" t="s">
        <v>196</v>
      </c>
      <c r="BE412" s="149">
        <f>IF(N412="základní",J412,0)</f>
        <v>0</v>
      </c>
      <c r="BF412" s="149">
        <f>IF(N412="snížená",J412,0)</f>
        <v>0</v>
      </c>
      <c r="BG412" s="149">
        <f>IF(N412="zákl. přenesená",J412,0)</f>
        <v>0</v>
      </c>
      <c r="BH412" s="149">
        <f>IF(N412="sníž. přenesená",J412,0)</f>
        <v>0</v>
      </c>
      <c r="BI412" s="149">
        <f>IF(N412="nulová",J412,0)</f>
        <v>0</v>
      </c>
      <c r="BJ412" s="17" t="s">
        <v>21</v>
      </c>
      <c r="BK412" s="149">
        <f>ROUND(I412*H412,2)</f>
        <v>0</v>
      </c>
      <c r="BL412" s="17" t="s">
        <v>203</v>
      </c>
      <c r="BM412" s="148" t="s">
        <v>484</v>
      </c>
    </row>
    <row r="413" spans="2:65" s="13" customFormat="1" ht="11.25">
      <c r="B413" s="158"/>
      <c r="D413" s="151" t="s">
        <v>205</v>
      </c>
      <c r="E413" s="159" t="s">
        <v>1</v>
      </c>
      <c r="F413" s="160" t="s">
        <v>448</v>
      </c>
      <c r="H413" s="159" t="s">
        <v>1</v>
      </c>
      <c r="I413" s="161"/>
      <c r="L413" s="158"/>
      <c r="M413" s="162"/>
      <c r="T413" s="163"/>
      <c r="AT413" s="159" t="s">
        <v>205</v>
      </c>
      <c r="AU413" s="159" t="s">
        <v>89</v>
      </c>
      <c r="AV413" s="13" t="s">
        <v>21</v>
      </c>
      <c r="AW413" s="13" t="s">
        <v>36</v>
      </c>
      <c r="AX413" s="13" t="s">
        <v>81</v>
      </c>
      <c r="AY413" s="159" t="s">
        <v>196</v>
      </c>
    </row>
    <row r="414" spans="2:65" s="13" customFormat="1" ht="11.25">
      <c r="B414" s="158"/>
      <c r="D414" s="151" t="s">
        <v>205</v>
      </c>
      <c r="E414" s="159" t="s">
        <v>1</v>
      </c>
      <c r="F414" s="160" t="s">
        <v>485</v>
      </c>
      <c r="H414" s="159" t="s">
        <v>1</v>
      </c>
      <c r="I414" s="161"/>
      <c r="L414" s="158"/>
      <c r="M414" s="162"/>
      <c r="T414" s="163"/>
      <c r="AT414" s="159" t="s">
        <v>205</v>
      </c>
      <c r="AU414" s="159" t="s">
        <v>89</v>
      </c>
      <c r="AV414" s="13" t="s">
        <v>21</v>
      </c>
      <c r="AW414" s="13" t="s">
        <v>36</v>
      </c>
      <c r="AX414" s="13" t="s">
        <v>81</v>
      </c>
      <c r="AY414" s="159" t="s">
        <v>196</v>
      </c>
    </row>
    <row r="415" spans="2:65" s="12" customFormat="1" ht="11.25">
      <c r="B415" s="150"/>
      <c r="D415" s="151" t="s">
        <v>205</v>
      </c>
      <c r="E415" s="152" t="s">
        <v>1</v>
      </c>
      <c r="F415" s="153" t="s">
        <v>486</v>
      </c>
      <c r="H415" s="154">
        <v>26.114000000000001</v>
      </c>
      <c r="I415" s="155"/>
      <c r="L415" s="150"/>
      <c r="M415" s="156"/>
      <c r="T415" s="157"/>
      <c r="AT415" s="152" t="s">
        <v>205</v>
      </c>
      <c r="AU415" s="152" t="s">
        <v>89</v>
      </c>
      <c r="AV415" s="12" t="s">
        <v>89</v>
      </c>
      <c r="AW415" s="12" t="s">
        <v>36</v>
      </c>
      <c r="AX415" s="12" t="s">
        <v>81</v>
      </c>
      <c r="AY415" s="152" t="s">
        <v>196</v>
      </c>
    </row>
    <row r="416" spans="2:65" s="14" customFormat="1" ht="11.25">
      <c r="B416" s="164"/>
      <c r="D416" s="151" t="s">
        <v>205</v>
      </c>
      <c r="E416" s="165" t="s">
        <v>158</v>
      </c>
      <c r="F416" s="166" t="s">
        <v>249</v>
      </c>
      <c r="H416" s="167">
        <v>26.114000000000001</v>
      </c>
      <c r="I416" s="168"/>
      <c r="L416" s="164"/>
      <c r="M416" s="169"/>
      <c r="T416" s="170"/>
      <c r="AT416" s="165" t="s">
        <v>205</v>
      </c>
      <c r="AU416" s="165" t="s">
        <v>89</v>
      </c>
      <c r="AV416" s="14" t="s">
        <v>203</v>
      </c>
      <c r="AW416" s="14" t="s">
        <v>36</v>
      </c>
      <c r="AX416" s="14" t="s">
        <v>21</v>
      </c>
      <c r="AY416" s="165" t="s">
        <v>196</v>
      </c>
    </row>
    <row r="417" spans="2:65" s="1" customFormat="1" ht="24.2" customHeight="1">
      <c r="B417" s="32"/>
      <c r="C417" s="137" t="s">
        <v>593</v>
      </c>
      <c r="D417" s="137" t="s">
        <v>198</v>
      </c>
      <c r="E417" s="138" t="s">
        <v>488</v>
      </c>
      <c r="F417" s="139" t="s">
        <v>390</v>
      </c>
      <c r="G417" s="140" t="s">
        <v>276</v>
      </c>
      <c r="H417" s="141">
        <v>3.9169999999999998</v>
      </c>
      <c r="I417" s="142"/>
      <c r="J417" s="143">
        <f>ROUND(I417*H417,2)</f>
        <v>0</v>
      </c>
      <c r="K417" s="139" t="s">
        <v>202</v>
      </c>
      <c r="L417" s="32"/>
      <c r="M417" s="144" t="s">
        <v>1</v>
      </c>
      <c r="N417" s="145" t="s">
        <v>46</v>
      </c>
      <c r="P417" s="146">
        <f>O417*H417</f>
        <v>0</v>
      </c>
      <c r="Q417" s="146">
        <v>0</v>
      </c>
      <c r="R417" s="146">
        <f>Q417*H417</f>
        <v>0</v>
      </c>
      <c r="S417" s="146">
        <v>0</v>
      </c>
      <c r="T417" s="147">
        <f>S417*H417</f>
        <v>0</v>
      </c>
      <c r="AR417" s="148" t="s">
        <v>203</v>
      </c>
      <c r="AT417" s="148" t="s">
        <v>198</v>
      </c>
      <c r="AU417" s="148" t="s">
        <v>89</v>
      </c>
      <c r="AY417" s="17" t="s">
        <v>196</v>
      </c>
      <c r="BE417" s="149">
        <f>IF(N417="základní",J417,0)</f>
        <v>0</v>
      </c>
      <c r="BF417" s="149">
        <f>IF(N417="snížená",J417,0)</f>
        <v>0</v>
      </c>
      <c r="BG417" s="149">
        <f>IF(N417="zákl. přenesená",J417,0)</f>
        <v>0</v>
      </c>
      <c r="BH417" s="149">
        <f>IF(N417="sníž. přenesená",J417,0)</f>
        <v>0</v>
      </c>
      <c r="BI417" s="149">
        <f>IF(N417="nulová",J417,0)</f>
        <v>0</v>
      </c>
      <c r="BJ417" s="17" t="s">
        <v>21</v>
      </c>
      <c r="BK417" s="149">
        <f>ROUND(I417*H417,2)</f>
        <v>0</v>
      </c>
      <c r="BL417" s="17" t="s">
        <v>203</v>
      </c>
      <c r="BM417" s="148" t="s">
        <v>489</v>
      </c>
    </row>
    <row r="418" spans="2:65" s="12" customFormat="1" ht="11.25">
      <c r="B418" s="150"/>
      <c r="D418" s="151" t="s">
        <v>205</v>
      </c>
      <c r="E418" s="152" t="s">
        <v>1</v>
      </c>
      <c r="F418" s="153" t="s">
        <v>490</v>
      </c>
      <c r="H418" s="154">
        <v>3.9169999999999998</v>
      </c>
      <c r="I418" s="155"/>
      <c r="L418" s="150"/>
      <c r="M418" s="156"/>
      <c r="T418" s="157"/>
      <c r="AT418" s="152" t="s">
        <v>205</v>
      </c>
      <c r="AU418" s="152" t="s">
        <v>89</v>
      </c>
      <c r="AV418" s="12" t="s">
        <v>89</v>
      </c>
      <c r="AW418" s="12" t="s">
        <v>36</v>
      </c>
      <c r="AX418" s="12" t="s">
        <v>21</v>
      </c>
      <c r="AY418" s="152" t="s">
        <v>196</v>
      </c>
    </row>
    <row r="419" spans="2:65" s="1" customFormat="1" ht="37.9" customHeight="1">
      <c r="B419" s="32"/>
      <c r="C419" s="137" t="s">
        <v>598</v>
      </c>
      <c r="D419" s="137" t="s">
        <v>198</v>
      </c>
      <c r="E419" s="138" t="s">
        <v>492</v>
      </c>
      <c r="F419" s="139" t="s">
        <v>493</v>
      </c>
      <c r="G419" s="140" t="s">
        <v>276</v>
      </c>
      <c r="H419" s="141">
        <v>3.9169999999999998</v>
      </c>
      <c r="I419" s="142"/>
      <c r="J419" s="143">
        <f>ROUND(I419*H419,2)</f>
        <v>0</v>
      </c>
      <c r="K419" s="139" t="s">
        <v>202</v>
      </c>
      <c r="L419" s="32"/>
      <c r="M419" s="144" t="s">
        <v>1</v>
      </c>
      <c r="N419" s="145" t="s">
        <v>46</v>
      </c>
      <c r="P419" s="146">
        <f>O419*H419</f>
        <v>0</v>
      </c>
      <c r="Q419" s="146">
        <v>0</v>
      </c>
      <c r="R419" s="146">
        <f>Q419*H419</f>
        <v>0</v>
      </c>
      <c r="S419" s="146">
        <v>0</v>
      </c>
      <c r="T419" s="147">
        <f>S419*H419</f>
        <v>0</v>
      </c>
      <c r="AR419" s="148" t="s">
        <v>203</v>
      </c>
      <c r="AT419" s="148" t="s">
        <v>198</v>
      </c>
      <c r="AU419" s="148" t="s">
        <v>89</v>
      </c>
      <c r="AY419" s="17" t="s">
        <v>196</v>
      </c>
      <c r="BE419" s="149">
        <f>IF(N419="základní",J419,0)</f>
        <v>0</v>
      </c>
      <c r="BF419" s="149">
        <f>IF(N419="snížená",J419,0)</f>
        <v>0</v>
      </c>
      <c r="BG419" s="149">
        <f>IF(N419="zákl. přenesená",J419,0)</f>
        <v>0</v>
      </c>
      <c r="BH419" s="149">
        <f>IF(N419="sníž. přenesená",J419,0)</f>
        <v>0</v>
      </c>
      <c r="BI419" s="149">
        <f>IF(N419="nulová",J419,0)</f>
        <v>0</v>
      </c>
      <c r="BJ419" s="17" t="s">
        <v>21</v>
      </c>
      <c r="BK419" s="149">
        <f>ROUND(I419*H419,2)</f>
        <v>0</v>
      </c>
      <c r="BL419" s="17" t="s">
        <v>203</v>
      </c>
      <c r="BM419" s="148" t="s">
        <v>494</v>
      </c>
    </row>
    <row r="420" spans="2:65" s="1" customFormat="1" ht="24.2" customHeight="1">
      <c r="B420" s="32"/>
      <c r="C420" s="137" t="s">
        <v>602</v>
      </c>
      <c r="D420" s="137" t="s">
        <v>198</v>
      </c>
      <c r="E420" s="138" t="s">
        <v>967</v>
      </c>
      <c r="F420" s="139" t="s">
        <v>968</v>
      </c>
      <c r="G420" s="140" t="s">
        <v>227</v>
      </c>
      <c r="H420" s="141">
        <v>22</v>
      </c>
      <c r="I420" s="142"/>
      <c r="J420" s="143">
        <f>ROUND(I420*H420,2)</f>
        <v>0</v>
      </c>
      <c r="K420" s="139" t="s">
        <v>202</v>
      </c>
      <c r="L420" s="32"/>
      <c r="M420" s="144" t="s">
        <v>1</v>
      </c>
      <c r="N420" s="145" t="s">
        <v>46</v>
      </c>
      <c r="P420" s="146">
        <f>O420*H420</f>
        <v>0</v>
      </c>
      <c r="Q420" s="146">
        <v>0.2195</v>
      </c>
      <c r="R420" s="146">
        <f>Q420*H420</f>
        <v>4.8289999999999997</v>
      </c>
      <c r="S420" s="146">
        <v>0</v>
      </c>
      <c r="T420" s="147">
        <f>S420*H420</f>
        <v>0</v>
      </c>
      <c r="AR420" s="148" t="s">
        <v>203</v>
      </c>
      <c r="AT420" s="148" t="s">
        <v>198</v>
      </c>
      <c r="AU420" s="148" t="s">
        <v>89</v>
      </c>
      <c r="AY420" s="17" t="s">
        <v>196</v>
      </c>
      <c r="BE420" s="149">
        <f>IF(N420="základní",J420,0)</f>
        <v>0</v>
      </c>
      <c r="BF420" s="149">
        <f>IF(N420="snížená",J420,0)</f>
        <v>0</v>
      </c>
      <c r="BG420" s="149">
        <f>IF(N420="zákl. přenesená",J420,0)</f>
        <v>0</v>
      </c>
      <c r="BH420" s="149">
        <f>IF(N420="sníž. přenesená",J420,0)</f>
        <v>0</v>
      </c>
      <c r="BI420" s="149">
        <f>IF(N420="nulová",J420,0)</f>
        <v>0</v>
      </c>
      <c r="BJ420" s="17" t="s">
        <v>21</v>
      </c>
      <c r="BK420" s="149">
        <f>ROUND(I420*H420,2)</f>
        <v>0</v>
      </c>
      <c r="BL420" s="17" t="s">
        <v>203</v>
      </c>
      <c r="BM420" s="148" t="s">
        <v>969</v>
      </c>
    </row>
    <row r="421" spans="2:65" s="12" customFormat="1" ht="11.25">
      <c r="B421" s="150"/>
      <c r="D421" s="151" t="s">
        <v>205</v>
      </c>
      <c r="E421" s="152" t="s">
        <v>1</v>
      </c>
      <c r="F421" s="153" t="s">
        <v>756</v>
      </c>
      <c r="H421" s="154">
        <v>22</v>
      </c>
      <c r="I421" s="155"/>
      <c r="L421" s="150"/>
      <c r="M421" s="156"/>
      <c r="T421" s="157"/>
      <c r="AT421" s="152" t="s">
        <v>205</v>
      </c>
      <c r="AU421" s="152" t="s">
        <v>89</v>
      </c>
      <c r="AV421" s="12" t="s">
        <v>89</v>
      </c>
      <c r="AW421" s="12" t="s">
        <v>36</v>
      </c>
      <c r="AX421" s="12" t="s">
        <v>21</v>
      </c>
      <c r="AY421" s="152" t="s">
        <v>196</v>
      </c>
    </row>
    <row r="422" spans="2:65" s="1" customFormat="1" ht="33" customHeight="1">
      <c r="B422" s="32"/>
      <c r="C422" s="137" t="s">
        <v>606</v>
      </c>
      <c r="D422" s="137" t="s">
        <v>198</v>
      </c>
      <c r="E422" s="138" t="s">
        <v>970</v>
      </c>
      <c r="F422" s="139" t="s">
        <v>971</v>
      </c>
      <c r="G422" s="140" t="s">
        <v>227</v>
      </c>
      <c r="H422" s="141">
        <v>6</v>
      </c>
      <c r="I422" s="142"/>
      <c r="J422" s="143">
        <f>ROUND(I422*H422,2)</f>
        <v>0</v>
      </c>
      <c r="K422" s="139" t="s">
        <v>202</v>
      </c>
      <c r="L422" s="32"/>
      <c r="M422" s="144" t="s">
        <v>1</v>
      </c>
      <c r="N422" s="145" t="s">
        <v>46</v>
      </c>
      <c r="P422" s="146">
        <f>O422*H422</f>
        <v>0</v>
      </c>
      <c r="Q422" s="146">
        <v>0.16850000000000001</v>
      </c>
      <c r="R422" s="146">
        <f>Q422*H422</f>
        <v>1.0110000000000001</v>
      </c>
      <c r="S422" s="146">
        <v>0</v>
      </c>
      <c r="T422" s="147">
        <f>S422*H422</f>
        <v>0</v>
      </c>
      <c r="AR422" s="148" t="s">
        <v>203</v>
      </c>
      <c r="AT422" s="148" t="s">
        <v>198</v>
      </c>
      <c r="AU422" s="148" t="s">
        <v>89</v>
      </c>
      <c r="AY422" s="17" t="s">
        <v>196</v>
      </c>
      <c r="BE422" s="149">
        <f>IF(N422="základní",J422,0)</f>
        <v>0</v>
      </c>
      <c r="BF422" s="149">
        <f>IF(N422="snížená",J422,0)</f>
        <v>0</v>
      </c>
      <c r="BG422" s="149">
        <f>IF(N422="zákl. přenesená",J422,0)</f>
        <v>0</v>
      </c>
      <c r="BH422" s="149">
        <f>IF(N422="sníž. přenesená",J422,0)</f>
        <v>0</v>
      </c>
      <c r="BI422" s="149">
        <f>IF(N422="nulová",J422,0)</f>
        <v>0</v>
      </c>
      <c r="BJ422" s="17" t="s">
        <v>21</v>
      </c>
      <c r="BK422" s="149">
        <f>ROUND(I422*H422,2)</f>
        <v>0</v>
      </c>
      <c r="BL422" s="17" t="s">
        <v>203</v>
      </c>
      <c r="BM422" s="148" t="s">
        <v>972</v>
      </c>
    </row>
    <row r="423" spans="2:65" s="12" customFormat="1" ht="11.25">
      <c r="B423" s="150"/>
      <c r="D423" s="151" t="s">
        <v>205</v>
      </c>
      <c r="E423" s="152" t="s">
        <v>1</v>
      </c>
      <c r="F423" s="153" t="s">
        <v>757</v>
      </c>
      <c r="H423" s="154">
        <v>6</v>
      </c>
      <c r="I423" s="155"/>
      <c r="L423" s="150"/>
      <c r="M423" s="156"/>
      <c r="T423" s="157"/>
      <c r="AT423" s="152" t="s">
        <v>205</v>
      </c>
      <c r="AU423" s="152" t="s">
        <v>89</v>
      </c>
      <c r="AV423" s="12" t="s">
        <v>89</v>
      </c>
      <c r="AW423" s="12" t="s">
        <v>36</v>
      </c>
      <c r="AX423" s="12" t="s">
        <v>21</v>
      </c>
      <c r="AY423" s="152" t="s">
        <v>196</v>
      </c>
    </row>
    <row r="424" spans="2:65" s="1" customFormat="1" ht="33" customHeight="1">
      <c r="B424" s="32"/>
      <c r="C424" s="137" t="s">
        <v>610</v>
      </c>
      <c r="D424" s="137" t="s">
        <v>198</v>
      </c>
      <c r="E424" s="138" t="s">
        <v>496</v>
      </c>
      <c r="F424" s="139" t="s">
        <v>497</v>
      </c>
      <c r="G424" s="140" t="s">
        <v>209</v>
      </c>
      <c r="H424" s="141">
        <v>14.884</v>
      </c>
      <c r="I424" s="142"/>
      <c r="J424" s="143">
        <f>ROUND(I424*H424,2)</f>
        <v>0</v>
      </c>
      <c r="K424" s="139" t="s">
        <v>202</v>
      </c>
      <c r="L424" s="32"/>
      <c r="M424" s="144" t="s">
        <v>1</v>
      </c>
      <c r="N424" s="145" t="s">
        <v>46</v>
      </c>
      <c r="P424" s="146">
        <f>O424*H424</f>
        <v>0</v>
      </c>
      <c r="Q424" s="146">
        <v>0</v>
      </c>
      <c r="R424" s="146">
        <f>Q424*H424</f>
        <v>0</v>
      </c>
      <c r="S424" s="146">
        <v>0</v>
      </c>
      <c r="T424" s="147">
        <f>S424*H424</f>
        <v>0</v>
      </c>
      <c r="AR424" s="148" t="s">
        <v>203</v>
      </c>
      <c r="AT424" s="148" t="s">
        <v>198</v>
      </c>
      <c r="AU424" s="148" t="s">
        <v>89</v>
      </c>
      <c r="AY424" s="17" t="s">
        <v>196</v>
      </c>
      <c r="BE424" s="149">
        <f>IF(N424="základní",J424,0)</f>
        <v>0</v>
      </c>
      <c r="BF424" s="149">
        <f>IF(N424="snížená",J424,0)</f>
        <v>0</v>
      </c>
      <c r="BG424" s="149">
        <f>IF(N424="zákl. přenesená",J424,0)</f>
        <v>0</v>
      </c>
      <c r="BH424" s="149">
        <f>IF(N424="sníž. přenesená",J424,0)</f>
        <v>0</v>
      </c>
      <c r="BI424" s="149">
        <f>IF(N424="nulová",J424,0)</f>
        <v>0</v>
      </c>
      <c r="BJ424" s="17" t="s">
        <v>21</v>
      </c>
      <c r="BK424" s="149">
        <f>ROUND(I424*H424,2)</f>
        <v>0</v>
      </c>
      <c r="BL424" s="17" t="s">
        <v>203</v>
      </c>
      <c r="BM424" s="148" t="s">
        <v>498</v>
      </c>
    </row>
    <row r="425" spans="2:65" s="11" customFormat="1" ht="22.9" customHeight="1">
      <c r="B425" s="125"/>
      <c r="D425" s="126" t="s">
        <v>80</v>
      </c>
      <c r="E425" s="135" t="s">
        <v>973</v>
      </c>
      <c r="F425" s="135" t="s">
        <v>974</v>
      </c>
      <c r="I425" s="128"/>
      <c r="J425" s="136">
        <f>BK425</f>
        <v>0</v>
      </c>
      <c r="L425" s="125"/>
      <c r="M425" s="130"/>
      <c r="P425" s="131">
        <f>SUM(P426:P444)</f>
        <v>0</v>
      </c>
      <c r="R425" s="131">
        <f>SUM(R426:R444)</f>
        <v>5.9849925999999991</v>
      </c>
      <c r="T425" s="132">
        <f>SUM(T426:T444)</f>
        <v>0.94899999999999995</v>
      </c>
      <c r="AR425" s="126" t="s">
        <v>21</v>
      </c>
      <c r="AT425" s="133" t="s">
        <v>80</v>
      </c>
      <c r="AU425" s="133" t="s">
        <v>21</v>
      </c>
      <c r="AY425" s="126" t="s">
        <v>196</v>
      </c>
      <c r="BK425" s="134">
        <f>SUM(BK426:BK444)</f>
        <v>0</v>
      </c>
    </row>
    <row r="426" spans="2:65" s="1" customFormat="1" ht="24.2" customHeight="1">
      <c r="B426" s="32"/>
      <c r="C426" s="137" t="s">
        <v>614</v>
      </c>
      <c r="D426" s="137" t="s">
        <v>198</v>
      </c>
      <c r="E426" s="138" t="s">
        <v>818</v>
      </c>
      <c r="F426" s="139" t="s">
        <v>819</v>
      </c>
      <c r="G426" s="140" t="s">
        <v>201</v>
      </c>
      <c r="H426" s="141">
        <v>7.3</v>
      </c>
      <c r="I426" s="142"/>
      <c r="J426" s="143">
        <f>ROUND(I426*H426,2)</f>
        <v>0</v>
      </c>
      <c r="K426" s="139" t="s">
        <v>217</v>
      </c>
      <c r="L426" s="32"/>
      <c r="M426" s="144" t="s">
        <v>1</v>
      </c>
      <c r="N426" s="145" t="s">
        <v>46</v>
      </c>
      <c r="P426" s="146">
        <f>O426*H426</f>
        <v>0</v>
      </c>
      <c r="Q426" s="146">
        <v>0</v>
      </c>
      <c r="R426" s="146">
        <f>Q426*H426</f>
        <v>0</v>
      </c>
      <c r="S426" s="146">
        <v>0.13</v>
      </c>
      <c r="T426" s="147">
        <f>S426*H426</f>
        <v>0.94899999999999995</v>
      </c>
      <c r="AR426" s="148" t="s">
        <v>203</v>
      </c>
      <c r="AT426" s="148" t="s">
        <v>198</v>
      </c>
      <c r="AU426" s="148" t="s">
        <v>89</v>
      </c>
      <c r="AY426" s="17" t="s">
        <v>196</v>
      </c>
      <c r="BE426" s="149">
        <f>IF(N426="základní",J426,0)</f>
        <v>0</v>
      </c>
      <c r="BF426" s="149">
        <f>IF(N426="snížená",J426,0)</f>
        <v>0</v>
      </c>
      <c r="BG426" s="149">
        <f>IF(N426="zákl. přenesená",J426,0)</f>
        <v>0</v>
      </c>
      <c r="BH426" s="149">
        <f>IF(N426="sníž. přenesená",J426,0)</f>
        <v>0</v>
      </c>
      <c r="BI426" s="149">
        <f>IF(N426="nulová",J426,0)</f>
        <v>0</v>
      </c>
      <c r="BJ426" s="17" t="s">
        <v>21</v>
      </c>
      <c r="BK426" s="149">
        <f>ROUND(I426*H426,2)</f>
        <v>0</v>
      </c>
      <c r="BL426" s="17" t="s">
        <v>203</v>
      </c>
      <c r="BM426" s="148" t="s">
        <v>975</v>
      </c>
    </row>
    <row r="427" spans="2:65" s="12" customFormat="1" ht="11.25">
      <c r="B427" s="150"/>
      <c r="D427" s="151" t="s">
        <v>205</v>
      </c>
      <c r="E427" s="152" t="s">
        <v>1</v>
      </c>
      <c r="F427" s="153" t="s">
        <v>976</v>
      </c>
      <c r="H427" s="154">
        <v>7.3</v>
      </c>
      <c r="I427" s="155"/>
      <c r="L427" s="150"/>
      <c r="M427" s="156"/>
      <c r="T427" s="157"/>
      <c r="AT427" s="152" t="s">
        <v>205</v>
      </c>
      <c r="AU427" s="152" t="s">
        <v>89</v>
      </c>
      <c r="AV427" s="12" t="s">
        <v>89</v>
      </c>
      <c r="AW427" s="12" t="s">
        <v>36</v>
      </c>
      <c r="AX427" s="12" t="s">
        <v>21</v>
      </c>
      <c r="AY427" s="152" t="s">
        <v>196</v>
      </c>
    </row>
    <row r="428" spans="2:65" s="1" customFormat="1" ht="33" customHeight="1">
      <c r="B428" s="32"/>
      <c r="C428" s="137" t="s">
        <v>618</v>
      </c>
      <c r="D428" s="137" t="s">
        <v>198</v>
      </c>
      <c r="E428" s="138" t="s">
        <v>815</v>
      </c>
      <c r="F428" s="139" t="s">
        <v>816</v>
      </c>
      <c r="G428" s="140" t="s">
        <v>201</v>
      </c>
      <c r="H428" s="141">
        <v>7.3</v>
      </c>
      <c r="I428" s="142"/>
      <c r="J428" s="143">
        <f>ROUND(I428*H428,2)</f>
        <v>0</v>
      </c>
      <c r="K428" s="139" t="s">
        <v>202</v>
      </c>
      <c r="L428" s="32"/>
      <c r="M428" s="144" t="s">
        <v>1</v>
      </c>
      <c r="N428" s="145" t="s">
        <v>46</v>
      </c>
      <c r="P428" s="146">
        <f>O428*H428</f>
        <v>0</v>
      </c>
      <c r="Q428" s="146">
        <v>0</v>
      </c>
      <c r="R428" s="146">
        <f>Q428*H428</f>
        <v>0</v>
      </c>
      <c r="S428" s="146">
        <v>0</v>
      </c>
      <c r="T428" s="147">
        <f>S428*H428</f>
        <v>0</v>
      </c>
      <c r="AR428" s="148" t="s">
        <v>203</v>
      </c>
      <c r="AT428" s="148" t="s">
        <v>198</v>
      </c>
      <c r="AU428" s="148" t="s">
        <v>89</v>
      </c>
      <c r="AY428" s="17" t="s">
        <v>196</v>
      </c>
      <c r="BE428" s="149">
        <f>IF(N428="základní",J428,0)</f>
        <v>0</v>
      </c>
      <c r="BF428" s="149">
        <f>IF(N428="snížená",J428,0)</f>
        <v>0</v>
      </c>
      <c r="BG428" s="149">
        <f>IF(N428="zákl. přenesená",J428,0)</f>
        <v>0</v>
      </c>
      <c r="BH428" s="149">
        <f>IF(N428="sníž. přenesená",J428,0)</f>
        <v>0</v>
      </c>
      <c r="BI428" s="149">
        <f>IF(N428="nulová",J428,0)</f>
        <v>0</v>
      </c>
      <c r="BJ428" s="17" t="s">
        <v>21</v>
      </c>
      <c r="BK428" s="149">
        <f>ROUND(I428*H428,2)</f>
        <v>0</v>
      </c>
      <c r="BL428" s="17" t="s">
        <v>203</v>
      </c>
      <c r="BM428" s="148" t="s">
        <v>977</v>
      </c>
    </row>
    <row r="429" spans="2:65" s="12" customFormat="1" ht="11.25">
      <c r="B429" s="150"/>
      <c r="D429" s="151" t="s">
        <v>205</v>
      </c>
      <c r="E429" s="152" t="s">
        <v>1</v>
      </c>
      <c r="F429" s="153" t="s">
        <v>978</v>
      </c>
      <c r="H429" s="154">
        <v>7.3</v>
      </c>
      <c r="I429" s="155"/>
      <c r="L429" s="150"/>
      <c r="M429" s="156"/>
      <c r="T429" s="157"/>
      <c r="AT429" s="152" t="s">
        <v>205</v>
      </c>
      <c r="AU429" s="152" t="s">
        <v>89</v>
      </c>
      <c r="AV429" s="12" t="s">
        <v>89</v>
      </c>
      <c r="AW429" s="12" t="s">
        <v>36</v>
      </c>
      <c r="AX429" s="12" t="s">
        <v>21</v>
      </c>
      <c r="AY429" s="152" t="s">
        <v>196</v>
      </c>
    </row>
    <row r="430" spans="2:65" s="1" customFormat="1" ht="21.75" customHeight="1">
      <c r="B430" s="32"/>
      <c r="C430" s="137" t="s">
        <v>622</v>
      </c>
      <c r="D430" s="137" t="s">
        <v>198</v>
      </c>
      <c r="E430" s="138" t="s">
        <v>207</v>
      </c>
      <c r="F430" s="139" t="s">
        <v>208</v>
      </c>
      <c r="G430" s="140" t="s">
        <v>209</v>
      </c>
      <c r="H430" s="141">
        <v>0.94899999999999995</v>
      </c>
      <c r="I430" s="142"/>
      <c r="J430" s="143">
        <f>ROUND(I430*H430,2)</f>
        <v>0</v>
      </c>
      <c r="K430" s="139" t="s">
        <v>202</v>
      </c>
      <c r="L430" s="32"/>
      <c r="M430" s="144" t="s">
        <v>1</v>
      </c>
      <c r="N430" s="145" t="s">
        <v>46</v>
      </c>
      <c r="P430" s="146">
        <f>O430*H430</f>
        <v>0</v>
      </c>
      <c r="Q430" s="146">
        <v>0</v>
      </c>
      <c r="R430" s="146">
        <f>Q430*H430</f>
        <v>0</v>
      </c>
      <c r="S430" s="146">
        <v>0</v>
      </c>
      <c r="T430" s="147">
        <f>S430*H430</f>
        <v>0</v>
      </c>
      <c r="AR430" s="148" t="s">
        <v>203</v>
      </c>
      <c r="AT430" s="148" t="s">
        <v>198</v>
      </c>
      <c r="AU430" s="148" t="s">
        <v>89</v>
      </c>
      <c r="AY430" s="17" t="s">
        <v>196</v>
      </c>
      <c r="BE430" s="149">
        <f>IF(N430="základní",J430,0)</f>
        <v>0</v>
      </c>
      <c r="BF430" s="149">
        <f>IF(N430="snížená",J430,0)</f>
        <v>0</v>
      </c>
      <c r="BG430" s="149">
        <f>IF(N430="zákl. přenesená",J430,0)</f>
        <v>0</v>
      </c>
      <c r="BH430" s="149">
        <f>IF(N430="sníž. přenesená",J430,0)</f>
        <v>0</v>
      </c>
      <c r="BI430" s="149">
        <f>IF(N430="nulová",J430,0)</f>
        <v>0</v>
      </c>
      <c r="BJ430" s="17" t="s">
        <v>21</v>
      </c>
      <c r="BK430" s="149">
        <f>ROUND(I430*H430,2)</f>
        <v>0</v>
      </c>
      <c r="BL430" s="17" t="s">
        <v>203</v>
      </c>
      <c r="BM430" s="148" t="s">
        <v>979</v>
      </c>
    </row>
    <row r="431" spans="2:65" s="1" customFormat="1" ht="24.2" customHeight="1">
      <c r="B431" s="32"/>
      <c r="C431" s="137" t="s">
        <v>626</v>
      </c>
      <c r="D431" s="137" t="s">
        <v>198</v>
      </c>
      <c r="E431" s="138" t="s">
        <v>211</v>
      </c>
      <c r="F431" s="139" t="s">
        <v>212</v>
      </c>
      <c r="G431" s="140" t="s">
        <v>209</v>
      </c>
      <c r="H431" s="141">
        <v>3.7959999999999998</v>
      </c>
      <c r="I431" s="142"/>
      <c r="J431" s="143">
        <f>ROUND(I431*H431,2)</f>
        <v>0</v>
      </c>
      <c r="K431" s="139" t="s">
        <v>202</v>
      </c>
      <c r="L431" s="32"/>
      <c r="M431" s="144" t="s">
        <v>1</v>
      </c>
      <c r="N431" s="145" t="s">
        <v>46</v>
      </c>
      <c r="P431" s="146">
        <f>O431*H431</f>
        <v>0</v>
      </c>
      <c r="Q431" s="146">
        <v>0</v>
      </c>
      <c r="R431" s="146">
        <f>Q431*H431</f>
        <v>0</v>
      </c>
      <c r="S431" s="146">
        <v>0</v>
      </c>
      <c r="T431" s="147">
        <f>S431*H431</f>
        <v>0</v>
      </c>
      <c r="AR431" s="148" t="s">
        <v>203</v>
      </c>
      <c r="AT431" s="148" t="s">
        <v>198</v>
      </c>
      <c r="AU431" s="148" t="s">
        <v>89</v>
      </c>
      <c r="AY431" s="17" t="s">
        <v>196</v>
      </c>
      <c r="BE431" s="149">
        <f>IF(N431="základní",J431,0)</f>
        <v>0</v>
      </c>
      <c r="BF431" s="149">
        <f>IF(N431="snížená",J431,0)</f>
        <v>0</v>
      </c>
      <c r="BG431" s="149">
        <f>IF(N431="zákl. přenesená",J431,0)</f>
        <v>0</v>
      </c>
      <c r="BH431" s="149">
        <f>IF(N431="sníž. přenesená",J431,0)</f>
        <v>0</v>
      </c>
      <c r="BI431" s="149">
        <f>IF(N431="nulová",J431,0)</f>
        <v>0</v>
      </c>
      <c r="BJ431" s="17" t="s">
        <v>21</v>
      </c>
      <c r="BK431" s="149">
        <f>ROUND(I431*H431,2)</f>
        <v>0</v>
      </c>
      <c r="BL431" s="17" t="s">
        <v>203</v>
      </c>
      <c r="BM431" s="148" t="s">
        <v>980</v>
      </c>
    </row>
    <row r="432" spans="2:65" s="12" customFormat="1" ht="11.25">
      <c r="B432" s="150"/>
      <c r="D432" s="151" t="s">
        <v>205</v>
      </c>
      <c r="F432" s="153" t="s">
        <v>981</v>
      </c>
      <c r="H432" s="154">
        <v>3.7959999999999998</v>
      </c>
      <c r="I432" s="155"/>
      <c r="L432" s="150"/>
      <c r="M432" s="156"/>
      <c r="T432" s="157"/>
      <c r="AT432" s="152" t="s">
        <v>205</v>
      </c>
      <c r="AU432" s="152" t="s">
        <v>89</v>
      </c>
      <c r="AV432" s="12" t="s">
        <v>89</v>
      </c>
      <c r="AW432" s="12" t="s">
        <v>4</v>
      </c>
      <c r="AX432" s="12" t="s">
        <v>21</v>
      </c>
      <c r="AY432" s="152" t="s">
        <v>196</v>
      </c>
    </row>
    <row r="433" spans="2:65" s="1" customFormat="1" ht="24.2" customHeight="1">
      <c r="B433" s="32"/>
      <c r="C433" s="137" t="s">
        <v>630</v>
      </c>
      <c r="D433" s="137" t="s">
        <v>198</v>
      </c>
      <c r="E433" s="138" t="s">
        <v>215</v>
      </c>
      <c r="F433" s="139" t="s">
        <v>216</v>
      </c>
      <c r="G433" s="140" t="s">
        <v>209</v>
      </c>
      <c r="H433" s="141">
        <v>0.94899999999999995</v>
      </c>
      <c r="I433" s="142"/>
      <c r="J433" s="143">
        <f>ROUND(I433*H433,2)</f>
        <v>0</v>
      </c>
      <c r="K433" s="139" t="s">
        <v>217</v>
      </c>
      <c r="L433" s="32"/>
      <c r="M433" s="144" t="s">
        <v>1</v>
      </c>
      <c r="N433" s="145" t="s">
        <v>46</v>
      </c>
      <c r="P433" s="146">
        <f>O433*H433</f>
        <v>0</v>
      </c>
      <c r="Q433" s="146">
        <v>0</v>
      </c>
      <c r="R433" s="146">
        <f>Q433*H433</f>
        <v>0</v>
      </c>
      <c r="S433" s="146">
        <v>0</v>
      </c>
      <c r="T433" s="147">
        <f>S433*H433</f>
        <v>0</v>
      </c>
      <c r="AR433" s="148" t="s">
        <v>203</v>
      </c>
      <c r="AT433" s="148" t="s">
        <v>198</v>
      </c>
      <c r="AU433" s="148" t="s">
        <v>89</v>
      </c>
      <c r="AY433" s="17" t="s">
        <v>196</v>
      </c>
      <c r="BE433" s="149">
        <f>IF(N433="základní",J433,0)</f>
        <v>0</v>
      </c>
      <c r="BF433" s="149">
        <f>IF(N433="snížená",J433,0)</f>
        <v>0</v>
      </c>
      <c r="BG433" s="149">
        <f>IF(N433="zákl. přenesená",J433,0)</f>
        <v>0</v>
      </c>
      <c r="BH433" s="149">
        <f>IF(N433="sníž. přenesená",J433,0)</f>
        <v>0</v>
      </c>
      <c r="BI433" s="149">
        <f>IF(N433="nulová",J433,0)</f>
        <v>0</v>
      </c>
      <c r="BJ433" s="17" t="s">
        <v>21</v>
      </c>
      <c r="BK433" s="149">
        <f>ROUND(I433*H433,2)</f>
        <v>0</v>
      </c>
      <c r="BL433" s="17" t="s">
        <v>203</v>
      </c>
      <c r="BM433" s="148" t="s">
        <v>982</v>
      </c>
    </row>
    <row r="434" spans="2:65" s="1" customFormat="1" ht="44.25" customHeight="1">
      <c r="B434" s="32"/>
      <c r="C434" s="137" t="s">
        <v>634</v>
      </c>
      <c r="D434" s="137" t="s">
        <v>198</v>
      </c>
      <c r="E434" s="138" t="s">
        <v>983</v>
      </c>
      <c r="F434" s="139" t="s">
        <v>984</v>
      </c>
      <c r="G434" s="140" t="s">
        <v>201</v>
      </c>
      <c r="H434" s="141">
        <v>15.33</v>
      </c>
      <c r="I434" s="142"/>
      <c r="J434" s="143">
        <f>ROUND(I434*H434,2)</f>
        <v>0</v>
      </c>
      <c r="K434" s="139" t="s">
        <v>217</v>
      </c>
      <c r="L434" s="32"/>
      <c r="M434" s="144" t="s">
        <v>1</v>
      </c>
      <c r="N434" s="145" t="s">
        <v>46</v>
      </c>
      <c r="P434" s="146">
        <f>O434*H434</f>
        <v>0</v>
      </c>
      <c r="Q434" s="146">
        <v>8.9219999999999994E-2</v>
      </c>
      <c r="R434" s="146">
        <f>Q434*H434</f>
        <v>1.3677425999999999</v>
      </c>
      <c r="S434" s="146">
        <v>0</v>
      </c>
      <c r="T434" s="147">
        <f>S434*H434</f>
        <v>0</v>
      </c>
      <c r="AR434" s="148" t="s">
        <v>203</v>
      </c>
      <c r="AT434" s="148" t="s">
        <v>198</v>
      </c>
      <c r="AU434" s="148" t="s">
        <v>89</v>
      </c>
      <c r="AY434" s="17" t="s">
        <v>196</v>
      </c>
      <c r="BE434" s="149">
        <f>IF(N434="základní",J434,0)</f>
        <v>0</v>
      </c>
      <c r="BF434" s="149">
        <f>IF(N434="snížená",J434,0)</f>
        <v>0</v>
      </c>
      <c r="BG434" s="149">
        <f>IF(N434="zákl. přenesená",J434,0)</f>
        <v>0</v>
      </c>
      <c r="BH434" s="149">
        <f>IF(N434="sníž. přenesená",J434,0)</f>
        <v>0</v>
      </c>
      <c r="BI434" s="149">
        <f>IF(N434="nulová",J434,0)</f>
        <v>0</v>
      </c>
      <c r="BJ434" s="17" t="s">
        <v>21</v>
      </c>
      <c r="BK434" s="149">
        <f>ROUND(I434*H434,2)</f>
        <v>0</v>
      </c>
      <c r="BL434" s="17" t="s">
        <v>203</v>
      </c>
      <c r="BM434" s="148" t="s">
        <v>985</v>
      </c>
    </row>
    <row r="435" spans="2:65" s="13" customFormat="1" ht="11.25">
      <c r="B435" s="158"/>
      <c r="D435" s="151" t="s">
        <v>205</v>
      </c>
      <c r="E435" s="159" t="s">
        <v>1</v>
      </c>
      <c r="F435" s="160" t="s">
        <v>448</v>
      </c>
      <c r="H435" s="159" t="s">
        <v>1</v>
      </c>
      <c r="I435" s="161"/>
      <c r="L435" s="158"/>
      <c r="M435" s="162"/>
      <c r="T435" s="163"/>
      <c r="AT435" s="159" t="s">
        <v>205</v>
      </c>
      <c r="AU435" s="159" t="s">
        <v>89</v>
      </c>
      <c r="AV435" s="13" t="s">
        <v>21</v>
      </c>
      <c r="AW435" s="13" t="s">
        <v>36</v>
      </c>
      <c r="AX435" s="13" t="s">
        <v>81</v>
      </c>
      <c r="AY435" s="159" t="s">
        <v>196</v>
      </c>
    </row>
    <row r="436" spans="2:65" s="13" customFormat="1" ht="11.25">
      <c r="B436" s="158"/>
      <c r="D436" s="151" t="s">
        <v>205</v>
      </c>
      <c r="E436" s="159" t="s">
        <v>1</v>
      </c>
      <c r="F436" s="160" t="s">
        <v>986</v>
      </c>
      <c r="H436" s="159" t="s">
        <v>1</v>
      </c>
      <c r="I436" s="161"/>
      <c r="L436" s="158"/>
      <c r="M436" s="162"/>
      <c r="T436" s="163"/>
      <c r="AT436" s="159" t="s">
        <v>205</v>
      </c>
      <c r="AU436" s="159" t="s">
        <v>89</v>
      </c>
      <c r="AV436" s="13" t="s">
        <v>21</v>
      </c>
      <c r="AW436" s="13" t="s">
        <v>36</v>
      </c>
      <c r="AX436" s="13" t="s">
        <v>81</v>
      </c>
      <c r="AY436" s="159" t="s">
        <v>196</v>
      </c>
    </row>
    <row r="437" spans="2:65" s="12" customFormat="1" ht="11.25">
      <c r="B437" s="150"/>
      <c r="D437" s="151" t="s">
        <v>205</v>
      </c>
      <c r="E437" s="152" t="s">
        <v>1</v>
      </c>
      <c r="F437" s="153" t="s">
        <v>987</v>
      </c>
      <c r="H437" s="154">
        <v>15.33</v>
      </c>
      <c r="I437" s="155"/>
      <c r="L437" s="150"/>
      <c r="M437" s="156"/>
      <c r="T437" s="157"/>
      <c r="AT437" s="152" t="s">
        <v>205</v>
      </c>
      <c r="AU437" s="152" t="s">
        <v>89</v>
      </c>
      <c r="AV437" s="12" t="s">
        <v>89</v>
      </c>
      <c r="AW437" s="12" t="s">
        <v>36</v>
      </c>
      <c r="AX437" s="12" t="s">
        <v>81</v>
      </c>
      <c r="AY437" s="152" t="s">
        <v>196</v>
      </c>
    </row>
    <row r="438" spans="2:65" s="14" customFormat="1" ht="11.25">
      <c r="B438" s="164"/>
      <c r="D438" s="151" t="s">
        <v>205</v>
      </c>
      <c r="E438" s="165" t="s">
        <v>758</v>
      </c>
      <c r="F438" s="166" t="s">
        <v>249</v>
      </c>
      <c r="H438" s="167">
        <v>15.33</v>
      </c>
      <c r="I438" s="168"/>
      <c r="L438" s="164"/>
      <c r="M438" s="169"/>
      <c r="T438" s="170"/>
      <c r="AT438" s="165" t="s">
        <v>205</v>
      </c>
      <c r="AU438" s="165" t="s">
        <v>89</v>
      </c>
      <c r="AV438" s="14" t="s">
        <v>203</v>
      </c>
      <c r="AW438" s="14" t="s">
        <v>36</v>
      </c>
      <c r="AX438" s="14" t="s">
        <v>21</v>
      </c>
      <c r="AY438" s="165" t="s">
        <v>196</v>
      </c>
    </row>
    <row r="439" spans="2:65" s="1" customFormat="1" ht="24.2" customHeight="1">
      <c r="B439" s="32"/>
      <c r="C439" s="137" t="s">
        <v>639</v>
      </c>
      <c r="D439" s="137" t="s">
        <v>198</v>
      </c>
      <c r="E439" s="138" t="s">
        <v>988</v>
      </c>
      <c r="F439" s="139" t="s">
        <v>989</v>
      </c>
      <c r="G439" s="140" t="s">
        <v>201</v>
      </c>
      <c r="H439" s="141">
        <v>8.0299999999999994</v>
      </c>
      <c r="I439" s="142"/>
      <c r="J439" s="143">
        <f>ROUND(I439*H439,2)</f>
        <v>0</v>
      </c>
      <c r="K439" s="139" t="s">
        <v>202</v>
      </c>
      <c r="L439" s="32"/>
      <c r="M439" s="144" t="s">
        <v>1</v>
      </c>
      <c r="N439" s="145" t="s">
        <v>46</v>
      </c>
      <c r="P439" s="146">
        <f>O439*H439</f>
        <v>0</v>
      </c>
      <c r="Q439" s="146">
        <v>0.57499999999999996</v>
      </c>
      <c r="R439" s="146">
        <f>Q439*H439</f>
        <v>4.6172499999999994</v>
      </c>
      <c r="S439" s="146">
        <v>0</v>
      </c>
      <c r="T439" s="147">
        <f>S439*H439</f>
        <v>0</v>
      </c>
      <c r="AR439" s="148" t="s">
        <v>203</v>
      </c>
      <c r="AT439" s="148" t="s">
        <v>198</v>
      </c>
      <c r="AU439" s="148" t="s">
        <v>89</v>
      </c>
      <c r="AY439" s="17" t="s">
        <v>196</v>
      </c>
      <c r="BE439" s="149">
        <f>IF(N439="základní",J439,0)</f>
        <v>0</v>
      </c>
      <c r="BF439" s="149">
        <f>IF(N439="snížená",J439,0)</f>
        <v>0</v>
      </c>
      <c r="BG439" s="149">
        <f>IF(N439="zákl. přenesená",J439,0)</f>
        <v>0</v>
      </c>
      <c r="BH439" s="149">
        <f>IF(N439="sníž. přenesená",J439,0)</f>
        <v>0</v>
      </c>
      <c r="BI439" s="149">
        <f>IF(N439="nulová",J439,0)</f>
        <v>0</v>
      </c>
      <c r="BJ439" s="17" t="s">
        <v>21</v>
      </c>
      <c r="BK439" s="149">
        <f>ROUND(I439*H439,2)</f>
        <v>0</v>
      </c>
      <c r="BL439" s="17" t="s">
        <v>203</v>
      </c>
      <c r="BM439" s="148" t="s">
        <v>990</v>
      </c>
    </row>
    <row r="440" spans="2:65" s="13" customFormat="1" ht="11.25">
      <c r="B440" s="158"/>
      <c r="D440" s="151" t="s">
        <v>205</v>
      </c>
      <c r="E440" s="159" t="s">
        <v>1</v>
      </c>
      <c r="F440" s="160" t="s">
        <v>448</v>
      </c>
      <c r="H440" s="159" t="s">
        <v>1</v>
      </c>
      <c r="I440" s="161"/>
      <c r="L440" s="158"/>
      <c r="M440" s="162"/>
      <c r="T440" s="163"/>
      <c r="AT440" s="159" t="s">
        <v>205</v>
      </c>
      <c r="AU440" s="159" t="s">
        <v>89</v>
      </c>
      <c r="AV440" s="13" t="s">
        <v>21</v>
      </c>
      <c r="AW440" s="13" t="s">
        <v>36</v>
      </c>
      <c r="AX440" s="13" t="s">
        <v>81</v>
      </c>
      <c r="AY440" s="159" t="s">
        <v>196</v>
      </c>
    </row>
    <row r="441" spans="2:65" s="13" customFormat="1" ht="11.25">
      <c r="B441" s="158"/>
      <c r="D441" s="151" t="s">
        <v>205</v>
      </c>
      <c r="E441" s="159" t="s">
        <v>1</v>
      </c>
      <c r="F441" s="160" t="s">
        <v>991</v>
      </c>
      <c r="H441" s="159" t="s">
        <v>1</v>
      </c>
      <c r="I441" s="161"/>
      <c r="L441" s="158"/>
      <c r="M441" s="162"/>
      <c r="T441" s="163"/>
      <c r="AT441" s="159" t="s">
        <v>205</v>
      </c>
      <c r="AU441" s="159" t="s">
        <v>89</v>
      </c>
      <c r="AV441" s="13" t="s">
        <v>21</v>
      </c>
      <c r="AW441" s="13" t="s">
        <v>36</v>
      </c>
      <c r="AX441" s="13" t="s">
        <v>81</v>
      </c>
      <c r="AY441" s="159" t="s">
        <v>196</v>
      </c>
    </row>
    <row r="442" spans="2:65" s="12" customFormat="1" ht="11.25">
      <c r="B442" s="150"/>
      <c r="D442" s="151" t="s">
        <v>205</v>
      </c>
      <c r="E442" s="152" t="s">
        <v>1</v>
      </c>
      <c r="F442" s="153" t="s">
        <v>992</v>
      </c>
      <c r="H442" s="154">
        <v>8.0299999999999994</v>
      </c>
      <c r="I442" s="155"/>
      <c r="L442" s="150"/>
      <c r="M442" s="156"/>
      <c r="T442" s="157"/>
      <c r="AT442" s="152" t="s">
        <v>205</v>
      </c>
      <c r="AU442" s="152" t="s">
        <v>89</v>
      </c>
      <c r="AV442" s="12" t="s">
        <v>89</v>
      </c>
      <c r="AW442" s="12" t="s">
        <v>36</v>
      </c>
      <c r="AX442" s="12" t="s">
        <v>81</v>
      </c>
      <c r="AY442" s="152" t="s">
        <v>196</v>
      </c>
    </row>
    <row r="443" spans="2:65" s="14" customFormat="1" ht="11.25">
      <c r="B443" s="164"/>
      <c r="D443" s="151" t="s">
        <v>205</v>
      </c>
      <c r="E443" s="165" t="s">
        <v>993</v>
      </c>
      <c r="F443" s="166" t="s">
        <v>249</v>
      </c>
      <c r="H443" s="167">
        <v>8.0299999999999994</v>
      </c>
      <c r="I443" s="168"/>
      <c r="L443" s="164"/>
      <c r="M443" s="169"/>
      <c r="T443" s="170"/>
      <c r="AT443" s="165" t="s">
        <v>205</v>
      </c>
      <c r="AU443" s="165" t="s">
        <v>89</v>
      </c>
      <c r="AV443" s="14" t="s">
        <v>203</v>
      </c>
      <c r="AW443" s="14" t="s">
        <v>36</v>
      </c>
      <c r="AX443" s="14" t="s">
        <v>21</v>
      </c>
      <c r="AY443" s="165" t="s">
        <v>196</v>
      </c>
    </row>
    <row r="444" spans="2:65" s="1" customFormat="1" ht="24.2" customHeight="1">
      <c r="B444" s="32"/>
      <c r="C444" s="137" t="s">
        <v>643</v>
      </c>
      <c r="D444" s="137" t="s">
        <v>198</v>
      </c>
      <c r="E444" s="138" t="s">
        <v>994</v>
      </c>
      <c r="F444" s="139" t="s">
        <v>995</v>
      </c>
      <c r="G444" s="140" t="s">
        <v>209</v>
      </c>
      <c r="H444" s="141">
        <v>5.9850000000000003</v>
      </c>
      <c r="I444" s="142"/>
      <c r="J444" s="143">
        <f>ROUND(I444*H444,2)</f>
        <v>0</v>
      </c>
      <c r="K444" s="139" t="s">
        <v>202</v>
      </c>
      <c r="L444" s="32"/>
      <c r="M444" s="144" t="s">
        <v>1</v>
      </c>
      <c r="N444" s="145" t="s">
        <v>46</v>
      </c>
      <c r="P444" s="146">
        <f>O444*H444</f>
        <v>0</v>
      </c>
      <c r="Q444" s="146">
        <v>0</v>
      </c>
      <c r="R444" s="146">
        <f>Q444*H444</f>
        <v>0</v>
      </c>
      <c r="S444" s="146">
        <v>0</v>
      </c>
      <c r="T444" s="147">
        <f>S444*H444</f>
        <v>0</v>
      </c>
      <c r="AR444" s="148" t="s">
        <v>203</v>
      </c>
      <c r="AT444" s="148" t="s">
        <v>198</v>
      </c>
      <c r="AU444" s="148" t="s">
        <v>89</v>
      </c>
      <c r="AY444" s="17" t="s">
        <v>196</v>
      </c>
      <c r="BE444" s="149">
        <f>IF(N444="základní",J444,0)</f>
        <v>0</v>
      </c>
      <c r="BF444" s="149">
        <f>IF(N444="snížená",J444,0)</f>
        <v>0</v>
      </c>
      <c r="BG444" s="149">
        <f>IF(N444="zákl. přenesená",J444,0)</f>
        <v>0</v>
      </c>
      <c r="BH444" s="149">
        <f>IF(N444="sníž. přenesená",J444,0)</f>
        <v>0</v>
      </c>
      <c r="BI444" s="149">
        <f>IF(N444="nulová",J444,0)</f>
        <v>0</v>
      </c>
      <c r="BJ444" s="17" t="s">
        <v>21</v>
      </c>
      <c r="BK444" s="149">
        <f>ROUND(I444*H444,2)</f>
        <v>0</v>
      </c>
      <c r="BL444" s="17" t="s">
        <v>203</v>
      </c>
      <c r="BM444" s="148" t="s">
        <v>996</v>
      </c>
    </row>
    <row r="445" spans="2:65" s="11" customFormat="1" ht="22.9" customHeight="1">
      <c r="B445" s="125"/>
      <c r="D445" s="126" t="s">
        <v>80</v>
      </c>
      <c r="E445" s="135" t="s">
        <v>997</v>
      </c>
      <c r="F445" s="135" t="s">
        <v>998</v>
      </c>
      <c r="I445" s="128"/>
      <c r="J445" s="136">
        <f>BK445</f>
        <v>0</v>
      </c>
      <c r="L445" s="125"/>
      <c r="M445" s="130"/>
      <c r="P445" s="131">
        <f>SUM(P446:P479)</f>
        <v>0</v>
      </c>
      <c r="R445" s="131">
        <f>SUM(R446:R479)</f>
        <v>8.1799872000000011</v>
      </c>
      <c r="T445" s="132">
        <f>SUM(T446:T479)</f>
        <v>5.6159999999999997</v>
      </c>
      <c r="AR445" s="126" t="s">
        <v>21</v>
      </c>
      <c r="AT445" s="133" t="s">
        <v>80</v>
      </c>
      <c r="AU445" s="133" t="s">
        <v>21</v>
      </c>
      <c r="AY445" s="126" t="s">
        <v>196</v>
      </c>
      <c r="BK445" s="134">
        <f>SUM(BK446:BK479)</f>
        <v>0</v>
      </c>
    </row>
    <row r="446" spans="2:65" s="1" customFormat="1" ht="24.2" customHeight="1">
      <c r="B446" s="32"/>
      <c r="C446" s="137" t="s">
        <v>647</v>
      </c>
      <c r="D446" s="137" t="s">
        <v>198</v>
      </c>
      <c r="E446" s="138" t="s">
        <v>818</v>
      </c>
      <c r="F446" s="139" t="s">
        <v>819</v>
      </c>
      <c r="G446" s="140" t="s">
        <v>201</v>
      </c>
      <c r="H446" s="141">
        <v>19.2</v>
      </c>
      <c r="I446" s="142"/>
      <c r="J446" s="143">
        <f>ROUND(I446*H446,2)</f>
        <v>0</v>
      </c>
      <c r="K446" s="139" t="s">
        <v>217</v>
      </c>
      <c r="L446" s="32"/>
      <c r="M446" s="144" t="s">
        <v>1</v>
      </c>
      <c r="N446" s="145" t="s">
        <v>46</v>
      </c>
      <c r="P446" s="146">
        <f>O446*H446</f>
        <v>0</v>
      </c>
      <c r="Q446" s="146">
        <v>0</v>
      </c>
      <c r="R446" s="146">
        <f>Q446*H446</f>
        <v>0</v>
      </c>
      <c r="S446" s="146">
        <v>0.13</v>
      </c>
      <c r="T446" s="147">
        <f>S446*H446</f>
        <v>2.496</v>
      </c>
      <c r="AR446" s="148" t="s">
        <v>203</v>
      </c>
      <c r="AT446" s="148" t="s">
        <v>198</v>
      </c>
      <c r="AU446" s="148" t="s">
        <v>89</v>
      </c>
      <c r="AY446" s="17" t="s">
        <v>196</v>
      </c>
      <c r="BE446" s="149">
        <f>IF(N446="základní",J446,0)</f>
        <v>0</v>
      </c>
      <c r="BF446" s="149">
        <f>IF(N446="snížená",J446,0)</f>
        <v>0</v>
      </c>
      <c r="BG446" s="149">
        <f>IF(N446="zákl. přenesená",J446,0)</f>
        <v>0</v>
      </c>
      <c r="BH446" s="149">
        <f>IF(N446="sníž. přenesená",J446,0)</f>
        <v>0</v>
      </c>
      <c r="BI446" s="149">
        <f>IF(N446="nulová",J446,0)</f>
        <v>0</v>
      </c>
      <c r="BJ446" s="17" t="s">
        <v>21</v>
      </c>
      <c r="BK446" s="149">
        <f>ROUND(I446*H446,2)</f>
        <v>0</v>
      </c>
      <c r="BL446" s="17" t="s">
        <v>203</v>
      </c>
      <c r="BM446" s="148" t="s">
        <v>999</v>
      </c>
    </row>
    <row r="447" spans="2:65" s="12" customFormat="1" ht="11.25">
      <c r="B447" s="150"/>
      <c r="D447" s="151" t="s">
        <v>205</v>
      </c>
      <c r="E447" s="152" t="s">
        <v>1</v>
      </c>
      <c r="F447" s="153" t="s">
        <v>1000</v>
      </c>
      <c r="H447" s="154">
        <v>19.2</v>
      </c>
      <c r="I447" s="155"/>
      <c r="L447" s="150"/>
      <c r="M447" s="156"/>
      <c r="T447" s="157"/>
      <c r="AT447" s="152" t="s">
        <v>205</v>
      </c>
      <c r="AU447" s="152" t="s">
        <v>89</v>
      </c>
      <c r="AV447" s="12" t="s">
        <v>89</v>
      </c>
      <c r="AW447" s="12" t="s">
        <v>36</v>
      </c>
      <c r="AX447" s="12" t="s">
        <v>21</v>
      </c>
      <c r="AY447" s="152" t="s">
        <v>196</v>
      </c>
    </row>
    <row r="448" spans="2:65" s="1" customFormat="1" ht="33" customHeight="1">
      <c r="B448" s="32"/>
      <c r="C448" s="137" t="s">
        <v>651</v>
      </c>
      <c r="D448" s="137" t="s">
        <v>198</v>
      </c>
      <c r="E448" s="138" t="s">
        <v>815</v>
      </c>
      <c r="F448" s="139" t="s">
        <v>816</v>
      </c>
      <c r="G448" s="140" t="s">
        <v>201</v>
      </c>
      <c r="H448" s="141">
        <v>19.2</v>
      </c>
      <c r="I448" s="142"/>
      <c r="J448" s="143">
        <f>ROUND(I448*H448,2)</f>
        <v>0</v>
      </c>
      <c r="K448" s="139" t="s">
        <v>202</v>
      </c>
      <c r="L448" s="32"/>
      <c r="M448" s="144" t="s">
        <v>1</v>
      </c>
      <c r="N448" s="145" t="s">
        <v>46</v>
      </c>
      <c r="P448" s="146">
        <f>O448*H448</f>
        <v>0</v>
      </c>
      <c r="Q448" s="146">
        <v>0</v>
      </c>
      <c r="R448" s="146">
        <f>Q448*H448</f>
        <v>0</v>
      </c>
      <c r="S448" s="146">
        <v>0</v>
      </c>
      <c r="T448" s="147">
        <f>S448*H448</f>
        <v>0</v>
      </c>
      <c r="AR448" s="148" t="s">
        <v>203</v>
      </c>
      <c r="AT448" s="148" t="s">
        <v>198</v>
      </c>
      <c r="AU448" s="148" t="s">
        <v>89</v>
      </c>
      <c r="AY448" s="17" t="s">
        <v>196</v>
      </c>
      <c r="BE448" s="149">
        <f>IF(N448="základní",J448,0)</f>
        <v>0</v>
      </c>
      <c r="BF448" s="149">
        <f>IF(N448="snížená",J448,0)</f>
        <v>0</v>
      </c>
      <c r="BG448" s="149">
        <f>IF(N448="zákl. přenesená",J448,0)</f>
        <v>0</v>
      </c>
      <c r="BH448" s="149">
        <f>IF(N448="sníž. přenesená",J448,0)</f>
        <v>0</v>
      </c>
      <c r="BI448" s="149">
        <f>IF(N448="nulová",J448,0)</f>
        <v>0</v>
      </c>
      <c r="BJ448" s="17" t="s">
        <v>21</v>
      </c>
      <c r="BK448" s="149">
        <f>ROUND(I448*H448,2)</f>
        <v>0</v>
      </c>
      <c r="BL448" s="17" t="s">
        <v>203</v>
      </c>
      <c r="BM448" s="148" t="s">
        <v>1001</v>
      </c>
    </row>
    <row r="449" spans="2:65" s="12" customFormat="1" ht="11.25">
      <c r="B449" s="150"/>
      <c r="D449" s="151" t="s">
        <v>205</v>
      </c>
      <c r="E449" s="152" t="s">
        <v>1</v>
      </c>
      <c r="F449" s="153" t="s">
        <v>1002</v>
      </c>
      <c r="H449" s="154">
        <v>19.2</v>
      </c>
      <c r="I449" s="155"/>
      <c r="L449" s="150"/>
      <c r="M449" s="156"/>
      <c r="T449" s="157"/>
      <c r="AT449" s="152" t="s">
        <v>205</v>
      </c>
      <c r="AU449" s="152" t="s">
        <v>89</v>
      </c>
      <c r="AV449" s="12" t="s">
        <v>89</v>
      </c>
      <c r="AW449" s="12" t="s">
        <v>36</v>
      </c>
      <c r="AX449" s="12" t="s">
        <v>21</v>
      </c>
      <c r="AY449" s="152" t="s">
        <v>196</v>
      </c>
    </row>
    <row r="450" spans="2:65" s="1" customFormat="1" ht="21.75" customHeight="1">
      <c r="B450" s="32"/>
      <c r="C450" s="137" t="s">
        <v>655</v>
      </c>
      <c r="D450" s="137" t="s">
        <v>198</v>
      </c>
      <c r="E450" s="138" t="s">
        <v>207</v>
      </c>
      <c r="F450" s="139" t="s">
        <v>208</v>
      </c>
      <c r="G450" s="140" t="s">
        <v>209</v>
      </c>
      <c r="H450" s="141">
        <v>2.496</v>
      </c>
      <c r="I450" s="142"/>
      <c r="J450" s="143">
        <f>ROUND(I450*H450,2)</f>
        <v>0</v>
      </c>
      <c r="K450" s="139" t="s">
        <v>202</v>
      </c>
      <c r="L450" s="32"/>
      <c r="M450" s="144" t="s">
        <v>1</v>
      </c>
      <c r="N450" s="145" t="s">
        <v>46</v>
      </c>
      <c r="P450" s="146">
        <f>O450*H450</f>
        <v>0</v>
      </c>
      <c r="Q450" s="146">
        <v>0</v>
      </c>
      <c r="R450" s="146">
        <f>Q450*H450</f>
        <v>0</v>
      </c>
      <c r="S450" s="146">
        <v>0</v>
      </c>
      <c r="T450" s="147">
        <f>S450*H450</f>
        <v>0</v>
      </c>
      <c r="AR450" s="148" t="s">
        <v>203</v>
      </c>
      <c r="AT450" s="148" t="s">
        <v>198</v>
      </c>
      <c r="AU450" s="148" t="s">
        <v>89</v>
      </c>
      <c r="AY450" s="17" t="s">
        <v>196</v>
      </c>
      <c r="BE450" s="149">
        <f>IF(N450="základní",J450,0)</f>
        <v>0</v>
      </c>
      <c r="BF450" s="149">
        <f>IF(N450="snížená",J450,0)</f>
        <v>0</v>
      </c>
      <c r="BG450" s="149">
        <f>IF(N450="zákl. přenesená",J450,0)</f>
        <v>0</v>
      </c>
      <c r="BH450" s="149">
        <f>IF(N450="sníž. přenesená",J450,0)</f>
        <v>0</v>
      </c>
      <c r="BI450" s="149">
        <f>IF(N450="nulová",J450,0)</f>
        <v>0</v>
      </c>
      <c r="BJ450" s="17" t="s">
        <v>21</v>
      </c>
      <c r="BK450" s="149">
        <f>ROUND(I450*H450,2)</f>
        <v>0</v>
      </c>
      <c r="BL450" s="17" t="s">
        <v>203</v>
      </c>
      <c r="BM450" s="148" t="s">
        <v>1003</v>
      </c>
    </row>
    <row r="451" spans="2:65" s="1" customFormat="1" ht="24.2" customHeight="1">
      <c r="B451" s="32"/>
      <c r="C451" s="137" t="s">
        <v>27</v>
      </c>
      <c r="D451" s="137" t="s">
        <v>198</v>
      </c>
      <c r="E451" s="138" t="s">
        <v>211</v>
      </c>
      <c r="F451" s="139" t="s">
        <v>212</v>
      </c>
      <c r="G451" s="140" t="s">
        <v>209</v>
      </c>
      <c r="H451" s="141">
        <v>9.984</v>
      </c>
      <c r="I451" s="142"/>
      <c r="J451" s="143">
        <f>ROUND(I451*H451,2)</f>
        <v>0</v>
      </c>
      <c r="K451" s="139" t="s">
        <v>202</v>
      </c>
      <c r="L451" s="32"/>
      <c r="M451" s="144" t="s">
        <v>1</v>
      </c>
      <c r="N451" s="145" t="s">
        <v>46</v>
      </c>
      <c r="P451" s="146">
        <f>O451*H451</f>
        <v>0</v>
      </c>
      <c r="Q451" s="146">
        <v>0</v>
      </c>
      <c r="R451" s="146">
        <f>Q451*H451</f>
        <v>0</v>
      </c>
      <c r="S451" s="146">
        <v>0</v>
      </c>
      <c r="T451" s="147">
        <f>S451*H451</f>
        <v>0</v>
      </c>
      <c r="AR451" s="148" t="s">
        <v>203</v>
      </c>
      <c r="AT451" s="148" t="s">
        <v>198</v>
      </c>
      <c r="AU451" s="148" t="s">
        <v>89</v>
      </c>
      <c r="AY451" s="17" t="s">
        <v>196</v>
      </c>
      <c r="BE451" s="149">
        <f>IF(N451="základní",J451,0)</f>
        <v>0</v>
      </c>
      <c r="BF451" s="149">
        <f>IF(N451="snížená",J451,0)</f>
        <v>0</v>
      </c>
      <c r="BG451" s="149">
        <f>IF(N451="zákl. přenesená",J451,0)</f>
        <v>0</v>
      </c>
      <c r="BH451" s="149">
        <f>IF(N451="sníž. přenesená",J451,0)</f>
        <v>0</v>
      </c>
      <c r="BI451" s="149">
        <f>IF(N451="nulová",J451,0)</f>
        <v>0</v>
      </c>
      <c r="BJ451" s="17" t="s">
        <v>21</v>
      </c>
      <c r="BK451" s="149">
        <f>ROUND(I451*H451,2)</f>
        <v>0</v>
      </c>
      <c r="BL451" s="17" t="s">
        <v>203</v>
      </c>
      <c r="BM451" s="148" t="s">
        <v>1004</v>
      </c>
    </row>
    <row r="452" spans="2:65" s="12" customFormat="1" ht="11.25">
      <c r="B452" s="150"/>
      <c r="D452" s="151" t="s">
        <v>205</v>
      </c>
      <c r="F452" s="153" t="s">
        <v>1005</v>
      </c>
      <c r="H452" s="154">
        <v>9.984</v>
      </c>
      <c r="I452" s="155"/>
      <c r="L452" s="150"/>
      <c r="M452" s="156"/>
      <c r="T452" s="157"/>
      <c r="AT452" s="152" t="s">
        <v>205</v>
      </c>
      <c r="AU452" s="152" t="s">
        <v>89</v>
      </c>
      <c r="AV452" s="12" t="s">
        <v>89</v>
      </c>
      <c r="AW452" s="12" t="s">
        <v>4</v>
      </c>
      <c r="AX452" s="12" t="s">
        <v>21</v>
      </c>
      <c r="AY452" s="152" t="s">
        <v>196</v>
      </c>
    </row>
    <row r="453" spans="2:65" s="1" customFormat="1" ht="24.2" customHeight="1">
      <c r="B453" s="32"/>
      <c r="C453" s="137" t="s">
        <v>690</v>
      </c>
      <c r="D453" s="137" t="s">
        <v>198</v>
      </c>
      <c r="E453" s="138" t="s">
        <v>215</v>
      </c>
      <c r="F453" s="139" t="s">
        <v>216</v>
      </c>
      <c r="G453" s="140" t="s">
        <v>209</v>
      </c>
      <c r="H453" s="141">
        <v>2.496</v>
      </c>
      <c r="I453" s="142"/>
      <c r="J453" s="143">
        <f>ROUND(I453*H453,2)</f>
        <v>0</v>
      </c>
      <c r="K453" s="139" t="s">
        <v>217</v>
      </c>
      <c r="L453" s="32"/>
      <c r="M453" s="144" t="s">
        <v>1</v>
      </c>
      <c r="N453" s="145" t="s">
        <v>46</v>
      </c>
      <c r="P453" s="146">
        <f>O453*H453</f>
        <v>0</v>
      </c>
      <c r="Q453" s="146">
        <v>0</v>
      </c>
      <c r="R453" s="146">
        <f>Q453*H453</f>
        <v>0</v>
      </c>
      <c r="S453" s="146">
        <v>0</v>
      </c>
      <c r="T453" s="147">
        <f>S453*H453</f>
        <v>0</v>
      </c>
      <c r="AR453" s="148" t="s">
        <v>203</v>
      </c>
      <c r="AT453" s="148" t="s">
        <v>198</v>
      </c>
      <c r="AU453" s="148" t="s">
        <v>89</v>
      </c>
      <c r="AY453" s="17" t="s">
        <v>196</v>
      </c>
      <c r="BE453" s="149">
        <f>IF(N453="základní",J453,0)</f>
        <v>0</v>
      </c>
      <c r="BF453" s="149">
        <f>IF(N453="snížená",J453,0)</f>
        <v>0</v>
      </c>
      <c r="BG453" s="149">
        <f>IF(N453="zákl. přenesená",J453,0)</f>
        <v>0</v>
      </c>
      <c r="BH453" s="149">
        <f>IF(N453="sníž. přenesená",J453,0)</f>
        <v>0</v>
      </c>
      <c r="BI453" s="149">
        <f>IF(N453="nulová",J453,0)</f>
        <v>0</v>
      </c>
      <c r="BJ453" s="17" t="s">
        <v>21</v>
      </c>
      <c r="BK453" s="149">
        <f>ROUND(I453*H453,2)</f>
        <v>0</v>
      </c>
      <c r="BL453" s="17" t="s">
        <v>203</v>
      </c>
      <c r="BM453" s="148" t="s">
        <v>1006</v>
      </c>
    </row>
    <row r="454" spans="2:65" s="1" customFormat="1" ht="33" customHeight="1">
      <c r="B454" s="32"/>
      <c r="C454" s="137" t="s">
        <v>694</v>
      </c>
      <c r="D454" s="137" t="s">
        <v>198</v>
      </c>
      <c r="E454" s="138" t="s">
        <v>845</v>
      </c>
      <c r="F454" s="139" t="s">
        <v>846</v>
      </c>
      <c r="G454" s="140" t="s">
        <v>201</v>
      </c>
      <c r="H454" s="141">
        <v>9.6</v>
      </c>
      <c r="I454" s="142"/>
      <c r="J454" s="143">
        <f>ROUND(I454*H454,2)</f>
        <v>0</v>
      </c>
      <c r="K454" s="139" t="s">
        <v>202</v>
      </c>
      <c r="L454" s="32"/>
      <c r="M454" s="144" t="s">
        <v>1</v>
      </c>
      <c r="N454" s="145" t="s">
        <v>46</v>
      </c>
      <c r="P454" s="146">
        <f>O454*H454</f>
        <v>0</v>
      </c>
      <c r="Q454" s="146">
        <v>0</v>
      </c>
      <c r="R454" s="146">
        <f>Q454*H454</f>
        <v>0</v>
      </c>
      <c r="S454" s="146">
        <v>0.32500000000000001</v>
      </c>
      <c r="T454" s="147">
        <f>S454*H454</f>
        <v>3.12</v>
      </c>
      <c r="AR454" s="148" t="s">
        <v>203</v>
      </c>
      <c r="AT454" s="148" t="s">
        <v>198</v>
      </c>
      <c r="AU454" s="148" t="s">
        <v>89</v>
      </c>
      <c r="AY454" s="17" t="s">
        <v>196</v>
      </c>
      <c r="BE454" s="149">
        <f>IF(N454="základní",J454,0)</f>
        <v>0</v>
      </c>
      <c r="BF454" s="149">
        <f>IF(N454="snížená",J454,0)</f>
        <v>0</v>
      </c>
      <c r="BG454" s="149">
        <f>IF(N454="zákl. přenesená",J454,0)</f>
        <v>0</v>
      </c>
      <c r="BH454" s="149">
        <f>IF(N454="sníž. přenesená",J454,0)</f>
        <v>0</v>
      </c>
      <c r="BI454" s="149">
        <f>IF(N454="nulová",J454,0)</f>
        <v>0</v>
      </c>
      <c r="BJ454" s="17" t="s">
        <v>21</v>
      </c>
      <c r="BK454" s="149">
        <f>ROUND(I454*H454,2)</f>
        <v>0</v>
      </c>
      <c r="BL454" s="17" t="s">
        <v>203</v>
      </c>
      <c r="BM454" s="148" t="s">
        <v>1007</v>
      </c>
    </row>
    <row r="455" spans="2:65" s="12" customFormat="1" ht="11.25">
      <c r="B455" s="150"/>
      <c r="D455" s="151" t="s">
        <v>205</v>
      </c>
      <c r="E455" s="152" t="s">
        <v>1</v>
      </c>
      <c r="F455" s="153" t="s">
        <v>1008</v>
      </c>
      <c r="H455" s="154">
        <v>9.6</v>
      </c>
      <c r="I455" s="155"/>
      <c r="L455" s="150"/>
      <c r="M455" s="156"/>
      <c r="T455" s="157"/>
      <c r="AT455" s="152" t="s">
        <v>205</v>
      </c>
      <c r="AU455" s="152" t="s">
        <v>89</v>
      </c>
      <c r="AV455" s="12" t="s">
        <v>89</v>
      </c>
      <c r="AW455" s="12" t="s">
        <v>36</v>
      </c>
      <c r="AX455" s="12" t="s">
        <v>21</v>
      </c>
      <c r="AY455" s="152" t="s">
        <v>196</v>
      </c>
    </row>
    <row r="456" spans="2:65" s="1" customFormat="1" ht="24.2" customHeight="1">
      <c r="B456" s="32"/>
      <c r="C456" s="137" t="s">
        <v>698</v>
      </c>
      <c r="D456" s="137" t="s">
        <v>198</v>
      </c>
      <c r="E456" s="138" t="s">
        <v>849</v>
      </c>
      <c r="F456" s="139" t="s">
        <v>850</v>
      </c>
      <c r="G456" s="140" t="s">
        <v>227</v>
      </c>
      <c r="H456" s="141">
        <v>19.2</v>
      </c>
      <c r="I456" s="142"/>
      <c r="J456" s="143">
        <f>ROUND(I456*H456,2)</f>
        <v>0</v>
      </c>
      <c r="K456" s="139" t="s">
        <v>202</v>
      </c>
      <c r="L456" s="32"/>
      <c r="M456" s="144" t="s">
        <v>1</v>
      </c>
      <c r="N456" s="145" t="s">
        <v>46</v>
      </c>
      <c r="P456" s="146">
        <f>O456*H456</f>
        <v>0</v>
      </c>
      <c r="Q456" s="146">
        <v>3.0000000000000001E-5</v>
      </c>
      <c r="R456" s="146">
        <f>Q456*H456</f>
        <v>5.7600000000000001E-4</v>
      </c>
      <c r="S456" s="146">
        <v>0</v>
      </c>
      <c r="T456" s="147">
        <f>S456*H456</f>
        <v>0</v>
      </c>
      <c r="AR456" s="148" t="s">
        <v>203</v>
      </c>
      <c r="AT456" s="148" t="s">
        <v>198</v>
      </c>
      <c r="AU456" s="148" t="s">
        <v>89</v>
      </c>
      <c r="AY456" s="17" t="s">
        <v>196</v>
      </c>
      <c r="BE456" s="149">
        <f>IF(N456="základní",J456,0)</f>
        <v>0</v>
      </c>
      <c r="BF456" s="149">
        <f>IF(N456="snížená",J456,0)</f>
        <v>0</v>
      </c>
      <c r="BG456" s="149">
        <f>IF(N456="zákl. přenesená",J456,0)</f>
        <v>0</v>
      </c>
      <c r="BH456" s="149">
        <f>IF(N456="sníž. přenesená",J456,0)</f>
        <v>0</v>
      </c>
      <c r="BI456" s="149">
        <f>IF(N456="nulová",J456,0)</f>
        <v>0</v>
      </c>
      <c r="BJ456" s="17" t="s">
        <v>21</v>
      </c>
      <c r="BK456" s="149">
        <f>ROUND(I456*H456,2)</f>
        <v>0</v>
      </c>
      <c r="BL456" s="17" t="s">
        <v>203</v>
      </c>
      <c r="BM456" s="148" t="s">
        <v>1009</v>
      </c>
    </row>
    <row r="457" spans="2:65" s="13" customFormat="1" ht="11.25">
      <c r="B457" s="158"/>
      <c r="D457" s="151" t="s">
        <v>205</v>
      </c>
      <c r="E457" s="159" t="s">
        <v>1</v>
      </c>
      <c r="F457" s="160" t="s">
        <v>448</v>
      </c>
      <c r="H457" s="159" t="s">
        <v>1</v>
      </c>
      <c r="I457" s="161"/>
      <c r="L457" s="158"/>
      <c r="M457" s="162"/>
      <c r="T457" s="163"/>
      <c r="AT457" s="159" t="s">
        <v>205</v>
      </c>
      <c r="AU457" s="159" t="s">
        <v>89</v>
      </c>
      <c r="AV457" s="13" t="s">
        <v>21</v>
      </c>
      <c r="AW457" s="13" t="s">
        <v>36</v>
      </c>
      <c r="AX457" s="13" t="s">
        <v>81</v>
      </c>
      <c r="AY457" s="159" t="s">
        <v>196</v>
      </c>
    </row>
    <row r="458" spans="2:65" s="13" customFormat="1" ht="11.25">
      <c r="B458" s="158"/>
      <c r="D458" s="151" t="s">
        <v>205</v>
      </c>
      <c r="E458" s="159" t="s">
        <v>1</v>
      </c>
      <c r="F458" s="160" t="s">
        <v>1010</v>
      </c>
      <c r="H458" s="159" t="s">
        <v>1</v>
      </c>
      <c r="I458" s="161"/>
      <c r="L458" s="158"/>
      <c r="M458" s="162"/>
      <c r="T458" s="163"/>
      <c r="AT458" s="159" t="s">
        <v>205</v>
      </c>
      <c r="AU458" s="159" t="s">
        <v>89</v>
      </c>
      <c r="AV458" s="13" t="s">
        <v>21</v>
      </c>
      <c r="AW458" s="13" t="s">
        <v>36</v>
      </c>
      <c r="AX458" s="13" t="s">
        <v>81</v>
      </c>
      <c r="AY458" s="159" t="s">
        <v>196</v>
      </c>
    </row>
    <row r="459" spans="2:65" s="12" customFormat="1" ht="11.25">
      <c r="B459" s="150"/>
      <c r="D459" s="151" t="s">
        <v>205</v>
      </c>
      <c r="E459" s="152" t="s">
        <v>1</v>
      </c>
      <c r="F459" s="153" t="s">
        <v>1011</v>
      </c>
      <c r="H459" s="154">
        <v>19.2</v>
      </c>
      <c r="I459" s="155"/>
      <c r="L459" s="150"/>
      <c r="M459" s="156"/>
      <c r="T459" s="157"/>
      <c r="AT459" s="152" t="s">
        <v>205</v>
      </c>
      <c r="AU459" s="152" t="s">
        <v>89</v>
      </c>
      <c r="AV459" s="12" t="s">
        <v>89</v>
      </c>
      <c r="AW459" s="12" t="s">
        <v>36</v>
      </c>
      <c r="AX459" s="12" t="s">
        <v>21</v>
      </c>
      <c r="AY459" s="152" t="s">
        <v>196</v>
      </c>
    </row>
    <row r="460" spans="2:65" s="1" customFormat="1" ht="21.75" customHeight="1">
      <c r="B460" s="32"/>
      <c r="C460" s="137" t="s">
        <v>703</v>
      </c>
      <c r="D460" s="137" t="s">
        <v>198</v>
      </c>
      <c r="E460" s="138" t="s">
        <v>232</v>
      </c>
      <c r="F460" s="139" t="s">
        <v>233</v>
      </c>
      <c r="G460" s="140" t="s">
        <v>209</v>
      </c>
      <c r="H460" s="141">
        <v>3.12</v>
      </c>
      <c r="I460" s="142"/>
      <c r="J460" s="143">
        <f>ROUND(I460*H460,2)</f>
        <v>0</v>
      </c>
      <c r="K460" s="139" t="s">
        <v>202</v>
      </c>
      <c r="L460" s="32"/>
      <c r="M460" s="144" t="s">
        <v>1</v>
      </c>
      <c r="N460" s="145" t="s">
        <v>46</v>
      </c>
      <c r="P460" s="146">
        <f>O460*H460</f>
        <v>0</v>
      </c>
      <c r="Q460" s="146">
        <v>0</v>
      </c>
      <c r="R460" s="146">
        <f>Q460*H460</f>
        <v>0</v>
      </c>
      <c r="S460" s="146">
        <v>0</v>
      </c>
      <c r="T460" s="147">
        <f>S460*H460</f>
        <v>0</v>
      </c>
      <c r="AR460" s="148" t="s">
        <v>203</v>
      </c>
      <c r="AT460" s="148" t="s">
        <v>198</v>
      </c>
      <c r="AU460" s="148" t="s">
        <v>89</v>
      </c>
      <c r="AY460" s="17" t="s">
        <v>196</v>
      </c>
      <c r="BE460" s="149">
        <f>IF(N460="základní",J460,0)</f>
        <v>0</v>
      </c>
      <c r="BF460" s="149">
        <f>IF(N460="snížená",J460,0)</f>
        <v>0</v>
      </c>
      <c r="BG460" s="149">
        <f>IF(N460="zákl. přenesená",J460,0)</f>
        <v>0</v>
      </c>
      <c r="BH460" s="149">
        <f>IF(N460="sníž. přenesená",J460,0)</f>
        <v>0</v>
      </c>
      <c r="BI460" s="149">
        <f>IF(N460="nulová",J460,0)</f>
        <v>0</v>
      </c>
      <c r="BJ460" s="17" t="s">
        <v>21</v>
      </c>
      <c r="BK460" s="149">
        <f>ROUND(I460*H460,2)</f>
        <v>0</v>
      </c>
      <c r="BL460" s="17" t="s">
        <v>203</v>
      </c>
      <c r="BM460" s="148" t="s">
        <v>1012</v>
      </c>
    </row>
    <row r="461" spans="2:65" s="1" customFormat="1" ht="24.2" customHeight="1">
      <c r="B461" s="32"/>
      <c r="C461" s="137" t="s">
        <v>708</v>
      </c>
      <c r="D461" s="137" t="s">
        <v>198</v>
      </c>
      <c r="E461" s="138" t="s">
        <v>236</v>
      </c>
      <c r="F461" s="139" t="s">
        <v>237</v>
      </c>
      <c r="G461" s="140" t="s">
        <v>209</v>
      </c>
      <c r="H461" s="141">
        <v>12.48</v>
      </c>
      <c r="I461" s="142"/>
      <c r="J461" s="143">
        <f>ROUND(I461*H461,2)</f>
        <v>0</v>
      </c>
      <c r="K461" s="139" t="s">
        <v>202</v>
      </c>
      <c r="L461" s="32"/>
      <c r="M461" s="144" t="s">
        <v>1</v>
      </c>
      <c r="N461" s="145" t="s">
        <v>46</v>
      </c>
      <c r="P461" s="146">
        <f>O461*H461</f>
        <v>0</v>
      </c>
      <c r="Q461" s="146">
        <v>0</v>
      </c>
      <c r="R461" s="146">
        <f>Q461*H461</f>
        <v>0</v>
      </c>
      <c r="S461" s="146">
        <v>0</v>
      </c>
      <c r="T461" s="147">
        <f>S461*H461</f>
        <v>0</v>
      </c>
      <c r="AR461" s="148" t="s">
        <v>203</v>
      </c>
      <c r="AT461" s="148" t="s">
        <v>198</v>
      </c>
      <c r="AU461" s="148" t="s">
        <v>89</v>
      </c>
      <c r="AY461" s="17" t="s">
        <v>196</v>
      </c>
      <c r="BE461" s="149">
        <f>IF(N461="základní",J461,0)</f>
        <v>0</v>
      </c>
      <c r="BF461" s="149">
        <f>IF(N461="snížená",J461,0)</f>
        <v>0</v>
      </c>
      <c r="BG461" s="149">
        <f>IF(N461="zákl. přenesená",J461,0)</f>
        <v>0</v>
      </c>
      <c r="BH461" s="149">
        <f>IF(N461="sníž. přenesená",J461,0)</f>
        <v>0</v>
      </c>
      <c r="BI461" s="149">
        <f>IF(N461="nulová",J461,0)</f>
        <v>0</v>
      </c>
      <c r="BJ461" s="17" t="s">
        <v>21</v>
      </c>
      <c r="BK461" s="149">
        <f>ROUND(I461*H461,2)</f>
        <v>0</v>
      </c>
      <c r="BL461" s="17" t="s">
        <v>203</v>
      </c>
      <c r="BM461" s="148" t="s">
        <v>1013</v>
      </c>
    </row>
    <row r="462" spans="2:65" s="12" customFormat="1" ht="11.25">
      <c r="B462" s="150"/>
      <c r="D462" s="151" t="s">
        <v>205</v>
      </c>
      <c r="F462" s="153" t="s">
        <v>1014</v>
      </c>
      <c r="H462" s="154">
        <v>12.48</v>
      </c>
      <c r="I462" s="155"/>
      <c r="L462" s="150"/>
      <c r="M462" s="156"/>
      <c r="T462" s="157"/>
      <c r="AT462" s="152" t="s">
        <v>205</v>
      </c>
      <c r="AU462" s="152" t="s">
        <v>89</v>
      </c>
      <c r="AV462" s="12" t="s">
        <v>89</v>
      </c>
      <c r="AW462" s="12" t="s">
        <v>4</v>
      </c>
      <c r="AX462" s="12" t="s">
        <v>21</v>
      </c>
      <c r="AY462" s="152" t="s">
        <v>196</v>
      </c>
    </row>
    <row r="463" spans="2:65" s="1" customFormat="1" ht="37.9" customHeight="1">
      <c r="B463" s="32"/>
      <c r="C463" s="137" t="s">
        <v>713</v>
      </c>
      <c r="D463" s="137" t="s">
        <v>198</v>
      </c>
      <c r="E463" s="138" t="s">
        <v>241</v>
      </c>
      <c r="F463" s="139" t="s">
        <v>242</v>
      </c>
      <c r="G463" s="140" t="s">
        <v>209</v>
      </c>
      <c r="H463" s="141">
        <v>3.12</v>
      </c>
      <c r="I463" s="142"/>
      <c r="J463" s="143">
        <f>ROUND(I463*H463,2)</f>
        <v>0</v>
      </c>
      <c r="K463" s="139" t="s">
        <v>217</v>
      </c>
      <c r="L463" s="32"/>
      <c r="M463" s="144" t="s">
        <v>1</v>
      </c>
      <c r="N463" s="145" t="s">
        <v>46</v>
      </c>
      <c r="P463" s="146">
        <f>O463*H463</f>
        <v>0</v>
      </c>
      <c r="Q463" s="146">
        <v>0</v>
      </c>
      <c r="R463" s="146">
        <f>Q463*H463</f>
        <v>0</v>
      </c>
      <c r="S463" s="146">
        <v>0</v>
      </c>
      <c r="T463" s="147">
        <f>S463*H463</f>
        <v>0</v>
      </c>
      <c r="AR463" s="148" t="s">
        <v>203</v>
      </c>
      <c r="AT463" s="148" t="s">
        <v>198</v>
      </c>
      <c r="AU463" s="148" t="s">
        <v>89</v>
      </c>
      <c r="AY463" s="17" t="s">
        <v>196</v>
      </c>
      <c r="BE463" s="149">
        <f>IF(N463="základní",J463,0)</f>
        <v>0</v>
      </c>
      <c r="BF463" s="149">
        <f>IF(N463="snížená",J463,0)</f>
        <v>0</v>
      </c>
      <c r="BG463" s="149">
        <f>IF(N463="zákl. přenesená",J463,0)</f>
        <v>0</v>
      </c>
      <c r="BH463" s="149">
        <f>IF(N463="sníž. přenesená",J463,0)</f>
        <v>0</v>
      </c>
      <c r="BI463" s="149">
        <f>IF(N463="nulová",J463,0)</f>
        <v>0</v>
      </c>
      <c r="BJ463" s="17" t="s">
        <v>21</v>
      </c>
      <c r="BK463" s="149">
        <f>ROUND(I463*H463,2)</f>
        <v>0</v>
      </c>
      <c r="BL463" s="17" t="s">
        <v>203</v>
      </c>
      <c r="BM463" s="148" t="s">
        <v>1015</v>
      </c>
    </row>
    <row r="464" spans="2:65" s="1" customFormat="1" ht="44.25" customHeight="1">
      <c r="B464" s="32"/>
      <c r="C464" s="137" t="s">
        <v>717</v>
      </c>
      <c r="D464" s="137" t="s">
        <v>198</v>
      </c>
      <c r="E464" s="138" t="s">
        <v>1016</v>
      </c>
      <c r="F464" s="139" t="s">
        <v>1017</v>
      </c>
      <c r="G464" s="140" t="s">
        <v>201</v>
      </c>
      <c r="H464" s="141">
        <v>29.76</v>
      </c>
      <c r="I464" s="142"/>
      <c r="J464" s="143">
        <f>ROUND(I464*H464,2)</f>
        <v>0</v>
      </c>
      <c r="K464" s="139" t="s">
        <v>217</v>
      </c>
      <c r="L464" s="32"/>
      <c r="M464" s="144" t="s">
        <v>1</v>
      </c>
      <c r="N464" s="145" t="s">
        <v>46</v>
      </c>
      <c r="P464" s="146">
        <f>O464*H464</f>
        <v>0</v>
      </c>
      <c r="Q464" s="146">
        <v>0.11162</v>
      </c>
      <c r="R464" s="146">
        <f>Q464*H464</f>
        <v>3.3218112</v>
      </c>
      <c r="S464" s="146">
        <v>0</v>
      </c>
      <c r="T464" s="147">
        <f>S464*H464</f>
        <v>0</v>
      </c>
      <c r="AR464" s="148" t="s">
        <v>203</v>
      </c>
      <c r="AT464" s="148" t="s">
        <v>198</v>
      </c>
      <c r="AU464" s="148" t="s">
        <v>89</v>
      </c>
      <c r="AY464" s="17" t="s">
        <v>196</v>
      </c>
      <c r="BE464" s="149">
        <f>IF(N464="základní",J464,0)</f>
        <v>0</v>
      </c>
      <c r="BF464" s="149">
        <f>IF(N464="snížená",J464,0)</f>
        <v>0</v>
      </c>
      <c r="BG464" s="149">
        <f>IF(N464="zákl. přenesená",J464,0)</f>
        <v>0</v>
      </c>
      <c r="BH464" s="149">
        <f>IF(N464="sníž. přenesená",J464,0)</f>
        <v>0</v>
      </c>
      <c r="BI464" s="149">
        <f>IF(N464="nulová",J464,0)</f>
        <v>0</v>
      </c>
      <c r="BJ464" s="17" t="s">
        <v>21</v>
      </c>
      <c r="BK464" s="149">
        <f>ROUND(I464*H464,2)</f>
        <v>0</v>
      </c>
      <c r="BL464" s="17" t="s">
        <v>203</v>
      </c>
      <c r="BM464" s="148" t="s">
        <v>1018</v>
      </c>
    </row>
    <row r="465" spans="2:65" s="13" customFormat="1" ht="11.25">
      <c r="B465" s="158"/>
      <c r="D465" s="151" t="s">
        <v>205</v>
      </c>
      <c r="E465" s="159" t="s">
        <v>1</v>
      </c>
      <c r="F465" s="160" t="s">
        <v>448</v>
      </c>
      <c r="H465" s="159" t="s">
        <v>1</v>
      </c>
      <c r="I465" s="161"/>
      <c r="L465" s="158"/>
      <c r="M465" s="162"/>
      <c r="T465" s="163"/>
      <c r="AT465" s="159" t="s">
        <v>205</v>
      </c>
      <c r="AU465" s="159" t="s">
        <v>89</v>
      </c>
      <c r="AV465" s="13" t="s">
        <v>21</v>
      </c>
      <c r="AW465" s="13" t="s">
        <v>36</v>
      </c>
      <c r="AX465" s="13" t="s">
        <v>81</v>
      </c>
      <c r="AY465" s="159" t="s">
        <v>196</v>
      </c>
    </row>
    <row r="466" spans="2:65" s="13" customFormat="1" ht="11.25">
      <c r="B466" s="158"/>
      <c r="D466" s="151" t="s">
        <v>205</v>
      </c>
      <c r="E466" s="159" t="s">
        <v>1</v>
      </c>
      <c r="F466" s="160" t="s">
        <v>1010</v>
      </c>
      <c r="H466" s="159" t="s">
        <v>1</v>
      </c>
      <c r="I466" s="161"/>
      <c r="L466" s="158"/>
      <c r="M466" s="162"/>
      <c r="T466" s="163"/>
      <c r="AT466" s="159" t="s">
        <v>205</v>
      </c>
      <c r="AU466" s="159" t="s">
        <v>89</v>
      </c>
      <c r="AV466" s="13" t="s">
        <v>21</v>
      </c>
      <c r="AW466" s="13" t="s">
        <v>36</v>
      </c>
      <c r="AX466" s="13" t="s">
        <v>81</v>
      </c>
      <c r="AY466" s="159" t="s">
        <v>196</v>
      </c>
    </row>
    <row r="467" spans="2:65" s="12" customFormat="1" ht="11.25">
      <c r="B467" s="150"/>
      <c r="D467" s="151" t="s">
        <v>205</v>
      </c>
      <c r="E467" s="152" t="s">
        <v>1</v>
      </c>
      <c r="F467" s="153" t="s">
        <v>1019</v>
      </c>
      <c r="H467" s="154">
        <v>29.76</v>
      </c>
      <c r="I467" s="155"/>
      <c r="L467" s="150"/>
      <c r="M467" s="156"/>
      <c r="T467" s="157"/>
      <c r="AT467" s="152" t="s">
        <v>205</v>
      </c>
      <c r="AU467" s="152" t="s">
        <v>89</v>
      </c>
      <c r="AV467" s="12" t="s">
        <v>89</v>
      </c>
      <c r="AW467" s="12" t="s">
        <v>36</v>
      </c>
      <c r="AX467" s="12" t="s">
        <v>81</v>
      </c>
      <c r="AY467" s="152" t="s">
        <v>196</v>
      </c>
    </row>
    <row r="468" spans="2:65" s="14" customFormat="1" ht="11.25">
      <c r="B468" s="164"/>
      <c r="D468" s="151" t="s">
        <v>205</v>
      </c>
      <c r="E468" s="165" t="s">
        <v>760</v>
      </c>
      <c r="F468" s="166" t="s">
        <v>249</v>
      </c>
      <c r="H468" s="167">
        <v>29.76</v>
      </c>
      <c r="I468" s="168"/>
      <c r="L468" s="164"/>
      <c r="M468" s="169"/>
      <c r="T468" s="170"/>
      <c r="AT468" s="165" t="s">
        <v>205</v>
      </c>
      <c r="AU468" s="165" t="s">
        <v>89</v>
      </c>
      <c r="AV468" s="14" t="s">
        <v>203</v>
      </c>
      <c r="AW468" s="14" t="s">
        <v>36</v>
      </c>
      <c r="AX468" s="14" t="s">
        <v>21</v>
      </c>
      <c r="AY468" s="165" t="s">
        <v>196</v>
      </c>
    </row>
    <row r="469" spans="2:65" s="1" customFormat="1" ht="24.2" customHeight="1">
      <c r="B469" s="32"/>
      <c r="C469" s="137" t="s">
        <v>719</v>
      </c>
      <c r="D469" s="137" t="s">
        <v>198</v>
      </c>
      <c r="E469" s="138" t="s">
        <v>1020</v>
      </c>
      <c r="F469" s="139" t="s">
        <v>1021</v>
      </c>
      <c r="G469" s="140" t="s">
        <v>201</v>
      </c>
      <c r="H469" s="141">
        <v>20.16</v>
      </c>
      <c r="I469" s="142"/>
      <c r="J469" s="143">
        <f>ROUND(I469*H469,2)</f>
        <v>0</v>
      </c>
      <c r="K469" s="139" t="s">
        <v>202</v>
      </c>
      <c r="L469" s="32"/>
      <c r="M469" s="144" t="s">
        <v>1</v>
      </c>
      <c r="N469" s="145" t="s">
        <v>46</v>
      </c>
      <c r="P469" s="146">
        <f>O469*H469</f>
        <v>0</v>
      </c>
      <c r="Q469" s="146">
        <v>0</v>
      </c>
      <c r="R469" s="146">
        <f>Q469*H469</f>
        <v>0</v>
      </c>
      <c r="S469" s="146">
        <v>0</v>
      </c>
      <c r="T469" s="147">
        <f>S469*H469</f>
        <v>0</v>
      </c>
      <c r="AR469" s="148" t="s">
        <v>203</v>
      </c>
      <c r="AT469" s="148" t="s">
        <v>198</v>
      </c>
      <c r="AU469" s="148" t="s">
        <v>89</v>
      </c>
      <c r="AY469" s="17" t="s">
        <v>196</v>
      </c>
      <c r="BE469" s="149">
        <f>IF(N469="základní",J469,0)</f>
        <v>0</v>
      </c>
      <c r="BF469" s="149">
        <f>IF(N469="snížená",J469,0)</f>
        <v>0</v>
      </c>
      <c r="BG469" s="149">
        <f>IF(N469="zákl. přenesená",J469,0)</f>
        <v>0</v>
      </c>
      <c r="BH469" s="149">
        <f>IF(N469="sníž. přenesená",J469,0)</f>
        <v>0</v>
      </c>
      <c r="BI469" s="149">
        <f>IF(N469="nulová",J469,0)</f>
        <v>0</v>
      </c>
      <c r="BJ469" s="17" t="s">
        <v>21</v>
      </c>
      <c r="BK469" s="149">
        <f>ROUND(I469*H469,2)</f>
        <v>0</v>
      </c>
      <c r="BL469" s="17" t="s">
        <v>203</v>
      </c>
      <c r="BM469" s="148" t="s">
        <v>1022</v>
      </c>
    </row>
    <row r="470" spans="2:65" s="13" customFormat="1" ht="11.25">
      <c r="B470" s="158"/>
      <c r="D470" s="151" t="s">
        <v>205</v>
      </c>
      <c r="E470" s="159" t="s">
        <v>1</v>
      </c>
      <c r="F470" s="160" t="s">
        <v>448</v>
      </c>
      <c r="H470" s="159" t="s">
        <v>1</v>
      </c>
      <c r="I470" s="161"/>
      <c r="L470" s="158"/>
      <c r="M470" s="162"/>
      <c r="T470" s="163"/>
      <c r="AT470" s="159" t="s">
        <v>205</v>
      </c>
      <c r="AU470" s="159" t="s">
        <v>89</v>
      </c>
      <c r="AV470" s="13" t="s">
        <v>21</v>
      </c>
      <c r="AW470" s="13" t="s">
        <v>36</v>
      </c>
      <c r="AX470" s="13" t="s">
        <v>81</v>
      </c>
      <c r="AY470" s="159" t="s">
        <v>196</v>
      </c>
    </row>
    <row r="471" spans="2:65" s="13" customFormat="1" ht="11.25">
      <c r="B471" s="158"/>
      <c r="D471" s="151" t="s">
        <v>205</v>
      </c>
      <c r="E471" s="159" t="s">
        <v>1</v>
      </c>
      <c r="F471" s="160" t="s">
        <v>1010</v>
      </c>
      <c r="H471" s="159" t="s">
        <v>1</v>
      </c>
      <c r="I471" s="161"/>
      <c r="L471" s="158"/>
      <c r="M471" s="162"/>
      <c r="T471" s="163"/>
      <c r="AT471" s="159" t="s">
        <v>205</v>
      </c>
      <c r="AU471" s="159" t="s">
        <v>89</v>
      </c>
      <c r="AV471" s="13" t="s">
        <v>21</v>
      </c>
      <c r="AW471" s="13" t="s">
        <v>36</v>
      </c>
      <c r="AX471" s="13" t="s">
        <v>81</v>
      </c>
      <c r="AY471" s="159" t="s">
        <v>196</v>
      </c>
    </row>
    <row r="472" spans="2:65" s="12" customFormat="1" ht="11.25">
      <c r="B472" s="150"/>
      <c r="D472" s="151" t="s">
        <v>205</v>
      </c>
      <c r="E472" s="152" t="s">
        <v>1</v>
      </c>
      <c r="F472" s="153" t="s">
        <v>1023</v>
      </c>
      <c r="H472" s="154">
        <v>20.16</v>
      </c>
      <c r="I472" s="155"/>
      <c r="L472" s="150"/>
      <c r="M472" s="156"/>
      <c r="T472" s="157"/>
      <c r="AT472" s="152" t="s">
        <v>205</v>
      </c>
      <c r="AU472" s="152" t="s">
        <v>89</v>
      </c>
      <c r="AV472" s="12" t="s">
        <v>89</v>
      </c>
      <c r="AW472" s="12" t="s">
        <v>36</v>
      </c>
      <c r="AX472" s="12" t="s">
        <v>81</v>
      </c>
      <c r="AY472" s="152" t="s">
        <v>196</v>
      </c>
    </row>
    <row r="473" spans="2:65" s="14" customFormat="1" ht="11.25">
      <c r="B473" s="164"/>
      <c r="D473" s="151" t="s">
        <v>205</v>
      </c>
      <c r="E473" s="165" t="s">
        <v>784</v>
      </c>
      <c r="F473" s="166" t="s">
        <v>249</v>
      </c>
      <c r="H473" s="167">
        <v>20.16</v>
      </c>
      <c r="I473" s="168"/>
      <c r="L473" s="164"/>
      <c r="M473" s="169"/>
      <c r="T473" s="170"/>
      <c r="AT473" s="165" t="s">
        <v>205</v>
      </c>
      <c r="AU473" s="165" t="s">
        <v>89</v>
      </c>
      <c r="AV473" s="14" t="s">
        <v>203</v>
      </c>
      <c r="AW473" s="14" t="s">
        <v>36</v>
      </c>
      <c r="AX473" s="14" t="s">
        <v>21</v>
      </c>
      <c r="AY473" s="165" t="s">
        <v>196</v>
      </c>
    </row>
    <row r="474" spans="2:65" s="1" customFormat="1" ht="24.2" customHeight="1">
      <c r="B474" s="32"/>
      <c r="C474" s="137" t="s">
        <v>722</v>
      </c>
      <c r="D474" s="137" t="s">
        <v>198</v>
      </c>
      <c r="E474" s="138" t="s">
        <v>1024</v>
      </c>
      <c r="F474" s="139" t="s">
        <v>1025</v>
      </c>
      <c r="G474" s="140" t="s">
        <v>201</v>
      </c>
      <c r="H474" s="141">
        <v>10.56</v>
      </c>
      <c r="I474" s="142"/>
      <c r="J474" s="143">
        <f>ROUND(I474*H474,2)</f>
        <v>0</v>
      </c>
      <c r="K474" s="139" t="s">
        <v>202</v>
      </c>
      <c r="L474" s="32"/>
      <c r="M474" s="144" t="s">
        <v>1</v>
      </c>
      <c r="N474" s="145" t="s">
        <v>46</v>
      </c>
      <c r="P474" s="146">
        <f>O474*H474</f>
        <v>0</v>
      </c>
      <c r="Q474" s="146">
        <v>0.46</v>
      </c>
      <c r="R474" s="146">
        <f>Q474*H474</f>
        <v>4.8576000000000006</v>
      </c>
      <c r="S474" s="146">
        <v>0</v>
      </c>
      <c r="T474" s="147">
        <f>S474*H474</f>
        <v>0</v>
      </c>
      <c r="AR474" s="148" t="s">
        <v>203</v>
      </c>
      <c r="AT474" s="148" t="s">
        <v>198</v>
      </c>
      <c r="AU474" s="148" t="s">
        <v>89</v>
      </c>
      <c r="AY474" s="17" t="s">
        <v>196</v>
      </c>
      <c r="BE474" s="149">
        <f>IF(N474="základní",J474,0)</f>
        <v>0</v>
      </c>
      <c r="BF474" s="149">
        <f>IF(N474="snížená",J474,0)</f>
        <v>0</v>
      </c>
      <c r="BG474" s="149">
        <f>IF(N474="zákl. přenesená",J474,0)</f>
        <v>0</v>
      </c>
      <c r="BH474" s="149">
        <f>IF(N474="sníž. přenesená",J474,0)</f>
        <v>0</v>
      </c>
      <c r="BI474" s="149">
        <f>IF(N474="nulová",J474,0)</f>
        <v>0</v>
      </c>
      <c r="BJ474" s="17" t="s">
        <v>21</v>
      </c>
      <c r="BK474" s="149">
        <f>ROUND(I474*H474,2)</f>
        <v>0</v>
      </c>
      <c r="BL474" s="17" t="s">
        <v>203</v>
      </c>
      <c r="BM474" s="148" t="s">
        <v>1026</v>
      </c>
    </row>
    <row r="475" spans="2:65" s="13" customFormat="1" ht="11.25">
      <c r="B475" s="158"/>
      <c r="D475" s="151" t="s">
        <v>205</v>
      </c>
      <c r="E475" s="159" t="s">
        <v>1</v>
      </c>
      <c r="F475" s="160" t="s">
        <v>448</v>
      </c>
      <c r="H475" s="159" t="s">
        <v>1</v>
      </c>
      <c r="I475" s="161"/>
      <c r="L475" s="158"/>
      <c r="M475" s="162"/>
      <c r="T475" s="163"/>
      <c r="AT475" s="159" t="s">
        <v>205</v>
      </c>
      <c r="AU475" s="159" t="s">
        <v>89</v>
      </c>
      <c r="AV475" s="13" t="s">
        <v>21</v>
      </c>
      <c r="AW475" s="13" t="s">
        <v>36</v>
      </c>
      <c r="AX475" s="13" t="s">
        <v>81</v>
      </c>
      <c r="AY475" s="159" t="s">
        <v>196</v>
      </c>
    </row>
    <row r="476" spans="2:65" s="13" customFormat="1" ht="11.25">
      <c r="B476" s="158"/>
      <c r="D476" s="151" t="s">
        <v>205</v>
      </c>
      <c r="E476" s="159" t="s">
        <v>1</v>
      </c>
      <c r="F476" s="160" t="s">
        <v>1027</v>
      </c>
      <c r="H476" s="159" t="s">
        <v>1</v>
      </c>
      <c r="I476" s="161"/>
      <c r="L476" s="158"/>
      <c r="M476" s="162"/>
      <c r="T476" s="163"/>
      <c r="AT476" s="159" t="s">
        <v>205</v>
      </c>
      <c r="AU476" s="159" t="s">
        <v>89</v>
      </c>
      <c r="AV476" s="13" t="s">
        <v>21</v>
      </c>
      <c r="AW476" s="13" t="s">
        <v>36</v>
      </c>
      <c r="AX476" s="13" t="s">
        <v>81</v>
      </c>
      <c r="AY476" s="159" t="s">
        <v>196</v>
      </c>
    </row>
    <row r="477" spans="2:65" s="12" customFormat="1" ht="11.25">
      <c r="B477" s="150"/>
      <c r="D477" s="151" t="s">
        <v>205</v>
      </c>
      <c r="E477" s="152" t="s">
        <v>1</v>
      </c>
      <c r="F477" s="153" t="s">
        <v>1028</v>
      </c>
      <c r="H477" s="154">
        <v>10.56</v>
      </c>
      <c r="I477" s="155"/>
      <c r="L477" s="150"/>
      <c r="M477" s="156"/>
      <c r="T477" s="157"/>
      <c r="AT477" s="152" t="s">
        <v>205</v>
      </c>
      <c r="AU477" s="152" t="s">
        <v>89</v>
      </c>
      <c r="AV477" s="12" t="s">
        <v>89</v>
      </c>
      <c r="AW477" s="12" t="s">
        <v>36</v>
      </c>
      <c r="AX477" s="12" t="s">
        <v>81</v>
      </c>
      <c r="AY477" s="152" t="s">
        <v>196</v>
      </c>
    </row>
    <row r="478" spans="2:65" s="14" customFormat="1" ht="11.25">
      <c r="B478" s="164"/>
      <c r="D478" s="151" t="s">
        <v>205</v>
      </c>
      <c r="E478" s="165" t="s">
        <v>1029</v>
      </c>
      <c r="F478" s="166" t="s">
        <v>249</v>
      </c>
      <c r="H478" s="167">
        <v>10.56</v>
      </c>
      <c r="I478" s="168"/>
      <c r="L478" s="164"/>
      <c r="M478" s="169"/>
      <c r="T478" s="170"/>
      <c r="AT478" s="165" t="s">
        <v>205</v>
      </c>
      <c r="AU478" s="165" t="s">
        <v>89</v>
      </c>
      <c r="AV478" s="14" t="s">
        <v>203</v>
      </c>
      <c r="AW478" s="14" t="s">
        <v>36</v>
      </c>
      <c r="AX478" s="14" t="s">
        <v>21</v>
      </c>
      <c r="AY478" s="165" t="s">
        <v>196</v>
      </c>
    </row>
    <row r="479" spans="2:65" s="1" customFormat="1" ht="24.2" customHeight="1">
      <c r="B479" s="32"/>
      <c r="C479" s="137" t="s">
        <v>727</v>
      </c>
      <c r="D479" s="137" t="s">
        <v>198</v>
      </c>
      <c r="E479" s="138" t="s">
        <v>994</v>
      </c>
      <c r="F479" s="139" t="s">
        <v>995</v>
      </c>
      <c r="G479" s="140" t="s">
        <v>209</v>
      </c>
      <c r="H479" s="141">
        <v>8.18</v>
      </c>
      <c r="I479" s="142"/>
      <c r="J479" s="143">
        <f>ROUND(I479*H479,2)</f>
        <v>0</v>
      </c>
      <c r="K479" s="139" t="s">
        <v>202</v>
      </c>
      <c r="L479" s="32"/>
      <c r="M479" s="144" t="s">
        <v>1</v>
      </c>
      <c r="N479" s="145" t="s">
        <v>46</v>
      </c>
      <c r="P479" s="146">
        <f>O479*H479</f>
        <v>0</v>
      </c>
      <c r="Q479" s="146">
        <v>0</v>
      </c>
      <c r="R479" s="146">
        <f>Q479*H479</f>
        <v>0</v>
      </c>
      <c r="S479" s="146">
        <v>0</v>
      </c>
      <c r="T479" s="147">
        <f>S479*H479</f>
        <v>0</v>
      </c>
      <c r="AR479" s="148" t="s">
        <v>203</v>
      </c>
      <c r="AT479" s="148" t="s">
        <v>198</v>
      </c>
      <c r="AU479" s="148" t="s">
        <v>89</v>
      </c>
      <c r="AY479" s="17" t="s">
        <v>196</v>
      </c>
      <c r="BE479" s="149">
        <f>IF(N479="základní",J479,0)</f>
        <v>0</v>
      </c>
      <c r="BF479" s="149">
        <f>IF(N479="snížená",J479,0)</f>
        <v>0</v>
      </c>
      <c r="BG479" s="149">
        <f>IF(N479="zákl. přenesená",J479,0)</f>
        <v>0</v>
      </c>
      <c r="BH479" s="149">
        <f>IF(N479="sníž. přenesená",J479,0)</f>
        <v>0</v>
      </c>
      <c r="BI479" s="149">
        <f>IF(N479="nulová",J479,0)</f>
        <v>0</v>
      </c>
      <c r="BJ479" s="17" t="s">
        <v>21</v>
      </c>
      <c r="BK479" s="149">
        <f>ROUND(I479*H479,2)</f>
        <v>0</v>
      </c>
      <c r="BL479" s="17" t="s">
        <v>203</v>
      </c>
      <c r="BM479" s="148" t="s">
        <v>1030</v>
      </c>
    </row>
    <row r="480" spans="2:65" s="11" customFormat="1" ht="22.9" customHeight="1">
      <c r="B480" s="125"/>
      <c r="D480" s="126" t="s">
        <v>80</v>
      </c>
      <c r="E480" s="135" t="s">
        <v>1031</v>
      </c>
      <c r="F480" s="135" t="s">
        <v>1032</v>
      </c>
      <c r="I480" s="128"/>
      <c r="J480" s="136">
        <f>BK480</f>
        <v>0</v>
      </c>
      <c r="L480" s="125"/>
      <c r="M480" s="130"/>
      <c r="P480" s="131">
        <f>SUM(P481:P509)</f>
        <v>0</v>
      </c>
      <c r="R480" s="131">
        <f>SUM(R481:R509)</f>
        <v>6.0535399999999999</v>
      </c>
      <c r="T480" s="132">
        <f>SUM(T481:T509)</f>
        <v>2.1069999999999998</v>
      </c>
      <c r="AR480" s="126" t="s">
        <v>21</v>
      </c>
      <c r="AT480" s="133" t="s">
        <v>80</v>
      </c>
      <c r="AU480" s="133" t="s">
        <v>21</v>
      </c>
      <c r="AY480" s="126" t="s">
        <v>196</v>
      </c>
      <c r="BK480" s="134">
        <f>SUM(BK481:BK509)</f>
        <v>0</v>
      </c>
    </row>
    <row r="481" spans="2:65" s="1" customFormat="1" ht="33" customHeight="1">
      <c r="B481" s="32"/>
      <c r="C481" s="137" t="s">
        <v>734</v>
      </c>
      <c r="D481" s="137" t="s">
        <v>198</v>
      </c>
      <c r="E481" s="138" t="s">
        <v>824</v>
      </c>
      <c r="F481" s="139" t="s">
        <v>825</v>
      </c>
      <c r="G481" s="140" t="s">
        <v>201</v>
      </c>
      <c r="H481" s="141">
        <v>8.6</v>
      </c>
      <c r="I481" s="142"/>
      <c r="J481" s="143">
        <f>ROUND(I481*H481,2)</f>
        <v>0</v>
      </c>
      <c r="K481" s="139" t="s">
        <v>217</v>
      </c>
      <c r="L481" s="32"/>
      <c r="M481" s="144" t="s">
        <v>1</v>
      </c>
      <c r="N481" s="145" t="s">
        <v>46</v>
      </c>
      <c r="P481" s="146">
        <f>O481*H481</f>
        <v>0</v>
      </c>
      <c r="Q481" s="146">
        <v>0</v>
      </c>
      <c r="R481" s="146">
        <f>Q481*H481</f>
        <v>0</v>
      </c>
      <c r="S481" s="146">
        <v>0.1</v>
      </c>
      <c r="T481" s="147">
        <f>S481*H481</f>
        <v>0.86</v>
      </c>
      <c r="AR481" s="148" t="s">
        <v>203</v>
      </c>
      <c r="AT481" s="148" t="s">
        <v>198</v>
      </c>
      <c r="AU481" s="148" t="s">
        <v>89</v>
      </c>
      <c r="AY481" s="17" t="s">
        <v>196</v>
      </c>
      <c r="BE481" s="149">
        <f>IF(N481="základní",J481,0)</f>
        <v>0</v>
      </c>
      <c r="BF481" s="149">
        <f>IF(N481="snížená",J481,0)</f>
        <v>0</v>
      </c>
      <c r="BG481" s="149">
        <f>IF(N481="zákl. přenesená",J481,0)</f>
        <v>0</v>
      </c>
      <c r="BH481" s="149">
        <f>IF(N481="sníž. přenesená",J481,0)</f>
        <v>0</v>
      </c>
      <c r="BI481" s="149">
        <f>IF(N481="nulová",J481,0)</f>
        <v>0</v>
      </c>
      <c r="BJ481" s="17" t="s">
        <v>21</v>
      </c>
      <c r="BK481" s="149">
        <f>ROUND(I481*H481,2)</f>
        <v>0</v>
      </c>
      <c r="BL481" s="17" t="s">
        <v>203</v>
      </c>
      <c r="BM481" s="148" t="s">
        <v>1033</v>
      </c>
    </row>
    <row r="482" spans="2:65" s="13" customFormat="1" ht="11.25">
      <c r="B482" s="158"/>
      <c r="D482" s="151" t="s">
        <v>205</v>
      </c>
      <c r="E482" s="159" t="s">
        <v>1</v>
      </c>
      <c r="F482" s="160" t="s">
        <v>827</v>
      </c>
      <c r="H482" s="159" t="s">
        <v>1</v>
      </c>
      <c r="I482" s="161"/>
      <c r="L482" s="158"/>
      <c r="M482" s="162"/>
      <c r="T482" s="163"/>
      <c r="AT482" s="159" t="s">
        <v>205</v>
      </c>
      <c r="AU482" s="159" t="s">
        <v>89</v>
      </c>
      <c r="AV482" s="13" t="s">
        <v>21</v>
      </c>
      <c r="AW482" s="13" t="s">
        <v>36</v>
      </c>
      <c r="AX482" s="13" t="s">
        <v>81</v>
      </c>
      <c r="AY482" s="159" t="s">
        <v>196</v>
      </c>
    </row>
    <row r="483" spans="2:65" s="12" customFormat="1" ht="11.25">
      <c r="B483" s="150"/>
      <c r="D483" s="151" t="s">
        <v>205</v>
      </c>
      <c r="E483" s="152" t="s">
        <v>1</v>
      </c>
      <c r="F483" s="153" t="s">
        <v>1034</v>
      </c>
      <c r="H483" s="154">
        <v>8.6</v>
      </c>
      <c r="I483" s="155"/>
      <c r="L483" s="150"/>
      <c r="M483" s="156"/>
      <c r="T483" s="157"/>
      <c r="AT483" s="152" t="s">
        <v>205</v>
      </c>
      <c r="AU483" s="152" t="s">
        <v>89</v>
      </c>
      <c r="AV483" s="12" t="s">
        <v>89</v>
      </c>
      <c r="AW483" s="12" t="s">
        <v>36</v>
      </c>
      <c r="AX483" s="12" t="s">
        <v>21</v>
      </c>
      <c r="AY483" s="152" t="s">
        <v>196</v>
      </c>
    </row>
    <row r="484" spans="2:65" s="1" customFormat="1" ht="33" customHeight="1">
      <c r="B484" s="32"/>
      <c r="C484" s="137" t="s">
        <v>741</v>
      </c>
      <c r="D484" s="137" t="s">
        <v>198</v>
      </c>
      <c r="E484" s="138" t="s">
        <v>829</v>
      </c>
      <c r="F484" s="139" t="s">
        <v>830</v>
      </c>
      <c r="G484" s="140" t="s">
        <v>201</v>
      </c>
      <c r="H484" s="141">
        <v>8.6</v>
      </c>
      <c r="I484" s="142"/>
      <c r="J484" s="143">
        <f>ROUND(I484*H484,2)</f>
        <v>0</v>
      </c>
      <c r="K484" s="139" t="s">
        <v>202</v>
      </c>
      <c r="L484" s="32"/>
      <c r="M484" s="144" t="s">
        <v>1</v>
      </c>
      <c r="N484" s="145" t="s">
        <v>46</v>
      </c>
      <c r="P484" s="146">
        <f>O484*H484</f>
        <v>0</v>
      </c>
      <c r="Q484" s="146">
        <v>0</v>
      </c>
      <c r="R484" s="146">
        <f>Q484*H484</f>
        <v>0</v>
      </c>
      <c r="S484" s="146">
        <v>0</v>
      </c>
      <c r="T484" s="147">
        <f>S484*H484</f>
        <v>0</v>
      </c>
      <c r="AR484" s="148" t="s">
        <v>203</v>
      </c>
      <c r="AT484" s="148" t="s">
        <v>198</v>
      </c>
      <c r="AU484" s="148" t="s">
        <v>89</v>
      </c>
      <c r="AY484" s="17" t="s">
        <v>196</v>
      </c>
      <c r="BE484" s="149">
        <f>IF(N484="základní",J484,0)</f>
        <v>0</v>
      </c>
      <c r="BF484" s="149">
        <f>IF(N484="snížená",J484,0)</f>
        <v>0</v>
      </c>
      <c r="BG484" s="149">
        <f>IF(N484="zákl. přenesená",J484,0)</f>
        <v>0</v>
      </c>
      <c r="BH484" s="149">
        <f>IF(N484="sníž. přenesená",J484,0)</f>
        <v>0</v>
      </c>
      <c r="BI484" s="149">
        <f>IF(N484="nulová",J484,0)</f>
        <v>0</v>
      </c>
      <c r="BJ484" s="17" t="s">
        <v>21</v>
      </c>
      <c r="BK484" s="149">
        <f>ROUND(I484*H484,2)</f>
        <v>0</v>
      </c>
      <c r="BL484" s="17" t="s">
        <v>203</v>
      </c>
      <c r="BM484" s="148" t="s">
        <v>1035</v>
      </c>
    </row>
    <row r="485" spans="2:65" s="12" customFormat="1" ht="11.25">
      <c r="B485" s="150"/>
      <c r="D485" s="151" t="s">
        <v>205</v>
      </c>
      <c r="E485" s="152" t="s">
        <v>1</v>
      </c>
      <c r="F485" s="153" t="s">
        <v>1034</v>
      </c>
      <c r="H485" s="154">
        <v>8.6</v>
      </c>
      <c r="I485" s="155"/>
      <c r="L485" s="150"/>
      <c r="M485" s="156"/>
      <c r="T485" s="157"/>
      <c r="AT485" s="152" t="s">
        <v>205</v>
      </c>
      <c r="AU485" s="152" t="s">
        <v>89</v>
      </c>
      <c r="AV485" s="12" t="s">
        <v>89</v>
      </c>
      <c r="AW485" s="12" t="s">
        <v>36</v>
      </c>
      <c r="AX485" s="12" t="s">
        <v>21</v>
      </c>
      <c r="AY485" s="152" t="s">
        <v>196</v>
      </c>
    </row>
    <row r="486" spans="2:65" s="1" customFormat="1" ht="33" customHeight="1">
      <c r="B486" s="32"/>
      <c r="C486" s="137" t="s">
        <v>1036</v>
      </c>
      <c r="D486" s="137" t="s">
        <v>198</v>
      </c>
      <c r="E486" s="138" t="s">
        <v>832</v>
      </c>
      <c r="F486" s="139" t="s">
        <v>833</v>
      </c>
      <c r="G486" s="140" t="s">
        <v>201</v>
      </c>
      <c r="H486" s="141">
        <v>4.3</v>
      </c>
      <c r="I486" s="142"/>
      <c r="J486" s="143">
        <f>ROUND(I486*H486,2)</f>
        <v>0</v>
      </c>
      <c r="K486" s="139" t="s">
        <v>202</v>
      </c>
      <c r="L486" s="32"/>
      <c r="M486" s="144" t="s">
        <v>1</v>
      </c>
      <c r="N486" s="145" t="s">
        <v>46</v>
      </c>
      <c r="P486" s="146">
        <f>O486*H486</f>
        <v>0</v>
      </c>
      <c r="Q486" s="146">
        <v>0</v>
      </c>
      <c r="R486" s="146">
        <f>Q486*H486</f>
        <v>0</v>
      </c>
      <c r="S486" s="146">
        <v>0.28999999999999998</v>
      </c>
      <c r="T486" s="147">
        <f>S486*H486</f>
        <v>1.2469999999999999</v>
      </c>
      <c r="AR486" s="148" t="s">
        <v>203</v>
      </c>
      <c r="AT486" s="148" t="s">
        <v>198</v>
      </c>
      <c r="AU486" s="148" t="s">
        <v>89</v>
      </c>
      <c r="AY486" s="17" t="s">
        <v>196</v>
      </c>
      <c r="BE486" s="149">
        <f>IF(N486="základní",J486,0)</f>
        <v>0</v>
      </c>
      <c r="BF486" s="149">
        <f>IF(N486="snížená",J486,0)</f>
        <v>0</v>
      </c>
      <c r="BG486" s="149">
        <f>IF(N486="zákl. přenesená",J486,0)</f>
        <v>0</v>
      </c>
      <c r="BH486" s="149">
        <f>IF(N486="sníž. přenesená",J486,0)</f>
        <v>0</v>
      </c>
      <c r="BI486" s="149">
        <f>IF(N486="nulová",J486,0)</f>
        <v>0</v>
      </c>
      <c r="BJ486" s="17" t="s">
        <v>21</v>
      </c>
      <c r="BK486" s="149">
        <f>ROUND(I486*H486,2)</f>
        <v>0</v>
      </c>
      <c r="BL486" s="17" t="s">
        <v>203</v>
      </c>
      <c r="BM486" s="148" t="s">
        <v>1037</v>
      </c>
    </row>
    <row r="487" spans="2:65" s="12" customFormat="1" ht="11.25">
      <c r="B487" s="150"/>
      <c r="D487" s="151" t="s">
        <v>205</v>
      </c>
      <c r="E487" s="152" t="s">
        <v>1</v>
      </c>
      <c r="F487" s="153" t="s">
        <v>1038</v>
      </c>
      <c r="H487" s="154">
        <v>4.3</v>
      </c>
      <c r="I487" s="155"/>
      <c r="L487" s="150"/>
      <c r="M487" s="156"/>
      <c r="T487" s="157"/>
      <c r="AT487" s="152" t="s">
        <v>205</v>
      </c>
      <c r="AU487" s="152" t="s">
        <v>89</v>
      </c>
      <c r="AV487" s="12" t="s">
        <v>89</v>
      </c>
      <c r="AW487" s="12" t="s">
        <v>36</v>
      </c>
      <c r="AX487" s="12" t="s">
        <v>21</v>
      </c>
      <c r="AY487" s="152" t="s">
        <v>196</v>
      </c>
    </row>
    <row r="488" spans="2:65" s="1" customFormat="1" ht="21.75" customHeight="1">
      <c r="B488" s="32"/>
      <c r="C488" s="137" t="s">
        <v>1039</v>
      </c>
      <c r="D488" s="137" t="s">
        <v>198</v>
      </c>
      <c r="E488" s="138" t="s">
        <v>207</v>
      </c>
      <c r="F488" s="139" t="s">
        <v>208</v>
      </c>
      <c r="G488" s="140" t="s">
        <v>209</v>
      </c>
      <c r="H488" s="141">
        <v>2.1070000000000002</v>
      </c>
      <c r="I488" s="142"/>
      <c r="J488" s="143">
        <f>ROUND(I488*H488,2)</f>
        <v>0</v>
      </c>
      <c r="K488" s="139" t="s">
        <v>202</v>
      </c>
      <c r="L488" s="32"/>
      <c r="M488" s="144" t="s">
        <v>1</v>
      </c>
      <c r="N488" s="145" t="s">
        <v>46</v>
      </c>
      <c r="P488" s="146">
        <f>O488*H488</f>
        <v>0</v>
      </c>
      <c r="Q488" s="146">
        <v>0</v>
      </c>
      <c r="R488" s="146">
        <f>Q488*H488</f>
        <v>0</v>
      </c>
      <c r="S488" s="146">
        <v>0</v>
      </c>
      <c r="T488" s="147">
        <f>S488*H488</f>
        <v>0</v>
      </c>
      <c r="AR488" s="148" t="s">
        <v>203</v>
      </c>
      <c r="AT488" s="148" t="s">
        <v>198</v>
      </c>
      <c r="AU488" s="148" t="s">
        <v>89</v>
      </c>
      <c r="AY488" s="17" t="s">
        <v>196</v>
      </c>
      <c r="BE488" s="149">
        <f>IF(N488="základní",J488,0)</f>
        <v>0</v>
      </c>
      <c r="BF488" s="149">
        <f>IF(N488="snížená",J488,0)</f>
        <v>0</v>
      </c>
      <c r="BG488" s="149">
        <f>IF(N488="zákl. přenesená",J488,0)</f>
        <v>0</v>
      </c>
      <c r="BH488" s="149">
        <f>IF(N488="sníž. přenesená",J488,0)</f>
        <v>0</v>
      </c>
      <c r="BI488" s="149">
        <f>IF(N488="nulová",J488,0)</f>
        <v>0</v>
      </c>
      <c r="BJ488" s="17" t="s">
        <v>21</v>
      </c>
      <c r="BK488" s="149">
        <f>ROUND(I488*H488,2)</f>
        <v>0</v>
      </c>
      <c r="BL488" s="17" t="s">
        <v>203</v>
      </c>
      <c r="BM488" s="148" t="s">
        <v>1040</v>
      </c>
    </row>
    <row r="489" spans="2:65" s="1" customFormat="1" ht="24.2" customHeight="1">
      <c r="B489" s="32"/>
      <c r="C489" s="137" t="s">
        <v>1041</v>
      </c>
      <c r="D489" s="137" t="s">
        <v>198</v>
      </c>
      <c r="E489" s="138" t="s">
        <v>211</v>
      </c>
      <c r="F489" s="139" t="s">
        <v>212</v>
      </c>
      <c r="G489" s="140" t="s">
        <v>209</v>
      </c>
      <c r="H489" s="141">
        <v>8.4280000000000008</v>
      </c>
      <c r="I489" s="142"/>
      <c r="J489" s="143">
        <f>ROUND(I489*H489,2)</f>
        <v>0</v>
      </c>
      <c r="K489" s="139" t="s">
        <v>202</v>
      </c>
      <c r="L489" s="32"/>
      <c r="M489" s="144" t="s">
        <v>1</v>
      </c>
      <c r="N489" s="145" t="s">
        <v>46</v>
      </c>
      <c r="P489" s="146">
        <f>O489*H489</f>
        <v>0</v>
      </c>
      <c r="Q489" s="146">
        <v>0</v>
      </c>
      <c r="R489" s="146">
        <f>Q489*H489</f>
        <v>0</v>
      </c>
      <c r="S489" s="146">
        <v>0</v>
      </c>
      <c r="T489" s="147">
        <f>S489*H489</f>
        <v>0</v>
      </c>
      <c r="AR489" s="148" t="s">
        <v>203</v>
      </c>
      <c r="AT489" s="148" t="s">
        <v>198</v>
      </c>
      <c r="AU489" s="148" t="s">
        <v>89</v>
      </c>
      <c r="AY489" s="17" t="s">
        <v>196</v>
      </c>
      <c r="BE489" s="149">
        <f>IF(N489="základní",J489,0)</f>
        <v>0</v>
      </c>
      <c r="BF489" s="149">
        <f>IF(N489="snížená",J489,0)</f>
        <v>0</v>
      </c>
      <c r="BG489" s="149">
        <f>IF(N489="zákl. přenesená",J489,0)</f>
        <v>0</v>
      </c>
      <c r="BH489" s="149">
        <f>IF(N489="sníž. přenesená",J489,0)</f>
        <v>0</v>
      </c>
      <c r="BI489" s="149">
        <f>IF(N489="nulová",J489,0)</f>
        <v>0</v>
      </c>
      <c r="BJ489" s="17" t="s">
        <v>21</v>
      </c>
      <c r="BK489" s="149">
        <f>ROUND(I489*H489,2)</f>
        <v>0</v>
      </c>
      <c r="BL489" s="17" t="s">
        <v>203</v>
      </c>
      <c r="BM489" s="148" t="s">
        <v>1042</v>
      </c>
    </row>
    <row r="490" spans="2:65" s="12" customFormat="1" ht="11.25">
      <c r="B490" s="150"/>
      <c r="D490" s="151" t="s">
        <v>205</v>
      </c>
      <c r="F490" s="153" t="s">
        <v>1043</v>
      </c>
      <c r="H490" s="154">
        <v>8.4280000000000008</v>
      </c>
      <c r="I490" s="155"/>
      <c r="L490" s="150"/>
      <c r="M490" s="156"/>
      <c r="T490" s="157"/>
      <c r="AT490" s="152" t="s">
        <v>205</v>
      </c>
      <c r="AU490" s="152" t="s">
        <v>89</v>
      </c>
      <c r="AV490" s="12" t="s">
        <v>89</v>
      </c>
      <c r="AW490" s="12" t="s">
        <v>4</v>
      </c>
      <c r="AX490" s="12" t="s">
        <v>21</v>
      </c>
      <c r="AY490" s="152" t="s">
        <v>196</v>
      </c>
    </row>
    <row r="491" spans="2:65" s="1" customFormat="1" ht="24.2" customHeight="1">
      <c r="B491" s="32"/>
      <c r="C491" s="137" t="s">
        <v>1044</v>
      </c>
      <c r="D491" s="137" t="s">
        <v>198</v>
      </c>
      <c r="E491" s="138" t="s">
        <v>215</v>
      </c>
      <c r="F491" s="139" t="s">
        <v>216</v>
      </c>
      <c r="G491" s="140" t="s">
        <v>209</v>
      </c>
      <c r="H491" s="141">
        <v>2.1070000000000002</v>
      </c>
      <c r="I491" s="142"/>
      <c r="J491" s="143">
        <f>ROUND(I491*H491,2)</f>
        <v>0</v>
      </c>
      <c r="K491" s="139" t="s">
        <v>217</v>
      </c>
      <c r="L491" s="32"/>
      <c r="M491" s="144" t="s">
        <v>1</v>
      </c>
      <c r="N491" s="145" t="s">
        <v>46</v>
      </c>
      <c r="P491" s="146">
        <f>O491*H491</f>
        <v>0</v>
      </c>
      <c r="Q491" s="146">
        <v>0</v>
      </c>
      <c r="R491" s="146">
        <f>Q491*H491</f>
        <v>0</v>
      </c>
      <c r="S491" s="146">
        <v>0</v>
      </c>
      <c r="T491" s="147">
        <f>S491*H491</f>
        <v>0</v>
      </c>
      <c r="AR491" s="148" t="s">
        <v>203</v>
      </c>
      <c r="AT491" s="148" t="s">
        <v>198</v>
      </c>
      <c r="AU491" s="148" t="s">
        <v>89</v>
      </c>
      <c r="AY491" s="17" t="s">
        <v>196</v>
      </c>
      <c r="BE491" s="149">
        <f>IF(N491="základní",J491,0)</f>
        <v>0</v>
      </c>
      <c r="BF491" s="149">
        <f>IF(N491="snížená",J491,0)</f>
        <v>0</v>
      </c>
      <c r="BG491" s="149">
        <f>IF(N491="zákl. přenesená",J491,0)</f>
        <v>0</v>
      </c>
      <c r="BH491" s="149">
        <f>IF(N491="sníž. přenesená",J491,0)</f>
        <v>0</v>
      </c>
      <c r="BI491" s="149">
        <f>IF(N491="nulová",J491,0)</f>
        <v>0</v>
      </c>
      <c r="BJ491" s="17" t="s">
        <v>21</v>
      </c>
      <c r="BK491" s="149">
        <f>ROUND(I491*H491,2)</f>
        <v>0</v>
      </c>
      <c r="BL491" s="17" t="s">
        <v>203</v>
      </c>
      <c r="BM491" s="148" t="s">
        <v>1045</v>
      </c>
    </row>
    <row r="492" spans="2:65" s="1" customFormat="1" ht="49.15" customHeight="1">
      <c r="B492" s="32"/>
      <c r="C492" s="137" t="s">
        <v>1046</v>
      </c>
      <c r="D492" s="137" t="s">
        <v>198</v>
      </c>
      <c r="E492" s="138" t="s">
        <v>1047</v>
      </c>
      <c r="F492" s="139" t="s">
        <v>1048</v>
      </c>
      <c r="G492" s="140" t="s">
        <v>201</v>
      </c>
      <c r="H492" s="141">
        <v>13.33</v>
      </c>
      <c r="I492" s="142"/>
      <c r="J492" s="143">
        <f>ROUND(I492*H492,2)</f>
        <v>0</v>
      </c>
      <c r="K492" s="139" t="s">
        <v>217</v>
      </c>
      <c r="L492" s="32"/>
      <c r="M492" s="144" t="s">
        <v>1</v>
      </c>
      <c r="N492" s="145" t="s">
        <v>46</v>
      </c>
      <c r="P492" s="146">
        <f>O492*H492</f>
        <v>0</v>
      </c>
      <c r="Q492" s="146">
        <v>9.8000000000000004E-2</v>
      </c>
      <c r="R492" s="146">
        <f>Q492*H492</f>
        <v>1.3063400000000001</v>
      </c>
      <c r="S492" s="146">
        <v>0</v>
      </c>
      <c r="T492" s="147">
        <f>S492*H492</f>
        <v>0</v>
      </c>
      <c r="AR492" s="148" t="s">
        <v>203</v>
      </c>
      <c r="AT492" s="148" t="s">
        <v>198</v>
      </c>
      <c r="AU492" s="148" t="s">
        <v>89</v>
      </c>
      <c r="AY492" s="17" t="s">
        <v>196</v>
      </c>
      <c r="BE492" s="149">
        <f>IF(N492="základní",J492,0)</f>
        <v>0</v>
      </c>
      <c r="BF492" s="149">
        <f>IF(N492="snížená",J492,0)</f>
        <v>0</v>
      </c>
      <c r="BG492" s="149">
        <f>IF(N492="zákl. přenesená",J492,0)</f>
        <v>0</v>
      </c>
      <c r="BH492" s="149">
        <f>IF(N492="sníž. přenesená",J492,0)</f>
        <v>0</v>
      </c>
      <c r="BI492" s="149">
        <f>IF(N492="nulová",J492,0)</f>
        <v>0</v>
      </c>
      <c r="BJ492" s="17" t="s">
        <v>21</v>
      </c>
      <c r="BK492" s="149">
        <f>ROUND(I492*H492,2)</f>
        <v>0</v>
      </c>
      <c r="BL492" s="17" t="s">
        <v>203</v>
      </c>
      <c r="BM492" s="148" t="s">
        <v>1049</v>
      </c>
    </row>
    <row r="493" spans="2:65" s="13" customFormat="1" ht="11.25">
      <c r="B493" s="158"/>
      <c r="D493" s="151" t="s">
        <v>205</v>
      </c>
      <c r="E493" s="159" t="s">
        <v>1</v>
      </c>
      <c r="F493" s="160" t="s">
        <v>448</v>
      </c>
      <c r="H493" s="159" t="s">
        <v>1</v>
      </c>
      <c r="I493" s="161"/>
      <c r="L493" s="158"/>
      <c r="M493" s="162"/>
      <c r="T493" s="163"/>
      <c r="AT493" s="159" t="s">
        <v>205</v>
      </c>
      <c r="AU493" s="159" t="s">
        <v>89</v>
      </c>
      <c r="AV493" s="13" t="s">
        <v>21</v>
      </c>
      <c r="AW493" s="13" t="s">
        <v>36</v>
      </c>
      <c r="AX493" s="13" t="s">
        <v>81</v>
      </c>
      <c r="AY493" s="159" t="s">
        <v>196</v>
      </c>
    </row>
    <row r="494" spans="2:65" s="13" customFormat="1" ht="11.25">
      <c r="B494" s="158"/>
      <c r="D494" s="151" t="s">
        <v>205</v>
      </c>
      <c r="E494" s="159" t="s">
        <v>1</v>
      </c>
      <c r="F494" s="160" t="s">
        <v>827</v>
      </c>
      <c r="H494" s="159" t="s">
        <v>1</v>
      </c>
      <c r="I494" s="161"/>
      <c r="L494" s="158"/>
      <c r="M494" s="162"/>
      <c r="T494" s="163"/>
      <c r="AT494" s="159" t="s">
        <v>205</v>
      </c>
      <c r="AU494" s="159" t="s">
        <v>89</v>
      </c>
      <c r="AV494" s="13" t="s">
        <v>21</v>
      </c>
      <c r="AW494" s="13" t="s">
        <v>36</v>
      </c>
      <c r="AX494" s="13" t="s">
        <v>81</v>
      </c>
      <c r="AY494" s="159" t="s">
        <v>196</v>
      </c>
    </row>
    <row r="495" spans="2:65" s="12" customFormat="1" ht="11.25">
      <c r="B495" s="150"/>
      <c r="D495" s="151" t="s">
        <v>205</v>
      </c>
      <c r="E495" s="152" t="s">
        <v>1</v>
      </c>
      <c r="F495" s="153" t="s">
        <v>1050</v>
      </c>
      <c r="H495" s="154">
        <v>13.33</v>
      </c>
      <c r="I495" s="155"/>
      <c r="L495" s="150"/>
      <c r="M495" s="156"/>
      <c r="T495" s="157"/>
      <c r="AT495" s="152" t="s">
        <v>205</v>
      </c>
      <c r="AU495" s="152" t="s">
        <v>89</v>
      </c>
      <c r="AV495" s="12" t="s">
        <v>89</v>
      </c>
      <c r="AW495" s="12" t="s">
        <v>36</v>
      </c>
      <c r="AX495" s="12" t="s">
        <v>81</v>
      </c>
      <c r="AY495" s="152" t="s">
        <v>196</v>
      </c>
    </row>
    <row r="496" spans="2:65" s="14" customFormat="1" ht="11.25">
      <c r="B496" s="164"/>
      <c r="D496" s="151" t="s">
        <v>205</v>
      </c>
      <c r="E496" s="165" t="s">
        <v>763</v>
      </c>
      <c r="F496" s="166" t="s">
        <v>249</v>
      </c>
      <c r="H496" s="167">
        <v>13.33</v>
      </c>
      <c r="I496" s="168"/>
      <c r="L496" s="164"/>
      <c r="M496" s="169"/>
      <c r="T496" s="170"/>
      <c r="AT496" s="165" t="s">
        <v>205</v>
      </c>
      <c r="AU496" s="165" t="s">
        <v>89</v>
      </c>
      <c r="AV496" s="14" t="s">
        <v>203</v>
      </c>
      <c r="AW496" s="14" t="s">
        <v>36</v>
      </c>
      <c r="AX496" s="14" t="s">
        <v>21</v>
      </c>
      <c r="AY496" s="165" t="s">
        <v>196</v>
      </c>
    </row>
    <row r="497" spans="2:65" s="1" customFormat="1" ht="24.2" customHeight="1">
      <c r="B497" s="32"/>
      <c r="C497" s="137" t="s">
        <v>1051</v>
      </c>
      <c r="D497" s="137" t="s">
        <v>198</v>
      </c>
      <c r="E497" s="138" t="s">
        <v>1052</v>
      </c>
      <c r="F497" s="139" t="s">
        <v>483</v>
      </c>
      <c r="G497" s="140" t="s">
        <v>201</v>
      </c>
      <c r="H497" s="141">
        <v>9.0299999999999994</v>
      </c>
      <c r="I497" s="142"/>
      <c r="J497" s="143">
        <f>ROUND(I497*H497,2)</f>
        <v>0</v>
      </c>
      <c r="K497" s="139" t="s">
        <v>202</v>
      </c>
      <c r="L497" s="32"/>
      <c r="M497" s="144" t="s">
        <v>1</v>
      </c>
      <c r="N497" s="145" t="s">
        <v>46</v>
      </c>
      <c r="P497" s="146">
        <f>O497*H497</f>
        <v>0</v>
      </c>
      <c r="Q497" s="146">
        <v>0.34499999999999997</v>
      </c>
      <c r="R497" s="146">
        <f>Q497*H497</f>
        <v>3.1153499999999994</v>
      </c>
      <c r="S497" s="146">
        <v>0</v>
      </c>
      <c r="T497" s="147">
        <f>S497*H497</f>
        <v>0</v>
      </c>
      <c r="AR497" s="148" t="s">
        <v>203</v>
      </c>
      <c r="AT497" s="148" t="s">
        <v>198</v>
      </c>
      <c r="AU497" s="148" t="s">
        <v>89</v>
      </c>
      <c r="AY497" s="17" t="s">
        <v>196</v>
      </c>
      <c r="BE497" s="149">
        <f>IF(N497="základní",J497,0)</f>
        <v>0</v>
      </c>
      <c r="BF497" s="149">
        <f>IF(N497="snížená",J497,0)</f>
        <v>0</v>
      </c>
      <c r="BG497" s="149">
        <f>IF(N497="zákl. přenesená",J497,0)</f>
        <v>0</v>
      </c>
      <c r="BH497" s="149">
        <f>IF(N497="sníž. přenesená",J497,0)</f>
        <v>0</v>
      </c>
      <c r="BI497" s="149">
        <f>IF(N497="nulová",J497,0)</f>
        <v>0</v>
      </c>
      <c r="BJ497" s="17" t="s">
        <v>21</v>
      </c>
      <c r="BK497" s="149">
        <f>ROUND(I497*H497,2)</f>
        <v>0</v>
      </c>
      <c r="BL497" s="17" t="s">
        <v>203</v>
      </c>
      <c r="BM497" s="148" t="s">
        <v>1053</v>
      </c>
    </row>
    <row r="498" spans="2:65" s="13" customFormat="1" ht="11.25">
      <c r="B498" s="158"/>
      <c r="D498" s="151" t="s">
        <v>205</v>
      </c>
      <c r="E498" s="159" t="s">
        <v>1</v>
      </c>
      <c r="F498" s="160" t="s">
        <v>448</v>
      </c>
      <c r="H498" s="159" t="s">
        <v>1</v>
      </c>
      <c r="I498" s="161"/>
      <c r="L498" s="158"/>
      <c r="M498" s="162"/>
      <c r="T498" s="163"/>
      <c r="AT498" s="159" t="s">
        <v>205</v>
      </c>
      <c r="AU498" s="159" t="s">
        <v>89</v>
      </c>
      <c r="AV498" s="13" t="s">
        <v>21</v>
      </c>
      <c r="AW498" s="13" t="s">
        <v>36</v>
      </c>
      <c r="AX498" s="13" t="s">
        <v>81</v>
      </c>
      <c r="AY498" s="159" t="s">
        <v>196</v>
      </c>
    </row>
    <row r="499" spans="2:65" s="13" customFormat="1" ht="11.25">
      <c r="B499" s="158"/>
      <c r="D499" s="151" t="s">
        <v>205</v>
      </c>
      <c r="E499" s="159" t="s">
        <v>1</v>
      </c>
      <c r="F499" s="160" t="s">
        <v>1054</v>
      </c>
      <c r="H499" s="159" t="s">
        <v>1</v>
      </c>
      <c r="I499" s="161"/>
      <c r="L499" s="158"/>
      <c r="M499" s="162"/>
      <c r="T499" s="163"/>
      <c r="AT499" s="159" t="s">
        <v>205</v>
      </c>
      <c r="AU499" s="159" t="s">
        <v>89</v>
      </c>
      <c r="AV499" s="13" t="s">
        <v>21</v>
      </c>
      <c r="AW499" s="13" t="s">
        <v>36</v>
      </c>
      <c r="AX499" s="13" t="s">
        <v>81</v>
      </c>
      <c r="AY499" s="159" t="s">
        <v>196</v>
      </c>
    </row>
    <row r="500" spans="2:65" s="13" customFormat="1" ht="11.25">
      <c r="B500" s="158"/>
      <c r="D500" s="151" t="s">
        <v>205</v>
      </c>
      <c r="E500" s="159" t="s">
        <v>1</v>
      </c>
      <c r="F500" s="160" t="s">
        <v>1055</v>
      </c>
      <c r="H500" s="159" t="s">
        <v>1</v>
      </c>
      <c r="I500" s="161"/>
      <c r="L500" s="158"/>
      <c r="M500" s="162"/>
      <c r="T500" s="163"/>
      <c r="AT500" s="159" t="s">
        <v>205</v>
      </c>
      <c r="AU500" s="159" t="s">
        <v>89</v>
      </c>
      <c r="AV500" s="13" t="s">
        <v>21</v>
      </c>
      <c r="AW500" s="13" t="s">
        <v>36</v>
      </c>
      <c r="AX500" s="13" t="s">
        <v>81</v>
      </c>
      <c r="AY500" s="159" t="s">
        <v>196</v>
      </c>
    </row>
    <row r="501" spans="2:65" s="12" customFormat="1" ht="11.25">
      <c r="B501" s="150"/>
      <c r="D501" s="151" t="s">
        <v>205</v>
      </c>
      <c r="E501" s="152" t="s">
        <v>1</v>
      </c>
      <c r="F501" s="153" t="s">
        <v>1056</v>
      </c>
      <c r="H501" s="154">
        <v>9.0299999999999994</v>
      </c>
      <c r="I501" s="155"/>
      <c r="L501" s="150"/>
      <c r="M501" s="156"/>
      <c r="T501" s="157"/>
      <c r="AT501" s="152" t="s">
        <v>205</v>
      </c>
      <c r="AU501" s="152" t="s">
        <v>89</v>
      </c>
      <c r="AV501" s="12" t="s">
        <v>89</v>
      </c>
      <c r="AW501" s="12" t="s">
        <v>36</v>
      </c>
      <c r="AX501" s="12" t="s">
        <v>81</v>
      </c>
      <c r="AY501" s="152" t="s">
        <v>196</v>
      </c>
    </row>
    <row r="502" spans="2:65" s="14" customFormat="1" ht="11.25">
      <c r="B502" s="164"/>
      <c r="D502" s="151" t="s">
        <v>205</v>
      </c>
      <c r="E502" s="165" t="s">
        <v>786</v>
      </c>
      <c r="F502" s="166" t="s">
        <v>249</v>
      </c>
      <c r="H502" s="167">
        <v>9.0299999999999994</v>
      </c>
      <c r="I502" s="168"/>
      <c r="L502" s="164"/>
      <c r="M502" s="169"/>
      <c r="T502" s="170"/>
      <c r="AT502" s="165" t="s">
        <v>205</v>
      </c>
      <c r="AU502" s="165" t="s">
        <v>89</v>
      </c>
      <c r="AV502" s="14" t="s">
        <v>203</v>
      </c>
      <c r="AW502" s="14" t="s">
        <v>36</v>
      </c>
      <c r="AX502" s="14" t="s">
        <v>21</v>
      </c>
      <c r="AY502" s="165" t="s">
        <v>196</v>
      </c>
    </row>
    <row r="503" spans="2:65" s="1" customFormat="1" ht="24.2" customHeight="1">
      <c r="B503" s="32"/>
      <c r="C503" s="137" t="s">
        <v>1057</v>
      </c>
      <c r="D503" s="137" t="s">
        <v>198</v>
      </c>
      <c r="E503" s="138" t="s">
        <v>482</v>
      </c>
      <c r="F503" s="139" t="s">
        <v>483</v>
      </c>
      <c r="G503" s="140" t="s">
        <v>201</v>
      </c>
      <c r="H503" s="141">
        <v>4.7300000000000004</v>
      </c>
      <c r="I503" s="142"/>
      <c r="J503" s="143">
        <f>ROUND(I503*H503,2)</f>
        <v>0</v>
      </c>
      <c r="K503" s="139" t="s">
        <v>202</v>
      </c>
      <c r="L503" s="32"/>
      <c r="M503" s="144" t="s">
        <v>1</v>
      </c>
      <c r="N503" s="145" t="s">
        <v>46</v>
      </c>
      <c r="P503" s="146">
        <f>O503*H503</f>
        <v>0</v>
      </c>
      <c r="Q503" s="146">
        <v>0.34499999999999997</v>
      </c>
      <c r="R503" s="146">
        <f>Q503*H503</f>
        <v>1.63185</v>
      </c>
      <c r="S503" s="146">
        <v>0</v>
      </c>
      <c r="T503" s="147">
        <f>S503*H503</f>
        <v>0</v>
      </c>
      <c r="AR503" s="148" t="s">
        <v>203</v>
      </c>
      <c r="AT503" s="148" t="s">
        <v>198</v>
      </c>
      <c r="AU503" s="148" t="s">
        <v>89</v>
      </c>
      <c r="AY503" s="17" t="s">
        <v>196</v>
      </c>
      <c r="BE503" s="149">
        <f>IF(N503="základní",J503,0)</f>
        <v>0</v>
      </c>
      <c r="BF503" s="149">
        <f>IF(N503="snížená",J503,0)</f>
        <v>0</v>
      </c>
      <c r="BG503" s="149">
        <f>IF(N503="zákl. přenesená",J503,0)</f>
        <v>0</v>
      </c>
      <c r="BH503" s="149">
        <f>IF(N503="sníž. přenesená",J503,0)</f>
        <v>0</v>
      </c>
      <c r="BI503" s="149">
        <f>IF(N503="nulová",J503,0)</f>
        <v>0</v>
      </c>
      <c r="BJ503" s="17" t="s">
        <v>21</v>
      </c>
      <c r="BK503" s="149">
        <f>ROUND(I503*H503,2)</f>
        <v>0</v>
      </c>
      <c r="BL503" s="17" t="s">
        <v>203</v>
      </c>
      <c r="BM503" s="148" t="s">
        <v>1058</v>
      </c>
    </row>
    <row r="504" spans="2:65" s="13" customFormat="1" ht="11.25">
      <c r="B504" s="158"/>
      <c r="D504" s="151" t="s">
        <v>205</v>
      </c>
      <c r="E504" s="159" t="s">
        <v>1</v>
      </c>
      <c r="F504" s="160" t="s">
        <v>448</v>
      </c>
      <c r="H504" s="159" t="s">
        <v>1</v>
      </c>
      <c r="I504" s="161"/>
      <c r="L504" s="158"/>
      <c r="M504" s="162"/>
      <c r="T504" s="163"/>
      <c r="AT504" s="159" t="s">
        <v>205</v>
      </c>
      <c r="AU504" s="159" t="s">
        <v>89</v>
      </c>
      <c r="AV504" s="13" t="s">
        <v>21</v>
      </c>
      <c r="AW504" s="13" t="s">
        <v>36</v>
      </c>
      <c r="AX504" s="13" t="s">
        <v>81</v>
      </c>
      <c r="AY504" s="159" t="s">
        <v>196</v>
      </c>
    </row>
    <row r="505" spans="2:65" s="13" customFormat="1" ht="11.25">
      <c r="B505" s="158"/>
      <c r="D505" s="151" t="s">
        <v>205</v>
      </c>
      <c r="E505" s="159" t="s">
        <v>1</v>
      </c>
      <c r="F505" s="160" t="s">
        <v>1054</v>
      </c>
      <c r="H505" s="159" t="s">
        <v>1</v>
      </c>
      <c r="I505" s="161"/>
      <c r="L505" s="158"/>
      <c r="M505" s="162"/>
      <c r="T505" s="163"/>
      <c r="AT505" s="159" t="s">
        <v>205</v>
      </c>
      <c r="AU505" s="159" t="s">
        <v>89</v>
      </c>
      <c r="AV505" s="13" t="s">
        <v>21</v>
      </c>
      <c r="AW505" s="13" t="s">
        <v>36</v>
      </c>
      <c r="AX505" s="13" t="s">
        <v>81</v>
      </c>
      <c r="AY505" s="159" t="s">
        <v>196</v>
      </c>
    </row>
    <row r="506" spans="2:65" s="13" customFormat="1" ht="11.25">
      <c r="B506" s="158"/>
      <c r="D506" s="151" t="s">
        <v>205</v>
      </c>
      <c r="E506" s="159" t="s">
        <v>1</v>
      </c>
      <c r="F506" s="160" t="s">
        <v>1055</v>
      </c>
      <c r="H506" s="159" t="s">
        <v>1</v>
      </c>
      <c r="I506" s="161"/>
      <c r="L506" s="158"/>
      <c r="M506" s="162"/>
      <c r="T506" s="163"/>
      <c r="AT506" s="159" t="s">
        <v>205</v>
      </c>
      <c r="AU506" s="159" t="s">
        <v>89</v>
      </c>
      <c r="AV506" s="13" t="s">
        <v>21</v>
      </c>
      <c r="AW506" s="13" t="s">
        <v>36</v>
      </c>
      <c r="AX506" s="13" t="s">
        <v>81</v>
      </c>
      <c r="AY506" s="159" t="s">
        <v>196</v>
      </c>
    </row>
    <row r="507" spans="2:65" s="12" customFormat="1" ht="11.25">
      <c r="B507" s="150"/>
      <c r="D507" s="151" t="s">
        <v>205</v>
      </c>
      <c r="E507" s="152" t="s">
        <v>1</v>
      </c>
      <c r="F507" s="153" t="s">
        <v>754</v>
      </c>
      <c r="H507" s="154">
        <v>4.7300000000000004</v>
      </c>
      <c r="I507" s="155"/>
      <c r="L507" s="150"/>
      <c r="M507" s="156"/>
      <c r="T507" s="157"/>
      <c r="AT507" s="152" t="s">
        <v>205</v>
      </c>
      <c r="AU507" s="152" t="s">
        <v>89</v>
      </c>
      <c r="AV507" s="12" t="s">
        <v>89</v>
      </c>
      <c r="AW507" s="12" t="s">
        <v>36</v>
      </c>
      <c r="AX507" s="12" t="s">
        <v>81</v>
      </c>
      <c r="AY507" s="152" t="s">
        <v>196</v>
      </c>
    </row>
    <row r="508" spans="2:65" s="14" customFormat="1" ht="11.25">
      <c r="B508" s="164"/>
      <c r="D508" s="151" t="s">
        <v>205</v>
      </c>
      <c r="E508" s="165" t="s">
        <v>1059</v>
      </c>
      <c r="F508" s="166" t="s">
        <v>249</v>
      </c>
      <c r="H508" s="167">
        <v>4.7300000000000004</v>
      </c>
      <c r="I508" s="168"/>
      <c r="L508" s="164"/>
      <c r="M508" s="169"/>
      <c r="T508" s="170"/>
      <c r="AT508" s="165" t="s">
        <v>205</v>
      </c>
      <c r="AU508" s="165" t="s">
        <v>89</v>
      </c>
      <c r="AV508" s="14" t="s">
        <v>203</v>
      </c>
      <c r="AW508" s="14" t="s">
        <v>36</v>
      </c>
      <c r="AX508" s="14" t="s">
        <v>21</v>
      </c>
      <c r="AY508" s="165" t="s">
        <v>196</v>
      </c>
    </row>
    <row r="509" spans="2:65" s="1" customFormat="1" ht="24.2" customHeight="1">
      <c r="B509" s="32"/>
      <c r="C509" s="137" t="s">
        <v>1060</v>
      </c>
      <c r="D509" s="137" t="s">
        <v>198</v>
      </c>
      <c r="E509" s="138" t="s">
        <v>994</v>
      </c>
      <c r="F509" s="139" t="s">
        <v>995</v>
      </c>
      <c r="G509" s="140" t="s">
        <v>209</v>
      </c>
      <c r="H509" s="141">
        <v>6.0540000000000003</v>
      </c>
      <c r="I509" s="142"/>
      <c r="J509" s="143">
        <f>ROUND(I509*H509,2)</f>
        <v>0</v>
      </c>
      <c r="K509" s="139" t="s">
        <v>202</v>
      </c>
      <c r="L509" s="32"/>
      <c r="M509" s="144" t="s">
        <v>1</v>
      </c>
      <c r="N509" s="145" t="s">
        <v>46</v>
      </c>
      <c r="P509" s="146">
        <f>O509*H509</f>
        <v>0</v>
      </c>
      <c r="Q509" s="146">
        <v>0</v>
      </c>
      <c r="R509" s="146">
        <f>Q509*H509</f>
        <v>0</v>
      </c>
      <c r="S509" s="146">
        <v>0</v>
      </c>
      <c r="T509" s="147">
        <f>S509*H509</f>
        <v>0</v>
      </c>
      <c r="AR509" s="148" t="s">
        <v>203</v>
      </c>
      <c r="AT509" s="148" t="s">
        <v>198</v>
      </c>
      <c r="AU509" s="148" t="s">
        <v>89</v>
      </c>
      <c r="AY509" s="17" t="s">
        <v>196</v>
      </c>
      <c r="BE509" s="149">
        <f>IF(N509="základní",J509,0)</f>
        <v>0</v>
      </c>
      <c r="BF509" s="149">
        <f>IF(N509="snížená",J509,0)</f>
        <v>0</v>
      </c>
      <c r="BG509" s="149">
        <f>IF(N509="zákl. přenesená",J509,0)</f>
        <v>0</v>
      </c>
      <c r="BH509" s="149">
        <f>IF(N509="sníž. přenesená",J509,0)</f>
        <v>0</v>
      </c>
      <c r="BI509" s="149">
        <f>IF(N509="nulová",J509,0)</f>
        <v>0</v>
      </c>
      <c r="BJ509" s="17" t="s">
        <v>21</v>
      </c>
      <c r="BK509" s="149">
        <f>ROUND(I509*H509,2)</f>
        <v>0</v>
      </c>
      <c r="BL509" s="17" t="s">
        <v>203</v>
      </c>
      <c r="BM509" s="148" t="s">
        <v>1061</v>
      </c>
    </row>
    <row r="510" spans="2:65" s="11" customFormat="1" ht="22.9" customHeight="1">
      <c r="B510" s="125"/>
      <c r="D510" s="126" t="s">
        <v>80</v>
      </c>
      <c r="E510" s="135" t="s">
        <v>235</v>
      </c>
      <c r="F510" s="135" t="s">
        <v>499</v>
      </c>
      <c r="I510" s="128"/>
      <c r="J510" s="136">
        <f>BK510</f>
        <v>0</v>
      </c>
      <c r="L510" s="125"/>
      <c r="M510" s="130"/>
      <c r="P510" s="131">
        <f>SUM(P511:P613)</f>
        <v>0</v>
      </c>
      <c r="R510" s="131">
        <f>SUM(R511:R613)</f>
        <v>1.46134392</v>
      </c>
      <c r="T510" s="132">
        <f>SUM(T511:T613)</f>
        <v>1.3754</v>
      </c>
      <c r="AR510" s="126" t="s">
        <v>21</v>
      </c>
      <c r="AT510" s="133" t="s">
        <v>80</v>
      </c>
      <c r="AU510" s="133" t="s">
        <v>21</v>
      </c>
      <c r="AY510" s="126" t="s">
        <v>196</v>
      </c>
      <c r="BK510" s="134">
        <f>SUM(BK511:BK613)</f>
        <v>0</v>
      </c>
    </row>
    <row r="511" spans="2:65" s="1" customFormat="1" ht="66.75" customHeight="1">
      <c r="B511" s="32"/>
      <c r="C511" s="137" t="s">
        <v>1062</v>
      </c>
      <c r="D511" s="137" t="s">
        <v>198</v>
      </c>
      <c r="E511" s="138" t="s">
        <v>501</v>
      </c>
      <c r="F511" s="139" t="s">
        <v>502</v>
      </c>
      <c r="G511" s="140" t="s">
        <v>227</v>
      </c>
      <c r="H511" s="141">
        <v>15.2</v>
      </c>
      <c r="I511" s="142"/>
      <c r="J511" s="143">
        <f>ROUND(I511*H511,2)</f>
        <v>0</v>
      </c>
      <c r="K511" s="139" t="s">
        <v>217</v>
      </c>
      <c r="L511" s="32"/>
      <c r="M511" s="144" t="s">
        <v>1</v>
      </c>
      <c r="N511" s="145" t="s">
        <v>46</v>
      </c>
      <c r="P511" s="146">
        <f>O511*H511</f>
        <v>0</v>
      </c>
      <c r="Q511" s="146">
        <v>0.03</v>
      </c>
      <c r="R511" s="146">
        <f>Q511*H511</f>
        <v>0.45599999999999996</v>
      </c>
      <c r="S511" s="146">
        <v>0</v>
      </c>
      <c r="T511" s="147">
        <f>S511*H511</f>
        <v>0</v>
      </c>
      <c r="AR511" s="148" t="s">
        <v>203</v>
      </c>
      <c r="AT511" s="148" t="s">
        <v>198</v>
      </c>
      <c r="AU511" s="148" t="s">
        <v>89</v>
      </c>
      <c r="AY511" s="17" t="s">
        <v>196</v>
      </c>
      <c r="BE511" s="149">
        <f>IF(N511="základní",J511,0)</f>
        <v>0</v>
      </c>
      <c r="BF511" s="149">
        <f>IF(N511="snížená",J511,0)</f>
        <v>0</v>
      </c>
      <c r="BG511" s="149">
        <f>IF(N511="zákl. přenesená",J511,0)</f>
        <v>0</v>
      </c>
      <c r="BH511" s="149">
        <f>IF(N511="sníž. přenesená",J511,0)</f>
        <v>0</v>
      </c>
      <c r="BI511" s="149">
        <f>IF(N511="nulová",J511,0)</f>
        <v>0</v>
      </c>
      <c r="BJ511" s="17" t="s">
        <v>21</v>
      </c>
      <c r="BK511" s="149">
        <f>ROUND(I511*H511,2)</f>
        <v>0</v>
      </c>
      <c r="BL511" s="17" t="s">
        <v>203</v>
      </c>
      <c r="BM511" s="148" t="s">
        <v>1063</v>
      </c>
    </row>
    <row r="512" spans="2:65" s="12" customFormat="1" ht="11.25">
      <c r="B512" s="150"/>
      <c r="D512" s="151" t="s">
        <v>205</v>
      </c>
      <c r="E512" s="152" t="s">
        <v>1</v>
      </c>
      <c r="F512" s="153" t="s">
        <v>1064</v>
      </c>
      <c r="H512" s="154">
        <v>15.2</v>
      </c>
      <c r="I512" s="155"/>
      <c r="L512" s="150"/>
      <c r="M512" s="156"/>
      <c r="T512" s="157"/>
      <c r="AT512" s="152" t="s">
        <v>205</v>
      </c>
      <c r="AU512" s="152" t="s">
        <v>89</v>
      </c>
      <c r="AV512" s="12" t="s">
        <v>89</v>
      </c>
      <c r="AW512" s="12" t="s">
        <v>36</v>
      </c>
      <c r="AX512" s="12" t="s">
        <v>81</v>
      </c>
      <c r="AY512" s="152" t="s">
        <v>196</v>
      </c>
    </row>
    <row r="513" spans="2:65" s="12" customFormat="1" ht="11.25">
      <c r="B513" s="150"/>
      <c r="D513" s="151" t="s">
        <v>205</v>
      </c>
      <c r="E513" s="152" t="s">
        <v>1</v>
      </c>
      <c r="F513" s="153" t="s">
        <v>1065</v>
      </c>
      <c r="H513" s="154">
        <v>-13</v>
      </c>
      <c r="I513" s="155"/>
      <c r="L513" s="150"/>
      <c r="M513" s="156"/>
      <c r="T513" s="157"/>
      <c r="AT513" s="152" t="s">
        <v>205</v>
      </c>
      <c r="AU513" s="152" t="s">
        <v>89</v>
      </c>
      <c r="AV513" s="12" t="s">
        <v>89</v>
      </c>
      <c r="AW513" s="12" t="s">
        <v>36</v>
      </c>
      <c r="AX513" s="12" t="s">
        <v>81</v>
      </c>
      <c r="AY513" s="152" t="s">
        <v>196</v>
      </c>
    </row>
    <row r="514" spans="2:65" s="14" customFormat="1" ht="11.25">
      <c r="B514" s="164"/>
      <c r="D514" s="151" t="s">
        <v>205</v>
      </c>
      <c r="E514" s="165" t="s">
        <v>131</v>
      </c>
      <c r="F514" s="166" t="s">
        <v>249</v>
      </c>
      <c r="H514" s="167">
        <v>2.2000000000000002</v>
      </c>
      <c r="I514" s="168"/>
      <c r="L514" s="164"/>
      <c r="M514" s="169"/>
      <c r="T514" s="170"/>
      <c r="AT514" s="165" t="s">
        <v>205</v>
      </c>
      <c r="AU514" s="165" t="s">
        <v>89</v>
      </c>
      <c r="AV514" s="14" t="s">
        <v>203</v>
      </c>
      <c r="AW514" s="14" t="s">
        <v>36</v>
      </c>
      <c r="AX514" s="14" t="s">
        <v>81</v>
      </c>
      <c r="AY514" s="165" t="s">
        <v>196</v>
      </c>
    </row>
    <row r="515" spans="2:65" s="12" customFormat="1" ht="11.25">
      <c r="B515" s="150"/>
      <c r="D515" s="151" t="s">
        <v>205</v>
      </c>
      <c r="E515" s="152" t="s">
        <v>1</v>
      </c>
      <c r="F515" s="153" t="s">
        <v>1066</v>
      </c>
      <c r="H515" s="154">
        <v>15.2</v>
      </c>
      <c r="I515" s="155"/>
      <c r="L515" s="150"/>
      <c r="M515" s="156"/>
      <c r="T515" s="157"/>
      <c r="AT515" s="152" t="s">
        <v>205</v>
      </c>
      <c r="AU515" s="152" t="s">
        <v>89</v>
      </c>
      <c r="AV515" s="12" t="s">
        <v>89</v>
      </c>
      <c r="AW515" s="12" t="s">
        <v>36</v>
      </c>
      <c r="AX515" s="12" t="s">
        <v>81</v>
      </c>
      <c r="AY515" s="152" t="s">
        <v>196</v>
      </c>
    </row>
    <row r="516" spans="2:65" s="14" customFormat="1" ht="11.25">
      <c r="B516" s="164"/>
      <c r="D516" s="151" t="s">
        <v>205</v>
      </c>
      <c r="E516" s="165" t="s">
        <v>1</v>
      </c>
      <c r="F516" s="166" t="s">
        <v>249</v>
      </c>
      <c r="H516" s="167">
        <v>15.2</v>
      </c>
      <c r="I516" s="168"/>
      <c r="L516" s="164"/>
      <c r="M516" s="169"/>
      <c r="T516" s="170"/>
      <c r="AT516" s="165" t="s">
        <v>205</v>
      </c>
      <c r="AU516" s="165" t="s">
        <v>89</v>
      </c>
      <c r="AV516" s="14" t="s">
        <v>203</v>
      </c>
      <c r="AW516" s="14" t="s">
        <v>36</v>
      </c>
      <c r="AX516" s="14" t="s">
        <v>21</v>
      </c>
      <c r="AY516" s="165" t="s">
        <v>196</v>
      </c>
    </row>
    <row r="517" spans="2:65" s="1" customFormat="1" ht="37.9" customHeight="1">
      <c r="B517" s="32"/>
      <c r="C517" s="137" t="s">
        <v>1067</v>
      </c>
      <c r="D517" s="137" t="s">
        <v>198</v>
      </c>
      <c r="E517" s="138" t="s">
        <v>1068</v>
      </c>
      <c r="F517" s="139" t="s">
        <v>1069</v>
      </c>
      <c r="G517" s="140" t="s">
        <v>512</v>
      </c>
      <c r="H517" s="141">
        <v>2</v>
      </c>
      <c r="I517" s="142"/>
      <c r="J517" s="143">
        <f t="shared" ref="J517:J533" si="0">ROUND(I517*H517,2)</f>
        <v>0</v>
      </c>
      <c r="K517" s="139" t="s">
        <v>217</v>
      </c>
      <c r="L517" s="32"/>
      <c r="M517" s="144" t="s">
        <v>1</v>
      </c>
      <c r="N517" s="145" t="s">
        <v>46</v>
      </c>
      <c r="P517" s="146">
        <f t="shared" ref="P517:P533" si="1">O517*H517</f>
        <v>0</v>
      </c>
      <c r="Q517" s="146">
        <v>1.67E-3</v>
      </c>
      <c r="R517" s="146">
        <f t="shared" ref="R517:R533" si="2">Q517*H517</f>
        <v>3.3400000000000001E-3</v>
      </c>
      <c r="S517" s="146">
        <v>0</v>
      </c>
      <c r="T517" s="147">
        <f t="shared" ref="T517:T533" si="3">S517*H517</f>
        <v>0</v>
      </c>
      <c r="AR517" s="148" t="s">
        <v>203</v>
      </c>
      <c r="AT517" s="148" t="s">
        <v>198</v>
      </c>
      <c r="AU517" s="148" t="s">
        <v>89</v>
      </c>
      <c r="AY517" s="17" t="s">
        <v>196</v>
      </c>
      <c r="BE517" s="149">
        <f t="shared" ref="BE517:BE533" si="4">IF(N517="základní",J517,0)</f>
        <v>0</v>
      </c>
      <c r="BF517" s="149">
        <f t="shared" ref="BF517:BF533" si="5">IF(N517="snížená",J517,0)</f>
        <v>0</v>
      </c>
      <c r="BG517" s="149">
        <f t="shared" ref="BG517:BG533" si="6">IF(N517="zákl. přenesená",J517,0)</f>
        <v>0</v>
      </c>
      <c r="BH517" s="149">
        <f t="shared" ref="BH517:BH533" si="7">IF(N517="sníž. přenesená",J517,0)</f>
        <v>0</v>
      </c>
      <c r="BI517" s="149">
        <f t="shared" ref="BI517:BI533" si="8">IF(N517="nulová",J517,0)</f>
        <v>0</v>
      </c>
      <c r="BJ517" s="17" t="s">
        <v>21</v>
      </c>
      <c r="BK517" s="149">
        <f t="shared" ref="BK517:BK533" si="9">ROUND(I517*H517,2)</f>
        <v>0</v>
      </c>
      <c r="BL517" s="17" t="s">
        <v>203</v>
      </c>
      <c r="BM517" s="148" t="s">
        <v>1070</v>
      </c>
    </row>
    <row r="518" spans="2:65" s="1" customFormat="1" ht="24.2" customHeight="1">
      <c r="B518" s="32"/>
      <c r="C518" s="178" t="s">
        <v>1071</v>
      </c>
      <c r="D518" s="178" t="s">
        <v>351</v>
      </c>
      <c r="E518" s="179" t="s">
        <v>1072</v>
      </c>
      <c r="F518" s="180" t="s">
        <v>1073</v>
      </c>
      <c r="G518" s="181" t="s">
        <v>512</v>
      </c>
      <c r="H518" s="182">
        <v>2.02</v>
      </c>
      <c r="I518" s="183"/>
      <c r="J518" s="184">
        <f t="shared" si="0"/>
        <v>0</v>
      </c>
      <c r="K518" s="180" t="s">
        <v>217</v>
      </c>
      <c r="L518" s="185"/>
      <c r="M518" s="186" t="s">
        <v>1</v>
      </c>
      <c r="N518" s="187" t="s">
        <v>46</v>
      </c>
      <c r="P518" s="146">
        <f t="shared" si="1"/>
        <v>0</v>
      </c>
      <c r="Q518" s="146">
        <v>1.4500000000000001E-2</v>
      </c>
      <c r="R518" s="146">
        <f t="shared" si="2"/>
        <v>2.929E-2</v>
      </c>
      <c r="S518" s="146">
        <v>0</v>
      </c>
      <c r="T518" s="147">
        <f t="shared" si="3"/>
        <v>0</v>
      </c>
      <c r="AR518" s="148" t="s">
        <v>235</v>
      </c>
      <c r="AT518" s="148" t="s">
        <v>351</v>
      </c>
      <c r="AU518" s="148" t="s">
        <v>89</v>
      </c>
      <c r="AY518" s="17" t="s">
        <v>196</v>
      </c>
      <c r="BE518" s="149">
        <f t="shared" si="4"/>
        <v>0</v>
      </c>
      <c r="BF518" s="149">
        <f t="shared" si="5"/>
        <v>0</v>
      </c>
      <c r="BG518" s="149">
        <f t="shared" si="6"/>
        <v>0</v>
      </c>
      <c r="BH518" s="149">
        <f t="shared" si="7"/>
        <v>0</v>
      </c>
      <c r="BI518" s="149">
        <f t="shared" si="8"/>
        <v>0</v>
      </c>
      <c r="BJ518" s="17" t="s">
        <v>21</v>
      </c>
      <c r="BK518" s="149">
        <f t="shared" si="9"/>
        <v>0</v>
      </c>
      <c r="BL518" s="17" t="s">
        <v>203</v>
      </c>
      <c r="BM518" s="148" t="s">
        <v>1074</v>
      </c>
    </row>
    <row r="519" spans="2:65" s="1" customFormat="1" ht="37.9" customHeight="1">
      <c r="B519" s="32"/>
      <c r="C519" s="137" t="s">
        <v>1075</v>
      </c>
      <c r="D519" s="137" t="s">
        <v>198</v>
      </c>
      <c r="E519" s="138" t="s">
        <v>1076</v>
      </c>
      <c r="F519" s="139" t="s">
        <v>1077</v>
      </c>
      <c r="G519" s="140" t="s">
        <v>512</v>
      </c>
      <c r="H519" s="141">
        <v>1</v>
      </c>
      <c r="I519" s="142"/>
      <c r="J519" s="143">
        <f t="shared" si="0"/>
        <v>0</v>
      </c>
      <c r="K519" s="139" t="s">
        <v>217</v>
      </c>
      <c r="L519" s="32"/>
      <c r="M519" s="144" t="s">
        <v>1</v>
      </c>
      <c r="N519" s="145" t="s">
        <v>46</v>
      </c>
      <c r="P519" s="146">
        <f t="shared" si="1"/>
        <v>0</v>
      </c>
      <c r="Q519" s="146">
        <v>1.67E-3</v>
      </c>
      <c r="R519" s="146">
        <f t="shared" si="2"/>
        <v>1.67E-3</v>
      </c>
      <c r="S519" s="146">
        <v>0</v>
      </c>
      <c r="T519" s="147">
        <f t="shared" si="3"/>
        <v>0</v>
      </c>
      <c r="AR519" s="148" t="s">
        <v>203</v>
      </c>
      <c r="AT519" s="148" t="s">
        <v>198</v>
      </c>
      <c r="AU519" s="148" t="s">
        <v>89</v>
      </c>
      <c r="AY519" s="17" t="s">
        <v>196</v>
      </c>
      <c r="BE519" s="149">
        <f t="shared" si="4"/>
        <v>0</v>
      </c>
      <c r="BF519" s="149">
        <f t="shared" si="5"/>
        <v>0</v>
      </c>
      <c r="BG519" s="149">
        <f t="shared" si="6"/>
        <v>0</v>
      </c>
      <c r="BH519" s="149">
        <f t="shared" si="7"/>
        <v>0</v>
      </c>
      <c r="BI519" s="149">
        <f t="shared" si="8"/>
        <v>0</v>
      </c>
      <c r="BJ519" s="17" t="s">
        <v>21</v>
      </c>
      <c r="BK519" s="149">
        <f t="shared" si="9"/>
        <v>0</v>
      </c>
      <c r="BL519" s="17" t="s">
        <v>203</v>
      </c>
      <c r="BM519" s="148" t="s">
        <v>1078</v>
      </c>
    </row>
    <row r="520" spans="2:65" s="1" customFormat="1" ht="24.2" customHeight="1">
      <c r="B520" s="32"/>
      <c r="C520" s="178" t="s">
        <v>1079</v>
      </c>
      <c r="D520" s="178" t="s">
        <v>351</v>
      </c>
      <c r="E520" s="179" t="s">
        <v>1080</v>
      </c>
      <c r="F520" s="180" t="s">
        <v>1081</v>
      </c>
      <c r="G520" s="181" t="s">
        <v>512</v>
      </c>
      <c r="H520" s="182">
        <v>1.01</v>
      </c>
      <c r="I520" s="183"/>
      <c r="J520" s="184">
        <f t="shared" si="0"/>
        <v>0</v>
      </c>
      <c r="K520" s="180" t="s">
        <v>217</v>
      </c>
      <c r="L520" s="185"/>
      <c r="M520" s="186" t="s">
        <v>1</v>
      </c>
      <c r="N520" s="187" t="s">
        <v>46</v>
      </c>
      <c r="P520" s="146">
        <f t="shared" si="1"/>
        <v>0</v>
      </c>
      <c r="Q520" s="146">
        <v>1.2200000000000001E-2</v>
      </c>
      <c r="R520" s="146">
        <f t="shared" si="2"/>
        <v>1.2322000000000001E-2</v>
      </c>
      <c r="S520" s="146">
        <v>0</v>
      </c>
      <c r="T520" s="147">
        <f t="shared" si="3"/>
        <v>0</v>
      </c>
      <c r="AR520" s="148" t="s">
        <v>235</v>
      </c>
      <c r="AT520" s="148" t="s">
        <v>351</v>
      </c>
      <c r="AU520" s="148" t="s">
        <v>89</v>
      </c>
      <c r="AY520" s="17" t="s">
        <v>196</v>
      </c>
      <c r="BE520" s="149">
        <f t="shared" si="4"/>
        <v>0</v>
      </c>
      <c r="BF520" s="149">
        <f t="shared" si="5"/>
        <v>0</v>
      </c>
      <c r="BG520" s="149">
        <f t="shared" si="6"/>
        <v>0</v>
      </c>
      <c r="BH520" s="149">
        <f t="shared" si="7"/>
        <v>0</v>
      </c>
      <c r="BI520" s="149">
        <f t="shared" si="8"/>
        <v>0</v>
      </c>
      <c r="BJ520" s="17" t="s">
        <v>21</v>
      </c>
      <c r="BK520" s="149">
        <f t="shared" si="9"/>
        <v>0</v>
      </c>
      <c r="BL520" s="17" t="s">
        <v>203</v>
      </c>
      <c r="BM520" s="148" t="s">
        <v>1082</v>
      </c>
    </row>
    <row r="521" spans="2:65" s="1" customFormat="1" ht="37.9" customHeight="1">
      <c r="B521" s="32"/>
      <c r="C521" s="137" t="s">
        <v>1083</v>
      </c>
      <c r="D521" s="137" t="s">
        <v>198</v>
      </c>
      <c r="E521" s="138" t="s">
        <v>1084</v>
      </c>
      <c r="F521" s="139" t="s">
        <v>1085</v>
      </c>
      <c r="G521" s="140" t="s">
        <v>512</v>
      </c>
      <c r="H521" s="141">
        <v>8</v>
      </c>
      <c r="I521" s="142"/>
      <c r="J521" s="143">
        <f t="shared" si="0"/>
        <v>0</v>
      </c>
      <c r="K521" s="139" t="s">
        <v>217</v>
      </c>
      <c r="L521" s="32"/>
      <c r="M521" s="144" t="s">
        <v>1</v>
      </c>
      <c r="N521" s="145" t="s">
        <v>46</v>
      </c>
      <c r="P521" s="146">
        <f t="shared" si="1"/>
        <v>0</v>
      </c>
      <c r="Q521" s="146">
        <v>1.67E-3</v>
      </c>
      <c r="R521" s="146">
        <f t="shared" si="2"/>
        <v>1.336E-2</v>
      </c>
      <c r="S521" s="146">
        <v>0</v>
      </c>
      <c r="T521" s="147">
        <f t="shared" si="3"/>
        <v>0</v>
      </c>
      <c r="AR521" s="148" t="s">
        <v>203</v>
      </c>
      <c r="AT521" s="148" t="s">
        <v>198</v>
      </c>
      <c r="AU521" s="148" t="s">
        <v>89</v>
      </c>
      <c r="AY521" s="17" t="s">
        <v>196</v>
      </c>
      <c r="BE521" s="149">
        <f t="shared" si="4"/>
        <v>0</v>
      </c>
      <c r="BF521" s="149">
        <f t="shared" si="5"/>
        <v>0</v>
      </c>
      <c r="BG521" s="149">
        <f t="shared" si="6"/>
        <v>0</v>
      </c>
      <c r="BH521" s="149">
        <f t="shared" si="7"/>
        <v>0</v>
      </c>
      <c r="BI521" s="149">
        <f t="shared" si="8"/>
        <v>0</v>
      </c>
      <c r="BJ521" s="17" t="s">
        <v>21</v>
      </c>
      <c r="BK521" s="149">
        <f t="shared" si="9"/>
        <v>0</v>
      </c>
      <c r="BL521" s="17" t="s">
        <v>203</v>
      </c>
      <c r="BM521" s="148" t="s">
        <v>1086</v>
      </c>
    </row>
    <row r="522" spans="2:65" s="1" customFormat="1" ht="24.2" customHeight="1">
      <c r="B522" s="32"/>
      <c r="C522" s="178" t="s">
        <v>1087</v>
      </c>
      <c r="D522" s="178" t="s">
        <v>351</v>
      </c>
      <c r="E522" s="179" t="s">
        <v>1088</v>
      </c>
      <c r="F522" s="180" t="s">
        <v>1089</v>
      </c>
      <c r="G522" s="181" t="s">
        <v>512</v>
      </c>
      <c r="H522" s="182">
        <v>1.01</v>
      </c>
      <c r="I522" s="183"/>
      <c r="J522" s="184">
        <f t="shared" si="0"/>
        <v>0</v>
      </c>
      <c r="K522" s="180" t="s">
        <v>202</v>
      </c>
      <c r="L522" s="185"/>
      <c r="M522" s="186" t="s">
        <v>1</v>
      </c>
      <c r="N522" s="187" t="s">
        <v>46</v>
      </c>
      <c r="P522" s="146">
        <f t="shared" si="1"/>
        <v>0</v>
      </c>
      <c r="Q522" s="146">
        <v>3.7000000000000002E-3</v>
      </c>
      <c r="R522" s="146">
        <f t="shared" si="2"/>
        <v>3.7370000000000003E-3</v>
      </c>
      <c r="S522" s="146">
        <v>0</v>
      </c>
      <c r="T522" s="147">
        <f t="shared" si="3"/>
        <v>0</v>
      </c>
      <c r="AR522" s="148" t="s">
        <v>235</v>
      </c>
      <c r="AT522" s="148" t="s">
        <v>351</v>
      </c>
      <c r="AU522" s="148" t="s">
        <v>89</v>
      </c>
      <c r="AY522" s="17" t="s">
        <v>196</v>
      </c>
      <c r="BE522" s="149">
        <f t="shared" si="4"/>
        <v>0</v>
      </c>
      <c r="BF522" s="149">
        <f t="shared" si="5"/>
        <v>0</v>
      </c>
      <c r="BG522" s="149">
        <f t="shared" si="6"/>
        <v>0</v>
      </c>
      <c r="BH522" s="149">
        <f t="shared" si="7"/>
        <v>0</v>
      </c>
      <c r="BI522" s="149">
        <f t="shared" si="8"/>
        <v>0</v>
      </c>
      <c r="BJ522" s="17" t="s">
        <v>21</v>
      </c>
      <c r="BK522" s="149">
        <f t="shared" si="9"/>
        <v>0</v>
      </c>
      <c r="BL522" s="17" t="s">
        <v>203</v>
      </c>
      <c r="BM522" s="148" t="s">
        <v>1090</v>
      </c>
    </row>
    <row r="523" spans="2:65" s="1" customFormat="1" ht="24.2" customHeight="1">
      <c r="B523" s="32"/>
      <c r="C523" s="178" t="s">
        <v>1091</v>
      </c>
      <c r="D523" s="178" t="s">
        <v>351</v>
      </c>
      <c r="E523" s="179" t="s">
        <v>1092</v>
      </c>
      <c r="F523" s="180" t="s">
        <v>1093</v>
      </c>
      <c r="G523" s="181" t="s">
        <v>512</v>
      </c>
      <c r="H523" s="182">
        <v>2.02</v>
      </c>
      <c r="I523" s="183"/>
      <c r="J523" s="184">
        <f t="shared" si="0"/>
        <v>0</v>
      </c>
      <c r="K523" s="180" t="s">
        <v>217</v>
      </c>
      <c r="L523" s="185"/>
      <c r="M523" s="186" t="s">
        <v>1</v>
      </c>
      <c r="N523" s="187" t="s">
        <v>46</v>
      </c>
      <c r="P523" s="146">
        <f t="shared" si="1"/>
        <v>0</v>
      </c>
      <c r="Q523" s="146">
        <v>3.7000000000000002E-3</v>
      </c>
      <c r="R523" s="146">
        <f t="shared" si="2"/>
        <v>7.4740000000000006E-3</v>
      </c>
      <c r="S523" s="146">
        <v>0</v>
      </c>
      <c r="T523" s="147">
        <f t="shared" si="3"/>
        <v>0</v>
      </c>
      <c r="AR523" s="148" t="s">
        <v>235</v>
      </c>
      <c r="AT523" s="148" t="s">
        <v>351</v>
      </c>
      <c r="AU523" s="148" t="s">
        <v>89</v>
      </c>
      <c r="AY523" s="17" t="s">
        <v>196</v>
      </c>
      <c r="BE523" s="149">
        <f t="shared" si="4"/>
        <v>0</v>
      </c>
      <c r="BF523" s="149">
        <f t="shared" si="5"/>
        <v>0</v>
      </c>
      <c r="BG523" s="149">
        <f t="shared" si="6"/>
        <v>0</v>
      </c>
      <c r="BH523" s="149">
        <f t="shared" si="7"/>
        <v>0</v>
      </c>
      <c r="BI523" s="149">
        <f t="shared" si="8"/>
        <v>0</v>
      </c>
      <c r="BJ523" s="17" t="s">
        <v>21</v>
      </c>
      <c r="BK523" s="149">
        <f t="shared" si="9"/>
        <v>0</v>
      </c>
      <c r="BL523" s="17" t="s">
        <v>203</v>
      </c>
      <c r="BM523" s="148" t="s">
        <v>1094</v>
      </c>
    </row>
    <row r="524" spans="2:65" s="1" customFormat="1" ht="24.2" customHeight="1">
      <c r="B524" s="32"/>
      <c r="C524" s="178" t="s">
        <v>1095</v>
      </c>
      <c r="D524" s="178" t="s">
        <v>351</v>
      </c>
      <c r="E524" s="179" t="s">
        <v>1096</v>
      </c>
      <c r="F524" s="180" t="s">
        <v>1097</v>
      </c>
      <c r="G524" s="181" t="s">
        <v>512</v>
      </c>
      <c r="H524" s="182">
        <v>5.05</v>
      </c>
      <c r="I524" s="183"/>
      <c r="J524" s="184">
        <f t="shared" si="0"/>
        <v>0</v>
      </c>
      <c r="K524" s="180" t="s">
        <v>202</v>
      </c>
      <c r="L524" s="185"/>
      <c r="M524" s="186" t="s">
        <v>1</v>
      </c>
      <c r="N524" s="187" t="s">
        <v>46</v>
      </c>
      <c r="P524" s="146">
        <f t="shared" si="1"/>
        <v>0</v>
      </c>
      <c r="Q524" s="146">
        <v>3.7000000000000002E-3</v>
      </c>
      <c r="R524" s="146">
        <f t="shared" si="2"/>
        <v>1.8685E-2</v>
      </c>
      <c r="S524" s="146">
        <v>0</v>
      </c>
      <c r="T524" s="147">
        <f t="shared" si="3"/>
        <v>0</v>
      </c>
      <c r="AR524" s="148" t="s">
        <v>235</v>
      </c>
      <c r="AT524" s="148" t="s">
        <v>351</v>
      </c>
      <c r="AU524" s="148" t="s">
        <v>89</v>
      </c>
      <c r="AY524" s="17" t="s">
        <v>196</v>
      </c>
      <c r="BE524" s="149">
        <f t="shared" si="4"/>
        <v>0</v>
      </c>
      <c r="BF524" s="149">
        <f t="shared" si="5"/>
        <v>0</v>
      </c>
      <c r="BG524" s="149">
        <f t="shared" si="6"/>
        <v>0</v>
      </c>
      <c r="BH524" s="149">
        <f t="shared" si="7"/>
        <v>0</v>
      </c>
      <c r="BI524" s="149">
        <f t="shared" si="8"/>
        <v>0</v>
      </c>
      <c r="BJ524" s="17" t="s">
        <v>21</v>
      </c>
      <c r="BK524" s="149">
        <f t="shared" si="9"/>
        <v>0</v>
      </c>
      <c r="BL524" s="17" t="s">
        <v>203</v>
      </c>
      <c r="BM524" s="148" t="s">
        <v>1098</v>
      </c>
    </row>
    <row r="525" spans="2:65" s="1" customFormat="1" ht="37.9" customHeight="1">
      <c r="B525" s="32"/>
      <c r="C525" s="137" t="s">
        <v>1099</v>
      </c>
      <c r="D525" s="137" t="s">
        <v>198</v>
      </c>
      <c r="E525" s="138" t="s">
        <v>533</v>
      </c>
      <c r="F525" s="139" t="s">
        <v>534</v>
      </c>
      <c r="G525" s="140" t="s">
        <v>512</v>
      </c>
      <c r="H525" s="141">
        <v>4</v>
      </c>
      <c r="I525" s="142"/>
      <c r="J525" s="143">
        <f t="shared" si="0"/>
        <v>0</v>
      </c>
      <c r="K525" s="139" t="s">
        <v>217</v>
      </c>
      <c r="L525" s="32"/>
      <c r="M525" s="144" t="s">
        <v>1</v>
      </c>
      <c r="N525" s="145" t="s">
        <v>46</v>
      </c>
      <c r="P525" s="146">
        <f t="shared" si="1"/>
        <v>0</v>
      </c>
      <c r="Q525" s="146">
        <v>1.67E-3</v>
      </c>
      <c r="R525" s="146">
        <f t="shared" si="2"/>
        <v>6.6800000000000002E-3</v>
      </c>
      <c r="S525" s="146">
        <v>0</v>
      </c>
      <c r="T525" s="147">
        <f t="shared" si="3"/>
        <v>0</v>
      </c>
      <c r="AR525" s="148" t="s">
        <v>203</v>
      </c>
      <c r="AT525" s="148" t="s">
        <v>198</v>
      </c>
      <c r="AU525" s="148" t="s">
        <v>89</v>
      </c>
      <c r="AY525" s="17" t="s">
        <v>196</v>
      </c>
      <c r="BE525" s="149">
        <f t="shared" si="4"/>
        <v>0</v>
      </c>
      <c r="BF525" s="149">
        <f t="shared" si="5"/>
        <v>0</v>
      </c>
      <c r="BG525" s="149">
        <f t="shared" si="6"/>
        <v>0</v>
      </c>
      <c r="BH525" s="149">
        <f t="shared" si="7"/>
        <v>0</v>
      </c>
      <c r="BI525" s="149">
        <f t="shared" si="8"/>
        <v>0</v>
      </c>
      <c r="BJ525" s="17" t="s">
        <v>21</v>
      </c>
      <c r="BK525" s="149">
        <f t="shared" si="9"/>
        <v>0</v>
      </c>
      <c r="BL525" s="17" t="s">
        <v>203</v>
      </c>
      <c r="BM525" s="148" t="s">
        <v>535</v>
      </c>
    </row>
    <row r="526" spans="2:65" s="1" customFormat="1" ht="21.75" customHeight="1">
      <c r="B526" s="32"/>
      <c r="C526" s="178" t="s">
        <v>1100</v>
      </c>
      <c r="D526" s="178" t="s">
        <v>351</v>
      </c>
      <c r="E526" s="179" t="s">
        <v>1101</v>
      </c>
      <c r="F526" s="180" t="s">
        <v>1102</v>
      </c>
      <c r="G526" s="181" t="s">
        <v>512</v>
      </c>
      <c r="H526" s="182">
        <v>2.02</v>
      </c>
      <c r="I526" s="183"/>
      <c r="J526" s="184">
        <f t="shared" si="0"/>
        <v>0</v>
      </c>
      <c r="K526" s="180" t="s">
        <v>217</v>
      </c>
      <c r="L526" s="185"/>
      <c r="M526" s="186" t="s">
        <v>1</v>
      </c>
      <c r="N526" s="187" t="s">
        <v>46</v>
      </c>
      <c r="P526" s="146">
        <f t="shared" si="1"/>
        <v>0</v>
      </c>
      <c r="Q526" s="146">
        <v>6.28E-3</v>
      </c>
      <c r="R526" s="146">
        <f t="shared" si="2"/>
        <v>1.26856E-2</v>
      </c>
      <c r="S526" s="146">
        <v>0</v>
      </c>
      <c r="T526" s="147">
        <f t="shared" si="3"/>
        <v>0</v>
      </c>
      <c r="AR526" s="148" t="s">
        <v>235</v>
      </c>
      <c r="AT526" s="148" t="s">
        <v>351</v>
      </c>
      <c r="AU526" s="148" t="s">
        <v>89</v>
      </c>
      <c r="AY526" s="17" t="s">
        <v>196</v>
      </c>
      <c r="BE526" s="149">
        <f t="shared" si="4"/>
        <v>0</v>
      </c>
      <c r="BF526" s="149">
        <f t="shared" si="5"/>
        <v>0</v>
      </c>
      <c r="BG526" s="149">
        <f t="shared" si="6"/>
        <v>0</v>
      </c>
      <c r="BH526" s="149">
        <f t="shared" si="7"/>
        <v>0</v>
      </c>
      <c r="BI526" s="149">
        <f t="shared" si="8"/>
        <v>0</v>
      </c>
      <c r="BJ526" s="17" t="s">
        <v>21</v>
      </c>
      <c r="BK526" s="149">
        <f t="shared" si="9"/>
        <v>0</v>
      </c>
      <c r="BL526" s="17" t="s">
        <v>203</v>
      </c>
      <c r="BM526" s="148" t="s">
        <v>1103</v>
      </c>
    </row>
    <row r="527" spans="2:65" s="1" customFormat="1" ht="24.2" customHeight="1">
      <c r="B527" s="32"/>
      <c r="C527" s="178" t="s">
        <v>1104</v>
      </c>
      <c r="D527" s="178" t="s">
        <v>351</v>
      </c>
      <c r="E527" s="179" t="s">
        <v>1105</v>
      </c>
      <c r="F527" s="180" t="s">
        <v>1106</v>
      </c>
      <c r="G527" s="181" t="s">
        <v>512</v>
      </c>
      <c r="H527" s="182">
        <v>1.01</v>
      </c>
      <c r="I527" s="183"/>
      <c r="J527" s="184">
        <f t="shared" si="0"/>
        <v>0</v>
      </c>
      <c r="K527" s="180" t="s">
        <v>217</v>
      </c>
      <c r="L527" s="185"/>
      <c r="M527" s="186" t="s">
        <v>1</v>
      </c>
      <c r="N527" s="187" t="s">
        <v>46</v>
      </c>
      <c r="P527" s="146">
        <f t="shared" si="1"/>
        <v>0</v>
      </c>
      <c r="Q527" s="146">
        <v>9.4999999999999998E-3</v>
      </c>
      <c r="R527" s="146">
        <f t="shared" si="2"/>
        <v>9.5949999999999994E-3</v>
      </c>
      <c r="S527" s="146">
        <v>0</v>
      </c>
      <c r="T527" s="147">
        <f t="shared" si="3"/>
        <v>0</v>
      </c>
      <c r="AR527" s="148" t="s">
        <v>235</v>
      </c>
      <c r="AT527" s="148" t="s">
        <v>351</v>
      </c>
      <c r="AU527" s="148" t="s">
        <v>89</v>
      </c>
      <c r="AY527" s="17" t="s">
        <v>196</v>
      </c>
      <c r="BE527" s="149">
        <f t="shared" si="4"/>
        <v>0</v>
      </c>
      <c r="BF527" s="149">
        <f t="shared" si="5"/>
        <v>0</v>
      </c>
      <c r="BG527" s="149">
        <f t="shared" si="6"/>
        <v>0</v>
      </c>
      <c r="BH527" s="149">
        <f t="shared" si="7"/>
        <v>0</v>
      </c>
      <c r="BI527" s="149">
        <f t="shared" si="8"/>
        <v>0</v>
      </c>
      <c r="BJ527" s="17" t="s">
        <v>21</v>
      </c>
      <c r="BK527" s="149">
        <f t="shared" si="9"/>
        <v>0</v>
      </c>
      <c r="BL527" s="17" t="s">
        <v>203</v>
      </c>
      <c r="BM527" s="148" t="s">
        <v>1107</v>
      </c>
    </row>
    <row r="528" spans="2:65" s="1" customFormat="1" ht="24.2" customHeight="1">
      <c r="B528" s="32"/>
      <c r="C528" s="178" t="s">
        <v>1108</v>
      </c>
      <c r="D528" s="178" t="s">
        <v>351</v>
      </c>
      <c r="E528" s="179" t="s">
        <v>1109</v>
      </c>
      <c r="F528" s="180" t="s">
        <v>1110</v>
      </c>
      <c r="G528" s="181" t="s">
        <v>512</v>
      </c>
      <c r="H528" s="182">
        <v>1.01</v>
      </c>
      <c r="I528" s="183"/>
      <c r="J528" s="184">
        <f t="shared" si="0"/>
        <v>0</v>
      </c>
      <c r="K528" s="180" t="s">
        <v>217</v>
      </c>
      <c r="L528" s="185"/>
      <c r="M528" s="186" t="s">
        <v>1</v>
      </c>
      <c r="N528" s="187" t="s">
        <v>46</v>
      </c>
      <c r="P528" s="146">
        <f t="shared" si="1"/>
        <v>0</v>
      </c>
      <c r="Q528" s="146">
        <v>1.6799999999999999E-2</v>
      </c>
      <c r="R528" s="146">
        <f t="shared" si="2"/>
        <v>1.6968E-2</v>
      </c>
      <c r="S528" s="146">
        <v>0</v>
      </c>
      <c r="T528" s="147">
        <f t="shared" si="3"/>
        <v>0</v>
      </c>
      <c r="AR528" s="148" t="s">
        <v>235</v>
      </c>
      <c r="AT528" s="148" t="s">
        <v>351</v>
      </c>
      <c r="AU528" s="148" t="s">
        <v>89</v>
      </c>
      <c r="AY528" s="17" t="s">
        <v>196</v>
      </c>
      <c r="BE528" s="149">
        <f t="shared" si="4"/>
        <v>0</v>
      </c>
      <c r="BF528" s="149">
        <f t="shared" si="5"/>
        <v>0</v>
      </c>
      <c r="BG528" s="149">
        <f t="shared" si="6"/>
        <v>0</v>
      </c>
      <c r="BH528" s="149">
        <f t="shared" si="7"/>
        <v>0</v>
      </c>
      <c r="BI528" s="149">
        <f t="shared" si="8"/>
        <v>0</v>
      </c>
      <c r="BJ528" s="17" t="s">
        <v>21</v>
      </c>
      <c r="BK528" s="149">
        <f t="shared" si="9"/>
        <v>0</v>
      </c>
      <c r="BL528" s="17" t="s">
        <v>203</v>
      </c>
      <c r="BM528" s="148" t="s">
        <v>1111</v>
      </c>
    </row>
    <row r="529" spans="2:65" s="1" customFormat="1" ht="37.9" customHeight="1">
      <c r="B529" s="32"/>
      <c r="C529" s="137" t="s">
        <v>1112</v>
      </c>
      <c r="D529" s="137" t="s">
        <v>198</v>
      </c>
      <c r="E529" s="138" t="s">
        <v>541</v>
      </c>
      <c r="F529" s="139" t="s">
        <v>542</v>
      </c>
      <c r="G529" s="140" t="s">
        <v>512</v>
      </c>
      <c r="H529" s="141">
        <v>6</v>
      </c>
      <c r="I529" s="142"/>
      <c r="J529" s="143">
        <f t="shared" si="0"/>
        <v>0</v>
      </c>
      <c r="K529" s="139" t="s">
        <v>217</v>
      </c>
      <c r="L529" s="32"/>
      <c r="M529" s="144" t="s">
        <v>1</v>
      </c>
      <c r="N529" s="145" t="s">
        <v>46</v>
      </c>
      <c r="P529" s="146">
        <f t="shared" si="1"/>
        <v>0</v>
      </c>
      <c r="Q529" s="146">
        <v>2.82E-3</v>
      </c>
      <c r="R529" s="146">
        <f t="shared" si="2"/>
        <v>1.6920000000000001E-2</v>
      </c>
      <c r="S529" s="146">
        <v>0</v>
      </c>
      <c r="T529" s="147">
        <f t="shared" si="3"/>
        <v>0</v>
      </c>
      <c r="AR529" s="148" t="s">
        <v>203</v>
      </c>
      <c r="AT529" s="148" t="s">
        <v>198</v>
      </c>
      <c r="AU529" s="148" t="s">
        <v>89</v>
      </c>
      <c r="AY529" s="17" t="s">
        <v>196</v>
      </c>
      <c r="BE529" s="149">
        <f t="shared" si="4"/>
        <v>0</v>
      </c>
      <c r="BF529" s="149">
        <f t="shared" si="5"/>
        <v>0</v>
      </c>
      <c r="BG529" s="149">
        <f t="shared" si="6"/>
        <v>0</v>
      </c>
      <c r="BH529" s="149">
        <f t="shared" si="7"/>
        <v>0</v>
      </c>
      <c r="BI529" s="149">
        <f t="shared" si="8"/>
        <v>0</v>
      </c>
      <c r="BJ529" s="17" t="s">
        <v>21</v>
      </c>
      <c r="BK529" s="149">
        <f t="shared" si="9"/>
        <v>0</v>
      </c>
      <c r="BL529" s="17" t="s">
        <v>203</v>
      </c>
      <c r="BM529" s="148" t="s">
        <v>543</v>
      </c>
    </row>
    <row r="530" spans="2:65" s="1" customFormat="1" ht="21.75" customHeight="1">
      <c r="B530" s="32"/>
      <c r="C530" s="178" t="s">
        <v>1113</v>
      </c>
      <c r="D530" s="178" t="s">
        <v>351</v>
      </c>
      <c r="E530" s="179" t="s">
        <v>1114</v>
      </c>
      <c r="F530" s="180" t="s">
        <v>1115</v>
      </c>
      <c r="G530" s="181" t="s">
        <v>512</v>
      </c>
      <c r="H530" s="182">
        <v>1.01</v>
      </c>
      <c r="I530" s="183"/>
      <c r="J530" s="184">
        <f t="shared" si="0"/>
        <v>0</v>
      </c>
      <c r="K530" s="180" t="s">
        <v>217</v>
      </c>
      <c r="L530" s="185"/>
      <c r="M530" s="186" t="s">
        <v>1</v>
      </c>
      <c r="N530" s="187" t="s">
        <v>46</v>
      </c>
      <c r="P530" s="146">
        <f t="shared" si="1"/>
        <v>0</v>
      </c>
      <c r="Q530" s="146">
        <v>8.8000000000000005E-3</v>
      </c>
      <c r="R530" s="146">
        <f t="shared" si="2"/>
        <v>8.8880000000000001E-3</v>
      </c>
      <c r="S530" s="146">
        <v>0</v>
      </c>
      <c r="T530" s="147">
        <f t="shared" si="3"/>
        <v>0</v>
      </c>
      <c r="AR530" s="148" t="s">
        <v>235</v>
      </c>
      <c r="AT530" s="148" t="s">
        <v>351</v>
      </c>
      <c r="AU530" s="148" t="s">
        <v>89</v>
      </c>
      <c r="AY530" s="17" t="s">
        <v>196</v>
      </c>
      <c r="BE530" s="149">
        <f t="shared" si="4"/>
        <v>0</v>
      </c>
      <c r="BF530" s="149">
        <f t="shared" si="5"/>
        <v>0</v>
      </c>
      <c r="BG530" s="149">
        <f t="shared" si="6"/>
        <v>0</v>
      </c>
      <c r="BH530" s="149">
        <f t="shared" si="7"/>
        <v>0</v>
      </c>
      <c r="BI530" s="149">
        <f t="shared" si="8"/>
        <v>0</v>
      </c>
      <c r="BJ530" s="17" t="s">
        <v>21</v>
      </c>
      <c r="BK530" s="149">
        <f t="shared" si="9"/>
        <v>0</v>
      </c>
      <c r="BL530" s="17" t="s">
        <v>203</v>
      </c>
      <c r="BM530" s="148" t="s">
        <v>1116</v>
      </c>
    </row>
    <row r="531" spans="2:65" s="1" customFormat="1" ht="24.2" customHeight="1">
      <c r="B531" s="32"/>
      <c r="C531" s="178" t="s">
        <v>1117</v>
      </c>
      <c r="D531" s="178" t="s">
        <v>351</v>
      </c>
      <c r="E531" s="179" t="s">
        <v>1118</v>
      </c>
      <c r="F531" s="180" t="s">
        <v>1119</v>
      </c>
      <c r="G531" s="181" t="s">
        <v>512</v>
      </c>
      <c r="H531" s="182">
        <v>1.01</v>
      </c>
      <c r="I531" s="183"/>
      <c r="J531" s="184">
        <f t="shared" si="0"/>
        <v>0</v>
      </c>
      <c r="K531" s="180" t="s">
        <v>217</v>
      </c>
      <c r="L531" s="185"/>
      <c r="M531" s="186" t="s">
        <v>1</v>
      </c>
      <c r="N531" s="187" t="s">
        <v>46</v>
      </c>
      <c r="P531" s="146">
        <f t="shared" si="1"/>
        <v>0</v>
      </c>
      <c r="Q531" s="146">
        <v>1.37E-2</v>
      </c>
      <c r="R531" s="146">
        <f t="shared" si="2"/>
        <v>1.3837E-2</v>
      </c>
      <c r="S531" s="146">
        <v>0</v>
      </c>
      <c r="T531" s="147">
        <f t="shared" si="3"/>
        <v>0</v>
      </c>
      <c r="AR531" s="148" t="s">
        <v>235</v>
      </c>
      <c r="AT531" s="148" t="s">
        <v>351</v>
      </c>
      <c r="AU531" s="148" t="s">
        <v>89</v>
      </c>
      <c r="AY531" s="17" t="s">
        <v>196</v>
      </c>
      <c r="BE531" s="149">
        <f t="shared" si="4"/>
        <v>0</v>
      </c>
      <c r="BF531" s="149">
        <f t="shared" si="5"/>
        <v>0</v>
      </c>
      <c r="BG531" s="149">
        <f t="shared" si="6"/>
        <v>0</v>
      </c>
      <c r="BH531" s="149">
        <f t="shared" si="7"/>
        <v>0</v>
      </c>
      <c r="BI531" s="149">
        <f t="shared" si="8"/>
        <v>0</v>
      </c>
      <c r="BJ531" s="17" t="s">
        <v>21</v>
      </c>
      <c r="BK531" s="149">
        <f t="shared" si="9"/>
        <v>0</v>
      </c>
      <c r="BL531" s="17" t="s">
        <v>203</v>
      </c>
      <c r="BM531" s="148" t="s">
        <v>1120</v>
      </c>
    </row>
    <row r="532" spans="2:65" s="1" customFormat="1" ht="24.2" customHeight="1">
      <c r="B532" s="32"/>
      <c r="C532" s="178" t="s">
        <v>1121</v>
      </c>
      <c r="D532" s="178" t="s">
        <v>351</v>
      </c>
      <c r="E532" s="179" t="s">
        <v>545</v>
      </c>
      <c r="F532" s="180" t="s">
        <v>546</v>
      </c>
      <c r="G532" s="181" t="s">
        <v>512</v>
      </c>
      <c r="H532" s="182">
        <v>1.01</v>
      </c>
      <c r="I532" s="183"/>
      <c r="J532" s="184">
        <f t="shared" si="0"/>
        <v>0</v>
      </c>
      <c r="K532" s="180" t="s">
        <v>217</v>
      </c>
      <c r="L532" s="185"/>
      <c r="M532" s="186" t="s">
        <v>1</v>
      </c>
      <c r="N532" s="187" t="s">
        <v>46</v>
      </c>
      <c r="P532" s="146">
        <f t="shared" si="1"/>
        <v>0</v>
      </c>
      <c r="Q532" s="146">
        <v>1.6E-2</v>
      </c>
      <c r="R532" s="146">
        <f t="shared" si="2"/>
        <v>1.6160000000000001E-2</v>
      </c>
      <c r="S532" s="146">
        <v>0</v>
      </c>
      <c r="T532" s="147">
        <f t="shared" si="3"/>
        <v>0</v>
      </c>
      <c r="AR532" s="148" t="s">
        <v>235</v>
      </c>
      <c r="AT532" s="148" t="s">
        <v>351</v>
      </c>
      <c r="AU532" s="148" t="s">
        <v>89</v>
      </c>
      <c r="AY532" s="17" t="s">
        <v>196</v>
      </c>
      <c r="BE532" s="149">
        <f t="shared" si="4"/>
        <v>0</v>
      </c>
      <c r="BF532" s="149">
        <f t="shared" si="5"/>
        <v>0</v>
      </c>
      <c r="BG532" s="149">
        <f t="shared" si="6"/>
        <v>0</v>
      </c>
      <c r="BH532" s="149">
        <f t="shared" si="7"/>
        <v>0</v>
      </c>
      <c r="BI532" s="149">
        <f t="shared" si="8"/>
        <v>0</v>
      </c>
      <c r="BJ532" s="17" t="s">
        <v>21</v>
      </c>
      <c r="BK532" s="149">
        <f t="shared" si="9"/>
        <v>0</v>
      </c>
      <c r="BL532" s="17" t="s">
        <v>203</v>
      </c>
      <c r="BM532" s="148" t="s">
        <v>547</v>
      </c>
    </row>
    <row r="533" spans="2:65" s="1" customFormat="1" ht="16.5" customHeight="1">
      <c r="B533" s="32"/>
      <c r="C533" s="178" t="s">
        <v>1122</v>
      </c>
      <c r="D533" s="178" t="s">
        <v>351</v>
      </c>
      <c r="E533" s="179" t="s">
        <v>524</v>
      </c>
      <c r="F533" s="180" t="s">
        <v>525</v>
      </c>
      <c r="G533" s="181" t="s">
        <v>512</v>
      </c>
      <c r="H533" s="182">
        <v>1.02</v>
      </c>
      <c r="I533" s="183"/>
      <c r="J533" s="184">
        <f t="shared" si="0"/>
        <v>0</v>
      </c>
      <c r="K533" s="180" t="s">
        <v>217</v>
      </c>
      <c r="L533" s="185"/>
      <c r="M533" s="186" t="s">
        <v>1</v>
      </c>
      <c r="N533" s="187" t="s">
        <v>46</v>
      </c>
      <c r="P533" s="146">
        <f t="shared" si="1"/>
        <v>0</v>
      </c>
      <c r="Q533" s="146">
        <v>1E-4</v>
      </c>
      <c r="R533" s="146">
        <f t="shared" si="2"/>
        <v>1.0200000000000001E-4</v>
      </c>
      <c r="S533" s="146">
        <v>0</v>
      </c>
      <c r="T533" s="147">
        <f t="shared" si="3"/>
        <v>0</v>
      </c>
      <c r="AR533" s="148" t="s">
        <v>235</v>
      </c>
      <c r="AT533" s="148" t="s">
        <v>351</v>
      </c>
      <c r="AU533" s="148" t="s">
        <v>89</v>
      </c>
      <c r="AY533" s="17" t="s">
        <v>196</v>
      </c>
      <c r="BE533" s="149">
        <f t="shared" si="4"/>
        <v>0</v>
      </c>
      <c r="BF533" s="149">
        <f t="shared" si="5"/>
        <v>0</v>
      </c>
      <c r="BG533" s="149">
        <f t="shared" si="6"/>
        <v>0</v>
      </c>
      <c r="BH533" s="149">
        <f t="shared" si="7"/>
        <v>0</v>
      </c>
      <c r="BI533" s="149">
        <f t="shared" si="8"/>
        <v>0</v>
      </c>
      <c r="BJ533" s="17" t="s">
        <v>21</v>
      </c>
      <c r="BK533" s="149">
        <f t="shared" si="9"/>
        <v>0</v>
      </c>
      <c r="BL533" s="17" t="s">
        <v>203</v>
      </c>
      <c r="BM533" s="148" t="s">
        <v>549</v>
      </c>
    </row>
    <row r="534" spans="2:65" s="12" customFormat="1" ht="11.25">
      <c r="B534" s="150"/>
      <c r="D534" s="151" t="s">
        <v>205</v>
      </c>
      <c r="F534" s="153" t="s">
        <v>1123</v>
      </c>
      <c r="H534" s="154">
        <v>1.02</v>
      </c>
      <c r="I534" s="155"/>
      <c r="L534" s="150"/>
      <c r="M534" s="156"/>
      <c r="T534" s="157"/>
      <c r="AT534" s="152" t="s">
        <v>205</v>
      </c>
      <c r="AU534" s="152" t="s">
        <v>89</v>
      </c>
      <c r="AV534" s="12" t="s">
        <v>89</v>
      </c>
      <c r="AW534" s="12" t="s">
        <v>4</v>
      </c>
      <c r="AX534" s="12" t="s">
        <v>21</v>
      </c>
      <c r="AY534" s="152" t="s">
        <v>196</v>
      </c>
    </row>
    <row r="535" spans="2:65" s="1" customFormat="1" ht="24.2" customHeight="1">
      <c r="B535" s="32"/>
      <c r="C535" s="178" t="s">
        <v>1124</v>
      </c>
      <c r="D535" s="178" t="s">
        <v>351</v>
      </c>
      <c r="E535" s="179" t="s">
        <v>529</v>
      </c>
      <c r="F535" s="180" t="s">
        <v>530</v>
      </c>
      <c r="G535" s="181" t="s">
        <v>512</v>
      </c>
      <c r="H535" s="182">
        <v>1.02</v>
      </c>
      <c r="I535" s="183"/>
      <c r="J535" s="184">
        <f>ROUND(I535*H535,2)</f>
        <v>0</v>
      </c>
      <c r="K535" s="180" t="s">
        <v>217</v>
      </c>
      <c r="L535" s="185"/>
      <c r="M535" s="186" t="s">
        <v>1</v>
      </c>
      <c r="N535" s="187" t="s">
        <v>46</v>
      </c>
      <c r="P535" s="146">
        <f>O535*H535</f>
        <v>0</v>
      </c>
      <c r="Q535" s="146">
        <v>1E-4</v>
      </c>
      <c r="R535" s="146">
        <f>Q535*H535</f>
        <v>1.0200000000000001E-4</v>
      </c>
      <c r="S535" s="146">
        <v>0</v>
      </c>
      <c r="T535" s="147">
        <f>S535*H535</f>
        <v>0</v>
      </c>
      <c r="AR535" s="148" t="s">
        <v>235</v>
      </c>
      <c r="AT535" s="148" t="s">
        <v>351</v>
      </c>
      <c r="AU535" s="148" t="s">
        <v>89</v>
      </c>
      <c r="AY535" s="17" t="s">
        <v>196</v>
      </c>
      <c r="BE535" s="149">
        <f>IF(N535="základní",J535,0)</f>
        <v>0</v>
      </c>
      <c r="BF535" s="149">
        <f>IF(N535="snížená",J535,0)</f>
        <v>0</v>
      </c>
      <c r="BG535" s="149">
        <f>IF(N535="zákl. přenesená",J535,0)</f>
        <v>0</v>
      </c>
      <c r="BH535" s="149">
        <f>IF(N535="sníž. přenesená",J535,0)</f>
        <v>0</v>
      </c>
      <c r="BI535" s="149">
        <f>IF(N535="nulová",J535,0)</f>
        <v>0</v>
      </c>
      <c r="BJ535" s="17" t="s">
        <v>21</v>
      </c>
      <c r="BK535" s="149">
        <f>ROUND(I535*H535,2)</f>
        <v>0</v>
      </c>
      <c r="BL535" s="17" t="s">
        <v>203</v>
      </c>
      <c r="BM535" s="148" t="s">
        <v>552</v>
      </c>
    </row>
    <row r="536" spans="2:65" s="12" customFormat="1" ht="11.25">
      <c r="B536" s="150"/>
      <c r="D536" s="151" t="s">
        <v>205</v>
      </c>
      <c r="F536" s="153" t="s">
        <v>1123</v>
      </c>
      <c r="H536" s="154">
        <v>1.02</v>
      </c>
      <c r="I536" s="155"/>
      <c r="L536" s="150"/>
      <c r="M536" s="156"/>
      <c r="T536" s="157"/>
      <c r="AT536" s="152" t="s">
        <v>205</v>
      </c>
      <c r="AU536" s="152" t="s">
        <v>89</v>
      </c>
      <c r="AV536" s="12" t="s">
        <v>89</v>
      </c>
      <c r="AW536" s="12" t="s">
        <v>4</v>
      </c>
      <c r="AX536" s="12" t="s">
        <v>21</v>
      </c>
      <c r="AY536" s="152" t="s">
        <v>196</v>
      </c>
    </row>
    <row r="537" spans="2:65" s="1" customFormat="1" ht="24.2" customHeight="1">
      <c r="B537" s="32"/>
      <c r="C537" s="178" t="s">
        <v>1125</v>
      </c>
      <c r="D537" s="178" t="s">
        <v>351</v>
      </c>
      <c r="E537" s="179" t="s">
        <v>1126</v>
      </c>
      <c r="F537" s="180" t="s">
        <v>1127</v>
      </c>
      <c r="G537" s="181" t="s">
        <v>512</v>
      </c>
      <c r="H537" s="182">
        <v>2.02</v>
      </c>
      <c r="I537" s="183"/>
      <c r="J537" s="184">
        <f t="shared" ref="J537:J554" si="10">ROUND(I537*H537,2)</f>
        <v>0</v>
      </c>
      <c r="K537" s="180" t="s">
        <v>217</v>
      </c>
      <c r="L537" s="185"/>
      <c r="M537" s="186" t="s">
        <v>1</v>
      </c>
      <c r="N537" s="187" t="s">
        <v>46</v>
      </c>
      <c r="P537" s="146">
        <f t="shared" ref="P537:P554" si="11">O537*H537</f>
        <v>0</v>
      </c>
      <c r="Q537" s="146">
        <v>2.9499999999999998E-2</v>
      </c>
      <c r="R537" s="146">
        <f t="shared" ref="R537:R554" si="12">Q537*H537</f>
        <v>5.9589999999999997E-2</v>
      </c>
      <c r="S537" s="146">
        <v>0</v>
      </c>
      <c r="T537" s="147">
        <f t="shared" ref="T537:T554" si="13">S537*H537</f>
        <v>0</v>
      </c>
      <c r="AR537" s="148" t="s">
        <v>235</v>
      </c>
      <c r="AT537" s="148" t="s">
        <v>351</v>
      </c>
      <c r="AU537" s="148" t="s">
        <v>89</v>
      </c>
      <c r="AY537" s="17" t="s">
        <v>196</v>
      </c>
      <c r="BE537" s="149">
        <f t="shared" ref="BE537:BE554" si="14">IF(N537="základní",J537,0)</f>
        <v>0</v>
      </c>
      <c r="BF537" s="149">
        <f t="shared" ref="BF537:BF554" si="15">IF(N537="snížená",J537,0)</f>
        <v>0</v>
      </c>
      <c r="BG537" s="149">
        <f t="shared" ref="BG537:BG554" si="16">IF(N537="zákl. přenesená",J537,0)</f>
        <v>0</v>
      </c>
      <c r="BH537" s="149">
        <f t="shared" ref="BH537:BH554" si="17">IF(N537="sníž. přenesená",J537,0)</f>
        <v>0</v>
      </c>
      <c r="BI537" s="149">
        <f t="shared" ref="BI537:BI554" si="18">IF(N537="nulová",J537,0)</f>
        <v>0</v>
      </c>
      <c r="BJ537" s="17" t="s">
        <v>21</v>
      </c>
      <c r="BK537" s="149">
        <f t="shared" ref="BK537:BK554" si="19">ROUND(I537*H537,2)</f>
        <v>0</v>
      </c>
      <c r="BL537" s="17" t="s">
        <v>203</v>
      </c>
      <c r="BM537" s="148" t="s">
        <v>1128</v>
      </c>
    </row>
    <row r="538" spans="2:65" s="1" customFormat="1" ht="16.5" customHeight="1">
      <c r="B538" s="32"/>
      <c r="C538" s="178" t="s">
        <v>1129</v>
      </c>
      <c r="D538" s="178" t="s">
        <v>351</v>
      </c>
      <c r="E538" s="179" t="s">
        <v>1130</v>
      </c>
      <c r="F538" s="180" t="s">
        <v>1131</v>
      </c>
      <c r="G538" s="181" t="s">
        <v>512</v>
      </c>
      <c r="H538" s="182">
        <v>1.01</v>
      </c>
      <c r="I538" s="183"/>
      <c r="J538" s="184">
        <f t="shared" si="10"/>
        <v>0</v>
      </c>
      <c r="K538" s="180" t="s">
        <v>217</v>
      </c>
      <c r="L538" s="185"/>
      <c r="M538" s="186" t="s">
        <v>1</v>
      </c>
      <c r="N538" s="187" t="s">
        <v>46</v>
      </c>
      <c r="P538" s="146">
        <f t="shared" si="11"/>
        <v>0</v>
      </c>
      <c r="Q538" s="146">
        <v>5.6000000000000001E-2</v>
      </c>
      <c r="R538" s="146">
        <f t="shared" si="12"/>
        <v>5.6559999999999999E-2</v>
      </c>
      <c r="S538" s="146">
        <v>0</v>
      </c>
      <c r="T538" s="147">
        <f t="shared" si="13"/>
        <v>0</v>
      </c>
      <c r="AR538" s="148" t="s">
        <v>235</v>
      </c>
      <c r="AT538" s="148" t="s">
        <v>351</v>
      </c>
      <c r="AU538" s="148" t="s">
        <v>89</v>
      </c>
      <c r="AY538" s="17" t="s">
        <v>196</v>
      </c>
      <c r="BE538" s="149">
        <f t="shared" si="14"/>
        <v>0</v>
      </c>
      <c r="BF538" s="149">
        <f t="shared" si="15"/>
        <v>0</v>
      </c>
      <c r="BG538" s="149">
        <f t="shared" si="16"/>
        <v>0</v>
      </c>
      <c r="BH538" s="149">
        <f t="shared" si="17"/>
        <v>0</v>
      </c>
      <c r="BI538" s="149">
        <f t="shared" si="18"/>
        <v>0</v>
      </c>
      <c r="BJ538" s="17" t="s">
        <v>21</v>
      </c>
      <c r="BK538" s="149">
        <f t="shared" si="19"/>
        <v>0</v>
      </c>
      <c r="BL538" s="17" t="s">
        <v>203</v>
      </c>
      <c r="BM538" s="148" t="s">
        <v>1132</v>
      </c>
    </row>
    <row r="539" spans="2:65" s="1" customFormat="1" ht="37.9" customHeight="1">
      <c r="B539" s="32"/>
      <c r="C539" s="137" t="s">
        <v>1133</v>
      </c>
      <c r="D539" s="137" t="s">
        <v>198</v>
      </c>
      <c r="E539" s="138" t="s">
        <v>1134</v>
      </c>
      <c r="F539" s="139" t="s">
        <v>1135</v>
      </c>
      <c r="G539" s="140" t="s">
        <v>512</v>
      </c>
      <c r="H539" s="141">
        <v>1</v>
      </c>
      <c r="I539" s="142"/>
      <c r="J539" s="143">
        <f t="shared" si="10"/>
        <v>0</v>
      </c>
      <c r="K539" s="139" t="s">
        <v>217</v>
      </c>
      <c r="L539" s="32"/>
      <c r="M539" s="144" t="s">
        <v>1</v>
      </c>
      <c r="N539" s="145" t="s">
        <v>46</v>
      </c>
      <c r="P539" s="146">
        <f t="shared" si="11"/>
        <v>0</v>
      </c>
      <c r="Q539" s="146">
        <v>1.7099999999999999E-3</v>
      </c>
      <c r="R539" s="146">
        <f t="shared" si="12"/>
        <v>1.7099999999999999E-3</v>
      </c>
      <c r="S539" s="146">
        <v>0</v>
      </c>
      <c r="T539" s="147">
        <f t="shared" si="13"/>
        <v>0</v>
      </c>
      <c r="AR539" s="148" t="s">
        <v>203</v>
      </c>
      <c r="AT539" s="148" t="s">
        <v>198</v>
      </c>
      <c r="AU539" s="148" t="s">
        <v>89</v>
      </c>
      <c r="AY539" s="17" t="s">
        <v>196</v>
      </c>
      <c r="BE539" s="149">
        <f t="shared" si="14"/>
        <v>0</v>
      </c>
      <c r="BF539" s="149">
        <f t="shared" si="15"/>
        <v>0</v>
      </c>
      <c r="BG539" s="149">
        <f t="shared" si="16"/>
        <v>0</v>
      </c>
      <c r="BH539" s="149">
        <f t="shared" si="17"/>
        <v>0</v>
      </c>
      <c r="BI539" s="149">
        <f t="shared" si="18"/>
        <v>0</v>
      </c>
      <c r="BJ539" s="17" t="s">
        <v>21</v>
      </c>
      <c r="BK539" s="149">
        <f t="shared" si="19"/>
        <v>0</v>
      </c>
      <c r="BL539" s="17" t="s">
        <v>203</v>
      </c>
      <c r="BM539" s="148" t="s">
        <v>1136</v>
      </c>
    </row>
    <row r="540" spans="2:65" s="1" customFormat="1" ht="24.2" customHeight="1">
      <c r="B540" s="32"/>
      <c r="C540" s="178" t="s">
        <v>1137</v>
      </c>
      <c r="D540" s="178" t="s">
        <v>351</v>
      </c>
      <c r="E540" s="179" t="s">
        <v>1138</v>
      </c>
      <c r="F540" s="180" t="s">
        <v>1139</v>
      </c>
      <c r="G540" s="181" t="s">
        <v>512</v>
      </c>
      <c r="H540" s="182">
        <v>1.01</v>
      </c>
      <c r="I540" s="183"/>
      <c r="J540" s="184">
        <f t="shared" si="10"/>
        <v>0</v>
      </c>
      <c r="K540" s="180" t="s">
        <v>1</v>
      </c>
      <c r="L540" s="185"/>
      <c r="M540" s="186" t="s">
        <v>1</v>
      </c>
      <c r="N540" s="187" t="s">
        <v>46</v>
      </c>
      <c r="P540" s="146">
        <f t="shared" si="11"/>
        <v>0</v>
      </c>
      <c r="Q540" s="146">
        <v>1.9400000000000001E-2</v>
      </c>
      <c r="R540" s="146">
        <f t="shared" si="12"/>
        <v>1.9594E-2</v>
      </c>
      <c r="S540" s="146">
        <v>0</v>
      </c>
      <c r="T540" s="147">
        <f t="shared" si="13"/>
        <v>0</v>
      </c>
      <c r="AR540" s="148" t="s">
        <v>235</v>
      </c>
      <c r="AT540" s="148" t="s">
        <v>351</v>
      </c>
      <c r="AU540" s="148" t="s">
        <v>89</v>
      </c>
      <c r="AY540" s="17" t="s">
        <v>196</v>
      </c>
      <c r="BE540" s="149">
        <f t="shared" si="14"/>
        <v>0</v>
      </c>
      <c r="BF540" s="149">
        <f t="shared" si="15"/>
        <v>0</v>
      </c>
      <c r="BG540" s="149">
        <f t="shared" si="16"/>
        <v>0</v>
      </c>
      <c r="BH540" s="149">
        <f t="shared" si="17"/>
        <v>0</v>
      </c>
      <c r="BI540" s="149">
        <f t="shared" si="18"/>
        <v>0</v>
      </c>
      <c r="BJ540" s="17" t="s">
        <v>21</v>
      </c>
      <c r="BK540" s="149">
        <f t="shared" si="19"/>
        <v>0</v>
      </c>
      <c r="BL540" s="17" t="s">
        <v>203</v>
      </c>
      <c r="BM540" s="148" t="s">
        <v>560</v>
      </c>
    </row>
    <row r="541" spans="2:65" s="1" customFormat="1" ht="37.9" customHeight="1">
      <c r="B541" s="32"/>
      <c r="C541" s="137" t="s">
        <v>1140</v>
      </c>
      <c r="D541" s="137" t="s">
        <v>198</v>
      </c>
      <c r="E541" s="138" t="s">
        <v>1141</v>
      </c>
      <c r="F541" s="139" t="s">
        <v>1142</v>
      </c>
      <c r="G541" s="140" t="s">
        <v>512</v>
      </c>
      <c r="H541" s="141">
        <v>2</v>
      </c>
      <c r="I541" s="142"/>
      <c r="J541" s="143">
        <f t="shared" si="10"/>
        <v>0</v>
      </c>
      <c r="K541" s="139" t="s">
        <v>217</v>
      </c>
      <c r="L541" s="32"/>
      <c r="M541" s="144" t="s">
        <v>1</v>
      </c>
      <c r="N541" s="145" t="s">
        <v>46</v>
      </c>
      <c r="P541" s="146">
        <f t="shared" si="11"/>
        <v>0</v>
      </c>
      <c r="Q541" s="146">
        <v>1.65E-3</v>
      </c>
      <c r="R541" s="146">
        <f t="shared" si="12"/>
        <v>3.3E-3</v>
      </c>
      <c r="S541" s="146">
        <v>0</v>
      </c>
      <c r="T541" s="147">
        <f t="shared" si="13"/>
        <v>0</v>
      </c>
      <c r="AR541" s="148" t="s">
        <v>203</v>
      </c>
      <c r="AT541" s="148" t="s">
        <v>198</v>
      </c>
      <c r="AU541" s="148" t="s">
        <v>89</v>
      </c>
      <c r="AY541" s="17" t="s">
        <v>196</v>
      </c>
      <c r="BE541" s="149">
        <f t="shared" si="14"/>
        <v>0</v>
      </c>
      <c r="BF541" s="149">
        <f t="shared" si="15"/>
        <v>0</v>
      </c>
      <c r="BG541" s="149">
        <f t="shared" si="16"/>
        <v>0</v>
      </c>
      <c r="BH541" s="149">
        <f t="shared" si="17"/>
        <v>0</v>
      </c>
      <c r="BI541" s="149">
        <f t="shared" si="18"/>
        <v>0</v>
      </c>
      <c r="BJ541" s="17" t="s">
        <v>21</v>
      </c>
      <c r="BK541" s="149">
        <f t="shared" si="19"/>
        <v>0</v>
      </c>
      <c r="BL541" s="17" t="s">
        <v>203</v>
      </c>
      <c r="BM541" s="148" t="s">
        <v>1143</v>
      </c>
    </row>
    <row r="542" spans="2:65" s="1" customFormat="1" ht="16.5" customHeight="1">
      <c r="B542" s="32"/>
      <c r="C542" s="178" t="s">
        <v>1144</v>
      </c>
      <c r="D542" s="178" t="s">
        <v>351</v>
      </c>
      <c r="E542" s="179" t="s">
        <v>1145</v>
      </c>
      <c r="F542" s="180" t="s">
        <v>1146</v>
      </c>
      <c r="G542" s="181" t="s">
        <v>512</v>
      </c>
      <c r="H542" s="182">
        <v>2</v>
      </c>
      <c r="I542" s="183"/>
      <c r="J542" s="184">
        <f t="shared" si="10"/>
        <v>0</v>
      </c>
      <c r="K542" s="180" t="s">
        <v>217</v>
      </c>
      <c r="L542" s="185"/>
      <c r="M542" s="186" t="s">
        <v>1</v>
      </c>
      <c r="N542" s="187" t="s">
        <v>46</v>
      </c>
      <c r="P542" s="146">
        <f t="shared" si="11"/>
        <v>0</v>
      </c>
      <c r="Q542" s="146">
        <v>1.7899999999999999E-2</v>
      </c>
      <c r="R542" s="146">
        <f t="shared" si="12"/>
        <v>3.5799999999999998E-2</v>
      </c>
      <c r="S542" s="146">
        <v>0</v>
      </c>
      <c r="T542" s="147">
        <f t="shared" si="13"/>
        <v>0</v>
      </c>
      <c r="AR542" s="148" t="s">
        <v>235</v>
      </c>
      <c r="AT542" s="148" t="s">
        <v>351</v>
      </c>
      <c r="AU542" s="148" t="s">
        <v>89</v>
      </c>
      <c r="AY542" s="17" t="s">
        <v>196</v>
      </c>
      <c r="BE542" s="149">
        <f t="shared" si="14"/>
        <v>0</v>
      </c>
      <c r="BF542" s="149">
        <f t="shared" si="15"/>
        <v>0</v>
      </c>
      <c r="BG542" s="149">
        <f t="shared" si="16"/>
        <v>0</v>
      </c>
      <c r="BH542" s="149">
        <f t="shared" si="17"/>
        <v>0</v>
      </c>
      <c r="BI542" s="149">
        <f t="shared" si="18"/>
        <v>0</v>
      </c>
      <c r="BJ542" s="17" t="s">
        <v>21</v>
      </c>
      <c r="BK542" s="149">
        <f t="shared" si="19"/>
        <v>0</v>
      </c>
      <c r="BL542" s="17" t="s">
        <v>203</v>
      </c>
      <c r="BM542" s="148" t="s">
        <v>1147</v>
      </c>
    </row>
    <row r="543" spans="2:65" s="1" customFormat="1" ht="16.5" customHeight="1">
      <c r="B543" s="32"/>
      <c r="C543" s="178" t="s">
        <v>1148</v>
      </c>
      <c r="D543" s="178" t="s">
        <v>351</v>
      </c>
      <c r="E543" s="179" t="s">
        <v>1149</v>
      </c>
      <c r="F543" s="180" t="s">
        <v>1150</v>
      </c>
      <c r="G543" s="181" t="s">
        <v>596</v>
      </c>
      <c r="H543" s="182">
        <v>2</v>
      </c>
      <c r="I543" s="183"/>
      <c r="J543" s="184">
        <f t="shared" si="10"/>
        <v>0</v>
      </c>
      <c r="K543" s="180" t="s">
        <v>217</v>
      </c>
      <c r="L543" s="185"/>
      <c r="M543" s="186" t="s">
        <v>1</v>
      </c>
      <c r="N543" s="187" t="s">
        <v>46</v>
      </c>
      <c r="P543" s="146">
        <f t="shared" si="11"/>
        <v>0</v>
      </c>
      <c r="Q543" s="146">
        <v>6.0000000000000001E-3</v>
      </c>
      <c r="R543" s="146">
        <f t="shared" si="12"/>
        <v>1.2E-2</v>
      </c>
      <c r="S543" s="146">
        <v>0</v>
      </c>
      <c r="T543" s="147">
        <f t="shared" si="13"/>
        <v>0</v>
      </c>
      <c r="AR543" s="148" t="s">
        <v>235</v>
      </c>
      <c r="AT543" s="148" t="s">
        <v>351</v>
      </c>
      <c r="AU543" s="148" t="s">
        <v>89</v>
      </c>
      <c r="AY543" s="17" t="s">
        <v>196</v>
      </c>
      <c r="BE543" s="149">
        <f t="shared" si="14"/>
        <v>0</v>
      </c>
      <c r="BF543" s="149">
        <f t="shared" si="15"/>
        <v>0</v>
      </c>
      <c r="BG543" s="149">
        <f t="shared" si="16"/>
        <v>0</v>
      </c>
      <c r="BH543" s="149">
        <f t="shared" si="17"/>
        <v>0</v>
      </c>
      <c r="BI543" s="149">
        <f t="shared" si="18"/>
        <v>0</v>
      </c>
      <c r="BJ543" s="17" t="s">
        <v>21</v>
      </c>
      <c r="BK543" s="149">
        <f t="shared" si="19"/>
        <v>0</v>
      </c>
      <c r="BL543" s="17" t="s">
        <v>203</v>
      </c>
      <c r="BM543" s="148" t="s">
        <v>1151</v>
      </c>
    </row>
    <row r="544" spans="2:65" s="1" customFormat="1" ht="37.9" customHeight="1">
      <c r="B544" s="32"/>
      <c r="C544" s="137" t="s">
        <v>1152</v>
      </c>
      <c r="D544" s="137" t="s">
        <v>198</v>
      </c>
      <c r="E544" s="138" t="s">
        <v>599</v>
      </c>
      <c r="F544" s="139" t="s">
        <v>600</v>
      </c>
      <c r="G544" s="140" t="s">
        <v>512</v>
      </c>
      <c r="H544" s="141">
        <v>1</v>
      </c>
      <c r="I544" s="142"/>
      <c r="J544" s="143">
        <f t="shared" si="10"/>
        <v>0</v>
      </c>
      <c r="K544" s="139" t="s">
        <v>217</v>
      </c>
      <c r="L544" s="32"/>
      <c r="M544" s="144" t="s">
        <v>1</v>
      </c>
      <c r="N544" s="145" t="s">
        <v>46</v>
      </c>
      <c r="P544" s="146">
        <f t="shared" si="11"/>
        <v>0</v>
      </c>
      <c r="Q544" s="146">
        <v>2.81E-3</v>
      </c>
      <c r="R544" s="146">
        <f t="shared" si="12"/>
        <v>2.81E-3</v>
      </c>
      <c r="S544" s="146">
        <v>0</v>
      </c>
      <c r="T544" s="147">
        <f t="shared" si="13"/>
        <v>0</v>
      </c>
      <c r="AR544" s="148" t="s">
        <v>203</v>
      </c>
      <c r="AT544" s="148" t="s">
        <v>198</v>
      </c>
      <c r="AU544" s="148" t="s">
        <v>89</v>
      </c>
      <c r="AY544" s="17" t="s">
        <v>196</v>
      </c>
      <c r="BE544" s="149">
        <f t="shared" si="14"/>
        <v>0</v>
      </c>
      <c r="BF544" s="149">
        <f t="shared" si="15"/>
        <v>0</v>
      </c>
      <c r="BG544" s="149">
        <f t="shared" si="16"/>
        <v>0</v>
      </c>
      <c r="BH544" s="149">
        <f t="shared" si="17"/>
        <v>0</v>
      </c>
      <c r="BI544" s="149">
        <f t="shared" si="18"/>
        <v>0</v>
      </c>
      <c r="BJ544" s="17" t="s">
        <v>21</v>
      </c>
      <c r="BK544" s="149">
        <f t="shared" si="19"/>
        <v>0</v>
      </c>
      <c r="BL544" s="17" t="s">
        <v>203</v>
      </c>
      <c r="BM544" s="148" t="s">
        <v>601</v>
      </c>
    </row>
    <row r="545" spans="2:65" s="1" customFormat="1" ht="16.5" customHeight="1">
      <c r="B545" s="32"/>
      <c r="C545" s="178" t="s">
        <v>1153</v>
      </c>
      <c r="D545" s="178" t="s">
        <v>351</v>
      </c>
      <c r="E545" s="179" t="s">
        <v>603</v>
      </c>
      <c r="F545" s="180" t="s">
        <v>604</v>
      </c>
      <c r="G545" s="181" t="s">
        <v>512</v>
      </c>
      <c r="H545" s="182">
        <v>1</v>
      </c>
      <c r="I545" s="183"/>
      <c r="J545" s="184">
        <f t="shared" si="10"/>
        <v>0</v>
      </c>
      <c r="K545" s="180" t="s">
        <v>217</v>
      </c>
      <c r="L545" s="185"/>
      <c r="M545" s="186" t="s">
        <v>1</v>
      </c>
      <c r="N545" s="187" t="s">
        <v>46</v>
      </c>
      <c r="P545" s="146">
        <f t="shared" si="11"/>
        <v>0</v>
      </c>
      <c r="Q545" s="146">
        <v>3.1600000000000003E-2</v>
      </c>
      <c r="R545" s="146">
        <f t="shared" si="12"/>
        <v>3.1600000000000003E-2</v>
      </c>
      <c r="S545" s="146">
        <v>0</v>
      </c>
      <c r="T545" s="147">
        <f t="shared" si="13"/>
        <v>0</v>
      </c>
      <c r="AR545" s="148" t="s">
        <v>235</v>
      </c>
      <c r="AT545" s="148" t="s">
        <v>351</v>
      </c>
      <c r="AU545" s="148" t="s">
        <v>89</v>
      </c>
      <c r="AY545" s="17" t="s">
        <v>196</v>
      </c>
      <c r="BE545" s="149">
        <f t="shared" si="14"/>
        <v>0</v>
      </c>
      <c r="BF545" s="149">
        <f t="shared" si="15"/>
        <v>0</v>
      </c>
      <c r="BG545" s="149">
        <f t="shared" si="16"/>
        <v>0</v>
      </c>
      <c r="BH545" s="149">
        <f t="shared" si="17"/>
        <v>0</v>
      </c>
      <c r="BI545" s="149">
        <f t="shared" si="18"/>
        <v>0</v>
      </c>
      <c r="BJ545" s="17" t="s">
        <v>21</v>
      </c>
      <c r="BK545" s="149">
        <f t="shared" si="19"/>
        <v>0</v>
      </c>
      <c r="BL545" s="17" t="s">
        <v>203</v>
      </c>
      <c r="BM545" s="148" t="s">
        <v>605</v>
      </c>
    </row>
    <row r="546" spans="2:65" s="1" customFormat="1" ht="16.5" customHeight="1">
      <c r="B546" s="32"/>
      <c r="C546" s="178" t="s">
        <v>1154</v>
      </c>
      <c r="D546" s="178" t="s">
        <v>351</v>
      </c>
      <c r="E546" s="179" t="s">
        <v>607</v>
      </c>
      <c r="F546" s="180" t="s">
        <v>608</v>
      </c>
      <c r="G546" s="181" t="s">
        <v>596</v>
      </c>
      <c r="H546" s="182">
        <v>1</v>
      </c>
      <c r="I546" s="183"/>
      <c r="J546" s="184">
        <f t="shared" si="10"/>
        <v>0</v>
      </c>
      <c r="K546" s="180" t="s">
        <v>217</v>
      </c>
      <c r="L546" s="185"/>
      <c r="M546" s="186" t="s">
        <v>1</v>
      </c>
      <c r="N546" s="187" t="s">
        <v>46</v>
      </c>
      <c r="P546" s="146">
        <f t="shared" si="11"/>
        <v>0</v>
      </c>
      <c r="Q546" s="146">
        <v>6.0000000000000001E-3</v>
      </c>
      <c r="R546" s="146">
        <f t="shared" si="12"/>
        <v>6.0000000000000001E-3</v>
      </c>
      <c r="S546" s="146">
        <v>0</v>
      </c>
      <c r="T546" s="147">
        <f t="shared" si="13"/>
        <v>0</v>
      </c>
      <c r="AR546" s="148" t="s">
        <v>235</v>
      </c>
      <c r="AT546" s="148" t="s">
        <v>351</v>
      </c>
      <c r="AU546" s="148" t="s">
        <v>89</v>
      </c>
      <c r="AY546" s="17" t="s">
        <v>196</v>
      </c>
      <c r="BE546" s="149">
        <f t="shared" si="14"/>
        <v>0</v>
      </c>
      <c r="BF546" s="149">
        <f t="shared" si="15"/>
        <v>0</v>
      </c>
      <c r="BG546" s="149">
        <f t="shared" si="16"/>
        <v>0</v>
      </c>
      <c r="BH546" s="149">
        <f t="shared" si="17"/>
        <v>0</v>
      </c>
      <c r="BI546" s="149">
        <f t="shared" si="18"/>
        <v>0</v>
      </c>
      <c r="BJ546" s="17" t="s">
        <v>21</v>
      </c>
      <c r="BK546" s="149">
        <f t="shared" si="19"/>
        <v>0</v>
      </c>
      <c r="BL546" s="17" t="s">
        <v>203</v>
      </c>
      <c r="BM546" s="148" t="s">
        <v>609</v>
      </c>
    </row>
    <row r="547" spans="2:65" s="1" customFormat="1" ht="16.5" customHeight="1">
      <c r="B547" s="32"/>
      <c r="C547" s="137" t="s">
        <v>1155</v>
      </c>
      <c r="D547" s="137" t="s">
        <v>198</v>
      </c>
      <c r="E547" s="138" t="s">
        <v>611</v>
      </c>
      <c r="F547" s="139" t="s">
        <v>612</v>
      </c>
      <c r="G547" s="140" t="s">
        <v>512</v>
      </c>
      <c r="H547" s="141">
        <v>3</v>
      </c>
      <c r="I547" s="142"/>
      <c r="J547" s="143">
        <f t="shared" si="10"/>
        <v>0</v>
      </c>
      <c r="K547" s="139" t="s">
        <v>202</v>
      </c>
      <c r="L547" s="32"/>
      <c r="M547" s="144" t="s">
        <v>1</v>
      </c>
      <c r="N547" s="145" t="s">
        <v>46</v>
      </c>
      <c r="P547" s="146">
        <f t="shared" si="11"/>
        <v>0</v>
      </c>
      <c r="Q547" s="146">
        <v>0.04</v>
      </c>
      <c r="R547" s="146">
        <f t="shared" si="12"/>
        <v>0.12</v>
      </c>
      <c r="S547" s="146">
        <v>0</v>
      </c>
      <c r="T547" s="147">
        <f t="shared" si="13"/>
        <v>0</v>
      </c>
      <c r="AR547" s="148" t="s">
        <v>203</v>
      </c>
      <c r="AT547" s="148" t="s">
        <v>198</v>
      </c>
      <c r="AU547" s="148" t="s">
        <v>89</v>
      </c>
      <c r="AY547" s="17" t="s">
        <v>196</v>
      </c>
      <c r="BE547" s="149">
        <f t="shared" si="14"/>
        <v>0</v>
      </c>
      <c r="BF547" s="149">
        <f t="shared" si="15"/>
        <v>0</v>
      </c>
      <c r="BG547" s="149">
        <f t="shared" si="16"/>
        <v>0</v>
      </c>
      <c r="BH547" s="149">
        <f t="shared" si="17"/>
        <v>0</v>
      </c>
      <c r="BI547" s="149">
        <f t="shared" si="18"/>
        <v>0</v>
      </c>
      <c r="BJ547" s="17" t="s">
        <v>21</v>
      </c>
      <c r="BK547" s="149">
        <f t="shared" si="19"/>
        <v>0</v>
      </c>
      <c r="BL547" s="17" t="s">
        <v>203</v>
      </c>
      <c r="BM547" s="148" t="s">
        <v>613</v>
      </c>
    </row>
    <row r="548" spans="2:65" s="1" customFormat="1" ht="24.2" customHeight="1">
      <c r="B548" s="32"/>
      <c r="C548" s="178" t="s">
        <v>1156</v>
      </c>
      <c r="D548" s="178" t="s">
        <v>351</v>
      </c>
      <c r="E548" s="179" t="s">
        <v>615</v>
      </c>
      <c r="F548" s="180" t="s">
        <v>616</v>
      </c>
      <c r="G548" s="181" t="s">
        <v>512</v>
      </c>
      <c r="H548" s="182">
        <v>3</v>
      </c>
      <c r="I548" s="183"/>
      <c r="J548" s="184">
        <f t="shared" si="10"/>
        <v>0</v>
      </c>
      <c r="K548" s="180" t="s">
        <v>202</v>
      </c>
      <c r="L548" s="185"/>
      <c r="M548" s="186" t="s">
        <v>1</v>
      </c>
      <c r="N548" s="187" t="s">
        <v>46</v>
      </c>
      <c r="P548" s="146">
        <f t="shared" si="11"/>
        <v>0</v>
      </c>
      <c r="Q548" s="146">
        <v>1.3299999999999999E-2</v>
      </c>
      <c r="R548" s="146">
        <f t="shared" si="12"/>
        <v>3.9899999999999998E-2</v>
      </c>
      <c r="S548" s="146">
        <v>0</v>
      </c>
      <c r="T548" s="147">
        <f t="shared" si="13"/>
        <v>0</v>
      </c>
      <c r="AR548" s="148" t="s">
        <v>235</v>
      </c>
      <c r="AT548" s="148" t="s">
        <v>351</v>
      </c>
      <c r="AU548" s="148" t="s">
        <v>89</v>
      </c>
      <c r="AY548" s="17" t="s">
        <v>196</v>
      </c>
      <c r="BE548" s="149">
        <f t="shared" si="14"/>
        <v>0</v>
      </c>
      <c r="BF548" s="149">
        <f t="shared" si="15"/>
        <v>0</v>
      </c>
      <c r="BG548" s="149">
        <f t="shared" si="16"/>
        <v>0</v>
      </c>
      <c r="BH548" s="149">
        <f t="shared" si="17"/>
        <v>0</v>
      </c>
      <c r="BI548" s="149">
        <f t="shared" si="18"/>
        <v>0</v>
      </c>
      <c r="BJ548" s="17" t="s">
        <v>21</v>
      </c>
      <c r="BK548" s="149">
        <f t="shared" si="19"/>
        <v>0</v>
      </c>
      <c r="BL548" s="17" t="s">
        <v>203</v>
      </c>
      <c r="BM548" s="148" t="s">
        <v>617</v>
      </c>
    </row>
    <row r="549" spans="2:65" s="1" customFormat="1" ht="16.5" customHeight="1">
      <c r="B549" s="32"/>
      <c r="C549" s="137" t="s">
        <v>1157</v>
      </c>
      <c r="D549" s="137" t="s">
        <v>198</v>
      </c>
      <c r="E549" s="138" t="s">
        <v>627</v>
      </c>
      <c r="F549" s="139" t="s">
        <v>628</v>
      </c>
      <c r="G549" s="140" t="s">
        <v>512</v>
      </c>
      <c r="H549" s="141">
        <v>3</v>
      </c>
      <c r="I549" s="142"/>
      <c r="J549" s="143">
        <f t="shared" si="10"/>
        <v>0</v>
      </c>
      <c r="K549" s="139" t="s">
        <v>217</v>
      </c>
      <c r="L549" s="32"/>
      <c r="M549" s="144" t="s">
        <v>1</v>
      </c>
      <c r="N549" s="145" t="s">
        <v>46</v>
      </c>
      <c r="P549" s="146">
        <f t="shared" si="11"/>
        <v>0</v>
      </c>
      <c r="Q549" s="146">
        <v>2.5000000000000001E-2</v>
      </c>
      <c r="R549" s="146">
        <f t="shared" si="12"/>
        <v>7.5000000000000011E-2</v>
      </c>
      <c r="S549" s="146">
        <v>0</v>
      </c>
      <c r="T549" s="147">
        <f t="shared" si="13"/>
        <v>0</v>
      </c>
      <c r="AR549" s="148" t="s">
        <v>203</v>
      </c>
      <c r="AT549" s="148" t="s">
        <v>198</v>
      </c>
      <c r="AU549" s="148" t="s">
        <v>89</v>
      </c>
      <c r="AY549" s="17" t="s">
        <v>196</v>
      </c>
      <c r="BE549" s="149">
        <f t="shared" si="14"/>
        <v>0</v>
      </c>
      <c r="BF549" s="149">
        <f t="shared" si="15"/>
        <v>0</v>
      </c>
      <c r="BG549" s="149">
        <f t="shared" si="16"/>
        <v>0</v>
      </c>
      <c r="BH549" s="149">
        <f t="shared" si="17"/>
        <v>0</v>
      </c>
      <c r="BI549" s="149">
        <f t="shared" si="18"/>
        <v>0</v>
      </c>
      <c r="BJ549" s="17" t="s">
        <v>21</v>
      </c>
      <c r="BK549" s="149">
        <f t="shared" si="19"/>
        <v>0</v>
      </c>
      <c r="BL549" s="17" t="s">
        <v>203</v>
      </c>
      <c r="BM549" s="148" t="s">
        <v>629</v>
      </c>
    </row>
    <row r="550" spans="2:65" s="1" customFormat="1" ht="24.2" customHeight="1">
      <c r="B550" s="32"/>
      <c r="C550" s="137" t="s">
        <v>1158</v>
      </c>
      <c r="D550" s="137" t="s">
        <v>198</v>
      </c>
      <c r="E550" s="138" t="s">
        <v>1159</v>
      </c>
      <c r="F550" s="139" t="s">
        <v>1160</v>
      </c>
      <c r="G550" s="140" t="s">
        <v>512</v>
      </c>
      <c r="H550" s="141">
        <v>20</v>
      </c>
      <c r="I550" s="142"/>
      <c r="J550" s="143">
        <f t="shared" si="10"/>
        <v>0</v>
      </c>
      <c r="K550" s="139" t="s">
        <v>202</v>
      </c>
      <c r="L550" s="32"/>
      <c r="M550" s="144" t="s">
        <v>1</v>
      </c>
      <c r="N550" s="145" t="s">
        <v>46</v>
      </c>
      <c r="P550" s="146">
        <f t="shared" si="11"/>
        <v>0</v>
      </c>
      <c r="Q550" s="146">
        <v>5.0000000000000002E-5</v>
      </c>
      <c r="R550" s="146">
        <f t="shared" si="12"/>
        <v>1E-3</v>
      </c>
      <c r="S550" s="146">
        <v>0</v>
      </c>
      <c r="T550" s="147">
        <f t="shared" si="13"/>
        <v>0</v>
      </c>
      <c r="AR550" s="148" t="s">
        <v>203</v>
      </c>
      <c r="AT550" s="148" t="s">
        <v>198</v>
      </c>
      <c r="AU550" s="148" t="s">
        <v>89</v>
      </c>
      <c r="AY550" s="17" t="s">
        <v>196</v>
      </c>
      <c r="BE550" s="149">
        <f t="shared" si="14"/>
        <v>0</v>
      </c>
      <c r="BF550" s="149">
        <f t="shared" si="15"/>
        <v>0</v>
      </c>
      <c r="BG550" s="149">
        <f t="shared" si="16"/>
        <v>0</v>
      </c>
      <c r="BH550" s="149">
        <f t="shared" si="17"/>
        <v>0</v>
      </c>
      <c r="BI550" s="149">
        <f t="shared" si="18"/>
        <v>0</v>
      </c>
      <c r="BJ550" s="17" t="s">
        <v>21</v>
      </c>
      <c r="BK550" s="149">
        <f t="shared" si="19"/>
        <v>0</v>
      </c>
      <c r="BL550" s="17" t="s">
        <v>203</v>
      </c>
      <c r="BM550" s="148" t="s">
        <v>1161</v>
      </c>
    </row>
    <row r="551" spans="2:65" s="1" customFormat="1" ht="24.2" customHeight="1">
      <c r="B551" s="32"/>
      <c r="C551" s="137" t="s">
        <v>1162</v>
      </c>
      <c r="D551" s="137" t="s">
        <v>198</v>
      </c>
      <c r="E551" s="138" t="s">
        <v>1163</v>
      </c>
      <c r="F551" s="139" t="s">
        <v>1164</v>
      </c>
      <c r="G551" s="140" t="s">
        <v>512</v>
      </c>
      <c r="H551" s="141">
        <v>16</v>
      </c>
      <c r="I551" s="142"/>
      <c r="J551" s="143">
        <f t="shared" si="10"/>
        <v>0</v>
      </c>
      <c r="K551" s="139" t="s">
        <v>202</v>
      </c>
      <c r="L551" s="32"/>
      <c r="M551" s="144" t="s">
        <v>1</v>
      </c>
      <c r="N551" s="145" t="s">
        <v>46</v>
      </c>
      <c r="P551" s="146">
        <f t="shared" si="11"/>
        <v>0</v>
      </c>
      <c r="Q551" s="146">
        <v>6.9999999999999999E-4</v>
      </c>
      <c r="R551" s="146">
        <f t="shared" si="12"/>
        <v>1.12E-2</v>
      </c>
      <c r="S551" s="146">
        <v>0</v>
      </c>
      <c r="T551" s="147">
        <f t="shared" si="13"/>
        <v>0</v>
      </c>
      <c r="AR551" s="148" t="s">
        <v>203</v>
      </c>
      <c r="AT551" s="148" t="s">
        <v>198</v>
      </c>
      <c r="AU551" s="148" t="s">
        <v>89</v>
      </c>
      <c r="AY551" s="17" t="s">
        <v>196</v>
      </c>
      <c r="BE551" s="149">
        <f t="shared" si="14"/>
        <v>0</v>
      </c>
      <c r="BF551" s="149">
        <f t="shared" si="15"/>
        <v>0</v>
      </c>
      <c r="BG551" s="149">
        <f t="shared" si="16"/>
        <v>0</v>
      </c>
      <c r="BH551" s="149">
        <f t="shared" si="17"/>
        <v>0</v>
      </c>
      <c r="BI551" s="149">
        <f t="shared" si="18"/>
        <v>0</v>
      </c>
      <c r="BJ551" s="17" t="s">
        <v>21</v>
      </c>
      <c r="BK551" s="149">
        <f t="shared" si="19"/>
        <v>0</v>
      </c>
      <c r="BL551" s="17" t="s">
        <v>203</v>
      </c>
      <c r="BM551" s="148" t="s">
        <v>1165</v>
      </c>
    </row>
    <row r="552" spans="2:65" s="1" customFormat="1" ht="16.5" customHeight="1">
      <c r="B552" s="32"/>
      <c r="C552" s="137" t="s">
        <v>1166</v>
      </c>
      <c r="D552" s="137" t="s">
        <v>198</v>
      </c>
      <c r="E552" s="138" t="s">
        <v>1167</v>
      </c>
      <c r="F552" s="139" t="s">
        <v>1168</v>
      </c>
      <c r="G552" s="140" t="s">
        <v>512</v>
      </c>
      <c r="H552" s="141">
        <v>2</v>
      </c>
      <c r="I552" s="142"/>
      <c r="J552" s="143">
        <f t="shared" si="10"/>
        <v>0</v>
      </c>
      <c r="K552" s="139" t="s">
        <v>217</v>
      </c>
      <c r="L552" s="32"/>
      <c r="M552" s="144" t="s">
        <v>1</v>
      </c>
      <c r="N552" s="145" t="s">
        <v>46</v>
      </c>
      <c r="P552" s="146">
        <f t="shared" si="11"/>
        <v>0</v>
      </c>
      <c r="Q552" s="146">
        <v>1.8000000000000001E-4</v>
      </c>
      <c r="R552" s="146">
        <f t="shared" si="12"/>
        <v>3.6000000000000002E-4</v>
      </c>
      <c r="S552" s="146">
        <v>0</v>
      </c>
      <c r="T552" s="147">
        <f t="shared" si="13"/>
        <v>0</v>
      </c>
      <c r="AR552" s="148" t="s">
        <v>203</v>
      </c>
      <c r="AT552" s="148" t="s">
        <v>198</v>
      </c>
      <c r="AU552" s="148" t="s">
        <v>89</v>
      </c>
      <c r="AY552" s="17" t="s">
        <v>196</v>
      </c>
      <c r="BE552" s="149">
        <f t="shared" si="14"/>
        <v>0</v>
      </c>
      <c r="BF552" s="149">
        <f t="shared" si="15"/>
        <v>0</v>
      </c>
      <c r="BG552" s="149">
        <f t="shared" si="16"/>
        <v>0</v>
      </c>
      <c r="BH552" s="149">
        <f t="shared" si="17"/>
        <v>0</v>
      </c>
      <c r="BI552" s="149">
        <f t="shared" si="18"/>
        <v>0</v>
      </c>
      <c r="BJ552" s="17" t="s">
        <v>21</v>
      </c>
      <c r="BK552" s="149">
        <f t="shared" si="19"/>
        <v>0</v>
      </c>
      <c r="BL552" s="17" t="s">
        <v>203</v>
      </c>
      <c r="BM552" s="148" t="s">
        <v>1169</v>
      </c>
    </row>
    <row r="553" spans="2:65" s="1" customFormat="1" ht="21.75" customHeight="1">
      <c r="B553" s="32"/>
      <c r="C553" s="137" t="s">
        <v>1170</v>
      </c>
      <c r="D553" s="137" t="s">
        <v>198</v>
      </c>
      <c r="E553" s="138" t="s">
        <v>1171</v>
      </c>
      <c r="F553" s="139" t="s">
        <v>1172</v>
      </c>
      <c r="G553" s="140" t="s">
        <v>512</v>
      </c>
      <c r="H553" s="141">
        <v>2</v>
      </c>
      <c r="I553" s="142"/>
      <c r="J553" s="143">
        <f t="shared" si="10"/>
        <v>0</v>
      </c>
      <c r="K553" s="139" t="s">
        <v>202</v>
      </c>
      <c r="L553" s="32"/>
      <c r="M553" s="144" t="s">
        <v>1</v>
      </c>
      <c r="N553" s="145" t="s">
        <v>46</v>
      </c>
      <c r="P553" s="146">
        <f t="shared" si="11"/>
        <v>0</v>
      </c>
      <c r="Q553" s="146">
        <v>1.1999999999999999E-3</v>
      </c>
      <c r="R553" s="146">
        <f t="shared" si="12"/>
        <v>2.3999999999999998E-3</v>
      </c>
      <c r="S553" s="146">
        <v>0</v>
      </c>
      <c r="T553" s="147">
        <f t="shared" si="13"/>
        <v>0</v>
      </c>
      <c r="AR553" s="148" t="s">
        <v>203</v>
      </c>
      <c r="AT553" s="148" t="s">
        <v>198</v>
      </c>
      <c r="AU553" s="148" t="s">
        <v>89</v>
      </c>
      <c r="AY553" s="17" t="s">
        <v>196</v>
      </c>
      <c r="BE553" s="149">
        <f t="shared" si="14"/>
        <v>0</v>
      </c>
      <c r="BF553" s="149">
        <f t="shared" si="15"/>
        <v>0</v>
      </c>
      <c r="BG553" s="149">
        <f t="shared" si="16"/>
        <v>0</v>
      </c>
      <c r="BH553" s="149">
        <f t="shared" si="17"/>
        <v>0</v>
      </c>
      <c r="BI553" s="149">
        <f t="shared" si="18"/>
        <v>0</v>
      </c>
      <c r="BJ553" s="17" t="s">
        <v>21</v>
      </c>
      <c r="BK553" s="149">
        <f t="shared" si="19"/>
        <v>0</v>
      </c>
      <c r="BL553" s="17" t="s">
        <v>203</v>
      </c>
      <c r="BM553" s="148" t="s">
        <v>1173</v>
      </c>
    </row>
    <row r="554" spans="2:65" s="1" customFormat="1" ht="24.2" customHeight="1">
      <c r="B554" s="32"/>
      <c r="C554" s="137" t="s">
        <v>1174</v>
      </c>
      <c r="D554" s="137" t="s">
        <v>198</v>
      </c>
      <c r="E554" s="138" t="s">
        <v>1175</v>
      </c>
      <c r="F554" s="139" t="s">
        <v>1176</v>
      </c>
      <c r="G554" s="140" t="s">
        <v>227</v>
      </c>
      <c r="H554" s="141">
        <v>17</v>
      </c>
      <c r="I554" s="142"/>
      <c r="J554" s="143">
        <f t="shared" si="10"/>
        <v>0</v>
      </c>
      <c r="K554" s="139" t="s">
        <v>202</v>
      </c>
      <c r="L554" s="32"/>
      <c r="M554" s="144" t="s">
        <v>1</v>
      </c>
      <c r="N554" s="145" t="s">
        <v>46</v>
      </c>
      <c r="P554" s="146">
        <f t="shared" si="11"/>
        <v>0</v>
      </c>
      <c r="Q554" s="146">
        <v>0</v>
      </c>
      <c r="R554" s="146">
        <f t="shared" si="12"/>
        <v>0</v>
      </c>
      <c r="S554" s="146">
        <v>0</v>
      </c>
      <c r="T554" s="147">
        <f t="shared" si="13"/>
        <v>0</v>
      </c>
      <c r="AR554" s="148" t="s">
        <v>203</v>
      </c>
      <c r="AT554" s="148" t="s">
        <v>198</v>
      </c>
      <c r="AU554" s="148" t="s">
        <v>89</v>
      </c>
      <c r="AY554" s="17" t="s">
        <v>196</v>
      </c>
      <c r="BE554" s="149">
        <f t="shared" si="14"/>
        <v>0</v>
      </c>
      <c r="BF554" s="149">
        <f t="shared" si="15"/>
        <v>0</v>
      </c>
      <c r="BG554" s="149">
        <f t="shared" si="16"/>
        <v>0</v>
      </c>
      <c r="BH554" s="149">
        <f t="shared" si="17"/>
        <v>0</v>
      </c>
      <c r="BI554" s="149">
        <f t="shared" si="18"/>
        <v>0</v>
      </c>
      <c r="BJ554" s="17" t="s">
        <v>21</v>
      </c>
      <c r="BK554" s="149">
        <f t="shared" si="19"/>
        <v>0</v>
      </c>
      <c r="BL554" s="17" t="s">
        <v>203</v>
      </c>
      <c r="BM554" s="148" t="s">
        <v>1177</v>
      </c>
    </row>
    <row r="555" spans="2:65" s="12" customFormat="1" ht="11.25">
      <c r="B555" s="150"/>
      <c r="D555" s="151" t="s">
        <v>205</v>
      </c>
      <c r="E555" s="152" t="s">
        <v>1</v>
      </c>
      <c r="F555" s="153" t="s">
        <v>1178</v>
      </c>
      <c r="H555" s="154">
        <v>17</v>
      </c>
      <c r="I555" s="155"/>
      <c r="L555" s="150"/>
      <c r="M555" s="156"/>
      <c r="T555" s="157"/>
      <c r="AT555" s="152" t="s">
        <v>205</v>
      </c>
      <c r="AU555" s="152" t="s">
        <v>89</v>
      </c>
      <c r="AV555" s="12" t="s">
        <v>89</v>
      </c>
      <c r="AW555" s="12" t="s">
        <v>36</v>
      </c>
      <c r="AX555" s="12" t="s">
        <v>81</v>
      </c>
      <c r="AY555" s="152" t="s">
        <v>196</v>
      </c>
    </row>
    <row r="556" spans="2:65" s="12" customFormat="1" ht="11.25">
      <c r="B556" s="150"/>
      <c r="D556" s="151" t="s">
        <v>205</v>
      </c>
      <c r="E556" s="152" t="s">
        <v>1</v>
      </c>
      <c r="F556" s="153" t="s">
        <v>1179</v>
      </c>
      <c r="H556" s="154">
        <v>-17</v>
      </c>
      <c r="I556" s="155"/>
      <c r="L556" s="150"/>
      <c r="M556" s="156"/>
      <c r="T556" s="157"/>
      <c r="AT556" s="152" t="s">
        <v>205</v>
      </c>
      <c r="AU556" s="152" t="s">
        <v>89</v>
      </c>
      <c r="AV556" s="12" t="s">
        <v>89</v>
      </c>
      <c r="AW556" s="12" t="s">
        <v>36</v>
      </c>
      <c r="AX556" s="12" t="s">
        <v>81</v>
      </c>
      <c r="AY556" s="152" t="s">
        <v>196</v>
      </c>
    </row>
    <row r="557" spans="2:65" s="14" customFormat="1" ht="11.25">
      <c r="B557" s="164"/>
      <c r="D557" s="151" t="s">
        <v>205</v>
      </c>
      <c r="E557" s="165" t="s">
        <v>1180</v>
      </c>
      <c r="F557" s="166" t="s">
        <v>249</v>
      </c>
      <c r="H557" s="167">
        <v>0</v>
      </c>
      <c r="I557" s="168"/>
      <c r="L557" s="164"/>
      <c r="M557" s="169"/>
      <c r="T557" s="170"/>
      <c r="AT557" s="165" t="s">
        <v>205</v>
      </c>
      <c r="AU557" s="165" t="s">
        <v>89</v>
      </c>
      <c r="AV557" s="14" t="s">
        <v>203</v>
      </c>
      <c r="AW557" s="14" t="s">
        <v>36</v>
      </c>
      <c r="AX557" s="14" t="s">
        <v>81</v>
      </c>
      <c r="AY557" s="165" t="s">
        <v>196</v>
      </c>
    </row>
    <row r="558" spans="2:65" s="12" customFormat="1" ht="11.25">
      <c r="B558" s="150"/>
      <c r="D558" s="151" t="s">
        <v>205</v>
      </c>
      <c r="E558" s="152" t="s">
        <v>1</v>
      </c>
      <c r="F558" s="153" t="s">
        <v>1181</v>
      </c>
      <c r="H558" s="154">
        <v>17</v>
      </c>
      <c r="I558" s="155"/>
      <c r="L558" s="150"/>
      <c r="M558" s="156"/>
      <c r="T558" s="157"/>
      <c r="AT558" s="152" t="s">
        <v>205</v>
      </c>
      <c r="AU558" s="152" t="s">
        <v>89</v>
      </c>
      <c r="AV558" s="12" t="s">
        <v>89</v>
      </c>
      <c r="AW558" s="12" t="s">
        <v>36</v>
      </c>
      <c r="AX558" s="12" t="s">
        <v>81</v>
      </c>
      <c r="AY558" s="152" t="s">
        <v>196</v>
      </c>
    </row>
    <row r="559" spans="2:65" s="14" customFormat="1" ht="11.25">
      <c r="B559" s="164"/>
      <c r="D559" s="151" t="s">
        <v>205</v>
      </c>
      <c r="E559" s="165" t="s">
        <v>1</v>
      </c>
      <c r="F559" s="166" t="s">
        <v>249</v>
      </c>
      <c r="H559" s="167">
        <v>17</v>
      </c>
      <c r="I559" s="168"/>
      <c r="L559" s="164"/>
      <c r="M559" s="169"/>
      <c r="T559" s="170"/>
      <c r="AT559" s="165" t="s">
        <v>205</v>
      </c>
      <c r="AU559" s="165" t="s">
        <v>89</v>
      </c>
      <c r="AV559" s="14" t="s">
        <v>203</v>
      </c>
      <c r="AW559" s="14" t="s">
        <v>36</v>
      </c>
      <c r="AX559" s="14" t="s">
        <v>21</v>
      </c>
      <c r="AY559" s="165" t="s">
        <v>196</v>
      </c>
    </row>
    <row r="560" spans="2:65" s="1" customFormat="1" ht="24.2" customHeight="1">
      <c r="B560" s="32"/>
      <c r="C560" s="178" t="s">
        <v>1182</v>
      </c>
      <c r="D560" s="178" t="s">
        <v>351</v>
      </c>
      <c r="E560" s="179" t="s">
        <v>1183</v>
      </c>
      <c r="F560" s="180" t="s">
        <v>1184</v>
      </c>
      <c r="G560" s="181" t="s">
        <v>227</v>
      </c>
      <c r="H560" s="182">
        <v>17.254999999999999</v>
      </c>
      <c r="I560" s="183"/>
      <c r="J560" s="184">
        <f>ROUND(I560*H560,2)</f>
        <v>0</v>
      </c>
      <c r="K560" s="180" t="s">
        <v>202</v>
      </c>
      <c r="L560" s="185"/>
      <c r="M560" s="186" t="s">
        <v>1</v>
      </c>
      <c r="N560" s="187" t="s">
        <v>46</v>
      </c>
      <c r="P560" s="146">
        <f>O560*H560</f>
        <v>0</v>
      </c>
      <c r="Q560" s="146">
        <v>2.7E-4</v>
      </c>
      <c r="R560" s="146">
        <f>Q560*H560</f>
        <v>4.65885E-3</v>
      </c>
      <c r="S560" s="146">
        <v>0</v>
      </c>
      <c r="T560" s="147">
        <f>S560*H560</f>
        <v>0</v>
      </c>
      <c r="AR560" s="148" t="s">
        <v>235</v>
      </c>
      <c r="AT560" s="148" t="s">
        <v>351</v>
      </c>
      <c r="AU560" s="148" t="s">
        <v>89</v>
      </c>
      <c r="AY560" s="17" t="s">
        <v>196</v>
      </c>
      <c r="BE560" s="149">
        <f>IF(N560="základní",J560,0)</f>
        <v>0</v>
      </c>
      <c r="BF560" s="149">
        <f>IF(N560="snížená",J560,0)</f>
        <v>0</v>
      </c>
      <c r="BG560" s="149">
        <f>IF(N560="zákl. přenesená",J560,0)</f>
        <v>0</v>
      </c>
      <c r="BH560" s="149">
        <f>IF(N560="sníž. přenesená",J560,0)</f>
        <v>0</v>
      </c>
      <c r="BI560" s="149">
        <f>IF(N560="nulová",J560,0)</f>
        <v>0</v>
      </c>
      <c r="BJ560" s="17" t="s">
        <v>21</v>
      </c>
      <c r="BK560" s="149">
        <f>ROUND(I560*H560,2)</f>
        <v>0</v>
      </c>
      <c r="BL560" s="17" t="s">
        <v>203</v>
      </c>
      <c r="BM560" s="148" t="s">
        <v>1185</v>
      </c>
    </row>
    <row r="561" spans="2:65" s="12" customFormat="1" ht="11.25">
      <c r="B561" s="150"/>
      <c r="D561" s="151" t="s">
        <v>205</v>
      </c>
      <c r="F561" s="153" t="s">
        <v>1186</v>
      </c>
      <c r="H561" s="154">
        <v>17.254999999999999</v>
      </c>
      <c r="I561" s="155"/>
      <c r="L561" s="150"/>
      <c r="M561" s="156"/>
      <c r="T561" s="157"/>
      <c r="AT561" s="152" t="s">
        <v>205</v>
      </c>
      <c r="AU561" s="152" t="s">
        <v>89</v>
      </c>
      <c r="AV561" s="12" t="s">
        <v>89</v>
      </c>
      <c r="AW561" s="12" t="s">
        <v>4</v>
      </c>
      <c r="AX561" s="12" t="s">
        <v>21</v>
      </c>
      <c r="AY561" s="152" t="s">
        <v>196</v>
      </c>
    </row>
    <row r="562" spans="2:65" s="1" customFormat="1" ht="24.2" customHeight="1">
      <c r="B562" s="32"/>
      <c r="C562" s="137" t="s">
        <v>1187</v>
      </c>
      <c r="D562" s="137" t="s">
        <v>198</v>
      </c>
      <c r="E562" s="138" t="s">
        <v>1188</v>
      </c>
      <c r="F562" s="139" t="s">
        <v>1189</v>
      </c>
      <c r="G562" s="140" t="s">
        <v>227</v>
      </c>
      <c r="H562" s="141">
        <v>1</v>
      </c>
      <c r="I562" s="142"/>
      <c r="J562" s="143">
        <f>ROUND(I562*H562,2)</f>
        <v>0</v>
      </c>
      <c r="K562" s="139" t="s">
        <v>202</v>
      </c>
      <c r="L562" s="32"/>
      <c r="M562" s="144" t="s">
        <v>1</v>
      </c>
      <c r="N562" s="145" t="s">
        <v>46</v>
      </c>
      <c r="P562" s="146">
        <f>O562*H562</f>
        <v>0</v>
      </c>
      <c r="Q562" s="146">
        <v>0</v>
      </c>
      <c r="R562" s="146">
        <f>Q562*H562</f>
        <v>0</v>
      </c>
      <c r="S562" s="146">
        <v>0</v>
      </c>
      <c r="T562" s="147">
        <f>S562*H562</f>
        <v>0</v>
      </c>
      <c r="AR562" s="148" t="s">
        <v>203</v>
      </c>
      <c r="AT562" s="148" t="s">
        <v>198</v>
      </c>
      <c r="AU562" s="148" t="s">
        <v>89</v>
      </c>
      <c r="AY562" s="17" t="s">
        <v>196</v>
      </c>
      <c r="BE562" s="149">
        <f>IF(N562="základní",J562,0)</f>
        <v>0</v>
      </c>
      <c r="BF562" s="149">
        <f>IF(N562="snížená",J562,0)</f>
        <v>0</v>
      </c>
      <c r="BG562" s="149">
        <f>IF(N562="zákl. přenesená",J562,0)</f>
        <v>0</v>
      </c>
      <c r="BH562" s="149">
        <f>IF(N562="sníž. přenesená",J562,0)</f>
        <v>0</v>
      </c>
      <c r="BI562" s="149">
        <f>IF(N562="nulová",J562,0)</f>
        <v>0</v>
      </c>
      <c r="BJ562" s="17" t="s">
        <v>21</v>
      </c>
      <c r="BK562" s="149">
        <f>ROUND(I562*H562,2)</f>
        <v>0</v>
      </c>
      <c r="BL562" s="17" t="s">
        <v>203</v>
      </c>
      <c r="BM562" s="148" t="s">
        <v>1190</v>
      </c>
    </row>
    <row r="563" spans="2:65" s="12" customFormat="1" ht="11.25">
      <c r="B563" s="150"/>
      <c r="D563" s="151" t="s">
        <v>205</v>
      </c>
      <c r="E563" s="152" t="s">
        <v>1</v>
      </c>
      <c r="F563" s="153" t="s">
        <v>1191</v>
      </c>
      <c r="H563" s="154">
        <v>1</v>
      </c>
      <c r="I563" s="155"/>
      <c r="L563" s="150"/>
      <c r="M563" s="156"/>
      <c r="T563" s="157"/>
      <c r="AT563" s="152" t="s">
        <v>205</v>
      </c>
      <c r="AU563" s="152" t="s">
        <v>89</v>
      </c>
      <c r="AV563" s="12" t="s">
        <v>89</v>
      </c>
      <c r="AW563" s="12" t="s">
        <v>36</v>
      </c>
      <c r="AX563" s="12" t="s">
        <v>81</v>
      </c>
      <c r="AY563" s="152" t="s">
        <v>196</v>
      </c>
    </row>
    <row r="564" spans="2:65" s="14" customFormat="1" ht="11.25">
      <c r="B564" s="164"/>
      <c r="D564" s="151" t="s">
        <v>205</v>
      </c>
      <c r="E564" s="165" t="s">
        <v>776</v>
      </c>
      <c r="F564" s="166" t="s">
        <v>249</v>
      </c>
      <c r="H564" s="167">
        <v>1</v>
      </c>
      <c r="I564" s="168"/>
      <c r="L564" s="164"/>
      <c r="M564" s="169"/>
      <c r="T564" s="170"/>
      <c r="AT564" s="165" t="s">
        <v>205</v>
      </c>
      <c r="AU564" s="165" t="s">
        <v>89</v>
      </c>
      <c r="AV564" s="14" t="s">
        <v>203</v>
      </c>
      <c r="AW564" s="14" t="s">
        <v>36</v>
      </c>
      <c r="AX564" s="14" t="s">
        <v>21</v>
      </c>
      <c r="AY564" s="165" t="s">
        <v>196</v>
      </c>
    </row>
    <row r="565" spans="2:65" s="1" customFormat="1" ht="24.2" customHeight="1">
      <c r="B565" s="32"/>
      <c r="C565" s="178" t="s">
        <v>1192</v>
      </c>
      <c r="D565" s="178" t="s">
        <v>351</v>
      </c>
      <c r="E565" s="179" t="s">
        <v>1193</v>
      </c>
      <c r="F565" s="180" t="s">
        <v>1194</v>
      </c>
      <c r="G565" s="181" t="s">
        <v>227</v>
      </c>
      <c r="H565" s="182">
        <v>1.0149999999999999</v>
      </c>
      <c r="I565" s="183"/>
      <c r="J565" s="184">
        <f>ROUND(I565*H565,2)</f>
        <v>0</v>
      </c>
      <c r="K565" s="180" t="s">
        <v>202</v>
      </c>
      <c r="L565" s="185"/>
      <c r="M565" s="186" t="s">
        <v>1</v>
      </c>
      <c r="N565" s="187" t="s">
        <v>46</v>
      </c>
      <c r="P565" s="146">
        <f>O565*H565</f>
        <v>0</v>
      </c>
      <c r="Q565" s="146">
        <v>6.7000000000000002E-4</v>
      </c>
      <c r="R565" s="146">
        <f>Q565*H565</f>
        <v>6.8004999999999997E-4</v>
      </c>
      <c r="S565" s="146">
        <v>0</v>
      </c>
      <c r="T565" s="147">
        <f>S565*H565</f>
        <v>0</v>
      </c>
      <c r="AR565" s="148" t="s">
        <v>235</v>
      </c>
      <c r="AT565" s="148" t="s">
        <v>351</v>
      </c>
      <c r="AU565" s="148" t="s">
        <v>89</v>
      </c>
      <c r="AY565" s="17" t="s">
        <v>196</v>
      </c>
      <c r="BE565" s="149">
        <f>IF(N565="základní",J565,0)</f>
        <v>0</v>
      </c>
      <c r="BF565" s="149">
        <f>IF(N565="snížená",J565,0)</f>
        <v>0</v>
      </c>
      <c r="BG565" s="149">
        <f>IF(N565="zákl. přenesená",J565,0)</f>
        <v>0</v>
      </c>
      <c r="BH565" s="149">
        <f>IF(N565="sníž. přenesená",J565,0)</f>
        <v>0</v>
      </c>
      <c r="BI565" s="149">
        <f>IF(N565="nulová",J565,0)</f>
        <v>0</v>
      </c>
      <c r="BJ565" s="17" t="s">
        <v>21</v>
      </c>
      <c r="BK565" s="149">
        <f>ROUND(I565*H565,2)</f>
        <v>0</v>
      </c>
      <c r="BL565" s="17" t="s">
        <v>203</v>
      </c>
      <c r="BM565" s="148" t="s">
        <v>1195</v>
      </c>
    </row>
    <row r="566" spans="2:65" s="12" customFormat="1" ht="11.25">
      <c r="B566" s="150"/>
      <c r="D566" s="151" t="s">
        <v>205</v>
      </c>
      <c r="F566" s="153" t="s">
        <v>1196</v>
      </c>
      <c r="H566" s="154">
        <v>1.0149999999999999</v>
      </c>
      <c r="I566" s="155"/>
      <c r="L566" s="150"/>
      <c r="M566" s="156"/>
      <c r="T566" s="157"/>
      <c r="AT566" s="152" t="s">
        <v>205</v>
      </c>
      <c r="AU566" s="152" t="s">
        <v>89</v>
      </c>
      <c r="AV566" s="12" t="s">
        <v>89</v>
      </c>
      <c r="AW566" s="12" t="s">
        <v>4</v>
      </c>
      <c r="AX566" s="12" t="s">
        <v>21</v>
      </c>
      <c r="AY566" s="152" t="s">
        <v>196</v>
      </c>
    </row>
    <row r="567" spans="2:65" s="1" customFormat="1" ht="24.2" customHeight="1">
      <c r="B567" s="32"/>
      <c r="C567" s="137" t="s">
        <v>1197</v>
      </c>
      <c r="D567" s="137" t="s">
        <v>198</v>
      </c>
      <c r="E567" s="138" t="s">
        <v>1198</v>
      </c>
      <c r="F567" s="139" t="s">
        <v>1199</v>
      </c>
      <c r="G567" s="140" t="s">
        <v>227</v>
      </c>
      <c r="H567" s="141">
        <v>32.799999999999997</v>
      </c>
      <c r="I567" s="142"/>
      <c r="J567" s="143">
        <f>ROUND(I567*H567,2)</f>
        <v>0</v>
      </c>
      <c r="K567" s="139" t="s">
        <v>202</v>
      </c>
      <c r="L567" s="32"/>
      <c r="M567" s="144" t="s">
        <v>1</v>
      </c>
      <c r="N567" s="145" t="s">
        <v>46</v>
      </c>
      <c r="P567" s="146">
        <f>O567*H567</f>
        <v>0</v>
      </c>
      <c r="Q567" s="146">
        <v>0</v>
      </c>
      <c r="R567" s="146">
        <f>Q567*H567</f>
        <v>0</v>
      </c>
      <c r="S567" s="146">
        <v>0</v>
      </c>
      <c r="T567" s="147">
        <f>S567*H567</f>
        <v>0</v>
      </c>
      <c r="AR567" s="148" t="s">
        <v>203</v>
      </c>
      <c r="AT567" s="148" t="s">
        <v>198</v>
      </c>
      <c r="AU567" s="148" t="s">
        <v>89</v>
      </c>
      <c r="AY567" s="17" t="s">
        <v>196</v>
      </c>
      <c r="BE567" s="149">
        <f>IF(N567="základní",J567,0)</f>
        <v>0</v>
      </c>
      <c r="BF567" s="149">
        <f>IF(N567="snížená",J567,0)</f>
        <v>0</v>
      </c>
      <c r="BG567" s="149">
        <f>IF(N567="zákl. přenesená",J567,0)</f>
        <v>0</v>
      </c>
      <c r="BH567" s="149">
        <f>IF(N567="sníž. přenesená",J567,0)</f>
        <v>0</v>
      </c>
      <c r="BI567" s="149">
        <f>IF(N567="nulová",J567,0)</f>
        <v>0</v>
      </c>
      <c r="BJ567" s="17" t="s">
        <v>21</v>
      </c>
      <c r="BK567" s="149">
        <f>ROUND(I567*H567,2)</f>
        <v>0</v>
      </c>
      <c r="BL567" s="17" t="s">
        <v>203</v>
      </c>
      <c r="BM567" s="148" t="s">
        <v>1200</v>
      </c>
    </row>
    <row r="568" spans="2:65" s="12" customFormat="1" ht="11.25">
      <c r="B568" s="150"/>
      <c r="D568" s="151" t="s">
        <v>205</v>
      </c>
      <c r="E568" s="152" t="s">
        <v>1</v>
      </c>
      <c r="F568" s="153" t="s">
        <v>778</v>
      </c>
      <c r="H568" s="154">
        <v>32.799999999999997</v>
      </c>
      <c r="I568" s="155"/>
      <c r="L568" s="150"/>
      <c r="M568" s="156"/>
      <c r="T568" s="157"/>
      <c r="AT568" s="152" t="s">
        <v>205</v>
      </c>
      <c r="AU568" s="152" t="s">
        <v>89</v>
      </c>
      <c r="AV568" s="12" t="s">
        <v>89</v>
      </c>
      <c r="AW568" s="12" t="s">
        <v>36</v>
      </c>
      <c r="AX568" s="12" t="s">
        <v>81</v>
      </c>
      <c r="AY568" s="152" t="s">
        <v>196</v>
      </c>
    </row>
    <row r="569" spans="2:65" s="14" customFormat="1" ht="11.25">
      <c r="B569" s="164"/>
      <c r="D569" s="151" t="s">
        <v>205</v>
      </c>
      <c r="E569" s="165" t="s">
        <v>777</v>
      </c>
      <c r="F569" s="166" t="s">
        <v>249</v>
      </c>
      <c r="H569" s="167">
        <v>32.799999999999997</v>
      </c>
      <c r="I569" s="168"/>
      <c r="L569" s="164"/>
      <c r="M569" s="169"/>
      <c r="T569" s="170"/>
      <c r="AT569" s="165" t="s">
        <v>205</v>
      </c>
      <c r="AU569" s="165" t="s">
        <v>89</v>
      </c>
      <c r="AV569" s="14" t="s">
        <v>203</v>
      </c>
      <c r="AW569" s="14" t="s">
        <v>36</v>
      </c>
      <c r="AX569" s="14" t="s">
        <v>21</v>
      </c>
      <c r="AY569" s="165" t="s">
        <v>196</v>
      </c>
    </row>
    <row r="570" spans="2:65" s="1" customFormat="1" ht="24.2" customHeight="1">
      <c r="B570" s="32"/>
      <c r="C570" s="178" t="s">
        <v>1201</v>
      </c>
      <c r="D570" s="178" t="s">
        <v>351</v>
      </c>
      <c r="E570" s="179" t="s">
        <v>1202</v>
      </c>
      <c r="F570" s="180" t="s">
        <v>1203</v>
      </c>
      <c r="G570" s="181" t="s">
        <v>227</v>
      </c>
      <c r="H570" s="182">
        <v>33.292000000000002</v>
      </c>
      <c r="I570" s="183"/>
      <c r="J570" s="184">
        <f>ROUND(I570*H570,2)</f>
        <v>0</v>
      </c>
      <c r="K570" s="180" t="s">
        <v>202</v>
      </c>
      <c r="L570" s="185"/>
      <c r="M570" s="186" t="s">
        <v>1</v>
      </c>
      <c r="N570" s="187" t="s">
        <v>46</v>
      </c>
      <c r="P570" s="146">
        <f>O570*H570</f>
        <v>0</v>
      </c>
      <c r="Q570" s="146">
        <v>1.06E-3</v>
      </c>
      <c r="R570" s="146">
        <f>Q570*H570</f>
        <v>3.5289519999999998E-2</v>
      </c>
      <c r="S570" s="146">
        <v>0</v>
      </c>
      <c r="T570" s="147">
        <f>S570*H570</f>
        <v>0</v>
      </c>
      <c r="AR570" s="148" t="s">
        <v>235</v>
      </c>
      <c r="AT570" s="148" t="s">
        <v>351</v>
      </c>
      <c r="AU570" s="148" t="s">
        <v>89</v>
      </c>
      <c r="AY570" s="17" t="s">
        <v>196</v>
      </c>
      <c r="BE570" s="149">
        <f>IF(N570="základní",J570,0)</f>
        <v>0</v>
      </c>
      <c r="BF570" s="149">
        <f>IF(N570="snížená",J570,0)</f>
        <v>0</v>
      </c>
      <c r="BG570" s="149">
        <f>IF(N570="zákl. přenesená",J570,0)</f>
        <v>0</v>
      </c>
      <c r="BH570" s="149">
        <f>IF(N570="sníž. přenesená",J570,0)</f>
        <v>0</v>
      </c>
      <c r="BI570" s="149">
        <f>IF(N570="nulová",J570,0)</f>
        <v>0</v>
      </c>
      <c r="BJ570" s="17" t="s">
        <v>21</v>
      </c>
      <c r="BK570" s="149">
        <f>ROUND(I570*H570,2)</f>
        <v>0</v>
      </c>
      <c r="BL570" s="17" t="s">
        <v>203</v>
      </c>
      <c r="BM570" s="148" t="s">
        <v>1204</v>
      </c>
    </row>
    <row r="571" spans="2:65" s="12" customFormat="1" ht="11.25">
      <c r="B571" s="150"/>
      <c r="D571" s="151" t="s">
        <v>205</v>
      </c>
      <c r="F571" s="153" t="s">
        <v>1205</v>
      </c>
      <c r="H571" s="154">
        <v>33.292000000000002</v>
      </c>
      <c r="I571" s="155"/>
      <c r="L571" s="150"/>
      <c r="M571" s="156"/>
      <c r="T571" s="157"/>
      <c r="AT571" s="152" t="s">
        <v>205</v>
      </c>
      <c r="AU571" s="152" t="s">
        <v>89</v>
      </c>
      <c r="AV571" s="12" t="s">
        <v>89</v>
      </c>
      <c r="AW571" s="12" t="s">
        <v>4</v>
      </c>
      <c r="AX571" s="12" t="s">
        <v>21</v>
      </c>
      <c r="AY571" s="152" t="s">
        <v>196</v>
      </c>
    </row>
    <row r="572" spans="2:65" s="1" customFormat="1" ht="24.2" customHeight="1">
      <c r="B572" s="32"/>
      <c r="C572" s="137" t="s">
        <v>1206</v>
      </c>
      <c r="D572" s="137" t="s">
        <v>198</v>
      </c>
      <c r="E572" s="138" t="s">
        <v>1207</v>
      </c>
      <c r="F572" s="139" t="s">
        <v>1208</v>
      </c>
      <c r="G572" s="140" t="s">
        <v>227</v>
      </c>
      <c r="H572" s="141">
        <v>17</v>
      </c>
      <c r="I572" s="142"/>
      <c r="J572" s="143">
        <f>ROUND(I572*H572,2)</f>
        <v>0</v>
      </c>
      <c r="K572" s="139" t="s">
        <v>202</v>
      </c>
      <c r="L572" s="32"/>
      <c r="M572" s="144" t="s">
        <v>1</v>
      </c>
      <c r="N572" s="145" t="s">
        <v>46</v>
      </c>
      <c r="P572" s="146">
        <f>O572*H572</f>
        <v>0</v>
      </c>
      <c r="Q572" s="146">
        <v>0</v>
      </c>
      <c r="R572" s="146">
        <f>Q572*H572</f>
        <v>0</v>
      </c>
      <c r="S572" s="146">
        <v>0</v>
      </c>
      <c r="T572" s="147">
        <f>S572*H572</f>
        <v>0</v>
      </c>
      <c r="AR572" s="148" t="s">
        <v>203</v>
      </c>
      <c r="AT572" s="148" t="s">
        <v>198</v>
      </c>
      <c r="AU572" s="148" t="s">
        <v>89</v>
      </c>
      <c r="AY572" s="17" t="s">
        <v>196</v>
      </c>
      <c r="BE572" s="149">
        <f>IF(N572="základní",J572,0)</f>
        <v>0</v>
      </c>
      <c r="BF572" s="149">
        <f>IF(N572="snížená",J572,0)</f>
        <v>0</v>
      </c>
      <c r="BG572" s="149">
        <f>IF(N572="zákl. přenesená",J572,0)</f>
        <v>0</v>
      </c>
      <c r="BH572" s="149">
        <f>IF(N572="sníž. přenesená",J572,0)</f>
        <v>0</v>
      </c>
      <c r="BI572" s="149">
        <f>IF(N572="nulová",J572,0)</f>
        <v>0</v>
      </c>
      <c r="BJ572" s="17" t="s">
        <v>21</v>
      </c>
      <c r="BK572" s="149">
        <f>ROUND(I572*H572,2)</f>
        <v>0</v>
      </c>
      <c r="BL572" s="17" t="s">
        <v>203</v>
      </c>
      <c r="BM572" s="148" t="s">
        <v>1209</v>
      </c>
    </row>
    <row r="573" spans="2:65" s="12" customFormat="1" ht="11.25">
      <c r="B573" s="150"/>
      <c r="D573" s="151" t="s">
        <v>205</v>
      </c>
      <c r="E573" s="152" t="s">
        <v>1</v>
      </c>
      <c r="F573" s="153" t="s">
        <v>1210</v>
      </c>
      <c r="H573" s="154">
        <v>17</v>
      </c>
      <c r="I573" s="155"/>
      <c r="L573" s="150"/>
      <c r="M573" s="156"/>
      <c r="T573" s="157"/>
      <c r="AT573" s="152" t="s">
        <v>205</v>
      </c>
      <c r="AU573" s="152" t="s">
        <v>89</v>
      </c>
      <c r="AV573" s="12" t="s">
        <v>89</v>
      </c>
      <c r="AW573" s="12" t="s">
        <v>36</v>
      </c>
      <c r="AX573" s="12" t="s">
        <v>81</v>
      </c>
      <c r="AY573" s="152" t="s">
        <v>196</v>
      </c>
    </row>
    <row r="574" spans="2:65" s="14" customFormat="1" ht="11.25">
      <c r="B574" s="164"/>
      <c r="D574" s="151" t="s">
        <v>205</v>
      </c>
      <c r="E574" s="165" t="s">
        <v>774</v>
      </c>
      <c r="F574" s="166" t="s">
        <v>249</v>
      </c>
      <c r="H574" s="167">
        <v>17</v>
      </c>
      <c r="I574" s="168"/>
      <c r="L574" s="164"/>
      <c r="M574" s="169"/>
      <c r="T574" s="170"/>
      <c r="AT574" s="165" t="s">
        <v>205</v>
      </c>
      <c r="AU574" s="165" t="s">
        <v>89</v>
      </c>
      <c r="AV574" s="14" t="s">
        <v>203</v>
      </c>
      <c r="AW574" s="14" t="s">
        <v>36</v>
      </c>
      <c r="AX574" s="14" t="s">
        <v>21</v>
      </c>
      <c r="AY574" s="165" t="s">
        <v>196</v>
      </c>
    </row>
    <row r="575" spans="2:65" s="1" customFormat="1" ht="24.2" customHeight="1">
      <c r="B575" s="32"/>
      <c r="C575" s="178" t="s">
        <v>1211</v>
      </c>
      <c r="D575" s="178" t="s">
        <v>351</v>
      </c>
      <c r="E575" s="179" t="s">
        <v>1212</v>
      </c>
      <c r="F575" s="180" t="s">
        <v>1213</v>
      </c>
      <c r="G575" s="181" t="s">
        <v>227</v>
      </c>
      <c r="H575" s="182">
        <v>17.254999999999999</v>
      </c>
      <c r="I575" s="183"/>
      <c r="J575" s="184">
        <f>ROUND(I575*H575,2)</f>
        <v>0</v>
      </c>
      <c r="K575" s="180" t="s">
        <v>202</v>
      </c>
      <c r="L575" s="185"/>
      <c r="M575" s="186" t="s">
        <v>1</v>
      </c>
      <c r="N575" s="187" t="s">
        <v>46</v>
      </c>
      <c r="P575" s="146">
        <f>O575*H575</f>
        <v>0</v>
      </c>
      <c r="Q575" s="146">
        <v>3.1800000000000001E-3</v>
      </c>
      <c r="R575" s="146">
        <f>Q575*H575</f>
        <v>5.48709E-2</v>
      </c>
      <c r="S575" s="146">
        <v>0</v>
      </c>
      <c r="T575" s="147">
        <f>S575*H575</f>
        <v>0</v>
      </c>
      <c r="AR575" s="148" t="s">
        <v>235</v>
      </c>
      <c r="AT575" s="148" t="s">
        <v>351</v>
      </c>
      <c r="AU575" s="148" t="s">
        <v>89</v>
      </c>
      <c r="AY575" s="17" t="s">
        <v>196</v>
      </c>
      <c r="BE575" s="149">
        <f>IF(N575="základní",J575,0)</f>
        <v>0</v>
      </c>
      <c r="BF575" s="149">
        <f>IF(N575="snížená",J575,0)</f>
        <v>0</v>
      </c>
      <c r="BG575" s="149">
        <f>IF(N575="zákl. přenesená",J575,0)</f>
        <v>0</v>
      </c>
      <c r="BH575" s="149">
        <f>IF(N575="sníž. přenesená",J575,0)</f>
        <v>0</v>
      </c>
      <c r="BI575" s="149">
        <f>IF(N575="nulová",J575,0)</f>
        <v>0</v>
      </c>
      <c r="BJ575" s="17" t="s">
        <v>21</v>
      </c>
      <c r="BK575" s="149">
        <f>ROUND(I575*H575,2)</f>
        <v>0</v>
      </c>
      <c r="BL575" s="17" t="s">
        <v>203</v>
      </c>
      <c r="BM575" s="148" t="s">
        <v>1214</v>
      </c>
    </row>
    <row r="576" spans="2:65" s="12" customFormat="1" ht="11.25">
      <c r="B576" s="150"/>
      <c r="D576" s="151" t="s">
        <v>205</v>
      </c>
      <c r="F576" s="153" t="s">
        <v>1186</v>
      </c>
      <c r="H576" s="154">
        <v>17.254999999999999</v>
      </c>
      <c r="I576" s="155"/>
      <c r="L576" s="150"/>
      <c r="M576" s="156"/>
      <c r="T576" s="157"/>
      <c r="AT576" s="152" t="s">
        <v>205</v>
      </c>
      <c r="AU576" s="152" t="s">
        <v>89</v>
      </c>
      <c r="AV576" s="12" t="s">
        <v>89</v>
      </c>
      <c r="AW576" s="12" t="s">
        <v>4</v>
      </c>
      <c r="AX576" s="12" t="s">
        <v>21</v>
      </c>
      <c r="AY576" s="152" t="s">
        <v>196</v>
      </c>
    </row>
    <row r="577" spans="2:65" s="1" customFormat="1" ht="24.2" customHeight="1">
      <c r="B577" s="32"/>
      <c r="C577" s="137" t="s">
        <v>1215</v>
      </c>
      <c r="D577" s="137" t="s">
        <v>198</v>
      </c>
      <c r="E577" s="138" t="s">
        <v>1216</v>
      </c>
      <c r="F577" s="139" t="s">
        <v>1217</v>
      </c>
      <c r="G577" s="140" t="s">
        <v>227</v>
      </c>
      <c r="H577" s="141">
        <v>13</v>
      </c>
      <c r="I577" s="142"/>
      <c r="J577" s="143">
        <f>ROUND(I577*H577,2)</f>
        <v>0</v>
      </c>
      <c r="K577" s="139" t="s">
        <v>202</v>
      </c>
      <c r="L577" s="32"/>
      <c r="M577" s="144" t="s">
        <v>1</v>
      </c>
      <c r="N577" s="145" t="s">
        <v>46</v>
      </c>
      <c r="P577" s="146">
        <f>O577*H577</f>
        <v>0</v>
      </c>
      <c r="Q577" s="146">
        <v>0</v>
      </c>
      <c r="R577" s="146">
        <f>Q577*H577</f>
        <v>0</v>
      </c>
      <c r="S577" s="146">
        <v>0</v>
      </c>
      <c r="T577" s="147">
        <f>S577*H577</f>
        <v>0</v>
      </c>
      <c r="AR577" s="148" t="s">
        <v>203</v>
      </c>
      <c r="AT577" s="148" t="s">
        <v>198</v>
      </c>
      <c r="AU577" s="148" t="s">
        <v>89</v>
      </c>
      <c r="AY577" s="17" t="s">
        <v>196</v>
      </c>
      <c r="BE577" s="149">
        <f>IF(N577="základní",J577,0)</f>
        <v>0</v>
      </c>
      <c r="BF577" s="149">
        <f>IF(N577="snížená",J577,0)</f>
        <v>0</v>
      </c>
      <c r="BG577" s="149">
        <f>IF(N577="zákl. přenesená",J577,0)</f>
        <v>0</v>
      </c>
      <c r="BH577" s="149">
        <f>IF(N577="sníž. přenesená",J577,0)</f>
        <v>0</v>
      </c>
      <c r="BI577" s="149">
        <f>IF(N577="nulová",J577,0)</f>
        <v>0</v>
      </c>
      <c r="BJ577" s="17" t="s">
        <v>21</v>
      </c>
      <c r="BK577" s="149">
        <f>ROUND(I577*H577,2)</f>
        <v>0</v>
      </c>
      <c r="BL577" s="17" t="s">
        <v>203</v>
      </c>
      <c r="BM577" s="148" t="s">
        <v>1218</v>
      </c>
    </row>
    <row r="578" spans="2:65" s="12" customFormat="1" ht="11.25">
      <c r="B578" s="150"/>
      <c r="D578" s="151" t="s">
        <v>205</v>
      </c>
      <c r="E578" s="152" t="s">
        <v>1</v>
      </c>
      <c r="F578" s="153" t="s">
        <v>1219</v>
      </c>
      <c r="H578" s="154">
        <v>13</v>
      </c>
      <c r="I578" s="155"/>
      <c r="L578" s="150"/>
      <c r="M578" s="156"/>
      <c r="T578" s="157"/>
      <c r="AT578" s="152" t="s">
        <v>205</v>
      </c>
      <c r="AU578" s="152" t="s">
        <v>89</v>
      </c>
      <c r="AV578" s="12" t="s">
        <v>89</v>
      </c>
      <c r="AW578" s="12" t="s">
        <v>36</v>
      </c>
      <c r="AX578" s="12" t="s">
        <v>81</v>
      </c>
      <c r="AY578" s="152" t="s">
        <v>196</v>
      </c>
    </row>
    <row r="579" spans="2:65" s="14" customFormat="1" ht="11.25">
      <c r="B579" s="164"/>
      <c r="D579" s="151" t="s">
        <v>205</v>
      </c>
      <c r="E579" s="165" t="s">
        <v>775</v>
      </c>
      <c r="F579" s="166" t="s">
        <v>249</v>
      </c>
      <c r="H579" s="167">
        <v>13</v>
      </c>
      <c r="I579" s="168"/>
      <c r="L579" s="164"/>
      <c r="M579" s="169"/>
      <c r="T579" s="170"/>
      <c r="AT579" s="165" t="s">
        <v>205</v>
      </c>
      <c r="AU579" s="165" t="s">
        <v>89</v>
      </c>
      <c r="AV579" s="14" t="s">
        <v>203</v>
      </c>
      <c r="AW579" s="14" t="s">
        <v>36</v>
      </c>
      <c r="AX579" s="14" t="s">
        <v>21</v>
      </c>
      <c r="AY579" s="165" t="s">
        <v>196</v>
      </c>
    </row>
    <row r="580" spans="2:65" s="1" customFormat="1" ht="24.2" customHeight="1">
      <c r="B580" s="32"/>
      <c r="C580" s="178" t="s">
        <v>1220</v>
      </c>
      <c r="D580" s="178" t="s">
        <v>351</v>
      </c>
      <c r="E580" s="179" t="s">
        <v>1221</v>
      </c>
      <c r="F580" s="180" t="s">
        <v>1222</v>
      </c>
      <c r="G580" s="181" t="s">
        <v>227</v>
      </c>
      <c r="H580" s="182">
        <v>13.195</v>
      </c>
      <c r="I580" s="183"/>
      <c r="J580" s="184">
        <f>ROUND(I580*H580,2)</f>
        <v>0</v>
      </c>
      <c r="K580" s="180" t="s">
        <v>202</v>
      </c>
      <c r="L580" s="185"/>
      <c r="M580" s="186" t="s">
        <v>1</v>
      </c>
      <c r="N580" s="187" t="s">
        <v>46</v>
      </c>
      <c r="P580" s="146">
        <f>O580*H580</f>
        <v>0</v>
      </c>
      <c r="Q580" s="146">
        <v>1.7399999999999999E-2</v>
      </c>
      <c r="R580" s="146">
        <f>Q580*H580</f>
        <v>0.22959299999999999</v>
      </c>
      <c r="S580" s="146">
        <v>0</v>
      </c>
      <c r="T580" s="147">
        <f>S580*H580</f>
        <v>0</v>
      </c>
      <c r="AR580" s="148" t="s">
        <v>235</v>
      </c>
      <c r="AT580" s="148" t="s">
        <v>351</v>
      </c>
      <c r="AU580" s="148" t="s">
        <v>89</v>
      </c>
      <c r="AY580" s="17" t="s">
        <v>196</v>
      </c>
      <c r="BE580" s="149">
        <f>IF(N580="základní",J580,0)</f>
        <v>0</v>
      </c>
      <c r="BF580" s="149">
        <f>IF(N580="snížená",J580,0)</f>
        <v>0</v>
      </c>
      <c r="BG580" s="149">
        <f>IF(N580="zákl. přenesená",J580,0)</f>
        <v>0</v>
      </c>
      <c r="BH580" s="149">
        <f>IF(N580="sníž. přenesená",J580,0)</f>
        <v>0</v>
      </c>
      <c r="BI580" s="149">
        <f>IF(N580="nulová",J580,0)</f>
        <v>0</v>
      </c>
      <c r="BJ580" s="17" t="s">
        <v>21</v>
      </c>
      <c r="BK580" s="149">
        <f>ROUND(I580*H580,2)</f>
        <v>0</v>
      </c>
      <c r="BL580" s="17" t="s">
        <v>203</v>
      </c>
      <c r="BM580" s="148" t="s">
        <v>1223</v>
      </c>
    </row>
    <row r="581" spans="2:65" s="12" customFormat="1" ht="11.25">
      <c r="B581" s="150"/>
      <c r="D581" s="151" t="s">
        <v>205</v>
      </c>
      <c r="F581" s="153" t="s">
        <v>1224</v>
      </c>
      <c r="H581" s="154">
        <v>13.195</v>
      </c>
      <c r="I581" s="155"/>
      <c r="L581" s="150"/>
      <c r="M581" s="156"/>
      <c r="T581" s="157"/>
      <c r="AT581" s="152" t="s">
        <v>205</v>
      </c>
      <c r="AU581" s="152" t="s">
        <v>89</v>
      </c>
      <c r="AV581" s="12" t="s">
        <v>89</v>
      </c>
      <c r="AW581" s="12" t="s">
        <v>4</v>
      </c>
      <c r="AX581" s="12" t="s">
        <v>21</v>
      </c>
      <c r="AY581" s="152" t="s">
        <v>196</v>
      </c>
    </row>
    <row r="582" spans="2:65" s="1" customFormat="1" ht="16.5" customHeight="1">
      <c r="B582" s="32"/>
      <c r="C582" s="137" t="s">
        <v>1225</v>
      </c>
      <c r="D582" s="137" t="s">
        <v>198</v>
      </c>
      <c r="E582" s="138" t="s">
        <v>635</v>
      </c>
      <c r="F582" s="139" t="s">
        <v>636</v>
      </c>
      <c r="G582" s="140" t="s">
        <v>512</v>
      </c>
      <c r="H582" s="141">
        <v>9</v>
      </c>
      <c r="I582" s="142"/>
      <c r="J582" s="143">
        <f>ROUND(I582*H582,2)</f>
        <v>0</v>
      </c>
      <c r="K582" s="139" t="s">
        <v>217</v>
      </c>
      <c r="L582" s="32"/>
      <c r="M582" s="144" t="s">
        <v>1</v>
      </c>
      <c r="N582" s="145" t="s">
        <v>46</v>
      </c>
      <c r="P582" s="146">
        <f>O582*H582</f>
        <v>0</v>
      </c>
      <c r="Q582" s="146">
        <v>1.6000000000000001E-4</v>
      </c>
      <c r="R582" s="146">
        <f>Q582*H582</f>
        <v>1.4400000000000001E-3</v>
      </c>
      <c r="S582" s="146">
        <v>0</v>
      </c>
      <c r="T582" s="147">
        <f>S582*H582</f>
        <v>0</v>
      </c>
      <c r="AR582" s="148" t="s">
        <v>203</v>
      </c>
      <c r="AT582" s="148" t="s">
        <v>198</v>
      </c>
      <c r="AU582" s="148" t="s">
        <v>89</v>
      </c>
      <c r="AY582" s="17" t="s">
        <v>196</v>
      </c>
      <c r="BE582" s="149">
        <f>IF(N582="základní",J582,0)</f>
        <v>0</v>
      </c>
      <c r="BF582" s="149">
        <f>IF(N582="snížená",J582,0)</f>
        <v>0</v>
      </c>
      <c r="BG582" s="149">
        <f>IF(N582="zákl. přenesená",J582,0)</f>
        <v>0</v>
      </c>
      <c r="BH582" s="149">
        <f>IF(N582="sníž. přenesená",J582,0)</f>
        <v>0</v>
      </c>
      <c r="BI582" s="149">
        <f>IF(N582="nulová",J582,0)</f>
        <v>0</v>
      </c>
      <c r="BJ582" s="17" t="s">
        <v>21</v>
      </c>
      <c r="BK582" s="149">
        <f>ROUND(I582*H582,2)</f>
        <v>0</v>
      </c>
      <c r="BL582" s="17" t="s">
        <v>203</v>
      </c>
      <c r="BM582" s="148" t="s">
        <v>1226</v>
      </c>
    </row>
    <row r="583" spans="2:65" s="1" customFormat="1" ht="24.2" customHeight="1">
      <c r="B583" s="32"/>
      <c r="C583" s="137" t="s">
        <v>1227</v>
      </c>
      <c r="D583" s="137" t="s">
        <v>198</v>
      </c>
      <c r="E583" s="138" t="s">
        <v>652</v>
      </c>
      <c r="F583" s="139" t="s">
        <v>653</v>
      </c>
      <c r="G583" s="140" t="s">
        <v>227</v>
      </c>
      <c r="H583" s="141">
        <v>50.8</v>
      </c>
      <c r="I583" s="142"/>
      <c r="J583" s="143">
        <f>ROUND(I583*H583,2)</f>
        <v>0</v>
      </c>
      <c r="K583" s="139" t="s">
        <v>202</v>
      </c>
      <c r="L583" s="32"/>
      <c r="M583" s="144" t="s">
        <v>1</v>
      </c>
      <c r="N583" s="145" t="s">
        <v>46</v>
      </c>
      <c r="P583" s="146">
        <f>O583*H583</f>
        <v>0</v>
      </c>
      <c r="Q583" s="146">
        <v>9.0000000000000006E-5</v>
      </c>
      <c r="R583" s="146">
        <f>Q583*H583</f>
        <v>4.5719999999999997E-3</v>
      </c>
      <c r="S583" s="146">
        <v>0</v>
      </c>
      <c r="T583" s="147">
        <f>S583*H583</f>
        <v>0</v>
      </c>
      <c r="AR583" s="148" t="s">
        <v>203</v>
      </c>
      <c r="AT583" s="148" t="s">
        <v>198</v>
      </c>
      <c r="AU583" s="148" t="s">
        <v>89</v>
      </c>
      <c r="AY583" s="17" t="s">
        <v>196</v>
      </c>
      <c r="BE583" s="149">
        <f>IF(N583="základní",J583,0)</f>
        <v>0</v>
      </c>
      <c r="BF583" s="149">
        <f>IF(N583="snížená",J583,0)</f>
        <v>0</v>
      </c>
      <c r="BG583" s="149">
        <f>IF(N583="zákl. přenesená",J583,0)</f>
        <v>0</v>
      </c>
      <c r="BH583" s="149">
        <f>IF(N583="sníž. přenesená",J583,0)</f>
        <v>0</v>
      </c>
      <c r="BI583" s="149">
        <f>IF(N583="nulová",J583,0)</f>
        <v>0</v>
      </c>
      <c r="BJ583" s="17" t="s">
        <v>21</v>
      </c>
      <c r="BK583" s="149">
        <f>ROUND(I583*H583,2)</f>
        <v>0</v>
      </c>
      <c r="BL583" s="17" t="s">
        <v>203</v>
      </c>
      <c r="BM583" s="148" t="s">
        <v>1228</v>
      </c>
    </row>
    <row r="584" spans="2:65" s="12" customFormat="1" ht="11.25">
      <c r="B584" s="150"/>
      <c r="D584" s="151" t="s">
        <v>205</v>
      </c>
      <c r="E584" s="152" t="s">
        <v>1</v>
      </c>
      <c r="F584" s="153" t="s">
        <v>1229</v>
      </c>
      <c r="H584" s="154">
        <v>50.8</v>
      </c>
      <c r="I584" s="155"/>
      <c r="L584" s="150"/>
      <c r="M584" s="156"/>
      <c r="T584" s="157"/>
      <c r="AT584" s="152" t="s">
        <v>205</v>
      </c>
      <c r="AU584" s="152" t="s">
        <v>89</v>
      </c>
      <c r="AV584" s="12" t="s">
        <v>89</v>
      </c>
      <c r="AW584" s="12" t="s">
        <v>36</v>
      </c>
      <c r="AX584" s="12" t="s">
        <v>21</v>
      </c>
      <c r="AY584" s="152" t="s">
        <v>196</v>
      </c>
    </row>
    <row r="585" spans="2:65" s="1" customFormat="1" ht="37.9" customHeight="1">
      <c r="B585" s="32"/>
      <c r="C585" s="137" t="s">
        <v>1230</v>
      </c>
      <c r="D585" s="137" t="s">
        <v>198</v>
      </c>
      <c r="E585" s="138" t="s">
        <v>1231</v>
      </c>
      <c r="F585" s="139" t="s">
        <v>1232</v>
      </c>
      <c r="G585" s="140" t="s">
        <v>512</v>
      </c>
      <c r="H585" s="141">
        <v>9</v>
      </c>
      <c r="I585" s="142"/>
      <c r="J585" s="143">
        <f>ROUND(I585*H585,2)</f>
        <v>0</v>
      </c>
      <c r="K585" s="139" t="s">
        <v>217</v>
      </c>
      <c r="L585" s="32"/>
      <c r="M585" s="144" t="s">
        <v>1</v>
      </c>
      <c r="N585" s="145" t="s">
        <v>46</v>
      </c>
      <c r="P585" s="146">
        <f>O585*H585</f>
        <v>0</v>
      </c>
      <c r="Q585" s="146">
        <v>0</v>
      </c>
      <c r="R585" s="146">
        <f>Q585*H585</f>
        <v>0</v>
      </c>
      <c r="S585" s="146">
        <v>0</v>
      </c>
      <c r="T585" s="147">
        <f>S585*H585</f>
        <v>0</v>
      </c>
      <c r="AR585" s="148" t="s">
        <v>203</v>
      </c>
      <c r="AT585" s="148" t="s">
        <v>198</v>
      </c>
      <c r="AU585" s="148" t="s">
        <v>89</v>
      </c>
      <c r="AY585" s="17" t="s">
        <v>196</v>
      </c>
      <c r="BE585" s="149">
        <f>IF(N585="základní",J585,0)</f>
        <v>0</v>
      </c>
      <c r="BF585" s="149">
        <f>IF(N585="snížená",J585,0)</f>
        <v>0</v>
      </c>
      <c r="BG585" s="149">
        <f>IF(N585="zákl. přenesená",J585,0)</f>
        <v>0</v>
      </c>
      <c r="BH585" s="149">
        <f>IF(N585="sníž. přenesená",J585,0)</f>
        <v>0</v>
      </c>
      <c r="BI585" s="149">
        <f>IF(N585="nulová",J585,0)</f>
        <v>0</v>
      </c>
      <c r="BJ585" s="17" t="s">
        <v>21</v>
      </c>
      <c r="BK585" s="149">
        <f>ROUND(I585*H585,2)</f>
        <v>0</v>
      </c>
      <c r="BL585" s="17" t="s">
        <v>203</v>
      </c>
      <c r="BM585" s="148" t="s">
        <v>1233</v>
      </c>
    </row>
    <row r="586" spans="2:65" s="12" customFormat="1" ht="11.25">
      <c r="B586" s="150"/>
      <c r="D586" s="151" t="s">
        <v>205</v>
      </c>
      <c r="E586" s="152" t="s">
        <v>1</v>
      </c>
      <c r="F586" s="153" t="s">
        <v>1234</v>
      </c>
      <c r="H586" s="154">
        <v>8</v>
      </c>
      <c r="I586" s="155"/>
      <c r="L586" s="150"/>
      <c r="M586" s="156"/>
      <c r="T586" s="157"/>
      <c r="AT586" s="152" t="s">
        <v>205</v>
      </c>
      <c r="AU586" s="152" t="s">
        <v>89</v>
      </c>
      <c r="AV586" s="12" t="s">
        <v>89</v>
      </c>
      <c r="AW586" s="12" t="s">
        <v>36</v>
      </c>
      <c r="AX586" s="12" t="s">
        <v>81</v>
      </c>
      <c r="AY586" s="152" t="s">
        <v>196</v>
      </c>
    </row>
    <row r="587" spans="2:65" s="12" customFormat="1" ht="11.25">
      <c r="B587" s="150"/>
      <c r="D587" s="151" t="s">
        <v>205</v>
      </c>
      <c r="E587" s="152" t="s">
        <v>1</v>
      </c>
      <c r="F587" s="153" t="s">
        <v>1235</v>
      </c>
      <c r="H587" s="154">
        <v>1</v>
      </c>
      <c r="I587" s="155"/>
      <c r="L587" s="150"/>
      <c r="M587" s="156"/>
      <c r="T587" s="157"/>
      <c r="AT587" s="152" t="s">
        <v>205</v>
      </c>
      <c r="AU587" s="152" t="s">
        <v>89</v>
      </c>
      <c r="AV587" s="12" t="s">
        <v>89</v>
      </c>
      <c r="AW587" s="12" t="s">
        <v>36</v>
      </c>
      <c r="AX587" s="12" t="s">
        <v>81</v>
      </c>
      <c r="AY587" s="152" t="s">
        <v>196</v>
      </c>
    </row>
    <row r="588" spans="2:65" s="14" customFormat="1" ht="11.25">
      <c r="B588" s="164"/>
      <c r="D588" s="151" t="s">
        <v>205</v>
      </c>
      <c r="E588" s="165" t="s">
        <v>1</v>
      </c>
      <c r="F588" s="166" t="s">
        <v>249</v>
      </c>
      <c r="H588" s="167">
        <v>9</v>
      </c>
      <c r="I588" s="168"/>
      <c r="L588" s="164"/>
      <c r="M588" s="169"/>
      <c r="T588" s="170"/>
      <c r="AT588" s="165" t="s">
        <v>205</v>
      </c>
      <c r="AU588" s="165" t="s">
        <v>89</v>
      </c>
      <c r="AV588" s="14" t="s">
        <v>203</v>
      </c>
      <c r="AW588" s="14" t="s">
        <v>36</v>
      </c>
      <c r="AX588" s="14" t="s">
        <v>21</v>
      </c>
      <c r="AY588" s="165" t="s">
        <v>196</v>
      </c>
    </row>
    <row r="589" spans="2:65" s="1" customFormat="1" ht="24.2" customHeight="1">
      <c r="B589" s="32"/>
      <c r="C589" s="137" t="s">
        <v>1236</v>
      </c>
      <c r="D589" s="137" t="s">
        <v>198</v>
      </c>
      <c r="E589" s="138" t="s">
        <v>686</v>
      </c>
      <c r="F589" s="139" t="s">
        <v>687</v>
      </c>
      <c r="G589" s="140" t="s">
        <v>512</v>
      </c>
      <c r="H589" s="141">
        <v>9</v>
      </c>
      <c r="I589" s="142"/>
      <c r="J589" s="143">
        <f>ROUND(I589*H589,2)</f>
        <v>0</v>
      </c>
      <c r="K589" s="139" t="s">
        <v>217</v>
      </c>
      <c r="L589" s="32"/>
      <c r="M589" s="144" t="s">
        <v>1</v>
      </c>
      <c r="N589" s="145" t="s">
        <v>46</v>
      </c>
      <c r="P589" s="146">
        <f>O589*H589</f>
        <v>0</v>
      </c>
      <c r="Q589" s="146">
        <v>0</v>
      </c>
      <c r="R589" s="146">
        <f>Q589*H589</f>
        <v>0</v>
      </c>
      <c r="S589" s="146">
        <v>5.5E-2</v>
      </c>
      <c r="T589" s="147">
        <f>S589*H589</f>
        <v>0.495</v>
      </c>
      <c r="AR589" s="148" t="s">
        <v>203</v>
      </c>
      <c r="AT589" s="148" t="s">
        <v>198</v>
      </c>
      <c r="AU589" s="148" t="s">
        <v>89</v>
      </c>
      <c r="AY589" s="17" t="s">
        <v>196</v>
      </c>
      <c r="BE589" s="149">
        <f>IF(N589="základní",J589,0)</f>
        <v>0</v>
      </c>
      <c r="BF589" s="149">
        <f>IF(N589="snížená",J589,0)</f>
        <v>0</v>
      </c>
      <c r="BG589" s="149">
        <f>IF(N589="zákl. přenesená",J589,0)</f>
        <v>0</v>
      </c>
      <c r="BH589" s="149">
        <f>IF(N589="sníž. přenesená",J589,0)</f>
        <v>0</v>
      </c>
      <c r="BI589" s="149">
        <f>IF(N589="nulová",J589,0)</f>
        <v>0</v>
      </c>
      <c r="BJ589" s="17" t="s">
        <v>21</v>
      </c>
      <c r="BK589" s="149">
        <f>ROUND(I589*H589,2)</f>
        <v>0</v>
      </c>
      <c r="BL589" s="17" t="s">
        <v>203</v>
      </c>
      <c r="BM589" s="148" t="s">
        <v>1237</v>
      </c>
    </row>
    <row r="590" spans="2:65" s="1" customFormat="1" ht="16.5" customHeight="1">
      <c r="B590" s="32"/>
      <c r="C590" s="137" t="s">
        <v>1238</v>
      </c>
      <c r="D590" s="137" t="s">
        <v>198</v>
      </c>
      <c r="E590" s="138" t="s">
        <v>691</v>
      </c>
      <c r="F590" s="139" t="s">
        <v>692</v>
      </c>
      <c r="G590" s="140" t="s">
        <v>512</v>
      </c>
      <c r="H590" s="141">
        <v>9</v>
      </c>
      <c r="I590" s="142"/>
      <c r="J590" s="143">
        <f>ROUND(I590*H590,2)</f>
        <v>0</v>
      </c>
      <c r="K590" s="139" t="s">
        <v>217</v>
      </c>
      <c r="L590" s="32"/>
      <c r="M590" s="144" t="s">
        <v>1</v>
      </c>
      <c r="N590" s="145" t="s">
        <v>46</v>
      </c>
      <c r="P590" s="146">
        <f>O590*H590</f>
        <v>0</v>
      </c>
      <c r="Q590" s="146">
        <v>0</v>
      </c>
      <c r="R590" s="146">
        <f>Q590*H590</f>
        <v>0</v>
      </c>
      <c r="S590" s="146">
        <v>1.2999999999999999E-2</v>
      </c>
      <c r="T590" s="147">
        <f>S590*H590</f>
        <v>0.11699999999999999</v>
      </c>
      <c r="AR590" s="148" t="s">
        <v>203</v>
      </c>
      <c r="AT590" s="148" t="s">
        <v>198</v>
      </c>
      <c r="AU590" s="148" t="s">
        <v>89</v>
      </c>
      <c r="AY590" s="17" t="s">
        <v>196</v>
      </c>
      <c r="BE590" s="149">
        <f>IF(N590="základní",J590,0)</f>
        <v>0</v>
      </c>
      <c r="BF590" s="149">
        <f>IF(N590="snížená",J590,0)</f>
        <v>0</v>
      </c>
      <c r="BG590" s="149">
        <f>IF(N590="zákl. přenesená",J590,0)</f>
        <v>0</v>
      </c>
      <c r="BH590" s="149">
        <f>IF(N590="sníž. přenesená",J590,0)</f>
        <v>0</v>
      </c>
      <c r="BI590" s="149">
        <f>IF(N590="nulová",J590,0)</f>
        <v>0</v>
      </c>
      <c r="BJ590" s="17" t="s">
        <v>21</v>
      </c>
      <c r="BK590" s="149">
        <f>ROUND(I590*H590,2)</f>
        <v>0</v>
      </c>
      <c r="BL590" s="17" t="s">
        <v>203</v>
      </c>
      <c r="BM590" s="148" t="s">
        <v>1239</v>
      </c>
    </row>
    <row r="591" spans="2:65" s="1" customFormat="1" ht="24.2" customHeight="1">
      <c r="B591" s="32"/>
      <c r="C591" s="137" t="s">
        <v>1240</v>
      </c>
      <c r="D591" s="137" t="s">
        <v>198</v>
      </c>
      <c r="E591" s="138" t="s">
        <v>695</v>
      </c>
      <c r="F591" s="139" t="s">
        <v>696</v>
      </c>
      <c r="G591" s="140" t="s">
        <v>512</v>
      </c>
      <c r="H591" s="141">
        <v>9</v>
      </c>
      <c r="I591" s="142"/>
      <c r="J591" s="143">
        <f>ROUND(I591*H591,2)</f>
        <v>0</v>
      </c>
      <c r="K591" s="139" t="s">
        <v>217</v>
      </c>
      <c r="L591" s="32"/>
      <c r="M591" s="144" t="s">
        <v>1</v>
      </c>
      <c r="N591" s="145" t="s">
        <v>46</v>
      </c>
      <c r="P591" s="146">
        <f>O591*H591</f>
        <v>0</v>
      </c>
      <c r="Q591" s="146">
        <v>4.0000000000000002E-4</v>
      </c>
      <c r="R591" s="146">
        <f>Q591*H591</f>
        <v>3.6000000000000003E-3</v>
      </c>
      <c r="S591" s="146">
        <v>0</v>
      </c>
      <c r="T591" s="147">
        <f>S591*H591</f>
        <v>0</v>
      </c>
      <c r="AR591" s="148" t="s">
        <v>203</v>
      </c>
      <c r="AT591" s="148" t="s">
        <v>198</v>
      </c>
      <c r="AU591" s="148" t="s">
        <v>89</v>
      </c>
      <c r="AY591" s="17" t="s">
        <v>196</v>
      </c>
      <c r="BE591" s="149">
        <f>IF(N591="základní",J591,0)</f>
        <v>0</v>
      </c>
      <c r="BF591" s="149">
        <f>IF(N591="snížená",J591,0)</f>
        <v>0</v>
      </c>
      <c r="BG591" s="149">
        <f>IF(N591="zákl. přenesená",J591,0)</f>
        <v>0</v>
      </c>
      <c r="BH591" s="149">
        <f>IF(N591="sníž. přenesená",J591,0)</f>
        <v>0</v>
      </c>
      <c r="BI591" s="149">
        <f>IF(N591="nulová",J591,0)</f>
        <v>0</v>
      </c>
      <c r="BJ591" s="17" t="s">
        <v>21</v>
      </c>
      <c r="BK591" s="149">
        <f>ROUND(I591*H591,2)</f>
        <v>0</v>
      </c>
      <c r="BL591" s="17" t="s">
        <v>203</v>
      </c>
      <c r="BM591" s="148" t="s">
        <v>1241</v>
      </c>
    </row>
    <row r="592" spans="2:65" s="1" customFormat="1" ht="24.2" customHeight="1">
      <c r="B592" s="32"/>
      <c r="C592" s="137" t="s">
        <v>1242</v>
      </c>
      <c r="D592" s="137" t="s">
        <v>198</v>
      </c>
      <c r="E592" s="138" t="s">
        <v>699</v>
      </c>
      <c r="F592" s="139" t="s">
        <v>700</v>
      </c>
      <c r="G592" s="140" t="s">
        <v>209</v>
      </c>
      <c r="H592" s="141">
        <v>0.61199999999999999</v>
      </c>
      <c r="I592" s="142"/>
      <c r="J592" s="143">
        <f>ROUND(I592*H592,2)</f>
        <v>0</v>
      </c>
      <c r="K592" s="139" t="s">
        <v>202</v>
      </c>
      <c r="L592" s="32"/>
      <c r="M592" s="144" t="s">
        <v>1</v>
      </c>
      <c r="N592" s="145" t="s">
        <v>46</v>
      </c>
      <c r="P592" s="146">
        <f>O592*H592</f>
        <v>0</v>
      </c>
      <c r="Q592" s="146">
        <v>0</v>
      </c>
      <c r="R592" s="146">
        <f>Q592*H592</f>
        <v>0</v>
      </c>
      <c r="S592" s="146">
        <v>0</v>
      </c>
      <c r="T592" s="147">
        <f>S592*H592</f>
        <v>0</v>
      </c>
      <c r="AR592" s="148" t="s">
        <v>203</v>
      </c>
      <c r="AT592" s="148" t="s">
        <v>198</v>
      </c>
      <c r="AU592" s="148" t="s">
        <v>89</v>
      </c>
      <c r="AY592" s="17" t="s">
        <v>196</v>
      </c>
      <c r="BE592" s="149">
        <f>IF(N592="základní",J592,0)</f>
        <v>0</v>
      </c>
      <c r="BF592" s="149">
        <f>IF(N592="snížená",J592,0)</f>
        <v>0</v>
      </c>
      <c r="BG592" s="149">
        <f>IF(N592="zákl. přenesená",J592,0)</f>
        <v>0</v>
      </c>
      <c r="BH592" s="149">
        <f>IF(N592="sníž. přenesená",J592,0)</f>
        <v>0</v>
      </c>
      <c r="BI592" s="149">
        <f>IF(N592="nulová",J592,0)</f>
        <v>0</v>
      </c>
      <c r="BJ592" s="17" t="s">
        <v>21</v>
      </c>
      <c r="BK592" s="149">
        <f>ROUND(I592*H592,2)</f>
        <v>0</v>
      </c>
      <c r="BL592" s="17" t="s">
        <v>203</v>
      </c>
      <c r="BM592" s="148" t="s">
        <v>1243</v>
      </c>
    </row>
    <row r="593" spans="2:65" s="12" customFormat="1" ht="11.25">
      <c r="B593" s="150"/>
      <c r="D593" s="151" t="s">
        <v>205</v>
      </c>
      <c r="E593" s="152" t="s">
        <v>1</v>
      </c>
      <c r="F593" s="153" t="s">
        <v>1244</v>
      </c>
      <c r="H593" s="154">
        <v>0.61199999999999999</v>
      </c>
      <c r="I593" s="155"/>
      <c r="L593" s="150"/>
      <c r="M593" s="156"/>
      <c r="T593" s="157"/>
      <c r="AT593" s="152" t="s">
        <v>205</v>
      </c>
      <c r="AU593" s="152" t="s">
        <v>89</v>
      </c>
      <c r="AV593" s="12" t="s">
        <v>89</v>
      </c>
      <c r="AW593" s="12" t="s">
        <v>36</v>
      </c>
      <c r="AX593" s="12" t="s">
        <v>21</v>
      </c>
      <c r="AY593" s="152" t="s">
        <v>196</v>
      </c>
    </row>
    <row r="594" spans="2:65" s="1" customFormat="1" ht="24.2" customHeight="1">
      <c r="B594" s="32"/>
      <c r="C594" s="137" t="s">
        <v>1245</v>
      </c>
      <c r="D594" s="137" t="s">
        <v>198</v>
      </c>
      <c r="E594" s="138" t="s">
        <v>704</v>
      </c>
      <c r="F594" s="139" t="s">
        <v>705</v>
      </c>
      <c r="G594" s="140" t="s">
        <v>209</v>
      </c>
      <c r="H594" s="141">
        <v>4.2839999999999998</v>
      </c>
      <c r="I594" s="142"/>
      <c r="J594" s="143">
        <f>ROUND(I594*H594,2)</f>
        <v>0</v>
      </c>
      <c r="K594" s="139" t="s">
        <v>202</v>
      </c>
      <c r="L594" s="32"/>
      <c r="M594" s="144" t="s">
        <v>1</v>
      </c>
      <c r="N594" s="145" t="s">
        <v>46</v>
      </c>
      <c r="P594" s="146">
        <f>O594*H594</f>
        <v>0</v>
      </c>
      <c r="Q594" s="146">
        <v>0</v>
      </c>
      <c r="R594" s="146">
        <f>Q594*H594</f>
        <v>0</v>
      </c>
      <c r="S594" s="146">
        <v>0</v>
      </c>
      <c r="T594" s="147">
        <f>S594*H594</f>
        <v>0</v>
      </c>
      <c r="AR594" s="148" t="s">
        <v>203</v>
      </c>
      <c r="AT594" s="148" t="s">
        <v>198</v>
      </c>
      <c r="AU594" s="148" t="s">
        <v>89</v>
      </c>
      <c r="AY594" s="17" t="s">
        <v>196</v>
      </c>
      <c r="BE594" s="149">
        <f>IF(N594="základní",J594,0)</f>
        <v>0</v>
      </c>
      <c r="BF594" s="149">
        <f>IF(N594="snížená",J594,0)</f>
        <v>0</v>
      </c>
      <c r="BG594" s="149">
        <f>IF(N594="zákl. přenesená",J594,0)</f>
        <v>0</v>
      </c>
      <c r="BH594" s="149">
        <f>IF(N594="sníž. přenesená",J594,0)</f>
        <v>0</v>
      </c>
      <c r="BI594" s="149">
        <f>IF(N594="nulová",J594,0)</f>
        <v>0</v>
      </c>
      <c r="BJ594" s="17" t="s">
        <v>21</v>
      </c>
      <c r="BK594" s="149">
        <f>ROUND(I594*H594,2)</f>
        <v>0</v>
      </c>
      <c r="BL594" s="17" t="s">
        <v>203</v>
      </c>
      <c r="BM594" s="148" t="s">
        <v>1246</v>
      </c>
    </row>
    <row r="595" spans="2:65" s="12" customFormat="1" ht="11.25">
      <c r="B595" s="150"/>
      <c r="D595" s="151" t="s">
        <v>205</v>
      </c>
      <c r="F595" s="153" t="s">
        <v>1247</v>
      </c>
      <c r="H595" s="154">
        <v>4.2839999999999998</v>
      </c>
      <c r="I595" s="155"/>
      <c r="L595" s="150"/>
      <c r="M595" s="156"/>
      <c r="T595" s="157"/>
      <c r="AT595" s="152" t="s">
        <v>205</v>
      </c>
      <c r="AU595" s="152" t="s">
        <v>89</v>
      </c>
      <c r="AV595" s="12" t="s">
        <v>89</v>
      </c>
      <c r="AW595" s="12" t="s">
        <v>4</v>
      </c>
      <c r="AX595" s="12" t="s">
        <v>21</v>
      </c>
      <c r="AY595" s="152" t="s">
        <v>196</v>
      </c>
    </row>
    <row r="596" spans="2:65" s="1" customFormat="1" ht="21.75" customHeight="1">
      <c r="B596" s="32"/>
      <c r="C596" s="137" t="s">
        <v>1248</v>
      </c>
      <c r="D596" s="137" t="s">
        <v>198</v>
      </c>
      <c r="E596" s="138" t="s">
        <v>1249</v>
      </c>
      <c r="F596" s="139" t="s">
        <v>1250</v>
      </c>
      <c r="G596" s="140" t="s">
        <v>227</v>
      </c>
      <c r="H596" s="141">
        <v>18</v>
      </c>
      <c r="I596" s="142"/>
      <c r="J596" s="143">
        <f>ROUND(I596*H596,2)</f>
        <v>0</v>
      </c>
      <c r="K596" s="139" t="s">
        <v>202</v>
      </c>
      <c r="L596" s="32"/>
      <c r="M596" s="144" t="s">
        <v>1</v>
      </c>
      <c r="N596" s="145" t="s">
        <v>46</v>
      </c>
      <c r="P596" s="146">
        <f>O596*H596</f>
        <v>0</v>
      </c>
      <c r="Q596" s="146">
        <v>0</v>
      </c>
      <c r="R596" s="146">
        <f>Q596*H596</f>
        <v>0</v>
      </c>
      <c r="S596" s="146">
        <v>6.9999999999999999E-4</v>
      </c>
      <c r="T596" s="147">
        <f>S596*H596</f>
        <v>1.26E-2</v>
      </c>
      <c r="AR596" s="148" t="s">
        <v>203</v>
      </c>
      <c r="AT596" s="148" t="s">
        <v>198</v>
      </c>
      <c r="AU596" s="148" t="s">
        <v>89</v>
      </c>
      <c r="AY596" s="17" t="s">
        <v>196</v>
      </c>
      <c r="BE596" s="149">
        <f>IF(N596="základní",J596,0)</f>
        <v>0</v>
      </c>
      <c r="BF596" s="149">
        <f>IF(N596="snížená",J596,0)</f>
        <v>0</v>
      </c>
      <c r="BG596" s="149">
        <f>IF(N596="zákl. přenesená",J596,0)</f>
        <v>0</v>
      </c>
      <c r="BH596" s="149">
        <f>IF(N596="sníž. přenesená",J596,0)</f>
        <v>0</v>
      </c>
      <c r="BI596" s="149">
        <f>IF(N596="nulová",J596,0)</f>
        <v>0</v>
      </c>
      <c r="BJ596" s="17" t="s">
        <v>21</v>
      </c>
      <c r="BK596" s="149">
        <f>ROUND(I596*H596,2)</f>
        <v>0</v>
      </c>
      <c r="BL596" s="17" t="s">
        <v>203</v>
      </c>
      <c r="BM596" s="148" t="s">
        <v>1251</v>
      </c>
    </row>
    <row r="597" spans="2:65" s="12" customFormat="1" ht="11.25">
      <c r="B597" s="150"/>
      <c r="D597" s="151" t="s">
        <v>205</v>
      </c>
      <c r="E597" s="152" t="s">
        <v>1</v>
      </c>
      <c r="F597" s="153" t="s">
        <v>1252</v>
      </c>
      <c r="H597" s="154">
        <v>17</v>
      </c>
      <c r="I597" s="155"/>
      <c r="L597" s="150"/>
      <c r="M597" s="156"/>
      <c r="T597" s="157"/>
      <c r="AT597" s="152" t="s">
        <v>205</v>
      </c>
      <c r="AU597" s="152" t="s">
        <v>89</v>
      </c>
      <c r="AV597" s="12" t="s">
        <v>89</v>
      </c>
      <c r="AW597" s="12" t="s">
        <v>36</v>
      </c>
      <c r="AX597" s="12" t="s">
        <v>81</v>
      </c>
      <c r="AY597" s="152" t="s">
        <v>196</v>
      </c>
    </row>
    <row r="598" spans="2:65" s="12" customFormat="1" ht="11.25">
      <c r="B598" s="150"/>
      <c r="D598" s="151" t="s">
        <v>205</v>
      </c>
      <c r="E598" s="152" t="s">
        <v>1</v>
      </c>
      <c r="F598" s="153" t="s">
        <v>1253</v>
      </c>
      <c r="H598" s="154">
        <v>1</v>
      </c>
      <c r="I598" s="155"/>
      <c r="L598" s="150"/>
      <c r="M598" s="156"/>
      <c r="T598" s="157"/>
      <c r="AT598" s="152" t="s">
        <v>205</v>
      </c>
      <c r="AU598" s="152" t="s">
        <v>89</v>
      </c>
      <c r="AV598" s="12" t="s">
        <v>89</v>
      </c>
      <c r="AW598" s="12" t="s">
        <v>36</v>
      </c>
      <c r="AX598" s="12" t="s">
        <v>81</v>
      </c>
      <c r="AY598" s="152" t="s">
        <v>196</v>
      </c>
    </row>
    <row r="599" spans="2:65" s="14" customFormat="1" ht="11.25">
      <c r="B599" s="164"/>
      <c r="D599" s="151" t="s">
        <v>205</v>
      </c>
      <c r="E599" s="165" t="s">
        <v>1</v>
      </c>
      <c r="F599" s="166" t="s">
        <v>249</v>
      </c>
      <c r="H599" s="167">
        <v>18</v>
      </c>
      <c r="I599" s="168"/>
      <c r="L599" s="164"/>
      <c r="M599" s="169"/>
      <c r="T599" s="170"/>
      <c r="AT599" s="165" t="s">
        <v>205</v>
      </c>
      <c r="AU599" s="165" t="s">
        <v>89</v>
      </c>
      <c r="AV599" s="14" t="s">
        <v>203</v>
      </c>
      <c r="AW599" s="14" t="s">
        <v>36</v>
      </c>
      <c r="AX599" s="14" t="s">
        <v>21</v>
      </c>
      <c r="AY599" s="165" t="s">
        <v>196</v>
      </c>
    </row>
    <row r="600" spans="2:65" s="1" customFormat="1" ht="24.2" customHeight="1">
      <c r="B600" s="32"/>
      <c r="C600" s="137" t="s">
        <v>1254</v>
      </c>
      <c r="D600" s="137" t="s">
        <v>198</v>
      </c>
      <c r="E600" s="138" t="s">
        <v>1255</v>
      </c>
      <c r="F600" s="139" t="s">
        <v>1256</v>
      </c>
      <c r="G600" s="140" t="s">
        <v>227</v>
      </c>
      <c r="H600" s="141">
        <v>32.799999999999997</v>
      </c>
      <c r="I600" s="142"/>
      <c r="J600" s="143">
        <f>ROUND(I600*H600,2)</f>
        <v>0</v>
      </c>
      <c r="K600" s="139" t="s">
        <v>202</v>
      </c>
      <c r="L600" s="32"/>
      <c r="M600" s="144" t="s">
        <v>1</v>
      </c>
      <c r="N600" s="145" t="s">
        <v>46</v>
      </c>
      <c r="P600" s="146">
        <f>O600*H600</f>
        <v>0</v>
      </c>
      <c r="Q600" s="146">
        <v>0</v>
      </c>
      <c r="R600" s="146">
        <f>Q600*H600</f>
        <v>0</v>
      </c>
      <c r="S600" s="146">
        <v>2.5000000000000001E-3</v>
      </c>
      <c r="T600" s="147">
        <f>S600*H600</f>
        <v>8.199999999999999E-2</v>
      </c>
      <c r="AR600" s="148" t="s">
        <v>203</v>
      </c>
      <c r="AT600" s="148" t="s">
        <v>198</v>
      </c>
      <c r="AU600" s="148" t="s">
        <v>89</v>
      </c>
      <c r="AY600" s="17" t="s">
        <v>196</v>
      </c>
      <c r="BE600" s="149">
        <f>IF(N600="základní",J600,0)</f>
        <v>0</v>
      </c>
      <c r="BF600" s="149">
        <f>IF(N600="snížená",J600,0)</f>
        <v>0</v>
      </c>
      <c r="BG600" s="149">
        <f>IF(N600="zákl. přenesená",J600,0)</f>
        <v>0</v>
      </c>
      <c r="BH600" s="149">
        <f>IF(N600="sníž. přenesená",J600,0)</f>
        <v>0</v>
      </c>
      <c r="BI600" s="149">
        <f>IF(N600="nulová",J600,0)</f>
        <v>0</v>
      </c>
      <c r="BJ600" s="17" t="s">
        <v>21</v>
      </c>
      <c r="BK600" s="149">
        <f>ROUND(I600*H600,2)</f>
        <v>0</v>
      </c>
      <c r="BL600" s="17" t="s">
        <v>203</v>
      </c>
      <c r="BM600" s="148" t="s">
        <v>1257</v>
      </c>
    </row>
    <row r="601" spans="2:65" s="12" customFormat="1" ht="11.25">
      <c r="B601" s="150"/>
      <c r="D601" s="151" t="s">
        <v>205</v>
      </c>
      <c r="E601" s="152" t="s">
        <v>1</v>
      </c>
      <c r="F601" s="153" t="s">
        <v>1258</v>
      </c>
      <c r="H601" s="154">
        <v>32.799999999999997</v>
      </c>
      <c r="I601" s="155"/>
      <c r="L601" s="150"/>
      <c r="M601" s="156"/>
      <c r="T601" s="157"/>
      <c r="AT601" s="152" t="s">
        <v>205</v>
      </c>
      <c r="AU601" s="152" t="s">
        <v>89</v>
      </c>
      <c r="AV601" s="12" t="s">
        <v>89</v>
      </c>
      <c r="AW601" s="12" t="s">
        <v>36</v>
      </c>
      <c r="AX601" s="12" t="s">
        <v>21</v>
      </c>
      <c r="AY601" s="152" t="s">
        <v>196</v>
      </c>
    </row>
    <row r="602" spans="2:65" s="1" customFormat="1" ht="24.2" customHeight="1">
      <c r="B602" s="32"/>
      <c r="C602" s="137" t="s">
        <v>1259</v>
      </c>
      <c r="D602" s="137" t="s">
        <v>198</v>
      </c>
      <c r="E602" s="138" t="s">
        <v>714</v>
      </c>
      <c r="F602" s="139" t="s">
        <v>715</v>
      </c>
      <c r="G602" s="140" t="s">
        <v>209</v>
      </c>
      <c r="H602" s="141">
        <v>9.5000000000000001E-2</v>
      </c>
      <c r="I602" s="142"/>
      <c r="J602" s="143">
        <f>ROUND(I602*H602,2)</f>
        <v>0</v>
      </c>
      <c r="K602" s="139" t="s">
        <v>202</v>
      </c>
      <c r="L602" s="32"/>
      <c r="M602" s="144" t="s">
        <v>1</v>
      </c>
      <c r="N602" s="145" t="s">
        <v>46</v>
      </c>
      <c r="P602" s="146">
        <f>O602*H602</f>
        <v>0</v>
      </c>
      <c r="Q602" s="146">
        <v>0</v>
      </c>
      <c r="R602" s="146">
        <f>Q602*H602</f>
        <v>0</v>
      </c>
      <c r="S602" s="146">
        <v>0</v>
      </c>
      <c r="T602" s="147">
        <f>S602*H602</f>
        <v>0</v>
      </c>
      <c r="AR602" s="148" t="s">
        <v>203</v>
      </c>
      <c r="AT602" s="148" t="s">
        <v>198</v>
      </c>
      <c r="AU602" s="148" t="s">
        <v>89</v>
      </c>
      <c r="AY602" s="17" t="s">
        <v>196</v>
      </c>
      <c r="BE602" s="149">
        <f>IF(N602="základní",J602,0)</f>
        <v>0</v>
      </c>
      <c r="BF602" s="149">
        <f>IF(N602="snížená",J602,0)</f>
        <v>0</v>
      </c>
      <c r="BG602" s="149">
        <f>IF(N602="zákl. přenesená",J602,0)</f>
        <v>0</v>
      </c>
      <c r="BH602" s="149">
        <f>IF(N602="sníž. přenesená",J602,0)</f>
        <v>0</v>
      </c>
      <c r="BI602" s="149">
        <f>IF(N602="nulová",J602,0)</f>
        <v>0</v>
      </c>
      <c r="BJ602" s="17" t="s">
        <v>21</v>
      </c>
      <c r="BK602" s="149">
        <f>ROUND(I602*H602,2)</f>
        <v>0</v>
      </c>
      <c r="BL602" s="17" t="s">
        <v>203</v>
      </c>
      <c r="BM602" s="148" t="s">
        <v>1260</v>
      </c>
    </row>
    <row r="603" spans="2:65" s="1" customFormat="1" ht="24.2" customHeight="1">
      <c r="B603" s="32"/>
      <c r="C603" s="137" t="s">
        <v>1261</v>
      </c>
      <c r="D603" s="137" t="s">
        <v>198</v>
      </c>
      <c r="E603" s="138" t="s">
        <v>699</v>
      </c>
      <c r="F603" s="139" t="s">
        <v>700</v>
      </c>
      <c r="G603" s="140" t="s">
        <v>209</v>
      </c>
      <c r="H603" s="141">
        <v>9.5000000000000001E-2</v>
      </c>
      <c r="I603" s="142"/>
      <c r="J603" s="143">
        <f>ROUND(I603*H603,2)</f>
        <v>0</v>
      </c>
      <c r="K603" s="139" t="s">
        <v>202</v>
      </c>
      <c r="L603" s="32"/>
      <c r="M603" s="144" t="s">
        <v>1</v>
      </c>
      <c r="N603" s="145" t="s">
        <v>46</v>
      </c>
      <c r="P603" s="146">
        <f>O603*H603</f>
        <v>0</v>
      </c>
      <c r="Q603" s="146">
        <v>0</v>
      </c>
      <c r="R603" s="146">
        <f>Q603*H603</f>
        <v>0</v>
      </c>
      <c r="S603" s="146">
        <v>0</v>
      </c>
      <c r="T603" s="147">
        <f>S603*H603</f>
        <v>0</v>
      </c>
      <c r="AR603" s="148" t="s">
        <v>203</v>
      </c>
      <c r="AT603" s="148" t="s">
        <v>198</v>
      </c>
      <c r="AU603" s="148" t="s">
        <v>89</v>
      </c>
      <c r="AY603" s="17" t="s">
        <v>196</v>
      </c>
      <c r="BE603" s="149">
        <f>IF(N603="základní",J603,0)</f>
        <v>0</v>
      </c>
      <c r="BF603" s="149">
        <f>IF(N603="snížená",J603,0)</f>
        <v>0</v>
      </c>
      <c r="BG603" s="149">
        <f>IF(N603="zákl. přenesená",J603,0)</f>
        <v>0</v>
      </c>
      <c r="BH603" s="149">
        <f>IF(N603="sníž. přenesená",J603,0)</f>
        <v>0</v>
      </c>
      <c r="BI603" s="149">
        <f>IF(N603="nulová",J603,0)</f>
        <v>0</v>
      </c>
      <c r="BJ603" s="17" t="s">
        <v>21</v>
      </c>
      <c r="BK603" s="149">
        <f>ROUND(I603*H603,2)</f>
        <v>0</v>
      </c>
      <c r="BL603" s="17" t="s">
        <v>203</v>
      </c>
      <c r="BM603" s="148" t="s">
        <v>1262</v>
      </c>
    </row>
    <row r="604" spans="2:65" s="1" customFormat="1" ht="24.2" customHeight="1">
      <c r="B604" s="32"/>
      <c r="C604" s="137" t="s">
        <v>1263</v>
      </c>
      <c r="D604" s="137" t="s">
        <v>198</v>
      </c>
      <c r="E604" s="138" t="s">
        <v>704</v>
      </c>
      <c r="F604" s="139" t="s">
        <v>705</v>
      </c>
      <c r="G604" s="140" t="s">
        <v>209</v>
      </c>
      <c r="H604" s="141">
        <v>1.0449999999999999</v>
      </c>
      <c r="I604" s="142"/>
      <c r="J604" s="143">
        <f>ROUND(I604*H604,2)</f>
        <v>0</v>
      </c>
      <c r="K604" s="139" t="s">
        <v>202</v>
      </c>
      <c r="L604" s="32"/>
      <c r="M604" s="144" t="s">
        <v>1</v>
      </c>
      <c r="N604" s="145" t="s">
        <v>46</v>
      </c>
      <c r="P604" s="146">
        <f>O604*H604</f>
        <v>0</v>
      </c>
      <c r="Q604" s="146">
        <v>0</v>
      </c>
      <c r="R604" s="146">
        <f>Q604*H604</f>
        <v>0</v>
      </c>
      <c r="S604" s="146">
        <v>0</v>
      </c>
      <c r="T604" s="147">
        <f>S604*H604</f>
        <v>0</v>
      </c>
      <c r="AR604" s="148" t="s">
        <v>203</v>
      </c>
      <c r="AT604" s="148" t="s">
        <v>198</v>
      </c>
      <c r="AU604" s="148" t="s">
        <v>89</v>
      </c>
      <c r="AY604" s="17" t="s">
        <v>196</v>
      </c>
      <c r="BE604" s="149">
        <f>IF(N604="základní",J604,0)</f>
        <v>0</v>
      </c>
      <c r="BF604" s="149">
        <f>IF(N604="snížená",J604,0)</f>
        <v>0</v>
      </c>
      <c r="BG604" s="149">
        <f>IF(N604="zákl. přenesená",J604,0)</f>
        <v>0</v>
      </c>
      <c r="BH604" s="149">
        <f>IF(N604="sníž. přenesená",J604,0)</f>
        <v>0</v>
      </c>
      <c r="BI604" s="149">
        <f>IF(N604="nulová",J604,0)</f>
        <v>0</v>
      </c>
      <c r="BJ604" s="17" t="s">
        <v>21</v>
      </c>
      <c r="BK604" s="149">
        <f>ROUND(I604*H604,2)</f>
        <v>0</v>
      </c>
      <c r="BL604" s="17" t="s">
        <v>203</v>
      </c>
      <c r="BM604" s="148" t="s">
        <v>1264</v>
      </c>
    </row>
    <row r="605" spans="2:65" s="12" customFormat="1" ht="11.25">
      <c r="B605" s="150"/>
      <c r="D605" s="151" t="s">
        <v>205</v>
      </c>
      <c r="F605" s="153" t="s">
        <v>1265</v>
      </c>
      <c r="H605" s="154">
        <v>1.0449999999999999</v>
      </c>
      <c r="I605" s="155"/>
      <c r="L605" s="150"/>
      <c r="M605" s="156"/>
      <c r="T605" s="157"/>
      <c r="AT605" s="152" t="s">
        <v>205</v>
      </c>
      <c r="AU605" s="152" t="s">
        <v>89</v>
      </c>
      <c r="AV605" s="12" t="s">
        <v>89</v>
      </c>
      <c r="AW605" s="12" t="s">
        <v>4</v>
      </c>
      <c r="AX605" s="12" t="s">
        <v>21</v>
      </c>
      <c r="AY605" s="152" t="s">
        <v>196</v>
      </c>
    </row>
    <row r="606" spans="2:65" s="1" customFormat="1" ht="37.9" customHeight="1">
      <c r="B606" s="32"/>
      <c r="C606" s="137" t="s">
        <v>1266</v>
      </c>
      <c r="D606" s="137" t="s">
        <v>198</v>
      </c>
      <c r="E606" s="138" t="s">
        <v>1267</v>
      </c>
      <c r="F606" s="139" t="s">
        <v>1268</v>
      </c>
      <c r="G606" s="140" t="s">
        <v>209</v>
      </c>
      <c r="H606" s="141">
        <v>9.5000000000000001E-2</v>
      </c>
      <c r="I606" s="142"/>
      <c r="J606" s="143">
        <f>ROUND(I606*H606,2)</f>
        <v>0</v>
      </c>
      <c r="K606" s="139" t="s">
        <v>202</v>
      </c>
      <c r="L606" s="32"/>
      <c r="M606" s="144" t="s">
        <v>1</v>
      </c>
      <c r="N606" s="145" t="s">
        <v>46</v>
      </c>
      <c r="P606" s="146">
        <f>O606*H606</f>
        <v>0</v>
      </c>
      <c r="Q606" s="146">
        <v>0</v>
      </c>
      <c r="R606" s="146">
        <f>Q606*H606</f>
        <v>0</v>
      </c>
      <c r="S606" s="146">
        <v>0</v>
      </c>
      <c r="T606" s="147">
        <f>S606*H606</f>
        <v>0</v>
      </c>
      <c r="AR606" s="148" t="s">
        <v>203</v>
      </c>
      <c r="AT606" s="148" t="s">
        <v>198</v>
      </c>
      <c r="AU606" s="148" t="s">
        <v>89</v>
      </c>
      <c r="AY606" s="17" t="s">
        <v>196</v>
      </c>
      <c r="BE606" s="149">
        <f>IF(N606="základní",J606,0)</f>
        <v>0</v>
      </c>
      <c r="BF606" s="149">
        <f>IF(N606="snížená",J606,0)</f>
        <v>0</v>
      </c>
      <c r="BG606" s="149">
        <f>IF(N606="zákl. přenesená",J606,0)</f>
        <v>0</v>
      </c>
      <c r="BH606" s="149">
        <f>IF(N606="sníž. přenesená",J606,0)</f>
        <v>0</v>
      </c>
      <c r="BI606" s="149">
        <f>IF(N606="nulová",J606,0)</f>
        <v>0</v>
      </c>
      <c r="BJ606" s="17" t="s">
        <v>21</v>
      </c>
      <c r="BK606" s="149">
        <f>ROUND(I606*H606,2)</f>
        <v>0</v>
      </c>
      <c r="BL606" s="17" t="s">
        <v>203</v>
      </c>
      <c r="BM606" s="148" t="s">
        <v>1269</v>
      </c>
    </row>
    <row r="607" spans="2:65" s="1" customFormat="1" ht="21.75" customHeight="1">
      <c r="B607" s="32"/>
      <c r="C607" s="137" t="s">
        <v>1270</v>
      </c>
      <c r="D607" s="137" t="s">
        <v>198</v>
      </c>
      <c r="E607" s="138" t="s">
        <v>709</v>
      </c>
      <c r="F607" s="139" t="s">
        <v>710</v>
      </c>
      <c r="G607" s="140" t="s">
        <v>227</v>
      </c>
      <c r="H607" s="141">
        <v>15.2</v>
      </c>
      <c r="I607" s="142"/>
      <c r="J607" s="143">
        <f>ROUND(I607*H607,2)</f>
        <v>0</v>
      </c>
      <c r="K607" s="139" t="s">
        <v>202</v>
      </c>
      <c r="L607" s="32"/>
      <c r="M607" s="144" t="s">
        <v>1</v>
      </c>
      <c r="N607" s="145" t="s">
        <v>46</v>
      </c>
      <c r="P607" s="146">
        <f>O607*H607</f>
        <v>0</v>
      </c>
      <c r="Q607" s="146">
        <v>0</v>
      </c>
      <c r="R607" s="146">
        <f>Q607*H607</f>
        <v>0</v>
      </c>
      <c r="S607" s="146">
        <v>4.3999999999999997E-2</v>
      </c>
      <c r="T607" s="147">
        <f>S607*H607</f>
        <v>0.66879999999999995</v>
      </c>
      <c r="AR607" s="148" t="s">
        <v>203</v>
      </c>
      <c r="AT607" s="148" t="s">
        <v>198</v>
      </c>
      <c r="AU607" s="148" t="s">
        <v>89</v>
      </c>
      <c r="AY607" s="17" t="s">
        <v>196</v>
      </c>
      <c r="BE607" s="149">
        <f>IF(N607="základní",J607,0)</f>
        <v>0</v>
      </c>
      <c r="BF607" s="149">
        <f>IF(N607="snížená",J607,0)</f>
        <v>0</v>
      </c>
      <c r="BG607" s="149">
        <f>IF(N607="zákl. přenesená",J607,0)</f>
        <v>0</v>
      </c>
      <c r="BH607" s="149">
        <f>IF(N607="sníž. přenesená",J607,0)</f>
        <v>0</v>
      </c>
      <c r="BI607" s="149">
        <f>IF(N607="nulová",J607,0)</f>
        <v>0</v>
      </c>
      <c r="BJ607" s="17" t="s">
        <v>21</v>
      </c>
      <c r="BK607" s="149">
        <f>ROUND(I607*H607,2)</f>
        <v>0</v>
      </c>
      <c r="BL607" s="17" t="s">
        <v>203</v>
      </c>
      <c r="BM607" s="148" t="s">
        <v>711</v>
      </c>
    </row>
    <row r="608" spans="2:65" s="12" customFormat="1" ht="11.25">
      <c r="B608" s="150"/>
      <c r="D608" s="151" t="s">
        <v>205</v>
      </c>
      <c r="E608" s="152" t="s">
        <v>1</v>
      </c>
      <c r="F608" s="153" t="s">
        <v>1271</v>
      </c>
      <c r="H608" s="154">
        <v>15.2</v>
      </c>
      <c r="I608" s="155"/>
      <c r="L608" s="150"/>
      <c r="M608" s="156"/>
      <c r="T608" s="157"/>
      <c r="AT608" s="152" t="s">
        <v>205</v>
      </c>
      <c r="AU608" s="152" t="s">
        <v>89</v>
      </c>
      <c r="AV608" s="12" t="s">
        <v>89</v>
      </c>
      <c r="AW608" s="12" t="s">
        <v>36</v>
      </c>
      <c r="AX608" s="12" t="s">
        <v>21</v>
      </c>
      <c r="AY608" s="152" t="s">
        <v>196</v>
      </c>
    </row>
    <row r="609" spans="2:65" s="1" customFormat="1" ht="24.2" customHeight="1">
      <c r="B609" s="32"/>
      <c r="C609" s="137" t="s">
        <v>1272</v>
      </c>
      <c r="D609" s="137" t="s">
        <v>198</v>
      </c>
      <c r="E609" s="138" t="s">
        <v>714</v>
      </c>
      <c r="F609" s="139" t="s">
        <v>715</v>
      </c>
      <c r="G609" s="140" t="s">
        <v>209</v>
      </c>
      <c r="H609" s="141">
        <v>0.66900000000000004</v>
      </c>
      <c r="I609" s="142"/>
      <c r="J609" s="143">
        <f>ROUND(I609*H609,2)</f>
        <v>0</v>
      </c>
      <c r="K609" s="139" t="s">
        <v>202</v>
      </c>
      <c r="L609" s="32"/>
      <c r="M609" s="144" t="s">
        <v>1</v>
      </c>
      <c r="N609" s="145" t="s">
        <v>46</v>
      </c>
      <c r="P609" s="146">
        <f>O609*H609</f>
        <v>0</v>
      </c>
      <c r="Q609" s="146">
        <v>0</v>
      </c>
      <c r="R609" s="146">
        <f>Q609*H609</f>
        <v>0</v>
      </c>
      <c r="S609" s="146">
        <v>0</v>
      </c>
      <c r="T609" s="147">
        <f>S609*H609</f>
        <v>0</v>
      </c>
      <c r="AR609" s="148" t="s">
        <v>203</v>
      </c>
      <c r="AT609" s="148" t="s">
        <v>198</v>
      </c>
      <c r="AU609" s="148" t="s">
        <v>89</v>
      </c>
      <c r="AY609" s="17" t="s">
        <v>196</v>
      </c>
      <c r="BE609" s="149">
        <f>IF(N609="základní",J609,0)</f>
        <v>0</v>
      </c>
      <c r="BF609" s="149">
        <f>IF(N609="snížená",J609,0)</f>
        <v>0</v>
      </c>
      <c r="BG609" s="149">
        <f>IF(N609="zákl. přenesená",J609,0)</f>
        <v>0</v>
      </c>
      <c r="BH609" s="149">
        <f>IF(N609="sníž. přenesená",J609,0)</f>
        <v>0</v>
      </c>
      <c r="BI609" s="149">
        <f>IF(N609="nulová",J609,0)</f>
        <v>0</v>
      </c>
      <c r="BJ609" s="17" t="s">
        <v>21</v>
      </c>
      <c r="BK609" s="149">
        <f>ROUND(I609*H609,2)</f>
        <v>0</v>
      </c>
      <c r="BL609" s="17" t="s">
        <v>203</v>
      </c>
      <c r="BM609" s="148" t="s">
        <v>716</v>
      </c>
    </row>
    <row r="610" spans="2:65" s="1" customFormat="1" ht="24.2" customHeight="1">
      <c r="B610" s="32"/>
      <c r="C610" s="137" t="s">
        <v>1273</v>
      </c>
      <c r="D610" s="137" t="s">
        <v>198</v>
      </c>
      <c r="E610" s="138" t="s">
        <v>699</v>
      </c>
      <c r="F610" s="139" t="s">
        <v>700</v>
      </c>
      <c r="G610" s="140" t="s">
        <v>209</v>
      </c>
      <c r="H610" s="141">
        <v>0.66900000000000004</v>
      </c>
      <c r="I610" s="142"/>
      <c r="J610" s="143">
        <f>ROUND(I610*H610,2)</f>
        <v>0</v>
      </c>
      <c r="K610" s="139" t="s">
        <v>202</v>
      </c>
      <c r="L610" s="32"/>
      <c r="M610" s="144" t="s">
        <v>1</v>
      </c>
      <c r="N610" s="145" t="s">
        <v>46</v>
      </c>
      <c r="P610" s="146">
        <f>O610*H610</f>
        <v>0</v>
      </c>
      <c r="Q610" s="146">
        <v>0</v>
      </c>
      <c r="R610" s="146">
        <f>Q610*H610</f>
        <v>0</v>
      </c>
      <c r="S610" s="146">
        <v>0</v>
      </c>
      <c r="T610" s="147">
        <f>S610*H610</f>
        <v>0</v>
      </c>
      <c r="AR610" s="148" t="s">
        <v>203</v>
      </c>
      <c r="AT610" s="148" t="s">
        <v>198</v>
      </c>
      <c r="AU610" s="148" t="s">
        <v>89</v>
      </c>
      <c r="AY610" s="17" t="s">
        <v>196</v>
      </c>
      <c r="BE610" s="149">
        <f>IF(N610="základní",J610,0)</f>
        <v>0</v>
      </c>
      <c r="BF610" s="149">
        <f>IF(N610="snížená",J610,0)</f>
        <v>0</v>
      </c>
      <c r="BG610" s="149">
        <f>IF(N610="zákl. přenesená",J610,0)</f>
        <v>0</v>
      </c>
      <c r="BH610" s="149">
        <f>IF(N610="sníž. přenesená",J610,0)</f>
        <v>0</v>
      </c>
      <c r="BI610" s="149">
        <f>IF(N610="nulová",J610,0)</f>
        <v>0</v>
      </c>
      <c r="BJ610" s="17" t="s">
        <v>21</v>
      </c>
      <c r="BK610" s="149">
        <f>ROUND(I610*H610,2)</f>
        <v>0</v>
      </c>
      <c r="BL610" s="17" t="s">
        <v>203</v>
      </c>
      <c r="BM610" s="148" t="s">
        <v>718</v>
      </c>
    </row>
    <row r="611" spans="2:65" s="1" customFormat="1" ht="24.2" customHeight="1">
      <c r="B611" s="32"/>
      <c r="C611" s="137" t="s">
        <v>1274</v>
      </c>
      <c r="D611" s="137" t="s">
        <v>198</v>
      </c>
      <c r="E611" s="138" t="s">
        <v>704</v>
      </c>
      <c r="F611" s="139" t="s">
        <v>705</v>
      </c>
      <c r="G611" s="140" t="s">
        <v>209</v>
      </c>
      <c r="H611" s="141">
        <v>7.359</v>
      </c>
      <c r="I611" s="142"/>
      <c r="J611" s="143">
        <f>ROUND(I611*H611,2)</f>
        <v>0</v>
      </c>
      <c r="K611" s="139" t="s">
        <v>202</v>
      </c>
      <c r="L611" s="32"/>
      <c r="M611" s="144" t="s">
        <v>1</v>
      </c>
      <c r="N611" s="145" t="s">
        <v>46</v>
      </c>
      <c r="P611" s="146">
        <f>O611*H611</f>
        <v>0</v>
      </c>
      <c r="Q611" s="146">
        <v>0</v>
      </c>
      <c r="R611" s="146">
        <f>Q611*H611</f>
        <v>0</v>
      </c>
      <c r="S611" s="146">
        <v>0</v>
      </c>
      <c r="T611" s="147">
        <f>S611*H611</f>
        <v>0</v>
      </c>
      <c r="AR611" s="148" t="s">
        <v>203</v>
      </c>
      <c r="AT611" s="148" t="s">
        <v>198</v>
      </c>
      <c r="AU611" s="148" t="s">
        <v>89</v>
      </c>
      <c r="AY611" s="17" t="s">
        <v>196</v>
      </c>
      <c r="BE611" s="149">
        <f>IF(N611="základní",J611,0)</f>
        <v>0</v>
      </c>
      <c r="BF611" s="149">
        <f>IF(N611="snížená",J611,0)</f>
        <v>0</v>
      </c>
      <c r="BG611" s="149">
        <f>IF(N611="zákl. přenesená",J611,0)</f>
        <v>0</v>
      </c>
      <c r="BH611" s="149">
        <f>IF(N611="sníž. přenesená",J611,0)</f>
        <v>0</v>
      </c>
      <c r="BI611" s="149">
        <f>IF(N611="nulová",J611,0)</f>
        <v>0</v>
      </c>
      <c r="BJ611" s="17" t="s">
        <v>21</v>
      </c>
      <c r="BK611" s="149">
        <f>ROUND(I611*H611,2)</f>
        <v>0</v>
      </c>
      <c r="BL611" s="17" t="s">
        <v>203</v>
      </c>
      <c r="BM611" s="148" t="s">
        <v>720</v>
      </c>
    </row>
    <row r="612" spans="2:65" s="12" customFormat="1" ht="11.25">
      <c r="B612" s="150"/>
      <c r="D612" s="151" t="s">
        <v>205</v>
      </c>
      <c r="F612" s="153" t="s">
        <v>1275</v>
      </c>
      <c r="H612" s="154">
        <v>7.359</v>
      </c>
      <c r="I612" s="155"/>
      <c r="L612" s="150"/>
      <c r="M612" s="156"/>
      <c r="T612" s="157"/>
      <c r="AT612" s="152" t="s">
        <v>205</v>
      </c>
      <c r="AU612" s="152" t="s">
        <v>89</v>
      </c>
      <c r="AV612" s="12" t="s">
        <v>89</v>
      </c>
      <c r="AW612" s="12" t="s">
        <v>4</v>
      </c>
      <c r="AX612" s="12" t="s">
        <v>21</v>
      </c>
      <c r="AY612" s="152" t="s">
        <v>196</v>
      </c>
    </row>
    <row r="613" spans="2:65" s="1" customFormat="1" ht="24.2" customHeight="1">
      <c r="B613" s="32"/>
      <c r="C613" s="137" t="s">
        <v>1276</v>
      </c>
      <c r="D613" s="137" t="s">
        <v>198</v>
      </c>
      <c r="E613" s="138" t="s">
        <v>723</v>
      </c>
      <c r="F613" s="139" t="s">
        <v>724</v>
      </c>
      <c r="G613" s="140" t="s">
        <v>209</v>
      </c>
      <c r="H613" s="141">
        <v>0.66900000000000004</v>
      </c>
      <c r="I613" s="142"/>
      <c r="J613" s="143">
        <f>ROUND(I613*H613,2)</f>
        <v>0</v>
      </c>
      <c r="K613" s="139" t="s">
        <v>217</v>
      </c>
      <c r="L613" s="32"/>
      <c r="M613" s="144" t="s">
        <v>1</v>
      </c>
      <c r="N613" s="145" t="s">
        <v>46</v>
      </c>
      <c r="P613" s="146">
        <f>O613*H613</f>
        <v>0</v>
      </c>
      <c r="Q613" s="146">
        <v>0</v>
      </c>
      <c r="R613" s="146">
        <f>Q613*H613</f>
        <v>0</v>
      </c>
      <c r="S613" s="146">
        <v>0</v>
      </c>
      <c r="T613" s="147">
        <f>S613*H613</f>
        <v>0</v>
      </c>
      <c r="AR613" s="148" t="s">
        <v>203</v>
      </c>
      <c r="AT613" s="148" t="s">
        <v>198</v>
      </c>
      <c r="AU613" s="148" t="s">
        <v>89</v>
      </c>
      <c r="AY613" s="17" t="s">
        <v>196</v>
      </c>
      <c r="BE613" s="149">
        <f>IF(N613="základní",J613,0)</f>
        <v>0</v>
      </c>
      <c r="BF613" s="149">
        <f>IF(N613="snížená",J613,0)</f>
        <v>0</v>
      </c>
      <c r="BG613" s="149">
        <f>IF(N613="zákl. přenesená",J613,0)</f>
        <v>0</v>
      </c>
      <c r="BH613" s="149">
        <f>IF(N613="sníž. přenesená",J613,0)</f>
        <v>0</v>
      </c>
      <c r="BI613" s="149">
        <f>IF(N613="nulová",J613,0)</f>
        <v>0</v>
      </c>
      <c r="BJ613" s="17" t="s">
        <v>21</v>
      </c>
      <c r="BK613" s="149">
        <f>ROUND(I613*H613,2)</f>
        <v>0</v>
      </c>
      <c r="BL613" s="17" t="s">
        <v>203</v>
      </c>
      <c r="BM613" s="148" t="s">
        <v>725</v>
      </c>
    </row>
    <row r="614" spans="2:65" s="11" customFormat="1" ht="22.9" customHeight="1">
      <c r="B614" s="125"/>
      <c r="D614" s="126" t="s">
        <v>80</v>
      </c>
      <c r="E614" s="135" t="s">
        <v>655</v>
      </c>
      <c r="F614" s="135" t="s">
        <v>726</v>
      </c>
      <c r="I614" s="128"/>
      <c r="J614" s="136">
        <f>BK614</f>
        <v>0</v>
      </c>
      <c r="L614" s="125"/>
      <c r="M614" s="130"/>
      <c r="P614" s="131">
        <f>P615</f>
        <v>0</v>
      </c>
      <c r="R614" s="131">
        <f>R615</f>
        <v>0</v>
      </c>
      <c r="T614" s="132">
        <f>T615</f>
        <v>0</v>
      </c>
      <c r="AR614" s="126" t="s">
        <v>21</v>
      </c>
      <c r="AT614" s="133" t="s">
        <v>80</v>
      </c>
      <c r="AU614" s="133" t="s">
        <v>21</v>
      </c>
      <c r="AY614" s="126" t="s">
        <v>196</v>
      </c>
      <c r="BK614" s="134">
        <f>BK615</f>
        <v>0</v>
      </c>
    </row>
    <row r="615" spans="2:65" s="1" customFormat="1" ht="24.2" customHeight="1">
      <c r="B615" s="32"/>
      <c r="C615" s="137" t="s">
        <v>1277</v>
      </c>
      <c r="D615" s="137" t="s">
        <v>198</v>
      </c>
      <c r="E615" s="138" t="s">
        <v>1278</v>
      </c>
      <c r="F615" s="139" t="s">
        <v>1279</v>
      </c>
      <c r="G615" s="140" t="s">
        <v>209</v>
      </c>
      <c r="H615" s="141">
        <v>4.008</v>
      </c>
      <c r="I615" s="142"/>
      <c r="J615" s="143">
        <f>ROUND(I615*H615,2)</f>
        <v>0</v>
      </c>
      <c r="K615" s="139" t="s">
        <v>202</v>
      </c>
      <c r="L615" s="32"/>
      <c r="M615" s="144" t="s">
        <v>1</v>
      </c>
      <c r="N615" s="145" t="s">
        <v>46</v>
      </c>
      <c r="P615" s="146">
        <f>O615*H615</f>
        <v>0</v>
      </c>
      <c r="Q615" s="146">
        <v>0</v>
      </c>
      <c r="R615" s="146">
        <f>Q615*H615</f>
        <v>0</v>
      </c>
      <c r="S615" s="146">
        <v>0</v>
      </c>
      <c r="T615" s="147">
        <f>S615*H615</f>
        <v>0</v>
      </c>
      <c r="AR615" s="148" t="s">
        <v>203</v>
      </c>
      <c r="AT615" s="148" t="s">
        <v>198</v>
      </c>
      <c r="AU615" s="148" t="s">
        <v>89</v>
      </c>
      <c r="AY615" s="17" t="s">
        <v>196</v>
      </c>
      <c r="BE615" s="149">
        <f>IF(N615="základní",J615,0)</f>
        <v>0</v>
      </c>
      <c r="BF615" s="149">
        <f>IF(N615="snížená",J615,0)</f>
        <v>0</v>
      </c>
      <c r="BG615" s="149">
        <f>IF(N615="zákl. přenesená",J615,0)</f>
        <v>0</v>
      </c>
      <c r="BH615" s="149">
        <f>IF(N615="sníž. přenesená",J615,0)</f>
        <v>0</v>
      </c>
      <c r="BI615" s="149">
        <f>IF(N615="nulová",J615,0)</f>
        <v>0</v>
      </c>
      <c r="BJ615" s="17" t="s">
        <v>21</v>
      </c>
      <c r="BK615" s="149">
        <f>ROUND(I615*H615,2)</f>
        <v>0</v>
      </c>
      <c r="BL615" s="17" t="s">
        <v>203</v>
      </c>
      <c r="BM615" s="148" t="s">
        <v>730</v>
      </c>
    </row>
    <row r="616" spans="2:65" s="11" customFormat="1" ht="25.9" customHeight="1">
      <c r="B616" s="125"/>
      <c r="D616" s="126" t="s">
        <v>80</v>
      </c>
      <c r="E616" s="127" t="s">
        <v>1280</v>
      </c>
      <c r="F616" s="127" t="s">
        <v>1281</v>
      </c>
      <c r="I616" s="128"/>
      <c r="J616" s="129">
        <f>BK616</f>
        <v>0</v>
      </c>
      <c r="L616" s="125"/>
      <c r="M616" s="130"/>
      <c r="P616" s="131">
        <f>P617</f>
        <v>0</v>
      </c>
      <c r="R616" s="131">
        <f>R617</f>
        <v>1.746E-2</v>
      </c>
      <c r="T616" s="132">
        <f>T617</f>
        <v>2.32E-3</v>
      </c>
      <c r="AR616" s="126" t="s">
        <v>89</v>
      </c>
      <c r="AT616" s="133" t="s">
        <v>80</v>
      </c>
      <c r="AU616" s="133" t="s">
        <v>81</v>
      </c>
      <c r="AY616" s="126" t="s">
        <v>196</v>
      </c>
      <c r="BK616" s="134">
        <f>BK617</f>
        <v>0</v>
      </c>
    </row>
    <row r="617" spans="2:65" s="11" customFormat="1" ht="22.9" customHeight="1">
      <c r="B617" s="125"/>
      <c r="D617" s="126" t="s">
        <v>80</v>
      </c>
      <c r="E617" s="135" t="s">
        <v>1282</v>
      </c>
      <c r="F617" s="135" t="s">
        <v>1283</v>
      </c>
      <c r="I617" s="128"/>
      <c r="J617" s="136">
        <f>BK617</f>
        <v>0</v>
      </c>
      <c r="L617" s="125"/>
      <c r="M617" s="130"/>
      <c r="P617" s="131">
        <f>SUM(P618:P632)</f>
        <v>0</v>
      </c>
      <c r="R617" s="131">
        <f>SUM(R618:R632)</f>
        <v>1.746E-2</v>
      </c>
      <c r="T617" s="132">
        <f>SUM(T618:T632)</f>
        <v>2.32E-3</v>
      </c>
      <c r="AR617" s="126" t="s">
        <v>89</v>
      </c>
      <c r="AT617" s="133" t="s">
        <v>80</v>
      </c>
      <c r="AU617" s="133" t="s">
        <v>21</v>
      </c>
      <c r="AY617" s="126" t="s">
        <v>196</v>
      </c>
      <c r="BK617" s="134">
        <f>SUM(BK618:BK632)</f>
        <v>0</v>
      </c>
    </row>
    <row r="618" spans="2:65" s="1" customFormat="1" ht="33" customHeight="1">
      <c r="B618" s="32"/>
      <c r="C618" s="137" t="s">
        <v>1284</v>
      </c>
      <c r="D618" s="137" t="s">
        <v>198</v>
      </c>
      <c r="E618" s="138" t="s">
        <v>1285</v>
      </c>
      <c r="F618" s="139" t="s">
        <v>1286</v>
      </c>
      <c r="G618" s="140" t="s">
        <v>512</v>
      </c>
      <c r="H618" s="141">
        <v>8</v>
      </c>
      <c r="I618" s="142"/>
      <c r="J618" s="143">
        <f t="shared" ref="J618:J632" si="20">ROUND(I618*H618,2)</f>
        <v>0</v>
      </c>
      <c r="K618" s="139" t="s">
        <v>217</v>
      </c>
      <c r="L618" s="32"/>
      <c r="M618" s="144" t="s">
        <v>1</v>
      </c>
      <c r="N618" s="145" t="s">
        <v>46</v>
      </c>
      <c r="P618" s="146">
        <f t="shared" ref="P618:P632" si="21">O618*H618</f>
        <v>0</v>
      </c>
      <c r="Q618" s="146">
        <v>0</v>
      </c>
      <c r="R618" s="146">
        <f t="shared" ref="R618:R632" si="22">Q618*H618</f>
        <v>0</v>
      </c>
      <c r="S618" s="146">
        <v>2.9E-4</v>
      </c>
      <c r="T618" s="147">
        <f t="shared" ref="T618:T632" si="23">S618*H618</f>
        <v>2.32E-3</v>
      </c>
      <c r="AR618" s="148" t="s">
        <v>267</v>
      </c>
      <c r="AT618" s="148" t="s">
        <v>198</v>
      </c>
      <c r="AU618" s="148" t="s">
        <v>89</v>
      </c>
      <c r="AY618" s="17" t="s">
        <v>196</v>
      </c>
      <c r="BE618" s="149">
        <f t="shared" ref="BE618:BE632" si="24">IF(N618="základní",J618,0)</f>
        <v>0</v>
      </c>
      <c r="BF618" s="149">
        <f t="shared" ref="BF618:BF632" si="25">IF(N618="snížená",J618,0)</f>
        <v>0</v>
      </c>
      <c r="BG618" s="149">
        <f t="shared" ref="BG618:BG632" si="26">IF(N618="zákl. přenesená",J618,0)</f>
        <v>0</v>
      </c>
      <c r="BH618" s="149">
        <f t="shared" ref="BH618:BH632" si="27">IF(N618="sníž. přenesená",J618,0)</f>
        <v>0</v>
      </c>
      <c r="BI618" s="149">
        <f t="shared" ref="BI618:BI632" si="28">IF(N618="nulová",J618,0)</f>
        <v>0</v>
      </c>
      <c r="BJ618" s="17" t="s">
        <v>21</v>
      </c>
      <c r="BK618" s="149">
        <f t="shared" ref="BK618:BK632" si="29">ROUND(I618*H618,2)</f>
        <v>0</v>
      </c>
      <c r="BL618" s="17" t="s">
        <v>267</v>
      </c>
      <c r="BM618" s="148" t="s">
        <v>1287</v>
      </c>
    </row>
    <row r="619" spans="2:65" s="1" customFormat="1" ht="16.5" customHeight="1">
      <c r="B619" s="32"/>
      <c r="C619" s="137" t="s">
        <v>1288</v>
      </c>
      <c r="D619" s="137" t="s">
        <v>198</v>
      </c>
      <c r="E619" s="138" t="s">
        <v>1289</v>
      </c>
      <c r="F619" s="139" t="s">
        <v>1290</v>
      </c>
      <c r="G619" s="140" t="s">
        <v>512</v>
      </c>
      <c r="H619" s="141">
        <v>1</v>
      </c>
      <c r="I619" s="142"/>
      <c r="J619" s="143">
        <f t="shared" si="20"/>
        <v>0</v>
      </c>
      <c r="K619" s="139" t="s">
        <v>217</v>
      </c>
      <c r="L619" s="32"/>
      <c r="M619" s="144" t="s">
        <v>1</v>
      </c>
      <c r="N619" s="145" t="s">
        <v>46</v>
      </c>
      <c r="P619" s="146">
        <f t="shared" si="21"/>
        <v>0</v>
      </c>
      <c r="Q619" s="146">
        <v>5.0000000000000001E-4</v>
      </c>
      <c r="R619" s="146">
        <f t="shared" si="22"/>
        <v>5.0000000000000001E-4</v>
      </c>
      <c r="S619" s="146">
        <v>0</v>
      </c>
      <c r="T619" s="147">
        <f t="shared" si="23"/>
        <v>0</v>
      </c>
      <c r="AR619" s="148" t="s">
        <v>267</v>
      </c>
      <c r="AT619" s="148" t="s">
        <v>198</v>
      </c>
      <c r="AU619" s="148" t="s">
        <v>89</v>
      </c>
      <c r="AY619" s="17" t="s">
        <v>196</v>
      </c>
      <c r="BE619" s="149">
        <f t="shared" si="24"/>
        <v>0</v>
      </c>
      <c r="BF619" s="149">
        <f t="shared" si="25"/>
        <v>0</v>
      </c>
      <c r="BG619" s="149">
        <f t="shared" si="26"/>
        <v>0</v>
      </c>
      <c r="BH619" s="149">
        <f t="shared" si="27"/>
        <v>0</v>
      </c>
      <c r="BI619" s="149">
        <f t="shared" si="28"/>
        <v>0</v>
      </c>
      <c r="BJ619" s="17" t="s">
        <v>21</v>
      </c>
      <c r="BK619" s="149">
        <f t="shared" si="29"/>
        <v>0</v>
      </c>
      <c r="BL619" s="17" t="s">
        <v>267</v>
      </c>
      <c r="BM619" s="148" t="s">
        <v>1291</v>
      </c>
    </row>
    <row r="620" spans="2:65" s="1" customFormat="1" ht="16.5" customHeight="1">
      <c r="B620" s="32"/>
      <c r="C620" s="137" t="s">
        <v>1292</v>
      </c>
      <c r="D620" s="137" t="s">
        <v>198</v>
      </c>
      <c r="E620" s="138" t="s">
        <v>1293</v>
      </c>
      <c r="F620" s="139" t="s">
        <v>1294</v>
      </c>
      <c r="G620" s="140" t="s">
        <v>512</v>
      </c>
      <c r="H620" s="141">
        <v>4</v>
      </c>
      <c r="I620" s="142"/>
      <c r="J620" s="143">
        <f t="shared" si="20"/>
        <v>0</v>
      </c>
      <c r="K620" s="139" t="s">
        <v>217</v>
      </c>
      <c r="L620" s="32"/>
      <c r="M620" s="144" t="s">
        <v>1</v>
      </c>
      <c r="N620" s="145" t="s">
        <v>46</v>
      </c>
      <c r="P620" s="146">
        <f t="shared" si="21"/>
        <v>0</v>
      </c>
      <c r="Q620" s="146">
        <v>1.6800000000000001E-3</v>
      </c>
      <c r="R620" s="146">
        <f t="shared" si="22"/>
        <v>6.7200000000000003E-3</v>
      </c>
      <c r="S620" s="146">
        <v>0</v>
      </c>
      <c r="T620" s="147">
        <f t="shared" si="23"/>
        <v>0</v>
      </c>
      <c r="AR620" s="148" t="s">
        <v>267</v>
      </c>
      <c r="AT620" s="148" t="s">
        <v>198</v>
      </c>
      <c r="AU620" s="148" t="s">
        <v>89</v>
      </c>
      <c r="AY620" s="17" t="s">
        <v>196</v>
      </c>
      <c r="BE620" s="149">
        <f t="shared" si="24"/>
        <v>0</v>
      </c>
      <c r="BF620" s="149">
        <f t="shared" si="25"/>
        <v>0</v>
      </c>
      <c r="BG620" s="149">
        <f t="shared" si="26"/>
        <v>0</v>
      </c>
      <c r="BH620" s="149">
        <f t="shared" si="27"/>
        <v>0</v>
      </c>
      <c r="BI620" s="149">
        <f t="shared" si="28"/>
        <v>0</v>
      </c>
      <c r="BJ620" s="17" t="s">
        <v>21</v>
      </c>
      <c r="BK620" s="149">
        <f t="shared" si="29"/>
        <v>0</v>
      </c>
      <c r="BL620" s="17" t="s">
        <v>267</v>
      </c>
      <c r="BM620" s="148" t="s">
        <v>1295</v>
      </c>
    </row>
    <row r="621" spans="2:65" s="1" customFormat="1" ht="16.5" customHeight="1">
      <c r="B621" s="32"/>
      <c r="C621" s="137" t="s">
        <v>1296</v>
      </c>
      <c r="D621" s="137" t="s">
        <v>198</v>
      </c>
      <c r="E621" s="138" t="s">
        <v>1297</v>
      </c>
      <c r="F621" s="139" t="s">
        <v>1298</v>
      </c>
      <c r="G621" s="140" t="s">
        <v>512</v>
      </c>
      <c r="H621" s="141">
        <v>2</v>
      </c>
      <c r="I621" s="142"/>
      <c r="J621" s="143">
        <f t="shared" si="20"/>
        <v>0</v>
      </c>
      <c r="K621" s="139" t="s">
        <v>217</v>
      </c>
      <c r="L621" s="32"/>
      <c r="M621" s="144" t="s">
        <v>1</v>
      </c>
      <c r="N621" s="145" t="s">
        <v>46</v>
      </c>
      <c r="P621" s="146">
        <f t="shared" si="21"/>
        <v>0</v>
      </c>
      <c r="Q621" s="146">
        <v>1.82E-3</v>
      </c>
      <c r="R621" s="146">
        <f t="shared" si="22"/>
        <v>3.64E-3</v>
      </c>
      <c r="S621" s="146">
        <v>0</v>
      </c>
      <c r="T621" s="147">
        <f t="shared" si="23"/>
        <v>0</v>
      </c>
      <c r="AR621" s="148" t="s">
        <v>267</v>
      </c>
      <c r="AT621" s="148" t="s">
        <v>198</v>
      </c>
      <c r="AU621" s="148" t="s">
        <v>89</v>
      </c>
      <c r="AY621" s="17" t="s">
        <v>196</v>
      </c>
      <c r="BE621" s="149">
        <f t="shared" si="24"/>
        <v>0</v>
      </c>
      <c r="BF621" s="149">
        <f t="shared" si="25"/>
        <v>0</v>
      </c>
      <c r="BG621" s="149">
        <f t="shared" si="26"/>
        <v>0</v>
      </c>
      <c r="BH621" s="149">
        <f t="shared" si="27"/>
        <v>0</v>
      </c>
      <c r="BI621" s="149">
        <f t="shared" si="28"/>
        <v>0</v>
      </c>
      <c r="BJ621" s="17" t="s">
        <v>21</v>
      </c>
      <c r="BK621" s="149">
        <f t="shared" si="29"/>
        <v>0</v>
      </c>
      <c r="BL621" s="17" t="s">
        <v>267</v>
      </c>
      <c r="BM621" s="148" t="s">
        <v>1299</v>
      </c>
    </row>
    <row r="622" spans="2:65" s="1" customFormat="1" ht="16.5" customHeight="1">
      <c r="B622" s="32"/>
      <c r="C622" s="137" t="s">
        <v>1300</v>
      </c>
      <c r="D622" s="137" t="s">
        <v>198</v>
      </c>
      <c r="E622" s="138" t="s">
        <v>1301</v>
      </c>
      <c r="F622" s="139" t="s">
        <v>1302</v>
      </c>
      <c r="G622" s="140" t="s">
        <v>512</v>
      </c>
      <c r="H622" s="141">
        <v>1</v>
      </c>
      <c r="I622" s="142"/>
      <c r="J622" s="143">
        <f t="shared" si="20"/>
        <v>0</v>
      </c>
      <c r="K622" s="139" t="s">
        <v>217</v>
      </c>
      <c r="L622" s="32"/>
      <c r="M622" s="144" t="s">
        <v>1</v>
      </c>
      <c r="N622" s="145" t="s">
        <v>46</v>
      </c>
      <c r="P622" s="146">
        <f t="shared" si="21"/>
        <v>0</v>
      </c>
      <c r="Q622" s="146">
        <v>1.0000000000000001E-5</v>
      </c>
      <c r="R622" s="146">
        <f t="shared" si="22"/>
        <v>1.0000000000000001E-5</v>
      </c>
      <c r="S622" s="146">
        <v>0</v>
      </c>
      <c r="T622" s="147">
        <f t="shared" si="23"/>
        <v>0</v>
      </c>
      <c r="AR622" s="148" t="s">
        <v>267</v>
      </c>
      <c r="AT622" s="148" t="s">
        <v>198</v>
      </c>
      <c r="AU622" s="148" t="s">
        <v>89</v>
      </c>
      <c r="AY622" s="17" t="s">
        <v>196</v>
      </c>
      <c r="BE622" s="149">
        <f t="shared" si="24"/>
        <v>0</v>
      </c>
      <c r="BF622" s="149">
        <f t="shared" si="25"/>
        <v>0</v>
      </c>
      <c r="BG622" s="149">
        <f t="shared" si="26"/>
        <v>0</v>
      </c>
      <c r="BH622" s="149">
        <f t="shared" si="27"/>
        <v>0</v>
      </c>
      <c r="BI622" s="149">
        <f t="shared" si="28"/>
        <v>0</v>
      </c>
      <c r="BJ622" s="17" t="s">
        <v>21</v>
      </c>
      <c r="BK622" s="149">
        <f t="shared" si="29"/>
        <v>0</v>
      </c>
      <c r="BL622" s="17" t="s">
        <v>267</v>
      </c>
      <c r="BM622" s="148" t="s">
        <v>1303</v>
      </c>
    </row>
    <row r="623" spans="2:65" s="1" customFormat="1" ht="16.5" customHeight="1">
      <c r="B623" s="32"/>
      <c r="C623" s="137" t="s">
        <v>1304</v>
      </c>
      <c r="D623" s="137" t="s">
        <v>198</v>
      </c>
      <c r="E623" s="138" t="s">
        <v>1305</v>
      </c>
      <c r="F623" s="139" t="s">
        <v>1306</v>
      </c>
      <c r="G623" s="140" t="s">
        <v>512</v>
      </c>
      <c r="H623" s="141">
        <v>4</v>
      </c>
      <c r="I623" s="142"/>
      <c r="J623" s="143">
        <f t="shared" si="20"/>
        <v>0</v>
      </c>
      <c r="K623" s="139" t="s">
        <v>217</v>
      </c>
      <c r="L623" s="32"/>
      <c r="M623" s="144" t="s">
        <v>1</v>
      </c>
      <c r="N623" s="145" t="s">
        <v>46</v>
      </c>
      <c r="P623" s="146">
        <f t="shared" si="21"/>
        <v>0</v>
      </c>
      <c r="Q623" s="146">
        <v>2.7999999999999998E-4</v>
      </c>
      <c r="R623" s="146">
        <f t="shared" si="22"/>
        <v>1.1199999999999999E-3</v>
      </c>
      <c r="S623" s="146">
        <v>0</v>
      </c>
      <c r="T623" s="147">
        <f t="shared" si="23"/>
        <v>0</v>
      </c>
      <c r="AR623" s="148" t="s">
        <v>267</v>
      </c>
      <c r="AT623" s="148" t="s">
        <v>198</v>
      </c>
      <c r="AU623" s="148" t="s">
        <v>89</v>
      </c>
      <c r="AY623" s="17" t="s">
        <v>196</v>
      </c>
      <c r="BE623" s="149">
        <f t="shared" si="24"/>
        <v>0</v>
      </c>
      <c r="BF623" s="149">
        <f t="shared" si="25"/>
        <v>0</v>
      </c>
      <c r="BG623" s="149">
        <f t="shared" si="26"/>
        <v>0</v>
      </c>
      <c r="BH623" s="149">
        <f t="shared" si="27"/>
        <v>0</v>
      </c>
      <c r="BI623" s="149">
        <f t="shared" si="28"/>
        <v>0</v>
      </c>
      <c r="BJ623" s="17" t="s">
        <v>21</v>
      </c>
      <c r="BK623" s="149">
        <f t="shared" si="29"/>
        <v>0</v>
      </c>
      <c r="BL623" s="17" t="s">
        <v>267</v>
      </c>
      <c r="BM623" s="148" t="s">
        <v>1307</v>
      </c>
    </row>
    <row r="624" spans="2:65" s="1" customFormat="1" ht="16.5" customHeight="1">
      <c r="B624" s="32"/>
      <c r="C624" s="137" t="s">
        <v>1308</v>
      </c>
      <c r="D624" s="137" t="s">
        <v>198</v>
      </c>
      <c r="E624" s="138" t="s">
        <v>1309</v>
      </c>
      <c r="F624" s="139" t="s">
        <v>1310</v>
      </c>
      <c r="G624" s="140" t="s">
        <v>512</v>
      </c>
      <c r="H624" s="141">
        <v>1</v>
      </c>
      <c r="I624" s="142"/>
      <c r="J624" s="143">
        <f t="shared" si="20"/>
        <v>0</v>
      </c>
      <c r="K624" s="139" t="s">
        <v>217</v>
      </c>
      <c r="L624" s="32"/>
      <c r="M624" s="144" t="s">
        <v>1</v>
      </c>
      <c r="N624" s="145" t="s">
        <v>46</v>
      </c>
      <c r="P624" s="146">
        <f t="shared" si="21"/>
        <v>0</v>
      </c>
      <c r="Q624" s="146">
        <v>6.9999999999999994E-5</v>
      </c>
      <c r="R624" s="146">
        <f t="shared" si="22"/>
        <v>6.9999999999999994E-5</v>
      </c>
      <c r="S624" s="146">
        <v>0</v>
      </c>
      <c r="T624" s="147">
        <f t="shared" si="23"/>
        <v>0</v>
      </c>
      <c r="AR624" s="148" t="s">
        <v>267</v>
      </c>
      <c r="AT624" s="148" t="s">
        <v>198</v>
      </c>
      <c r="AU624" s="148" t="s">
        <v>89</v>
      </c>
      <c r="AY624" s="17" t="s">
        <v>196</v>
      </c>
      <c r="BE624" s="149">
        <f t="shared" si="24"/>
        <v>0</v>
      </c>
      <c r="BF624" s="149">
        <f t="shared" si="25"/>
        <v>0</v>
      </c>
      <c r="BG624" s="149">
        <f t="shared" si="26"/>
        <v>0</v>
      </c>
      <c r="BH624" s="149">
        <f t="shared" si="27"/>
        <v>0</v>
      </c>
      <c r="BI624" s="149">
        <f t="shared" si="28"/>
        <v>0</v>
      </c>
      <c r="BJ624" s="17" t="s">
        <v>21</v>
      </c>
      <c r="BK624" s="149">
        <f t="shared" si="29"/>
        <v>0</v>
      </c>
      <c r="BL624" s="17" t="s">
        <v>267</v>
      </c>
      <c r="BM624" s="148" t="s">
        <v>1311</v>
      </c>
    </row>
    <row r="625" spans="2:65" s="1" customFormat="1" ht="16.5" customHeight="1">
      <c r="B625" s="32"/>
      <c r="C625" s="137" t="s">
        <v>1312</v>
      </c>
      <c r="D625" s="137" t="s">
        <v>198</v>
      </c>
      <c r="E625" s="138" t="s">
        <v>1313</v>
      </c>
      <c r="F625" s="139" t="s">
        <v>1314</v>
      </c>
      <c r="G625" s="140" t="s">
        <v>512</v>
      </c>
      <c r="H625" s="141">
        <v>4</v>
      </c>
      <c r="I625" s="142"/>
      <c r="J625" s="143">
        <f t="shared" si="20"/>
        <v>0</v>
      </c>
      <c r="K625" s="139" t="s">
        <v>217</v>
      </c>
      <c r="L625" s="32"/>
      <c r="M625" s="144" t="s">
        <v>1</v>
      </c>
      <c r="N625" s="145" t="s">
        <v>46</v>
      </c>
      <c r="P625" s="146">
        <f t="shared" si="21"/>
        <v>0</v>
      </c>
      <c r="Q625" s="146">
        <v>2.7E-4</v>
      </c>
      <c r="R625" s="146">
        <f t="shared" si="22"/>
        <v>1.08E-3</v>
      </c>
      <c r="S625" s="146">
        <v>0</v>
      </c>
      <c r="T625" s="147">
        <f t="shared" si="23"/>
        <v>0</v>
      </c>
      <c r="AR625" s="148" t="s">
        <v>267</v>
      </c>
      <c r="AT625" s="148" t="s">
        <v>198</v>
      </c>
      <c r="AU625" s="148" t="s">
        <v>89</v>
      </c>
      <c r="AY625" s="17" t="s">
        <v>196</v>
      </c>
      <c r="BE625" s="149">
        <f t="shared" si="24"/>
        <v>0</v>
      </c>
      <c r="BF625" s="149">
        <f t="shared" si="25"/>
        <v>0</v>
      </c>
      <c r="BG625" s="149">
        <f t="shared" si="26"/>
        <v>0</v>
      </c>
      <c r="BH625" s="149">
        <f t="shared" si="27"/>
        <v>0</v>
      </c>
      <c r="BI625" s="149">
        <f t="shared" si="28"/>
        <v>0</v>
      </c>
      <c r="BJ625" s="17" t="s">
        <v>21</v>
      </c>
      <c r="BK625" s="149">
        <f t="shared" si="29"/>
        <v>0</v>
      </c>
      <c r="BL625" s="17" t="s">
        <v>267</v>
      </c>
      <c r="BM625" s="148" t="s">
        <v>1315</v>
      </c>
    </row>
    <row r="626" spans="2:65" s="1" customFormat="1" ht="24.2" customHeight="1">
      <c r="B626" s="32"/>
      <c r="C626" s="137" t="s">
        <v>1316</v>
      </c>
      <c r="D626" s="137" t="s">
        <v>198</v>
      </c>
      <c r="E626" s="138" t="s">
        <v>1317</v>
      </c>
      <c r="F626" s="139" t="s">
        <v>1318</v>
      </c>
      <c r="G626" s="140" t="s">
        <v>512</v>
      </c>
      <c r="H626" s="141">
        <v>1</v>
      </c>
      <c r="I626" s="142"/>
      <c r="J626" s="143">
        <f t="shared" si="20"/>
        <v>0</v>
      </c>
      <c r="K626" s="139" t="s">
        <v>217</v>
      </c>
      <c r="L626" s="32"/>
      <c r="M626" s="144" t="s">
        <v>1</v>
      </c>
      <c r="N626" s="145" t="s">
        <v>46</v>
      </c>
      <c r="P626" s="146">
        <f t="shared" si="21"/>
        <v>0</v>
      </c>
      <c r="Q626" s="146">
        <v>2.7E-4</v>
      </c>
      <c r="R626" s="146">
        <f t="shared" si="22"/>
        <v>2.7E-4</v>
      </c>
      <c r="S626" s="146">
        <v>0</v>
      </c>
      <c r="T626" s="147">
        <f t="shared" si="23"/>
        <v>0</v>
      </c>
      <c r="AR626" s="148" t="s">
        <v>267</v>
      </c>
      <c r="AT626" s="148" t="s">
        <v>198</v>
      </c>
      <c r="AU626" s="148" t="s">
        <v>89</v>
      </c>
      <c r="AY626" s="17" t="s">
        <v>196</v>
      </c>
      <c r="BE626" s="149">
        <f t="shared" si="24"/>
        <v>0</v>
      </c>
      <c r="BF626" s="149">
        <f t="shared" si="25"/>
        <v>0</v>
      </c>
      <c r="BG626" s="149">
        <f t="shared" si="26"/>
        <v>0</v>
      </c>
      <c r="BH626" s="149">
        <f t="shared" si="27"/>
        <v>0</v>
      </c>
      <c r="BI626" s="149">
        <f t="shared" si="28"/>
        <v>0</v>
      </c>
      <c r="BJ626" s="17" t="s">
        <v>21</v>
      </c>
      <c r="BK626" s="149">
        <f t="shared" si="29"/>
        <v>0</v>
      </c>
      <c r="BL626" s="17" t="s">
        <v>267</v>
      </c>
      <c r="BM626" s="148" t="s">
        <v>1319</v>
      </c>
    </row>
    <row r="627" spans="2:65" s="1" customFormat="1" ht="21.75" customHeight="1">
      <c r="B627" s="32"/>
      <c r="C627" s="137" t="s">
        <v>1320</v>
      </c>
      <c r="D627" s="137" t="s">
        <v>198</v>
      </c>
      <c r="E627" s="138" t="s">
        <v>1321</v>
      </c>
      <c r="F627" s="139" t="s">
        <v>1322</v>
      </c>
      <c r="G627" s="140" t="s">
        <v>512</v>
      </c>
      <c r="H627" s="141">
        <v>1</v>
      </c>
      <c r="I627" s="142"/>
      <c r="J627" s="143">
        <f t="shared" si="20"/>
        <v>0</v>
      </c>
      <c r="K627" s="139" t="s">
        <v>217</v>
      </c>
      <c r="L627" s="32"/>
      <c r="M627" s="144" t="s">
        <v>1</v>
      </c>
      <c r="N627" s="145" t="s">
        <v>46</v>
      </c>
      <c r="P627" s="146">
        <f t="shared" si="21"/>
        <v>0</v>
      </c>
      <c r="Q627" s="146">
        <v>2.7E-4</v>
      </c>
      <c r="R627" s="146">
        <f t="shared" si="22"/>
        <v>2.7E-4</v>
      </c>
      <c r="S627" s="146">
        <v>0</v>
      </c>
      <c r="T627" s="147">
        <f t="shared" si="23"/>
        <v>0</v>
      </c>
      <c r="AR627" s="148" t="s">
        <v>267</v>
      </c>
      <c r="AT627" s="148" t="s">
        <v>198</v>
      </c>
      <c r="AU627" s="148" t="s">
        <v>89</v>
      </c>
      <c r="AY627" s="17" t="s">
        <v>196</v>
      </c>
      <c r="BE627" s="149">
        <f t="shared" si="24"/>
        <v>0</v>
      </c>
      <c r="BF627" s="149">
        <f t="shared" si="25"/>
        <v>0</v>
      </c>
      <c r="BG627" s="149">
        <f t="shared" si="26"/>
        <v>0</v>
      </c>
      <c r="BH627" s="149">
        <f t="shared" si="27"/>
        <v>0</v>
      </c>
      <c r="BI627" s="149">
        <f t="shared" si="28"/>
        <v>0</v>
      </c>
      <c r="BJ627" s="17" t="s">
        <v>21</v>
      </c>
      <c r="BK627" s="149">
        <f t="shared" si="29"/>
        <v>0</v>
      </c>
      <c r="BL627" s="17" t="s">
        <v>267</v>
      </c>
      <c r="BM627" s="148" t="s">
        <v>1323</v>
      </c>
    </row>
    <row r="628" spans="2:65" s="1" customFormat="1" ht="24.2" customHeight="1">
      <c r="B628" s="32"/>
      <c r="C628" s="137" t="s">
        <v>1324</v>
      </c>
      <c r="D628" s="137" t="s">
        <v>198</v>
      </c>
      <c r="E628" s="138" t="s">
        <v>1325</v>
      </c>
      <c r="F628" s="139" t="s">
        <v>1326</v>
      </c>
      <c r="G628" s="140" t="s">
        <v>512</v>
      </c>
      <c r="H628" s="141">
        <v>2</v>
      </c>
      <c r="I628" s="142"/>
      <c r="J628" s="143">
        <f t="shared" si="20"/>
        <v>0</v>
      </c>
      <c r="K628" s="139" t="s">
        <v>217</v>
      </c>
      <c r="L628" s="32"/>
      <c r="M628" s="144" t="s">
        <v>1</v>
      </c>
      <c r="N628" s="145" t="s">
        <v>46</v>
      </c>
      <c r="P628" s="146">
        <f t="shared" si="21"/>
        <v>0</v>
      </c>
      <c r="Q628" s="146">
        <v>2.7E-4</v>
      </c>
      <c r="R628" s="146">
        <f t="shared" si="22"/>
        <v>5.4000000000000001E-4</v>
      </c>
      <c r="S628" s="146">
        <v>0</v>
      </c>
      <c r="T628" s="147">
        <f t="shared" si="23"/>
        <v>0</v>
      </c>
      <c r="AR628" s="148" t="s">
        <v>267</v>
      </c>
      <c r="AT628" s="148" t="s">
        <v>198</v>
      </c>
      <c r="AU628" s="148" t="s">
        <v>89</v>
      </c>
      <c r="AY628" s="17" t="s">
        <v>196</v>
      </c>
      <c r="BE628" s="149">
        <f t="shared" si="24"/>
        <v>0</v>
      </c>
      <c r="BF628" s="149">
        <f t="shared" si="25"/>
        <v>0</v>
      </c>
      <c r="BG628" s="149">
        <f t="shared" si="26"/>
        <v>0</v>
      </c>
      <c r="BH628" s="149">
        <f t="shared" si="27"/>
        <v>0</v>
      </c>
      <c r="BI628" s="149">
        <f t="shared" si="28"/>
        <v>0</v>
      </c>
      <c r="BJ628" s="17" t="s">
        <v>21</v>
      </c>
      <c r="BK628" s="149">
        <f t="shared" si="29"/>
        <v>0</v>
      </c>
      <c r="BL628" s="17" t="s">
        <v>267</v>
      </c>
      <c r="BM628" s="148" t="s">
        <v>1327</v>
      </c>
    </row>
    <row r="629" spans="2:65" s="1" customFormat="1" ht="21.75" customHeight="1">
      <c r="B629" s="32"/>
      <c r="C629" s="137" t="s">
        <v>1328</v>
      </c>
      <c r="D629" s="137" t="s">
        <v>198</v>
      </c>
      <c r="E629" s="138" t="s">
        <v>1329</v>
      </c>
      <c r="F629" s="139" t="s">
        <v>1330</v>
      </c>
      <c r="G629" s="140" t="s">
        <v>512</v>
      </c>
      <c r="H629" s="141">
        <v>2</v>
      </c>
      <c r="I629" s="142"/>
      <c r="J629" s="143">
        <f t="shared" si="20"/>
        <v>0</v>
      </c>
      <c r="K629" s="139" t="s">
        <v>217</v>
      </c>
      <c r="L629" s="32"/>
      <c r="M629" s="144" t="s">
        <v>1</v>
      </c>
      <c r="N629" s="145" t="s">
        <v>46</v>
      </c>
      <c r="P629" s="146">
        <f t="shared" si="21"/>
        <v>0</v>
      </c>
      <c r="Q629" s="146">
        <v>2.7E-4</v>
      </c>
      <c r="R629" s="146">
        <f t="shared" si="22"/>
        <v>5.4000000000000001E-4</v>
      </c>
      <c r="S629" s="146">
        <v>0</v>
      </c>
      <c r="T629" s="147">
        <f t="shared" si="23"/>
        <v>0</v>
      </c>
      <c r="AR629" s="148" t="s">
        <v>267</v>
      </c>
      <c r="AT629" s="148" t="s">
        <v>198</v>
      </c>
      <c r="AU629" s="148" t="s">
        <v>89</v>
      </c>
      <c r="AY629" s="17" t="s">
        <v>196</v>
      </c>
      <c r="BE629" s="149">
        <f t="shared" si="24"/>
        <v>0</v>
      </c>
      <c r="BF629" s="149">
        <f t="shared" si="25"/>
        <v>0</v>
      </c>
      <c r="BG629" s="149">
        <f t="shared" si="26"/>
        <v>0</v>
      </c>
      <c r="BH629" s="149">
        <f t="shared" si="27"/>
        <v>0</v>
      </c>
      <c r="BI629" s="149">
        <f t="shared" si="28"/>
        <v>0</v>
      </c>
      <c r="BJ629" s="17" t="s">
        <v>21</v>
      </c>
      <c r="BK629" s="149">
        <f t="shared" si="29"/>
        <v>0</v>
      </c>
      <c r="BL629" s="17" t="s">
        <v>267</v>
      </c>
      <c r="BM629" s="148" t="s">
        <v>1331</v>
      </c>
    </row>
    <row r="630" spans="2:65" s="1" customFormat="1" ht="24.2" customHeight="1">
      <c r="B630" s="32"/>
      <c r="C630" s="137" t="s">
        <v>1332</v>
      </c>
      <c r="D630" s="137" t="s">
        <v>198</v>
      </c>
      <c r="E630" s="138" t="s">
        <v>1333</v>
      </c>
      <c r="F630" s="139" t="s">
        <v>1334</v>
      </c>
      <c r="G630" s="140" t="s">
        <v>512</v>
      </c>
      <c r="H630" s="141">
        <v>5</v>
      </c>
      <c r="I630" s="142"/>
      <c r="J630" s="143">
        <f t="shared" si="20"/>
        <v>0</v>
      </c>
      <c r="K630" s="139" t="s">
        <v>217</v>
      </c>
      <c r="L630" s="32"/>
      <c r="M630" s="144" t="s">
        <v>1</v>
      </c>
      <c r="N630" s="145" t="s">
        <v>46</v>
      </c>
      <c r="P630" s="146">
        <f t="shared" si="21"/>
        <v>0</v>
      </c>
      <c r="Q630" s="146">
        <v>2.7E-4</v>
      </c>
      <c r="R630" s="146">
        <f t="shared" si="22"/>
        <v>1.3500000000000001E-3</v>
      </c>
      <c r="S630" s="146">
        <v>0</v>
      </c>
      <c r="T630" s="147">
        <f t="shared" si="23"/>
        <v>0</v>
      </c>
      <c r="AR630" s="148" t="s">
        <v>267</v>
      </c>
      <c r="AT630" s="148" t="s">
        <v>198</v>
      </c>
      <c r="AU630" s="148" t="s">
        <v>89</v>
      </c>
      <c r="AY630" s="17" t="s">
        <v>196</v>
      </c>
      <c r="BE630" s="149">
        <f t="shared" si="24"/>
        <v>0</v>
      </c>
      <c r="BF630" s="149">
        <f t="shared" si="25"/>
        <v>0</v>
      </c>
      <c r="BG630" s="149">
        <f t="shared" si="26"/>
        <v>0</v>
      </c>
      <c r="BH630" s="149">
        <f t="shared" si="27"/>
        <v>0</v>
      </c>
      <c r="BI630" s="149">
        <f t="shared" si="28"/>
        <v>0</v>
      </c>
      <c r="BJ630" s="17" t="s">
        <v>21</v>
      </c>
      <c r="BK630" s="149">
        <f t="shared" si="29"/>
        <v>0</v>
      </c>
      <c r="BL630" s="17" t="s">
        <v>267</v>
      </c>
      <c r="BM630" s="148" t="s">
        <v>1335</v>
      </c>
    </row>
    <row r="631" spans="2:65" s="1" customFormat="1" ht="21.75" customHeight="1">
      <c r="B631" s="32"/>
      <c r="C631" s="137" t="s">
        <v>1336</v>
      </c>
      <c r="D631" s="137" t="s">
        <v>198</v>
      </c>
      <c r="E631" s="138" t="s">
        <v>1337</v>
      </c>
      <c r="F631" s="139" t="s">
        <v>1338</v>
      </c>
      <c r="G631" s="140" t="s">
        <v>512</v>
      </c>
      <c r="H631" s="141">
        <v>5</v>
      </c>
      <c r="I631" s="142"/>
      <c r="J631" s="143">
        <f t="shared" si="20"/>
        <v>0</v>
      </c>
      <c r="K631" s="139" t="s">
        <v>217</v>
      </c>
      <c r="L631" s="32"/>
      <c r="M631" s="144" t="s">
        <v>1</v>
      </c>
      <c r="N631" s="145" t="s">
        <v>46</v>
      </c>
      <c r="P631" s="146">
        <f t="shared" si="21"/>
        <v>0</v>
      </c>
      <c r="Q631" s="146">
        <v>2.7E-4</v>
      </c>
      <c r="R631" s="146">
        <f t="shared" si="22"/>
        <v>1.3500000000000001E-3</v>
      </c>
      <c r="S631" s="146">
        <v>0</v>
      </c>
      <c r="T631" s="147">
        <f t="shared" si="23"/>
        <v>0</v>
      </c>
      <c r="AR631" s="148" t="s">
        <v>267</v>
      </c>
      <c r="AT631" s="148" t="s">
        <v>198</v>
      </c>
      <c r="AU631" s="148" t="s">
        <v>89</v>
      </c>
      <c r="AY631" s="17" t="s">
        <v>196</v>
      </c>
      <c r="BE631" s="149">
        <f t="shared" si="24"/>
        <v>0</v>
      </c>
      <c r="BF631" s="149">
        <f t="shared" si="25"/>
        <v>0</v>
      </c>
      <c r="BG631" s="149">
        <f t="shared" si="26"/>
        <v>0</v>
      </c>
      <c r="BH631" s="149">
        <f t="shared" si="27"/>
        <v>0</v>
      </c>
      <c r="BI631" s="149">
        <f t="shared" si="28"/>
        <v>0</v>
      </c>
      <c r="BJ631" s="17" t="s">
        <v>21</v>
      </c>
      <c r="BK631" s="149">
        <f t="shared" si="29"/>
        <v>0</v>
      </c>
      <c r="BL631" s="17" t="s">
        <v>267</v>
      </c>
      <c r="BM631" s="148" t="s">
        <v>1339</v>
      </c>
    </row>
    <row r="632" spans="2:65" s="1" customFormat="1" ht="24.2" customHeight="1">
      <c r="B632" s="32"/>
      <c r="C632" s="137" t="s">
        <v>1340</v>
      </c>
      <c r="D632" s="137" t="s">
        <v>198</v>
      </c>
      <c r="E632" s="138" t="s">
        <v>1341</v>
      </c>
      <c r="F632" s="139" t="s">
        <v>1342</v>
      </c>
      <c r="G632" s="140" t="s">
        <v>209</v>
      </c>
      <c r="H632" s="141">
        <v>1.7000000000000001E-2</v>
      </c>
      <c r="I632" s="142"/>
      <c r="J632" s="143">
        <f t="shared" si="20"/>
        <v>0</v>
      </c>
      <c r="K632" s="139" t="s">
        <v>202</v>
      </c>
      <c r="L632" s="32"/>
      <c r="M632" s="144" t="s">
        <v>1</v>
      </c>
      <c r="N632" s="145" t="s">
        <v>46</v>
      </c>
      <c r="P632" s="146">
        <f t="shared" si="21"/>
        <v>0</v>
      </c>
      <c r="Q632" s="146">
        <v>0</v>
      </c>
      <c r="R632" s="146">
        <f t="shared" si="22"/>
        <v>0</v>
      </c>
      <c r="S632" s="146">
        <v>0</v>
      </c>
      <c r="T632" s="147">
        <f t="shared" si="23"/>
        <v>0</v>
      </c>
      <c r="AR632" s="148" t="s">
        <v>267</v>
      </c>
      <c r="AT632" s="148" t="s">
        <v>198</v>
      </c>
      <c r="AU632" s="148" t="s">
        <v>89</v>
      </c>
      <c r="AY632" s="17" t="s">
        <v>196</v>
      </c>
      <c r="BE632" s="149">
        <f t="shared" si="24"/>
        <v>0</v>
      </c>
      <c r="BF632" s="149">
        <f t="shared" si="25"/>
        <v>0</v>
      </c>
      <c r="BG632" s="149">
        <f t="shared" si="26"/>
        <v>0</v>
      </c>
      <c r="BH632" s="149">
        <f t="shared" si="27"/>
        <v>0</v>
      </c>
      <c r="BI632" s="149">
        <f t="shared" si="28"/>
        <v>0</v>
      </c>
      <c r="BJ632" s="17" t="s">
        <v>21</v>
      </c>
      <c r="BK632" s="149">
        <f t="shared" si="29"/>
        <v>0</v>
      </c>
      <c r="BL632" s="17" t="s">
        <v>267</v>
      </c>
      <c r="BM632" s="148" t="s">
        <v>1343</v>
      </c>
    </row>
    <row r="633" spans="2:65" s="11" customFormat="1" ht="25.9" customHeight="1">
      <c r="B633" s="125"/>
      <c r="D633" s="126" t="s">
        <v>80</v>
      </c>
      <c r="E633" s="127" t="s">
        <v>351</v>
      </c>
      <c r="F633" s="127" t="s">
        <v>731</v>
      </c>
      <c r="I633" s="128"/>
      <c r="J633" s="129">
        <f>BK633</f>
        <v>0</v>
      </c>
      <c r="L633" s="125"/>
      <c r="M633" s="130"/>
      <c r="P633" s="131">
        <f>P634</f>
        <v>0</v>
      </c>
      <c r="R633" s="131">
        <f>R634</f>
        <v>10.482831000000001</v>
      </c>
      <c r="T633" s="132">
        <f>T634</f>
        <v>0</v>
      </c>
      <c r="AR633" s="126" t="s">
        <v>97</v>
      </c>
      <c r="AT633" s="133" t="s">
        <v>80</v>
      </c>
      <c r="AU633" s="133" t="s">
        <v>81</v>
      </c>
      <c r="AY633" s="126" t="s">
        <v>196</v>
      </c>
      <c r="BK633" s="134">
        <f>BK634</f>
        <v>0</v>
      </c>
    </row>
    <row r="634" spans="2:65" s="11" customFormat="1" ht="22.9" customHeight="1">
      <c r="B634" s="125"/>
      <c r="D634" s="126" t="s">
        <v>80</v>
      </c>
      <c r="E634" s="135" t="s">
        <v>732</v>
      </c>
      <c r="F634" s="135" t="s">
        <v>733</v>
      </c>
      <c r="I634" s="128"/>
      <c r="J634" s="136">
        <f>BK634</f>
        <v>0</v>
      </c>
      <c r="L634" s="125"/>
      <c r="M634" s="130"/>
      <c r="P634" s="131">
        <f>SUM(P635:P642)</f>
        <v>0</v>
      </c>
      <c r="R634" s="131">
        <f>SUM(R635:R642)</f>
        <v>10.482831000000001</v>
      </c>
      <c r="T634" s="132">
        <f>SUM(T635:T642)</f>
        <v>0</v>
      </c>
      <c r="AR634" s="126" t="s">
        <v>97</v>
      </c>
      <c r="AT634" s="133" t="s">
        <v>80</v>
      </c>
      <c r="AU634" s="133" t="s">
        <v>21</v>
      </c>
      <c r="AY634" s="126" t="s">
        <v>196</v>
      </c>
      <c r="BK634" s="134">
        <f>SUM(BK635:BK642)</f>
        <v>0</v>
      </c>
    </row>
    <row r="635" spans="2:65" s="1" customFormat="1" ht="21.75" customHeight="1">
      <c r="B635" s="32"/>
      <c r="C635" s="137" t="s">
        <v>1344</v>
      </c>
      <c r="D635" s="137" t="s">
        <v>198</v>
      </c>
      <c r="E635" s="138" t="s">
        <v>735</v>
      </c>
      <c r="F635" s="139" t="s">
        <v>736</v>
      </c>
      <c r="G635" s="140" t="s">
        <v>227</v>
      </c>
      <c r="H635" s="141">
        <v>75.900000000000006</v>
      </c>
      <c r="I635" s="142"/>
      <c r="J635" s="143">
        <f>ROUND(I635*H635,2)</f>
        <v>0</v>
      </c>
      <c r="K635" s="139" t="s">
        <v>202</v>
      </c>
      <c r="L635" s="32"/>
      <c r="M635" s="144" t="s">
        <v>1</v>
      </c>
      <c r="N635" s="145" t="s">
        <v>46</v>
      </c>
      <c r="P635" s="146">
        <f>O635*H635</f>
        <v>0</v>
      </c>
      <c r="Q635" s="146">
        <v>9.0000000000000006E-5</v>
      </c>
      <c r="R635" s="146">
        <f>Q635*H635</f>
        <v>6.8310000000000011E-3</v>
      </c>
      <c r="S635" s="146">
        <v>0</v>
      </c>
      <c r="T635" s="147">
        <f>S635*H635</f>
        <v>0</v>
      </c>
      <c r="AR635" s="148" t="s">
        <v>515</v>
      </c>
      <c r="AT635" s="148" t="s">
        <v>198</v>
      </c>
      <c r="AU635" s="148" t="s">
        <v>89</v>
      </c>
      <c r="AY635" s="17" t="s">
        <v>196</v>
      </c>
      <c r="BE635" s="149">
        <f>IF(N635="základní",J635,0)</f>
        <v>0</v>
      </c>
      <c r="BF635" s="149">
        <f>IF(N635="snížená",J635,0)</f>
        <v>0</v>
      </c>
      <c r="BG635" s="149">
        <f>IF(N635="zákl. přenesená",J635,0)</f>
        <v>0</v>
      </c>
      <c r="BH635" s="149">
        <f>IF(N635="sníž. přenesená",J635,0)</f>
        <v>0</v>
      </c>
      <c r="BI635" s="149">
        <f>IF(N635="nulová",J635,0)</f>
        <v>0</v>
      </c>
      <c r="BJ635" s="17" t="s">
        <v>21</v>
      </c>
      <c r="BK635" s="149">
        <f>ROUND(I635*H635,2)</f>
        <v>0</v>
      </c>
      <c r="BL635" s="17" t="s">
        <v>515</v>
      </c>
      <c r="BM635" s="148" t="s">
        <v>737</v>
      </c>
    </row>
    <row r="636" spans="2:65" s="13" customFormat="1" ht="11.25">
      <c r="B636" s="158"/>
      <c r="D636" s="151" t="s">
        <v>205</v>
      </c>
      <c r="E636" s="159" t="s">
        <v>1</v>
      </c>
      <c r="F636" s="160" t="s">
        <v>738</v>
      </c>
      <c r="H636" s="159" t="s">
        <v>1</v>
      </c>
      <c r="I636" s="161"/>
      <c r="L636" s="158"/>
      <c r="M636" s="162"/>
      <c r="T636" s="163"/>
      <c r="AT636" s="159" t="s">
        <v>205</v>
      </c>
      <c r="AU636" s="159" t="s">
        <v>89</v>
      </c>
      <c r="AV636" s="13" t="s">
        <v>21</v>
      </c>
      <c r="AW636" s="13" t="s">
        <v>36</v>
      </c>
      <c r="AX636" s="13" t="s">
        <v>81</v>
      </c>
      <c r="AY636" s="159" t="s">
        <v>196</v>
      </c>
    </row>
    <row r="637" spans="2:65" s="12" customFormat="1" ht="11.25">
      <c r="B637" s="150"/>
      <c r="D637" s="151" t="s">
        <v>205</v>
      </c>
      <c r="E637" s="152" t="s">
        <v>1</v>
      </c>
      <c r="F637" s="153" t="s">
        <v>739</v>
      </c>
      <c r="H637" s="154">
        <v>59.4</v>
      </c>
      <c r="I637" s="155"/>
      <c r="L637" s="150"/>
      <c r="M637" s="156"/>
      <c r="T637" s="157"/>
      <c r="AT637" s="152" t="s">
        <v>205</v>
      </c>
      <c r="AU637" s="152" t="s">
        <v>89</v>
      </c>
      <c r="AV637" s="12" t="s">
        <v>89</v>
      </c>
      <c r="AW637" s="12" t="s">
        <v>36</v>
      </c>
      <c r="AX637" s="12" t="s">
        <v>81</v>
      </c>
      <c r="AY637" s="152" t="s">
        <v>196</v>
      </c>
    </row>
    <row r="638" spans="2:65" s="12" customFormat="1" ht="11.25">
      <c r="B638" s="150"/>
      <c r="D638" s="151" t="s">
        <v>205</v>
      </c>
      <c r="E638" s="152" t="s">
        <v>1</v>
      </c>
      <c r="F638" s="153" t="s">
        <v>1345</v>
      </c>
      <c r="H638" s="154">
        <v>16.5</v>
      </c>
      <c r="I638" s="155"/>
      <c r="L638" s="150"/>
      <c r="M638" s="156"/>
      <c r="T638" s="157"/>
      <c r="AT638" s="152" t="s">
        <v>205</v>
      </c>
      <c r="AU638" s="152" t="s">
        <v>89</v>
      </c>
      <c r="AV638" s="12" t="s">
        <v>89</v>
      </c>
      <c r="AW638" s="12" t="s">
        <v>36</v>
      </c>
      <c r="AX638" s="12" t="s">
        <v>81</v>
      </c>
      <c r="AY638" s="152" t="s">
        <v>196</v>
      </c>
    </row>
    <row r="639" spans="2:65" s="14" customFormat="1" ht="11.25">
      <c r="B639" s="164"/>
      <c r="D639" s="151" t="s">
        <v>205</v>
      </c>
      <c r="E639" s="165" t="s">
        <v>1</v>
      </c>
      <c r="F639" s="166" t="s">
        <v>249</v>
      </c>
      <c r="H639" s="167">
        <v>75.900000000000006</v>
      </c>
      <c r="I639" s="168"/>
      <c r="L639" s="164"/>
      <c r="M639" s="169"/>
      <c r="T639" s="170"/>
      <c r="AT639" s="165" t="s">
        <v>205</v>
      </c>
      <c r="AU639" s="165" t="s">
        <v>89</v>
      </c>
      <c r="AV639" s="14" t="s">
        <v>203</v>
      </c>
      <c r="AW639" s="14" t="s">
        <v>36</v>
      </c>
      <c r="AX639" s="14" t="s">
        <v>21</v>
      </c>
      <c r="AY639" s="165" t="s">
        <v>196</v>
      </c>
    </row>
    <row r="640" spans="2:65" s="1" customFormat="1" ht="24.2" customHeight="1">
      <c r="B640" s="32"/>
      <c r="C640" s="137" t="s">
        <v>1346</v>
      </c>
      <c r="D640" s="137" t="s">
        <v>198</v>
      </c>
      <c r="E640" s="138" t="s">
        <v>742</v>
      </c>
      <c r="F640" s="139" t="s">
        <v>743</v>
      </c>
      <c r="G640" s="140" t="s">
        <v>512</v>
      </c>
      <c r="H640" s="141">
        <v>54</v>
      </c>
      <c r="I640" s="142"/>
      <c r="J640" s="143">
        <f>ROUND(I640*H640,2)</f>
        <v>0</v>
      </c>
      <c r="K640" s="139" t="s">
        <v>202</v>
      </c>
      <c r="L640" s="32"/>
      <c r="M640" s="144" t="s">
        <v>1</v>
      </c>
      <c r="N640" s="145" t="s">
        <v>46</v>
      </c>
      <c r="P640" s="146">
        <f>O640*H640</f>
        <v>0</v>
      </c>
      <c r="Q640" s="146">
        <v>0.19400000000000001</v>
      </c>
      <c r="R640" s="146">
        <f>Q640*H640</f>
        <v>10.476000000000001</v>
      </c>
      <c r="S640" s="146">
        <v>0</v>
      </c>
      <c r="T640" s="147">
        <f>S640*H640</f>
        <v>0</v>
      </c>
      <c r="AR640" s="148" t="s">
        <v>515</v>
      </c>
      <c r="AT640" s="148" t="s">
        <v>198</v>
      </c>
      <c r="AU640" s="148" t="s">
        <v>89</v>
      </c>
      <c r="AY640" s="17" t="s">
        <v>196</v>
      </c>
      <c r="BE640" s="149">
        <f>IF(N640="základní",J640,0)</f>
        <v>0</v>
      </c>
      <c r="BF640" s="149">
        <f>IF(N640="snížená",J640,0)</f>
        <v>0</v>
      </c>
      <c r="BG640" s="149">
        <f>IF(N640="zákl. přenesená",J640,0)</f>
        <v>0</v>
      </c>
      <c r="BH640" s="149">
        <f>IF(N640="sníž. přenesená",J640,0)</f>
        <v>0</v>
      </c>
      <c r="BI640" s="149">
        <f>IF(N640="nulová",J640,0)</f>
        <v>0</v>
      </c>
      <c r="BJ640" s="17" t="s">
        <v>21</v>
      </c>
      <c r="BK640" s="149">
        <f>ROUND(I640*H640,2)</f>
        <v>0</v>
      </c>
      <c r="BL640" s="17" t="s">
        <v>515</v>
      </c>
      <c r="BM640" s="148" t="s">
        <v>744</v>
      </c>
    </row>
    <row r="641" spans="2:51" s="13" customFormat="1" ht="11.25">
      <c r="B641" s="158"/>
      <c r="D641" s="151" t="s">
        <v>205</v>
      </c>
      <c r="E641" s="159" t="s">
        <v>1</v>
      </c>
      <c r="F641" s="160" t="s">
        <v>738</v>
      </c>
      <c r="H641" s="159" t="s">
        <v>1</v>
      </c>
      <c r="I641" s="161"/>
      <c r="L641" s="158"/>
      <c r="M641" s="162"/>
      <c r="T641" s="163"/>
      <c r="AT641" s="159" t="s">
        <v>205</v>
      </c>
      <c r="AU641" s="159" t="s">
        <v>89</v>
      </c>
      <c r="AV641" s="13" t="s">
        <v>21</v>
      </c>
      <c r="AW641" s="13" t="s">
        <v>36</v>
      </c>
      <c r="AX641" s="13" t="s">
        <v>81</v>
      </c>
      <c r="AY641" s="159" t="s">
        <v>196</v>
      </c>
    </row>
    <row r="642" spans="2:51" s="12" customFormat="1" ht="11.25">
      <c r="B642" s="150"/>
      <c r="D642" s="151" t="s">
        <v>205</v>
      </c>
      <c r="E642" s="152" t="s">
        <v>1</v>
      </c>
      <c r="F642" s="153" t="s">
        <v>745</v>
      </c>
      <c r="H642" s="154">
        <v>54</v>
      </c>
      <c r="I642" s="155"/>
      <c r="L642" s="150"/>
      <c r="M642" s="188"/>
      <c r="N642" s="189"/>
      <c r="O642" s="189"/>
      <c r="P642" s="189"/>
      <c r="Q642" s="189"/>
      <c r="R642" s="189"/>
      <c r="S642" s="189"/>
      <c r="T642" s="190"/>
      <c r="AT642" s="152" t="s">
        <v>205</v>
      </c>
      <c r="AU642" s="152" t="s">
        <v>89</v>
      </c>
      <c r="AV642" s="12" t="s">
        <v>89</v>
      </c>
      <c r="AW642" s="12" t="s">
        <v>36</v>
      </c>
      <c r="AX642" s="12" t="s">
        <v>21</v>
      </c>
      <c r="AY642" s="152" t="s">
        <v>196</v>
      </c>
    </row>
    <row r="643" spans="2:51" s="1" customFormat="1" ht="6.95" customHeight="1">
      <c r="B643" s="44"/>
      <c r="C643" s="45"/>
      <c r="D643" s="45"/>
      <c r="E643" s="45"/>
      <c r="F643" s="45"/>
      <c r="G643" s="45"/>
      <c r="H643" s="45"/>
      <c r="I643" s="45"/>
      <c r="J643" s="45"/>
      <c r="K643" s="45"/>
      <c r="L643" s="32"/>
    </row>
  </sheetData>
  <sheetProtection algorithmName="SHA-512" hashValue="6/ty+0LBBCERg3txCZWSjHf2BWM4S54iG94yJoZYK86WMe+FSRbol4muROhmW2aIOWnXAulmGZgyLPoS/FaWMw==" saltValue="sY4m0yNApquVbR+uf180LzDljqGBOwSPwn9LdfhwAp5sF1SafKy4R1oo0I7MCGBKVox+q9T7BeNhHwzkQ0o6bw==" spinCount="100000" sheet="1" objects="1" scenarios="1" formatColumns="0" formatRows="0" autoFilter="0"/>
  <autoFilter ref="C136:K642" xr:uid="{00000000-0009-0000-0000-000002000000}"/>
  <mergeCells count="15">
    <mergeCell ref="E123:H123"/>
    <mergeCell ref="E127:H127"/>
    <mergeCell ref="E125:H125"/>
    <mergeCell ref="E129:H12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rintOptions horizontalCentered="1"/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B2:BM15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7" t="s">
        <v>106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5" customHeight="1">
      <c r="B4" s="20"/>
      <c r="D4" s="21" t="s">
        <v>126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BRNO, OLOMOUCKÁ IV – REKONSTRUKCE VODOVODU</v>
      </c>
      <c r="F7" s="241"/>
      <c r="G7" s="241"/>
      <c r="H7" s="241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40" t="s">
        <v>138</v>
      </c>
      <c r="F9" s="242"/>
      <c r="G9" s="242"/>
      <c r="H9" s="242"/>
      <c r="L9" s="32"/>
    </row>
    <row r="10" spans="2:46" s="1" customFormat="1" ht="12" customHeight="1">
      <c r="B10" s="32"/>
      <c r="D10" s="27" t="s">
        <v>142</v>
      </c>
      <c r="L10" s="32"/>
    </row>
    <row r="11" spans="2:46" s="1" customFormat="1" ht="16.5" customHeight="1">
      <c r="B11" s="32"/>
      <c r="E11" s="202" t="s">
        <v>1347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6. 11. 2025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1</v>
      </c>
      <c r="L16" s="32"/>
    </row>
    <row r="17" spans="2:12" s="1" customFormat="1" ht="18" customHeight="1">
      <c r="B17" s="32"/>
      <c r="E17" s="25" t="s">
        <v>30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08"/>
      <c r="G20" s="208"/>
      <c r="H20" s="208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1</v>
      </c>
      <c r="L22" s="32"/>
    </row>
    <row r="23" spans="2:12" s="1" customFormat="1" ht="18" customHeight="1">
      <c r="B23" s="32"/>
      <c r="E23" s="25" t="s">
        <v>35</v>
      </c>
      <c r="I23" s="27" t="s">
        <v>31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37</v>
      </c>
      <c r="I25" s="27" t="s">
        <v>29</v>
      </c>
      <c r="J25" s="25" t="s">
        <v>1</v>
      </c>
      <c r="L25" s="32"/>
    </row>
    <row r="26" spans="2:12" s="1" customFormat="1" ht="18" customHeight="1">
      <c r="B26" s="32"/>
      <c r="E26" s="25" t="s">
        <v>38</v>
      </c>
      <c r="I26" s="27" t="s">
        <v>31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39</v>
      </c>
      <c r="L28" s="32"/>
    </row>
    <row r="29" spans="2:12" s="7" customFormat="1" ht="16.5" customHeight="1">
      <c r="B29" s="95"/>
      <c r="E29" s="213" t="s">
        <v>1</v>
      </c>
      <c r="F29" s="213"/>
      <c r="G29" s="213"/>
      <c r="H29" s="213"/>
      <c r="L29" s="95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6" t="s">
        <v>41</v>
      </c>
      <c r="J32" s="66">
        <f>ROUND(J121,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43</v>
      </c>
      <c r="I34" s="35" t="s">
        <v>42</v>
      </c>
      <c r="J34" s="35" t="s">
        <v>44</v>
      </c>
      <c r="L34" s="32"/>
    </row>
    <row r="35" spans="2:12" s="1" customFormat="1" ht="14.45" customHeight="1">
      <c r="B35" s="32"/>
      <c r="D35" s="55" t="s">
        <v>45</v>
      </c>
      <c r="E35" s="27" t="s">
        <v>46</v>
      </c>
      <c r="F35" s="85">
        <f>ROUND((SUM(BE121:BE149)),  2)</f>
        <v>0</v>
      </c>
      <c r="I35" s="97">
        <v>0.21</v>
      </c>
      <c r="J35" s="85">
        <f>ROUND(((SUM(BE121:BE149))*I35),  2)</f>
        <v>0</v>
      </c>
      <c r="L35" s="32"/>
    </row>
    <row r="36" spans="2:12" s="1" customFormat="1" ht="14.45" customHeight="1">
      <c r="B36" s="32"/>
      <c r="E36" s="27" t="s">
        <v>47</v>
      </c>
      <c r="F36" s="85">
        <f>ROUND((SUM(BF121:BF149)),  2)</f>
        <v>0</v>
      </c>
      <c r="I36" s="97">
        <v>0.12</v>
      </c>
      <c r="J36" s="85">
        <f>ROUND(((SUM(BF121:BF149))*I36),  2)</f>
        <v>0</v>
      </c>
      <c r="L36" s="32"/>
    </row>
    <row r="37" spans="2:12" s="1" customFormat="1" ht="14.45" hidden="1" customHeight="1">
      <c r="B37" s="32"/>
      <c r="E37" s="27" t="s">
        <v>48</v>
      </c>
      <c r="F37" s="85">
        <f>ROUND((SUM(BG121:BG149)),  2)</f>
        <v>0</v>
      </c>
      <c r="I37" s="97">
        <v>0.21</v>
      </c>
      <c r="J37" s="85">
        <f>0</f>
        <v>0</v>
      </c>
      <c r="L37" s="32"/>
    </row>
    <row r="38" spans="2:12" s="1" customFormat="1" ht="14.45" hidden="1" customHeight="1">
      <c r="B38" s="32"/>
      <c r="E38" s="27" t="s">
        <v>49</v>
      </c>
      <c r="F38" s="85">
        <f>ROUND((SUM(BH121:BH149)),  2)</f>
        <v>0</v>
      </c>
      <c r="I38" s="97">
        <v>0.12</v>
      </c>
      <c r="J38" s="85">
        <f>0</f>
        <v>0</v>
      </c>
      <c r="L38" s="32"/>
    </row>
    <row r="39" spans="2:12" s="1" customFormat="1" ht="14.45" hidden="1" customHeight="1">
      <c r="B39" s="32"/>
      <c r="E39" s="27" t="s">
        <v>50</v>
      </c>
      <c r="F39" s="85">
        <f>ROUND((SUM(BI121:BI149)),  2)</f>
        <v>0</v>
      </c>
      <c r="I39" s="97">
        <v>0</v>
      </c>
      <c r="J39" s="85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8"/>
      <c r="D41" s="99" t="s">
        <v>51</v>
      </c>
      <c r="E41" s="57"/>
      <c r="F41" s="57"/>
      <c r="G41" s="100" t="s">
        <v>52</v>
      </c>
      <c r="H41" s="101" t="s">
        <v>53</v>
      </c>
      <c r="I41" s="57"/>
      <c r="J41" s="102">
        <f>SUM(J32:J39)</f>
        <v>0</v>
      </c>
      <c r="K41" s="103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54</v>
      </c>
      <c r="E50" s="42"/>
      <c r="F50" s="42"/>
      <c r="G50" s="41" t="s">
        <v>55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56</v>
      </c>
      <c r="E61" s="34"/>
      <c r="F61" s="104" t="s">
        <v>57</v>
      </c>
      <c r="G61" s="43" t="s">
        <v>56</v>
      </c>
      <c r="H61" s="34"/>
      <c r="I61" s="34"/>
      <c r="J61" s="105" t="s">
        <v>57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58</v>
      </c>
      <c r="E65" s="42"/>
      <c r="F65" s="42"/>
      <c r="G65" s="41" t="s">
        <v>59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56</v>
      </c>
      <c r="E76" s="34"/>
      <c r="F76" s="104" t="s">
        <v>57</v>
      </c>
      <c r="G76" s="43" t="s">
        <v>56</v>
      </c>
      <c r="H76" s="34"/>
      <c r="I76" s="34"/>
      <c r="J76" s="105" t="s">
        <v>57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168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BRNO, OLOMOUCKÁ IV – REKONSTRUKCE VODOVODU</v>
      </c>
      <c r="F85" s="241"/>
      <c r="G85" s="241"/>
      <c r="H85" s="241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40" t="s">
        <v>138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142</v>
      </c>
      <c r="L88" s="32"/>
    </row>
    <row r="89" spans="2:12" s="1" customFormat="1" ht="16.5" customHeight="1">
      <c r="B89" s="32"/>
      <c r="E89" s="202" t="str">
        <f>E11</f>
        <v>91.1 - OSTATNÍ NÁKLADY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BRNO</v>
      </c>
      <c r="I91" s="27" t="s">
        <v>24</v>
      </c>
      <c r="J91" s="52" t="str">
        <f>IF(J14="","",J14)</f>
        <v>6. 11. 2025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Statutární město Brno</v>
      </c>
      <c r="I93" s="27" t="s">
        <v>34</v>
      </c>
      <c r="J93" s="30" t="str">
        <f>E23</f>
        <v>PK FRAJT s.r.o.,   Brno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37</v>
      </c>
      <c r="J94" s="30" t="str">
        <f>E26</f>
        <v>Obrtel M.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6" t="s">
        <v>169</v>
      </c>
      <c r="D96" s="98"/>
      <c r="E96" s="98"/>
      <c r="F96" s="98"/>
      <c r="G96" s="98"/>
      <c r="H96" s="98"/>
      <c r="I96" s="98"/>
      <c r="J96" s="107" t="s">
        <v>170</v>
      </c>
      <c r="K96" s="98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8" t="s">
        <v>171</v>
      </c>
      <c r="J98" s="66">
        <f>J121</f>
        <v>0</v>
      </c>
      <c r="L98" s="32"/>
      <c r="AU98" s="17" t="s">
        <v>172</v>
      </c>
    </row>
    <row r="99" spans="2:47" s="8" customFormat="1" ht="24.95" customHeight="1">
      <c r="B99" s="109"/>
      <c r="D99" s="110" t="s">
        <v>1348</v>
      </c>
      <c r="E99" s="111"/>
      <c r="F99" s="111"/>
      <c r="G99" s="111"/>
      <c r="H99" s="111"/>
      <c r="I99" s="111"/>
      <c r="J99" s="112">
        <f>J122</f>
        <v>0</v>
      </c>
      <c r="L99" s="109"/>
    </row>
    <row r="100" spans="2:47" s="1" customFormat="1" ht="21.75" customHeight="1">
      <c r="B100" s="32"/>
      <c r="L100" s="32"/>
    </row>
    <row r="101" spans="2:47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47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47" s="1" customFormat="1" ht="24.95" customHeight="1">
      <c r="B106" s="32"/>
      <c r="C106" s="21" t="s">
        <v>181</v>
      </c>
      <c r="L106" s="32"/>
    </row>
    <row r="107" spans="2:47" s="1" customFormat="1" ht="6.95" customHeight="1">
      <c r="B107" s="32"/>
      <c r="L107" s="32"/>
    </row>
    <row r="108" spans="2:47" s="1" customFormat="1" ht="12" customHeight="1">
      <c r="B108" s="32"/>
      <c r="C108" s="27" t="s">
        <v>16</v>
      </c>
      <c r="L108" s="32"/>
    </row>
    <row r="109" spans="2:47" s="1" customFormat="1" ht="16.5" customHeight="1">
      <c r="B109" s="32"/>
      <c r="E109" s="240" t="str">
        <f>E7</f>
        <v>BRNO, OLOMOUCKÁ IV – REKONSTRUKCE VODOVODU</v>
      </c>
      <c r="F109" s="241"/>
      <c r="G109" s="241"/>
      <c r="H109" s="241"/>
      <c r="L109" s="32"/>
    </row>
    <row r="110" spans="2:47" ht="12" customHeight="1">
      <c r="B110" s="20"/>
      <c r="C110" s="27" t="s">
        <v>135</v>
      </c>
      <c r="L110" s="20"/>
    </row>
    <row r="111" spans="2:47" s="1" customFormat="1" ht="16.5" customHeight="1">
      <c r="B111" s="32"/>
      <c r="E111" s="240" t="s">
        <v>138</v>
      </c>
      <c r="F111" s="242"/>
      <c r="G111" s="242"/>
      <c r="H111" s="242"/>
      <c r="L111" s="32"/>
    </row>
    <row r="112" spans="2:47" s="1" customFormat="1" ht="12" customHeight="1">
      <c r="B112" s="32"/>
      <c r="C112" s="27" t="s">
        <v>142</v>
      </c>
      <c r="L112" s="32"/>
    </row>
    <row r="113" spans="2:65" s="1" customFormat="1" ht="16.5" customHeight="1">
      <c r="B113" s="32"/>
      <c r="E113" s="202" t="str">
        <f>E11</f>
        <v>91.1 - OSTATNÍ NÁKLADY</v>
      </c>
      <c r="F113" s="242"/>
      <c r="G113" s="242"/>
      <c r="H113" s="242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22</v>
      </c>
      <c r="F115" s="25" t="str">
        <f>F14</f>
        <v>BRNO</v>
      </c>
      <c r="I115" s="27" t="s">
        <v>24</v>
      </c>
      <c r="J115" s="52" t="str">
        <f>IF(J14="","",J14)</f>
        <v>6. 11. 2025</v>
      </c>
      <c r="L115" s="32"/>
    </row>
    <row r="116" spans="2:65" s="1" customFormat="1" ht="6.95" customHeight="1">
      <c r="B116" s="32"/>
      <c r="L116" s="32"/>
    </row>
    <row r="117" spans="2:65" s="1" customFormat="1" ht="25.7" customHeight="1">
      <c r="B117" s="32"/>
      <c r="C117" s="27" t="s">
        <v>28</v>
      </c>
      <c r="F117" s="25" t="str">
        <f>E17</f>
        <v>Statutární město Brno</v>
      </c>
      <c r="I117" s="27" t="s">
        <v>34</v>
      </c>
      <c r="J117" s="30" t="str">
        <f>E23</f>
        <v>PK FRAJT s.r.o.,   Brno</v>
      </c>
      <c r="L117" s="32"/>
    </row>
    <row r="118" spans="2:65" s="1" customFormat="1" ht="15.2" customHeight="1">
      <c r="B118" s="32"/>
      <c r="C118" s="27" t="s">
        <v>32</v>
      </c>
      <c r="F118" s="25" t="str">
        <f>IF(E20="","",E20)</f>
        <v>Vyplň údaj</v>
      </c>
      <c r="I118" s="27" t="s">
        <v>37</v>
      </c>
      <c r="J118" s="30" t="str">
        <f>E26</f>
        <v>Obrtel M.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7"/>
      <c r="C120" s="118" t="s">
        <v>182</v>
      </c>
      <c r="D120" s="119" t="s">
        <v>66</v>
      </c>
      <c r="E120" s="119" t="s">
        <v>62</v>
      </c>
      <c r="F120" s="119" t="s">
        <v>63</v>
      </c>
      <c r="G120" s="119" t="s">
        <v>183</v>
      </c>
      <c r="H120" s="119" t="s">
        <v>184</v>
      </c>
      <c r="I120" s="119" t="s">
        <v>185</v>
      </c>
      <c r="J120" s="119" t="s">
        <v>170</v>
      </c>
      <c r="K120" s="120" t="s">
        <v>186</v>
      </c>
      <c r="L120" s="117"/>
      <c r="M120" s="59" t="s">
        <v>1</v>
      </c>
      <c r="N120" s="60" t="s">
        <v>45</v>
      </c>
      <c r="O120" s="60" t="s">
        <v>187</v>
      </c>
      <c r="P120" s="60" t="s">
        <v>188</v>
      </c>
      <c r="Q120" s="60" t="s">
        <v>189</v>
      </c>
      <c r="R120" s="60" t="s">
        <v>190</v>
      </c>
      <c r="S120" s="60" t="s">
        <v>191</v>
      </c>
      <c r="T120" s="61" t="s">
        <v>192</v>
      </c>
    </row>
    <row r="121" spans="2:65" s="1" customFormat="1" ht="22.9" customHeight="1">
      <c r="B121" s="32"/>
      <c r="C121" s="64" t="s">
        <v>193</v>
      </c>
      <c r="J121" s="121">
        <f>BK121</f>
        <v>0</v>
      </c>
      <c r="L121" s="32"/>
      <c r="M121" s="62"/>
      <c r="N121" s="53"/>
      <c r="O121" s="53"/>
      <c r="P121" s="122">
        <f>P122</f>
        <v>0</v>
      </c>
      <c r="Q121" s="53"/>
      <c r="R121" s="122">
        <f>R122</f>
        <v>0</v>
      </c>
      <c r="S121" s="53"/>
      <c r="T121" s="123">
        <f>T122</f>
        <v>0</v>
      </c>
      <c r="AT121" s="17" t="s">
        <v>80</v>
      </c>
      <c r="AU121" s="17" t="s">
        <v>172</v>
      </c>
      <c r="BK121" s="124">
        <f>BK122</f>
        <v>0</v>
      </c>
    </row>
    <row r="122" spans="2:65" s="11" customFormat="1" ht="25.9" customHeight="1">
      <c r="B122" s="125"/>
      <c r="D122" s="126" t="s">
        <v>80</v>
      </c>
      <c r="E122" s="127" t="s">
        <v>240</v>
      </c>
      <c r="F122" s="127" t="s">
        <v>1349</v>
      </c>
      <c r="I122" s="128"/>
      <c r="J122" s="129">
        <f>BK122</f>
        <v>0</v>
      </c>
      <c r="L122" s="125"/>
      <c r="M122" s="130"/>
      <c r="P122" s="131">
        <f>SUM(P123:P149)</f>
        <v>0</v>
      </c>
      <c r="R122" s="131">
        <f>SUM(R123:R149)</f>
        <v>0</v>
      </c>
      <c r="T122" s="132">
        <f>SUM(T123:T149)</f>
        <v>0</v>
      </c>
      <c r="AR122" s="126" t="s">
        <v>21</v>
      </c>
      <c r="AT122" s="133" t="s">
        <v>80</v>
      </c>
      <c r="AU122" s="133" t="s">
        <v>81</v>
      </c>
      <c r="AY122" s="126" t="s">
        <v>196</v>
      </c>
      <c r="BK122" s="134">
        <f>SUM(BK123:BK149)</f>
        <v>0</v>
      </c>
    </row>
    <row r="123" spans="2:65" s="1" customFormat="1" ht="16.5" customHeight="1">
      <c r="B123" s="32"/>
      <c r="C123" s="137" t="s">
        <v>21</v>
      </c>
      <c r="D123" s="137" t="s">
        <v>198</v>
      </c>
      <c r="E123" s="138" t="s">
        <v>1350</v>
      </c>
      <c r="F123" s="139" t="s">
        <v>1351</v>
      </c>
      <c r="G123" s="140" t="s">
        <v>1352</v>
      </c>
      <c r="H123" s="141">
        <v>1</v>
      </c>
      <c r="I123" s="142"/>
      <c r="J123" s="143">
        <f t="shared" ref="J123:J139" si="0">ROUND(I123*H123,2)</f>
        <v>0</v>
      </c>
      <c r="K123" s="139" t="s">
        <v>217</v>
      </c>
      <c r="L123" s="32"/>
      <c r="M123" s="144" t="s">
        <v>1</v>
      </c>
      <c r="N123" s="145" t="s">
        <v>46</v>
      </c>
      <c r="P123" s="146">
        <f t="shared" ref="P123:P139" si="1">O123*H123</f>
        <v>0</v>
      </c>
      <c r="Q123" s="146">
        <v>0</v>
      </c>
      <c r="R123" s="146">
        <f t="shared" ref="R123:R139" si="2">Q123*H123</f>
        <v>0</v>
      </c>
      <c r="S123" s="146">
        <v>0</v>
      </c>
      <c r="T123" s="147">
        <f t="shared" ref="T123:T139" si="3">S123*H123</f>
        <v>0</v>
      </c>
      <c r="AR123" s="148" t="s">
        <v>1353</v>
      </c>
      <c r="AT123" s="148" t="s">
        <v>198</v>
      </c>
      <c r="AU123" s="148" t="s">
        <v>21</v>
      </c>
      <c r="AY123" s="17" t="s">
        <v>196</v>
      </c>
      <c r="BE123" s="149">
        <f t="shared" ref="BE123:BE139" si="4">IF(N123="základní",J123,0)</f>
        <v>0</v>
      </c>
      <c r="BF123" s="149">
        <f t="shared" ref="BF123:BF139" si="5">IF(N123="snížená",J123,0)</f>
        <v>0</v>
      </c>
      <c r="BG123" s="149">
        <f t="shared" ref="BG123:BG139" si="6">IF(N123="zákl. přenesená",J123,0)</f>
        <v>0</v>
      </c>
      <c r="BH123" s="149">
        <f t="shared" ref="BH123:BH139" si="7">IF(N123="sníž. přenesená",J123,0)</f>
        <v>0</v>
      </c>
      <c r="BI123" s="149">
        <f t="shared" ref="BI123:BI139" si="8">IF(N123="nulová",J123,0)</f>
        <v>0</v>
      </c>
      <c r="BJ123" s="17" t="s">
        <v>21</v>
      </c>
      <c r="BK123" s="149">
        <f t="shared" ref="BK123:BK139" si="9">ROUND(I123*H123,2)</f>
        <v>0</v>
      </c>
      <c r="BL123" s="17" t="s">
        <v>1353</v>
      </c>
      <c r="BM123" s="148" t="s">
        <v>203</v>
      </c>
    </row>
    <row r="124" spans="2:65" s="1" customFormat="1" ht="24.2" customHeight="1">
      <c r="B124" s="32"/>
      <c r="C124" s="137" t="s">
        <v>89</v>
      </c>
      <c r="D124" s="137" t="s">
        <v>198</v>
      </c>
      <c r="E124" s="138" t="s">
        <v>1354</v>
      </c>
      <c r="F124" s="139" t="s">
        <v>1355</v>
      </c>
      <c r="G124" s="140" t="s">
        <v>1352</v>
      </c>
      <c r="H124" s="141">
        <v>1</v>
      </c>
      <c r="I124" s="142"/>
      <c r="J124" s="143">
        <f t="shared" si="0"/>
        <v>0</v>
      </c>
      <c r="K124" s="139" t="s">
        <v>217</v>
      </c>
      <c r="L124" s="32"/>
      <c r="M124" s="144" t="s">
        <v>1</v>
      </c>
      <c r="N124" s="145" t="s">
        <v>46</v>
      </c>
      <c r="P124" s="146">
        <f t="shared" si="1"/>
        <v>0</v>
      </c>
      <c r="Q124" s="146">
        <v>0</v>
      </c>
      <c r="R124" s="146">
        <f t="shared" si="2"/>
        <v>0</v>
      </c>
      <c r="S124" s="146">
        <v>0</v>
      </c>
      <c r="T124" s="147">
        <f t="shared" si="3"/>
        <v>0</v>
      </c>
      <c r="AR124" s="148" t="s">
        <v>1353</v>
      </c>
      <c r="AT124" s="148" t="s">
        <v>198</v>
      </c>
      <c r="AU124" s="148" t="s">
        <v>21</v>
      </c>
      <c r="AY124" s="17" t="s">
        <v>196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7" t="s">
        <v>21</v>
      </c>
      <c r="BK124" s="149">
        <f t="shared" si="9"/>
        <v>0</v>
      </c>
      <c r="BL124" s="17" t="s">
        <v>1353</v>
      </c>
      <c r="BM124" s="148" t="s">
        <v>1356</v>
      </c>
    </row>
    <row r="125" spans="2:65" s="1" customFormat="1" ht="24.2" customHeight="1">
      <c r="B125" s="32"/>
      <c r="C125" s="137" t="s">
        <v>97</v>
      </c>
      <c r="D125" s="137" t="s">
        <v>198</v>
      </c>
      <c r="E125" s="138" t="s">
        <v>1357</v>
      </c>
      <c r="F125" s="139" t="s">
        <v>1358</v>
      </c>
      <c r="G125" s="140" t="s">
        <v>1352</v>
      </c>
      <c r="H125" s="141">
        <v>1</v>
      </c>
      <c r="I125" s="142"/>
      <c r="J125" s="143">
        <f t="shared" si="0"/>
        <v>0</v>
      </c>
      <c r="K125" s="139" t="s">
        <v>217</v>
      </c>
      <c r="L125" s="32"/>
      <c r="M125" s="144" t="s">
        <v>1</v>
      </c>
      <c r="N125" s="145" t="s">
        <v>46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AR125" s="148" t="s">
        <v>1353</v>
      </c>
      <c r="AT125" s="148" t="s">
        <v>198</v>
      </c>
      <c r="AU125" s="148" t="s">
        <v>21</v>
      </c>
      <c r="AY125" s="17" t="s">
        <v>196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7" t="s">
        <v>21</v>
      </c>
      <c r="BK125" s="149">
        <f t="shared" si="9"/>
        <v>0</v>
      </c>
      <c r="BL125" s="17" t="s">
        <v>1353</v>
      </c>
      <c r="BM125" s="148" t="s">
        <v>1359</v>
      </c>
    </row>
    <row r="126" spans="2:65" s="1" customFormat="1" ht="21.75" customHeight="1">
      <c r="B126" s="32"/>
      <c r="C126" s="137" t="s">
        <v>203</v>
      </c>
      <c r="D126" s="137" t="s">
        <v>198</v>
      </c>
      <c r="E126" s="138" t="s">
        <v>1360</v>
      </c>
      <c r="F126" s="139" t="s">
        <v>1361</v>
      </c>
      <c r="G126" s="140" t="s">
        <v>1352</v>
      </c>
      <c r="H126" s="141">
        <v>1</v>
      </c>
      <c r="I126" s="142"/>
      <c r="J126" s="143">
        <f t="shared" si="0"/>
        <v>0</v>
      </c>
      <c r="K126" s="139" t="s">
        <v>217</v>
      </c>
      <c r="L126" s="32"/>
      <c r="M126" s="144" t="s">
        <v>1</v>
      </c>
      <c r="N126" s="145" t="s">
        <v>46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1353</v>
      </c>
      <c r="AT126" s="148" t="s">
        <v>198</v>
      </c>
      <c r="AU126" s="148" t="s">
        <v>21</v>
      </c>
      <c r="AY126" s="17" t="s">
        <v>196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7" t="s">
        <v>21</v>
      </c>
      <c r="BK126" s="149">
        <f t="shared" si="9"/>
        <v>0</v>
      </c>
      <c r="BL126" s="17" t="s">
        <v>1353</v>
      </c>
      <c r="BM126" s="148" t="s">
        <v>1362</v>
      </c>
    </row>
    <row r="127" spans="2:65" s="1" customFormat="1" ht="24.2" customHeight="1">
      <c r="B127" s="32"/>
      <c r="C127" s="137" t="s">
        <v>219</v>
      </c>
      <c r="D127" s="137" t="s">
        <v>198</v>
      </c>
      <c r="E127" s="138" t="s">
        <v>1363</v>
      </c>
      <c r="F127" s="139" t="s">
        <v>1364</v>
      </c>
      <c r="G127" s="140" t="s">
        <v>1352</v>
      </c>
      <c r="H127" s="141">
        <v>1</v>
      </c>
      <c r="I127" s="142"/>
      <c r="J127" s="143">
        <f t="shared" si="0"/>
        <v>0</v>
      </c>
      <c r="K127" s="139" t="s">
        <v>217</v>
      </c>
      <c r="L127" s="32"/>
      <c r="M127" s="144" t="s">
        <v>1</v>
      </c>
      <c r="N127" s="145" t="s">
        <v>46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1353</v>
      </c>
      <c r="AT127" s="148" t="s">
        <v>198</v>
      </c>
      <c r="AU127" s="148" t="s">
        <v>21</v>
      </c>
      <c r="AY127" s="17" t="s">
        <v>196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7" t="s">
        <v>21</v>
      </c>
      <c r="BK127" s="149">
        <f t="shared" si="9"/>
        <v>0</v>
      </c>
      <c r="BL127" s="17" t="s">
        <v>1353</v>
      </c>
      <c r="BM127" s="148" t="s">
        <v>339</v>
      </c>
    </row>
    <row r="128" spans="2:65" s="1" customFormat="1" ht="21.75" customHeight="1">
      <c r="B128" s="32"/>
      <c r="C128" s="137" t="s">
        <v>224</v>
      </c>
      <c r="D128" s="137" t="s">
        <v>198</v>
      </c>
      <c r="E128" s="138" t="s">
        <v>1365</v>
      </c>
      <c r="F128" s="139" t="s">
        <v>1366</v>
      </c>
      <c r="G128" s="140" t="s">
        <v>1352</v>
      </c>
      <c r="H128" s="141">
        <v>1</v>
      </c>
      <c r="I128" s="142"/>
      <c r="J128" s="143">
        <f t="shared" si="0"/>
        <v>0</v>
      </c>
      <c r="K128" s="139" t="s">
        <v>217</v>
      </c>
      <c r="L128" s="32"/>
      <c r="M128" s="144" t="s">
        <v>1</v>
      </c>
      <c r="N128" s="145" t="s">
        <v>46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1353</v>
      </c>
      <c r="AT128" s="148" t="s">
        <v>198</v>
      </c>
      <c r="AU128" s="148" t="s">
        <v>21</v>
      </c>
      <c r="AY128" s="17" t="s">
        <v>196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7" t="s">
        <v>21</v>
      </c>
      <c r="BK128" s="149">
        <f t="shared" si="9"/>
        <v>0</v>
      </c>
      <c r="BL128" s="17" t="s">
        <v>1353</v>
      </c>
      <c r="BM128" s="148" t="s">
        <v>360</v>
      </c>
    </row>
    <row r="129" spans="2:65" s="1" customFormat="1" ht="16.5" customHeight="1">
      <c r="B129" s="32"/>
      <c r="C129" s="137" t="s">
        <v>231</v>
      </c>
      <c r="D129" s="137" t="s">
        <v>198</v>
      </c>
      <c r="E129" s="138" t="s">
        <v>1367</v>
      </c>
      <c r="F129" s="139" t="s">
        <v>1368</v>
      </c>
      <c r="G129" s="140" t="s">
        <v>1352</v>
      </c>
      <c r="H129" s="141">
        <v>1</v>
      </c>
      <c r="I129" s="142"/>
      <c r="J129" s="143">
        <f t="shared" si="0"/>
        <v>0</v>
      </c>
      <c r="K129" s="139" t="s">
        <v>217</v>
      </c>
      <c r="L129" s="32"/>
      <c r="M129" s="144" t="s">
        <v>1</v>
      </c>
      <c r="N129" s="145" t="s">
        <v>46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1353</v>
      </c>
      <c r="AT129" s="148" t="s">
        <v>198</v>
      </c>
      <c r="AU129" s="148" t="s">
        <v>21</v>
      </c>
      <c r="AY129" s="17" t="s">
        <v>196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7" t="s">
        <v>21</v>
      </c>
      <c r="BK129" s="149">
        <f t="shared" si="9"/>
        <v>0</v>
      </c>
      <c r="BL129" s="17" t="s">
        <v>1353</v>
      </c>
      <c r="BM129" s="148" t="s">
        <v>1369</v>
      </c>
    </row>
    <row r="130" spans="2:65" s="1" customFormat="1" ht="16.5" customHeight="1">
      <c r="B130" s="32"/>
      <c r="C130" s="137" t="s">
        <v>235</v>
      </c>
      <c r="D130" s="137" t="s">
        <v>198</v>
      </c>
      <c r="E130" s="138" t="s">
        <v>1370</v>
      </c>
      <c r="F130" s="139" t="s">
        <v>1371</v>
      </c>
      <c r="G130" s="140" t="s">
        <v>1352</v>
      </c>
      <c r="H130" s="141">
        <v>1</v>
      </c>
      <c r="I130" s="142"/>
      <c r="J130" s="143">
        <f t="shared" si="0"/>
        <v>0</v>
      </c>
      <c r="K130" s="139" t="s">
        <v>217</v>
      </c>
      <c r="L130" s="32"/>
      <c r="M130" s="144" t="s">
        <v>1</v>
      </c>
      <c r="N130" s="145" t="s">
        <v>46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1353</v>
      </c>
      <c r="AT130" s="148" t="s">
        <v>198</v>
      </c>
      <c r="AU130" s="148" t="s">
        <v>21</v>
      </c>
      <c r="AY130" s="17" t="s">
        <v>196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7" t="s">
        <v>21</v>
      </c>
      <c r="BK130" s="149">
        <f t="shared" si="9"/>
        <v>0</v>
      </c>
      <c r="BL130" s="17" t="s">
        <v>1353</v>
      </c>
      <c r="BM130" s="148" t="s">
        <v>1372</v>
      </c>
    </row>
    <row r="131" spans="2:65" s="1" customFormat="1" ht="21.75" customHeight="1">
      <c r="B131" s="32"/>
      <c r="C131" s="137" t="s">
        <v>240</v>
      </c>
      <c r="D131" s="137" t="s">
        <v>198</v>
      </c>
      <c r="E131" s="138" t="s">
        <v>1373</v>
      </c>
      <c r="F131" s="139" t="s">
        <v>1374</v>
      </c>
      <c r="G131" s="140" t="s">
        <v>1352</v>
      </c>
      <c r="H131" s="141">
        <v>1</v>
      </c>
      <c r="I131" s="142"/>
      <c r="J131" s="143">
        <f t="shared" si="0"/>
        <v>0</v>
      </c>
      <c r="K131" s="139" t="s">
        <v>217</v>
      </c>
      <c r="L131" s="32"/>
      <c r="M131" s="144" t="s">
        <v>1</v>
      </c>
      <c r="N131" s="145" t="s">
        <v>46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1353</v>
      </c>
      <c r="AT131" s="148" t="s">
        <v>198</v>
      </c>
      <c r="AU131" s="148" t="s">
        <v>21</v>
      </c>
      <c r="AY131" s="17" t="s">
        <v>196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7" t="s">
        <v>21</v>
      </c>
      <c r="BK131" s="149">
        <f t="shared" si="9"/>
        <v>0</v>
      </c>
      <c r="BL131" s="17" t="s">
        <v>1353</v>
      </c>
      <c r="BM131" s="148" t="s">
        <v>388</v>
      </c>
    </row>
    <row r="132" spans="2:65" s="1" customFormat="1" ht="24.2" customHeight="1">
      <c r="B132" s="32"/>
      <c r="C132" s="137" t="s">
        <v>26</v>
      </c>
      <c r="D132" s="137" t="s">
        <v>198</v>
      </c>
      <c r="E132" s="138" t="s">
        <v>1375</v>
      </c>
      <c r="F132" s="139" t="s">
        <v>1376</v>
      </c>
      <c r="G132" s="140" t="s">
        <v>1352</v>
      </c>
      <c r="H132" s="141">
        <v>1</v>
      </c>
      <c r="I132" s="142"/>
      <c r="J132" s="143">
        <f t="shared" si="0"/>
        <v>0</v>
      </c>
      <c r="K132" s="139" t="s">
        <v>217</v>
      </c>
      <c r="L132" s="32"/>
      <c r="M132" s="144" t="s">
        <v>1</v>
      </c>
      <c r="N132" s="145" t="s">
        <v>46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1353</v>
      </c>
      <c r="AT132" s="148" t="s">
        <v>198</v>
      </c>
      <c r="AU132" s="148" t="s">
        <v>21</v>
      </c>
      <c r="AY132" s="17" t="s">
        <v>196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7" t="s">
        <v>21</v>
      </c>
      <c r="BK132" s="149">
        <f t="shared" si="9"/>
        <v>0</v>
      </c>
      <c r="BL132" s="17" t="s">
        <v>1353</v>
      </c>
      <c r="BM132" s="148" t="s">
        <v>397</v>
      </c>
    </row>
    <row r="133" spans="2:65" s="1" customFormat="1" ht="21.75" customHeight="1">
      <c r="B133" s="32"/>
      <c r="C133" s="137" t="s">
        <v>157</v>
      </c>
      <c r="D133" s="137" t="s">
        <v>198</v>
      </c>
      <c r="E133" s="138" t="s">
        <v>1377</v>
      </c>
      <c r="F133" s="139" t="s">
        <v>1378</v>
      </c>
      <c r="G133" s="140" t="s">
        <v>1352</v>
      </c>
      <c r="H133" s="141">
        <v>1</v>
      </c>
      <c r="I133" s="142"/>
      <c r="J133" s="143">
        <f t="shared" si="0"/>
        <v>0</v>
      </c>
      <c r="K133" s="139" t="s">
        <v>217</v>
      </c>
      <c r="L133" s="32"/>
      <c r="M133" s="144" t="s">
        <v>1</v>
      </c>
      <c r="N133" s="145" t="s">
        <v>46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1353</v>
      </c>
      <c r="AT133" s="148" t="s">
        <v>198</v>
      </c>
      <c r="AU133" s="148" t="s">
        <v>21</v>
      </c>
      <c r="AY133" s="17" t="s">
        <v>196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7" t="s">
        <v>21</v>
      </c>
      <c r="BK133" s="149">
        <f t="shared" si="9"/>
        <v>0</v>
      </c>
      <c r="BL133" s="17" t="s">
        <v>1353</v>
      </c>
      <c r="BM133" s="148" t="s">
        <v>427</v>
      </c>
    </row>
    <row r="134" spans="2:65" s="1" customFormat="1" ht="21.75" customHeight="1">
      <c r="B134" s="32"/>
      <c r="C134" s="137" t="s">
        <v>8</v>
      </c>
      <c r="D134" s="137" t="s">
        <v>198</v>
      </c>
      <c r="E134" s="138" t="s">
        <v>1379</v>
      </c>
      <c r="F134" s="139" t="s">
        <v>1380</v>
      </c>
      <c r="G134" s="140" t="s">
        <v>1352</v>
      </c>
      <c r="H134" s="141">
        <v>1</v>
      </c>
      <c r="I134" s="142"/>
      <c r="J134" s="143">
        <f t="shared" si="0"/>
        <v>0</v>
      </c>
      <c r="K134" s="139" t="s">
        <v>217</v>
      </c>
      <c r="L134" s="32"/>
      <c r="M134" s="144" t="s">
        <v>1</v>
      </c>
      <c r="N134" s="145" t="s">
        <v>46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1353</v>
      </c>
      <c r="AT134" s="148" t="s">
        <v>198</v>
      </c>
      <c r="AU134" s="148" t="s">
        <v>21</v>
      </c>
      <c r="AY134" s="17" t="s">
        <v>196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7" t="s">
        <v>21</v>
      </c>
      <c r="BK134" s="149">
        <f t="shared" si="9"/>
        <v>0</v>
      </c>
      <c r="BL134" s="17" t="s">
        <v>1353</v>
      </c>
      <c r="BM134" s="148" t="s">
        <v>444</v>
      </c>
    </row>
    <row r="135" spans="2:65" s="1" customFormat="1" ht="16.5" customHeight="1">
      <c r="B135" s="32"/>
      <c r="C135" s="137" t="s">
        <v>255</v>
      </c>
      <c r="D135" s="137" t="s">
        <v>198</v>
      </c>
      <c r="E135" s="138" t="s">
        <v>1381</v>
      </c>
      <c r="F135" s="139" t="s">
        <v>1382</v>
      </c>
      <c r="G135" s="140" t="s">
        <v>1352</v>
      </c>
      <c r="H135" s="141">
        <v>1</v>
      </c>
      <c r="I135" s="142"/>
      <c r="J135" s="143">
        <f t="shared" si="0"/>
        <v>0</v>
      </c>
      <c r="K135" s="139" t="s">
        <v>217</v>
      </c>
      <c r="L135" s="32"/>
      <c r="M135" s="144" t="s">
        <v>1</v>
      </c>
      <c r="N135" s="145" t="s">
        <v>46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1353</v>
      </c>
      <c r="AT135" s="148" t="s">
        <v>198</v>
      </c>
      <c r="AU135" s="148" t="s">
        <v>21</v>
      </c>
      <c r="AY135" s="17" t="s">
        <v>196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7" t="s">
        <v>21</v>
      </c>
      <c r="BK135" s="149">
        <f t="shared" si="9"/>
        <v>0</v>
      </c>
      <c r="BL135" s="17" t="s">
        <v>1353</v>
      </c>
      <c r="BM135" s="148" t="s">
        <v>455</v>
      </c>
    </row>
    <row r="136" spans="2:65" s="1" customFormat="1" ht="21.75" customHeight="1">
      <c r="B136" s="32"/>
      <c r="C136" s="137" t="s">
        <v>258</v>
      </c>
      <c r="D136" s="137" t="s">
        <v>198</v>
      </c>
      <c r="E136" s="138" t="s">
        <v>1383</v>
      </c>
      <c r="F136" s="139" t="s">
        <v>1384</v>
      </c>
      <c r="G136" s="140" t="s">
        <v>1352</v>
      </c>
      <c r="H136" s="141">
        <v>1</v>
      </c>
      <c r="I136" s="142"/>
      <c r="J136" s="143">
        <f t="shared" si="0"/>
        <v>0</v>
      </c>
      <c r="K136" s="139" t="s">
        <v>217</v>
      </c>
      <c r="L136" s="32"/>
      <c r="M136" s="144" t="s">
        <v>1</v>
      </c>
      <c r="N136" s="145" t="s">
        <v>46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1353</v>
      </c>
      <c r="AT136" s="148" t="s">
        <v>198</v>
      </c>
      <c r="AU136" s="148" t="s">
        <v>21</v>
      </c>
      <c r="AY136" s="17" t="s">
        <v>196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7" t="s">
        <v>21</v>
      </c>
      <c r="BK136" s="149">
        <f t="shared" si="9"/>
        <v>0</v>
      </c>
      <c r="BL136" s="17" t="s">
        <v>1353</v>
      </c>
      <c r="BM136" s="148" t="s">
        <v>472</v>
      </c>
    </row>
    <row r="137" spans="2:65" s="1" customFormat="1" ht="16.5" customHeight="1">
      <c r="B137" s="32"/>
      <c r="C137" s="137" t="s">
        <v>262</v>
      </c>
      <c r="D137" s="137" t="s">
        <v>198</v>
      </c>
      <c r="E137" s="138" t="s">
        <v>1385</v>
      </c>
      <c r="F137" s="139" t="s">
        <v>1386</v>
      </c>
      <c r="G137" s="140" t="s">
        <v>512</v>
      </c>
      <c r="H137" s="141">
        <v>7</v>
      </c>
      <c r="I137" s="142"/>
      <c r="J137" s="143">
        <f t="shared" si="0"/>
        <v>0</v>
      </c>
      <c r="K137" s="139" t="s">
        <v>217</v>
      </c>
      <c r="L137" s="32"/>
      <c r="M137" s="144" t="s">
        <v>1</v>
      </c>
      <c r="N137" s="145" t="s">
        <v>46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1353</v>
      </c>
      <c r="AT137" s="148" t="s">
        <v>198</v>
      </c>
      <c r="AU137" s="148" t="s">
        <v>21</v>
      </c>
      <c r="AY137" s="17" t="s">
        <v>196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7" t="s">
        <v>21</v>
      </c>
      <c r="BK137" s="149">
        <f t="shared" si="9"/>
        <v>0</v>
      </c>
      <c r="BL137" s="17" t="s">
        <v>1353</v>
      </c>
      <c r="BM137" s="148" t="s">
        <v>1387</v>
      </c>
    </row>
    <row r="138" spans="2:65" s="1" customFormat="1" ht="24.2" customHeight="1">
      <c r="B138" s="32"/>
      <c r="C138" s="137" t="s">
        <v>267</v>
      </c>
      <c r="D138" s="137" t="s">
        <v>198</v>
      </c>
      <c r="E138" s="138" t="s">
        <v>1388</v>
      </c>
      <c r="F138" s="139" t="s">
        <v>1389</v>
      </c>
      <c r="G138" s="140" t="s">
        <v>1352</v>
      </c>
      <c r="H138" s="141">
        <v>1</v>
      </c>
      <c r="I138" s="142"/>
      <c r="J138" s="143">
        <f t="shared" si="0"/>
        <v>0</v>
      </c>
      <c r="K138" s="139" t="s">
        <v>217</v>
      </c>
      <c r="L138" s="32"/>
      <c r="M138" s="144" t="s">
        <v>1</v>
      </c>
      <c r="N138" s="145" t="s">
        <v>46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1353</v>
      </c>
      <c r="AT138" s="148" t="s">
        <v>198</v>
      </c>
      <c r="AU138" s="148" t="s">
        <v>21</v>
      </c>
      <c r="AY138" s="17" t="s">
        <v>196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7" t="s">
        <v>21</v>
      </c>
      <c r="BK138" s="149">
        <f t="shared" si="9"/>
        <v>0</v>
      </c>
      <c r="BL138" s="17" t="s">
        <v>1353</v>
      </c>
      <c r="BM138" s="148" t="s">
        <v>500</v>
      </c>
    </row>
    <row r="139" spans="2:65" s="1" customFormat="1" ht="37.9" customHeight="1">
      <c r="B139" s="32"/>
      <c r="C139" s="137" t="s">
        <v>273</v>
      </c>
      <c r="D139" s="137" t="s">
        <v>198</v>
      </c>
      <c r="E139" s="138" t="s">
        <v>1390</v>
      </c>
      <c r="F139" s="139" t="s">
        <v>1391</v>
      </c>
      <c r="G139" s="140" t="s">
        <v>1352</v>
      </c>
      <c r="H139" s="141">
        <v>1</v>
      </c>
      <c r="I139" s="142"/>
      <c r="J139" s="143">
        <f t="shared" si="0"/>
        <v>0</v>
      </c>
      <c r="K139" s="139" t="s">
        <v>217</v>
      </c>
      <c r="L139" s="32"/>
      <c r="M139" s="144" t="s">
        <v>1</v>
      </c>
      <c r="N139" s="145" t="s">
        <v>46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1353</v>
      </c>
      <c r="AT139" s="148" t="s">
        <v>198</v>
      </c>
      <c r="AU139" s="148" t="s">
        <v>21</v>
      </c>
      <c r="AY139" s="17" t="s">
        <v>196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7" t="s">
        <v>21</v>
      </c>
      <c r="BK139" s="149">
        <f t="shared" si="9"/>
        <v>0</v>
      </c>
      <c r="BL139" s="17" t="s">
        <v>1353</v>
      </c>
      <c r="BM139" s="148" t="s">
        <v>1392</v>
      </c>
    </row>
    <row r="140" spans="2:65" s="13" customFormat="1" ht="22.5">
      <c r="B140" s="158"/>
      <c r="D140" s="151" t="s">
        <v>205</v>
      </c>
      <c r="E140" s="159" t="s">
        <v>1</v>
      </c>
      <c r="F140" s="160" t="s">
        <v>1393</v>
      </c>
      <c r="H140" s="159" t="s">
        <v>1</v>
      </c>
      <c r="I140" s="161"/>
      <c r="L140" s="158"/>
      <c r="M140" s="162"/>
      <c r="T140" s="163"/>
      <c r="AT140" s="159" t="s">
        <v>205</v>
      </c>
      <c r="AU140" s="159" t="s">
        <v>21</v>
      </c>
      <c r="AV140" s="13" t="s">
        <v>21</v>
      </c>
      <c r="AW140" s="13" t="s">
        <v>36</v>
      </c>
      <c r="AX140" s="13" t="s">
        <v>81</v>
      </c>
      <c r="AY140" s="159" t="s">
        <v>196</v>
      </c>
    </row>
    <row r="141" spans="2:65" s="13" customFormat="1" ht="11.25">
      <c r="B141" s="158"/>
      <c r="D141" s="151" t="s">
        <v>205</v>
      </c>
      <c r="E141" s="159" t="s">
        <v>1</v>
      </c>
      <c r="F141" s="160" t="s">
        <v>1394</v>
      </c>
      <c r="H141" s="159" t="s">
        <v>1</v>
      </c>
      <c r="I141" s="161"/>
      <c r="L141" s="158"/>
      <c r="M141" s="162"/>
      <c r="T141" s="163"/>
      <c r="AT141" s="159" t="s">
        <v>205</v>
      </c>
      <c r="AU141" s="159" t="s">
        <v>21</v>
      </c>
      <c r="AV141" s="13" t="s">
        <v>21</v>
      </c>
      <c r="AW141" s="13" t="s">
        <v>36</v>
      </c>
      <c r="AX141" s="13" t="s">
        <v>81</v>
      </c>
      <c r="AY141" s="159" t="s">
        <v>196</v>
      </c>
    </row>
    <row r="142" spans="2:65" s="12" customFormat="1" ht="11.25">
      <c r="B142" s="150"/>
      <c r="D142" s="151" t="s">
        <v>205</v>
      </c>
      <c r="E142" s="152" t="s">
        <v>1</v>
      </c>
      <c r="F142" s="153" t="s">
        <v>21</v>
      </c>
      <c r="H142" s="154">
        <v>1</v>
      </c>
      <c r="I142" s="155"/>
      <c r="L142" s="150"/>
      <c r="M142" s="156"/>
      <c r="T142" s="157"/>
      <c r="AT142" s="152" t="s">
        <v>205</v>
      </c>
      <c r="AU142" s="152" t="s">
        <v>21</v>
      </c>
      <c r="AV142" s="12" t="s">
        <v>89</v>
      </c>
      <c r="AW142" s="12" t="s">
        <v>36</v>
      </c>
      <c r="AX142" s="12" t="s">
        <v>21</v>
      </c>
      <c r="AY142" s="152" t="s">
        <v>196</v>
      </c>
    </row>
    <row r="143" spans="2:65" s="1" customFormat="1" ht="37.9" customHeight="1">
      <c r="B143" s="32"/>
      <c r="C143" s="137" t="s">
        <v>280</v>
      </c>
      <c r="D143" s="137" t="s">
        <v>198</v>
      </c>
      <c r="E143" s="138" t="s">
        <v>1395</v>
      </c>
      <c r="F143" s="139" t="s">
        <v>1396</v>
      </c>
      <c r="G143" s="140" t="s">
        <v>512</v>
      </c>
      <c r="H143" s="141">
        <v>1</v>
      </c>
      <c r="I143" s="142"/>
      <c r="J143" s="143">
        <f t="shared" ref="J143:J149" si="10">ROUND(I143*H143,2)</f>
        <v>0</v>
      </c>
      <c r="K143" s="139" t="s">
        <v>217</v>
      </c>
      <c r="L143" s="32"/>
      <c r="M143" s="144" t="s">
        <v>1</v>
      </c>
      <c r="N143" s="145" t="s">
        <v>46</v>
      </c>
      <c r="P143" s="146">
        <f t="shared" ref="P143:P149" si="11">O143*H143</f>
        <v>0</v>
      </c>
      <c r="Q143" s="146">
        <v>0</v>
      </c>
      <c r="R143" s="146">
        <f t="shared" ref="R143:R149" si="12">Q143*H143</f>
        <v>0</v>
      </c>
      <c r="S143" s="146">
        <v>0</v>
      </c>
      <c r="T143" s="147">
        <f t="shared" ref="T143:T149" si="13">S143*H143</f>
        <v>0</v>
      </c>
      <c r="AR143" s="148" t="s">
        <v>1353</v>
      </c>
      <c r="AT143" s="148" t="s">
        <v>198</v>
      </c>
      <c r="AU143" s="148" t="s">
        <v>21</v>
      </c>
      <c r="AY143" s="17" t="s">
        <v>196</v>
      </c>
      <c r="BE143" s="149">
        <f t="shared" ref="BE143:BE149" si="14">IF(N143="základní",J143,0)</f>
        <v>0</v>
      </c>
      <c r="BF143" s="149">
        <f t="shared" ref="BF143:BF149" si="15">IF(N143="snížená",J143,0)</f>
        <v>0</v>
      </c>
      <c r="BG143" s="149">
        <f t="shared" ref="BG143:BG149" si="16">IF(N143="zákl. přenesená",J143,0)</f>
        <v>0</v>
      </c>
      <c r="BH143" s="149">
        <f t="shared" ref="BH143:BH149" si="17">IF(N143="sníž. přenesená",J143,0)</f>
        <v>0</v>
      </c>
      <c r="BI143" s="149">
        <f t="shared" ref="BI143:BI149" si="18">IF(N143="nulová",J143,0)</f>
        <v>0</v>
      </c>
      <c r="BJ143" s="17" t="s">
        <v>21</v>
      </c>
      <c r="BK143" s="149">
        <f t="shared" ref="BK143:BK149" si="19">ROUND(I143*H143,2)</f>
        <v>0</v>
      </c>
      <c r="BL143" s="17" t="s">
        <v>1353</v>
      </c>
      <c r="BM143" s="148" t="s">
        <v>1397</v>
      </c>
    </row>
    <row r="144" spans="2:65" s="1" customFormat="1" ht="21.75" customHeight="1">
      <c r="B144" s="32"/>
      <c r="C144" s="137" t="s">
        <v>134</v>
      </c>
      <c r="D144" s="137" t="s">
        <v>198</v>
      </c>
      <c r="E144" s="138" t="s">
        <v>1398</v>
      </c>
      <c r="F144" s="139" t="s">
        <v>1399</v>
      </c>
      <c r="G144" s="140" t="s">
        <v>1352</v>
      </c>
      <c r="H144" s="141">
        <v>1</v>
      </c>
      <c r="I144" s="142"/>
      <c r="J144" s="143">
        <f t="shared" si="10"/>
        <v>0</v>
      </c>
      <c r="K144" s="139" t="s">
        <v>217</v>
      </c>
      <c r="L144" s="32"/>
      <c r="M144" s="144" t="s">
        <v>1</v>
      </c>
      <c r="N144" s="145" t="s">
        <v>46</v>
      </c>
      <c r="P144" s="146">
        <f t="shared" si="11"/>
        <v>0</v>
      </c>
      <c r="Q144" s="146">
        <v>0</v>
      </c>
      <c r="R144" s="146">
        <f t="shared" si="12"/>
        <v>0</v>
      </c>
      <c r="S144" s="146">
        <v>0</v>
      </c>
      <c r="T144" s="147">
        <f t="shared" si="13"/>
        <v>0</v>
      </c>
      <c r="AR144" s="148" t="s">
        <v>1353</v>
      </c>
      <c r="AT144" s="148" t="s">
        <v>198</v>
      </c>
      <c r="AU144" s="148" t="s">
        <v>21</v>
      </c>
      <c r="AY144" s="17" t="s">
        <v>196</v>
      </c>
      <c r="BE144" s="149">
        <f t="shared" si="14"/>
        <v>0</v>
      </c>
      <c r="BF144" s="149">
        <f t="shared" si="15"/>
        <v>0</v>
      </c>
      <c r="BG144" s="149">
        <f t="shared" si="16"/>
        <v>0</v>
      </c>
      <c r="BH144" s="149">
        <f t="shared" si="17"/>
        <v>0</v>
      </c>
      <c r="BI144" s="149">
        <f t="shared" si="18"/>
        <v>0</v>
      </c>
      <c r="BJ144" s="17" t="s">
        <v>21</v>
      </c>
      <c r="BK144" s="149">
        <f t="shared" si="19"/>
        <v>0</v>
      </c>
      <c r="BL144" s="17" t="s">
        <v>1353</v>
      </c>
      <c r="BM144" s="148" t="s">
        <v>643</v>
      </c>
    </row>
    <row r="145" spans="2:65" s="1" customFormat="1" ht="16.5" customHeight="1">
      <c r="B145" s="32"/>
      <c r="C145" s="137" t="s">
        <v>290</v>
      </c>
      <c r="D145" s="137" t="s">
        <v>198</v>
      </c>
      <c r="E145" s="138" t="s">
        <v>1400</v>
      </c>
      <c r="F145" s="139" t="s">
        <v>1401</v>
      </c>
      <c r="G145" s="140" t="s">
        <v>1352</v>
      </c>
      <c r="H145" s="141">
        <v>1</v>
      </c>
      <c r="I145" s="142"/>
      <c r="J145" s="143">
        <f t="shared" si="10"/>
        <v>0</v>
      </c>
      <c r="K145" s="139" t="s">
        <v>217</v>
      </c>
      <c r="L145" s="32"/>
      <c r="M145" s="144" t="s">
        <v>1</v>
      </c>
      <c r="N145" s="145" t="s">
        <v>46</v>
      </c>
      <c r="P145" s="146">
        <f t="shared" si="11"/>
        <v>0</v>
      </c>
      <c r="Q145" s="146">
        <v>0</v>
      </c>
      <c r="R145" s="146">
        <f t="shared" si="12"/>
        <v>0</v>
      </c>
      <c r="S145" s="146">
        <v>0</v>
      </c>
      <c r="T145" s="147">
        <f t="shared" si="13"/>
        <v>0</v>
      </c>
      <c r="AR145" s="148" t="s">
        <v>1353</v>
      </c>
      <c r="AT145" s="148" t="s">
        <v>198</v>
      </c>
      <c r="AU145" s="148" t="s">
        <v>21</v>
      </c>
      <c r="AY145" s="17" t="s">
        <v>196</v>
      </c>
      <c r="BE145" s="149">
        <f t="shared" si="14"/>
        <v>0</v>
      </c>
      <c r="BF145" s="149">
        <f t="shared" si="15"/>
        <v>0</v>
      </c>
      <c r="BG145" s="149">
        <f t="shared" si="16"/>
        <v>0</v>
      </c>
      <c r="BH145" s="149">
        <f t="shared" si="17"/>
        <v>0</v>
      </c>
      <c r="BI145" s="149">
        <f t="shared" si="18"/>
        <v>0</v>
      </c>
      <c r="BJ145" s="17" t="s">
        <v>21</v>
      </c>
      <c r="BK145" s="149">
        <f t="shared" si="19"/>
        <v>0</v>
      </c>
      <c r="BL145" s="17" t="s">
        <v>1353</v>
      </c>
      <c r="BM145" s="148" t="s">
        <v>651</v>
      </c>
    </row>
    <row r="146" spans="2:65" s="1" customFormat="1" ht="37.9" customHeight="1">
      <c r="B146" s="32"/>
      <c r="C146" s="137" t="s">
        <v>7</v>
      </c>
      <c r="D146" s="137" t="s">
        <v>198</v>
      </c>
      <c r="E146" s="138" t="s">
        <v>1402</v>
      </c>
      <c r="F146" s="139" t="s">
        <v>1403</v>
      </c>
      <c r="G146" s="140" t="s">
        <v>1352</v>
      </c>
      <c r="H146" s="141">
        <v>1</v>
      </c>
      <c r="I146" s="142"/>
      <c r="J146" s="143">
        <f t="shared" si="10"/>
        <v>0</v>
      </c>
      <c r="K146" s="139" t="s">
        <v>217</v>
      </c>
      <c r="L146" s="32"/>
      <c r="M146" s="144" t="s">
        <v>1</v>
      </c>
      <c r="N146" s="145" t="s">
        <v>46</v>
      </c>
      <c r="P146" s="146">
        <f t="shared" si="11"/>
        <v>0</v>
      </c>
      <c r="Q146" s="146">
        <v>0</v>
      </c>
      <c r="R146" s="146">
        <f t="shared" si="12"/>
        <v>0</v>
      </c>
      <c r="S146" s="146">
        <v>0</v>
      </c>
      <c r="T146" s="147">
        <f t="shared" si="13"/>
        <v>0</v>
      </c>
      <c r="AR146" s="148" t="s">
        <v>1353</v>
      </c>
      <c r="AT146" s="148" t="s">
        <v>198</v>
      </c>
      <c r="AU146" s="148" t="s">
        <v>21</v>
      </c>
      <c r="AY146" s="17" t="s">
        <v>196</v>
      </c>
      <c r="BE146" s="149">
        <f t="shared" si="14"/>
        <v>0</v>
      </c>
      <c r="BF146" s="149">
        <f t="shared" si="15"/>
        <v>0</v>
      </c>
      <c r="BG146" s="149">
        <f t="shared" si="16"/>
        <v>0</v>
      </c>
      <c r="BH146" s="149">
        <f t="shared" si="17"/>
        <v>0</v>
      </c>
      <c r="BI146" s="149">
        <f t="shared" si="18"/>
        <v>0</v>
      </c>
      <c r="BJ146" s="17" t="s">
        <v>21</v>
      </c>
      <c r="BK146" s="149">
        <f t="shared" si="19"/>
        <v>0</v>
      </c>
      <c r="BL146" s="17" t="s">
        <v>1353</v>
      </c>
      <c r="BM146" s="148" t="s">
        <v>694</v>
      </c>
    </row>
    <row r="147" spans="2:65" s="1" customFormat="1" ht="24.2" customHeight="1">
      <c r="B147" s="32"/>
      <c r="C147" s="137" t="s">
        <v>313</v>
      </c>
      <c r="D147" s="137" t="s">
        <v>198</v>
      </c>
      <c r="E147" s="138" t="s">
        <v>1404</v>
      </c>
      <c r="F147" s="139" t="s">
        <v>1405</v>
      </c>
      <c r="G147" s="140" t="s">
        <v>1352</v>
      </c>
      <c r="H147" s="141">
        <v>1</v>
      </c>
      <c r="I147" s="142"/>
      <c r="J147" s="143">
        <f t="shared" si="10"/>
        <v>0</v>
      </c>
      <c r="K147" s="139" t="s">
        <v>217</v>
      </c>
      <c r="L147" s="32"/>
      <c r="M147" s="144" t="s">
        <v>1</v>
      </c>
      <c r="N147" s="145" t="s">
        <v>46</v>
      </c>
      <c r="P147" s="146">
        <f t="shared" si="11"/>
        <v>0</v>
      </c>
      <c r="Q147" s="146">
        <v>0</v>
      </c>
      <c r="R147" s="146">
        <f t="shared" si="12"/>
        <v>0</v>
      </c>
      <c r="S147" s="146">
        <v>0</v>
      </c>
      <c r="T147" s="147">
        <f t="shared" si="13"/>
        <v>0</v>
      </c>
      <c r="AR147" s="148" t="s">
        <v>1353</v>
      </c>
      <c r="AT147" s="148" t="s">
        <v>198</v>
      </c>
      <c r="AU147" s="148" t="s">
        <v>21</v>
      </c>
      <c r="AY147" s="17" t="s">
        <v>196</v>
      </c>
      <c r="BE147" s="149">
        <f t="shared" si="14"/>
        <v>0</v>
      </c>
      <c r="BF147" s="149">
        <f t="shared" si="15"/>
        <v>0</v>
      </c>
      <c r="BG147" s="149">
        <f t="shared" si="16"/>
        <v>0</v>
      </c>
      <c r="BH147" s="149">
        <f t="shared" si="17"/>
        <v>0</v>
      </c>
      <c r="BI147" s="149">
        <f t="shared" si="18"/>
        <v>0</v>
      </c>
      <c r="BJ147" s="17" t="s">
        <v>21</v>
      </c>
      <c r="BK147" s="149">
        <f t="shared" si="19"/>
        <v>0</v>
      </c>
      <c r="BL147" s="17" t="s">
        <v>1353</v>
      </c>
      <c r="BM147" s="148" t="s">
        <v>27</v>
      </c>
    </row>
    <row r="148" spans="2:65" s="1" customFormat="1" ht="24.2" customHeight="1">
      <c r="B148" s="32"/>
      <c r="C148" s="137" t="s">
        <v>324</v>
      </c>
      <c r="D148" s="137" t="s">
        <v>198</v>
      </c>
      <c r="E148" s="138" t="s">
        <v>1406</v>
      </c>
      <c r="F148" s="139" t="s">
        <v>1407</v>
      </c>
      <c r="G148" s="140" t="s">
        <v>1352</v>
      </c>
      <c r="H148" s="141">
        <v>1</v>
      </c>
      <c r="I148" s="142"/>
      <c r="J148" s="143">
        <f t="shared" si="10"/>
        <v>0</v>
      </c>
      <c r="K148" s="139" t="s">
        <v>217</v>
      </c>
      <c r="L148" s="32"/>
      <c r="M148" s="144" t="s">
        <v>1</v>
      </c>
      <c r="N148" s="145" t="s">
        <v>46</v>
      </c>
      <c r="P148" s="146">
        <f t="shared" si="11"/>
        <v>0</v>
      </c>
      <c r="Q148" s="146">
        <v>0</v>
      </c>
      <c r="R148" s="146">
        <f t="shared" si="12"/>
        <v>0</v>
      </c>
      <c r="S148" s="146">
        <v>0</v>
      </c>
      <c r="T148" s="147">
        <f t="shared" si="13"/>
        <v>0</v>
      </c>
      <c r="AR148" s="148" t="s">
        <v>1353</v>
      </c>
      <c r="AT148" s="148" t="s">
        <v>198</v>
      </c>
      <c r="AU148" s="148" t="s">
        <v>21</v>
      </c>
      <c r="AY148" s="17" t="s">
        <v>196</v>
      </c>
      <c r="BE148" s="149">
        <f t="shared" si="14"/>
        <v>0</v>
      </c>
      <c r="BF148" s="149">
        <f t="shared" si="15"/>
        <v>0</v>
      </c>
      <c r="BG148" s="149">
        <f t="shared" si="16"/>
        <v>0</v>
      </c>
      <c r="BH148" s="149">
        <f t="shared" si="17"/>
        <v>0</v>
      </c>
      <c r="BI148" s="149">
        <f t="shared" si="18"/>
        <v>0</v>
      </c>
      <c r="BJ148" s="17" t="s">
        <v>21</v>
      </c>
      <c r="BK148" s="149">
        <f t="shared" si="19"/>
        <v>0</v>
      </c>
      <c r="BL148" s="17" t="s">
        <v>1353</v>
      </c>
      <c r="BM148" s="148" t="s">
        <v>1408</v>
      </c>
    </row>
    <row r="149" spans="2:65" s="1" customFormat="1" ht="24.2" customHeight="1">
      <c r="B149" s="32"/>
      <c r="C149" s="137" t="s">
        <v>328</v>
      </c>
      <c r="D149" s="137" t="s">
        <v>198</v>
      </c>
      <c r="E149" s="138" t="s">
        <v>1409</v>
      </c>
      <c r="F149" s="139" t="s">
        <v>1410</v>
      </c>
      <c r="G149" s="140" t="s">
        <v>1352</v>
      </c>
      <c r="H149" s="141">
        <v>1</v>
      </c>
      <c r="I149" s="142"/>
      <c r="J149" s="143">
        <f t="shared" si="10"/>
        <v>0</v>
      </c>
      <c r="K149" s="139" t="s">
        <v>217</v>
      </c>
      <c r="L149" s="32"/>
      <c r="M149" s="192" t="s">
        <v>1</v>
      </c>
      <c r="N149" s="193" t="s">
        <v>46</v>
      </c>
      <c r="O149" s="194"/>
      <c r="P149" s="195">
        <f t="shared" si="11"/>
        <v>0</v>
      </c>
      <c r="Q149" s="195">
        <v>0</v>
      </c>
      <c r="R149" s="195">
        <f t="shared" si="12"/>
        <v>0</v>
      </c>
      <c r="S149" s="195">
        <v>0</v>
      </c>
      <c r="T149" s="196">
        <f t="shared" si="13"/>
        <v>0</v>
      </c>
      <c r="AR149" s="148" t="s">
        <v>1353</v>
      </c>
      <c r="AT149" s="148" t="s">
        <v>198</v>
      </c>
      <c r="AU149" s="148" t="s">
        <v>21</v>
      </c>
      <c r="AY149" s="17" t="s">
        <v>196</v>
      </c>
      <c r="BE149" s="149">
        <f t="shared" si="14"/>
        <v>0</v>
      </c>
      <c r="BF149" s="149">
        <f t="shared" si="15"/>
        <v>0</v>
      </c>
      <c r="BG149" s="149">
        <f t="shared" si="16"/>
        <v>0</v>
      </c>
      <c r="BH149" s="149">
        <f t="shared" si="17"/>
        <v>0</v>
      </c>
      <c r="BI149" s="149">
        <f t="shared" si="18"/>
        <v>0</v>
      </c>
      <c r="BJ149" s="17" t="s">
        <v>21</v>
      </c>
      <c r="BK149" s="149">
        <f t="shared" si="19"/>
        <v>0</v>
      </c>
      <c r="BL149" s="17" t="s">
        <v>1353</v>
      </c>
      <c r="BM149" s="148" t="s">
        <v>1411</v>
      </c>
    </row>
    <row r="150" spans="2:65" s="1" customFormat="1" ht="6.95" customHeight="1">
      <c r="B150" s="44"/>
      <c r="C150" s="45"/>
      <c r="D150" s="45"/>
      <c r="E150" s="45"/>
      <c r="F150" s="45"/>
      <c r="G150" s="45"/>
      <c r="H150" s="45"/>
      <c r="I150" s="45"/>
      <c r="J150" s="45"/>
      <c r="K150" s="45"/>
      <c r="L150" s="32"/>
    </row>
  </sheetData>
  <sheetProtection algorithmName="SHA-512" hashValue="0EpsGCbkn2YEVQcovn7qVKOuwOQC/jI1801SRvsaUGJFTg8Jf4MhCtqrp/a6z25rFnnV6Jty34HXa+ccqpt62Q==" saltValue="+ib5OlUXnvwsk4MlK7nDMhjINQnVATBZpOYRYuniemvJf+up7xJ4mQYiUsv1fSr+SKH31a5KwUkFNdYlF8sOpg==" spinCount="100000" sheet="1" objects="1" scenarios="1" formatColumns="0" formatRows="0" autoFilter="0"/>
  <autoFilter ref="C120:K149" xr:uid="{00000000-0009-0000-0000-000003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rintOptions horizontalCentered="1"/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B2:BM63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7" t="s">
        <v>113</v>
      </c>
      <c r="AZ2" s="93" t="s">
        <v>122</v>
      </c>
      <c r="BA2" s="93" t="s">
        <v>1</v>
      </c>
      <c r="BB2" s="93" t="s">
        <v>1</v>
      </c>
      <c r="BC2" s="93" t="s">
        <v>1412</v>
      </c>
      <c r="BD2" s="93" t="s">
        <v>89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  <c r="AZ3" s="93" t="s">
        <v>124</v>
      </c>
      <c r="BA3" s="93" t="s">
        <v>1</v>
      </c>
      <c r="BB3" s="93" t="s">
        <v>1</v>
      </c>
      <c r="BC3" s="93" t="s">
        <v>1413</v>
      </c>
      <c r="BD3" s="93" t="s">
        <v>89</v>
      </c>
    </row>
    <row r="4" spans="2:56" ht="24.95" customHeight="1">
      <c r="B4" s="20"/>
      <c r="D4" s="21" t="s">
        <v>126</v>
      </c>
      <c r="L4" s="20"/>
      <c r="M4" s="94" t="s">
        <v>10</v>
      </c>
      <c r="AT4" s="17" t="s">
        <v>4</v>
      </c>
      <c r="AZ4" s="93" t="s">
        <v>127</v>
      </c>
      <c r="BA4" s="93" t="s">
        <v>1</v>
      </c>
      <c r="BB4" s="93" t="s">
        <v>1</v>
      </c>
      <c r="BC4" s="93" t="s">
        <v>1414</v>
      </c>
      <c r="BD4" s="93" t="s">
        <v>89</v>
      </c>
    </row>
    <row r="5" spans="2:56" ht="6.95" customHeight="1">
      <c r="B5" s="20"/>
      <c r="L5" s="20"/>
      <c r="AZ5" s="93" t="s">
        <v>129</v>
      </c>
      <c r="BA5" s="93" t="s">
        <v>1</v>
      </c>
      <c r="BB5" s="93" t="s">
        <v>1</v>
      </c>
      <c r="BC5" s="93" t="s">
        <v>1415</v>
      </c>
      <c r="BD5" s="93" t="s">
        <v>89</v>
      </c>
    </row>
    <row r="6" spans="2:56" ht="12" customHeight="1">
      <c r="B6" s="20"/>
      <c r="D6" s="27" t="s">
        <v>16</v>
      </c>
      <c r="L6" s="20"/>
      <c r="AZ6" s="93" t="s">
        <v>752</v>
      </c>
      <c r="BA6" s="93" t="s">
        <v>1</v>
      </c>
      <c r="BB6" s="93" t="s">
        <v>1</v>
      </c>
      <c r="BC6" s="93" t="s">
        <v>1416</v>
      </c>
      <c r="BD6" s="93" t="s">
        <v>89</v>
      </c>
    </row>
    <row r="7" spans="2:56" ht="16.5" customHeight="1">
      <c r="B7" s="20"/>
      <c r="E7" s="240" t="str">
        <f>'Rekapitulace stavby'!K6</f>
        <v>BRNO, OLOMOUCKÁ IV – REKONSTRUKCE VODOVODU</v>
      </c>
      <c r="F7" s="241"/>
      <c r="G7" s="241"/>
      <c r="H7" s="241"/>
      <c r="L7" s="20"/>
      <c r="AZ7" s="93" t="s">
        <v>754</v>
      </c>
      <c r="BA7" s="93" t="s">
        <v>1</v>
      </c>
      <c r="BB7" s="93" t="s">
        <v>1</v>
      </c>
      <c r="BC7" s="93" t="s">
        <v>1417</v>
      </c>
      <c r="BD7" s="93" t="s">
        <v>89</v>
      </c>
    </row>
    <row r="8" spans="2:56" ht="12.75">
      <c r="B8" s="20"/>
      <c r="D8" s="27" t="s">
        <v>135</v>
      </c>
      <c r="L8" s="20"/>
      <c r="AZ8" s="93" t="s">
        <v>1418</v>
      </c>
      <c r="BA8" s="93" t="s">
        <v>1</v>
      </c>
      <c r="BB8" s="93" t="s">
        <v>1</v>
      </c>
      <c r="BC8" s="93" t="s">
        <v>89</v>
      </c>
      <c r="BD8" s="93" t="s">
        <v>89</v>
      </c>
    </row>
    <row r="9" spans="2:56" ht="16.5" customHeight="1">
      <c r="B9" s="20"/>
      <c r="E9" s="240" t="s">
        <v>1419</v>
      </c>
      <c r="F9" s="209"/>
      <c r="G9" s="209"/>
      <c r="H9" s="209"/>
      <c r="L9" s="20"/>
      <c r="AZ9" s="93" t="s">
        <v>760</v>
      </c>
      <c r="BA9" s="93" t="s">
        <v>1</v>
      </c>
      <c r="BB9" s="93" t="s">
        <v>1</v>
      </c>
      <c r="BC9" s="93" t="s">
        <v>1420</v>
      </c>
      <c r="BD9" s="93" t="s">
        <v>89</v>
      </c>
    </row>
    <row r="10" spans="2:56" ht="12" customHeight="1">
      <c r="B10" s="20"/>
      <c r="D10" s="27" t="s">
        <v>142</v>
      </c>
      <c r="L10" s="20"/>
      <c r="AZ10" s="93" t="s">
        <v>763</v>
      </c>
      <c r="BA10" s="93" t="s">
        <v>1</v>
      </c>
      <c r="BB10" s="93" t="s">
        <v>1</v>
      </c>
      <c r="BC10" s="93" t="s">
        <v>1420</v>
      </c>
      <c r="BD10" s="93" t="s">
        <v>89</v>
      </c>
    </row>
    <row r="11" spans="2:56" s="1" customFormat="1" ht="16.5" customHeight="1">
      <c r="B11" s="32"/>
      <c r="E11" s="238" t="s">
        <v>1421</v>
      </c>
      <c r="F11" s="242"/>
      <c r="G11" s="242"/>
      <c r="H11" s="242"/>
      <c r="L11" s="32"/>
      <c r="AZ11" s="93" t="s">
        <v>131</v>
      </c>
      <c r="BA11" s="93" t="s">
        <v>1</v>
      </c>
      <c r="BB11" s="93" t="s">
        <v>1</v>
      </c>
      <c r="BC11" s="93" t="s">
        <v>1422</v>
      </c>
      <c r="BD11" s="93" t="s">
        <v>89</v>
      </c>
    </row>
    <row r="12" spans="2:56" s="1" customFormat="1" ht="12" customHeight="1">
      <c r="B12" s="32"/>
      <c r="D12" s="27" t="s">
        <v>148</v>
      </c>
      <c r="L12" s="32"/>
      <c r="AZ12" s="93" t="s">
        <v>1423</v>
      </c>
      <c r="BA12" s="93" t="s">
        <v>1</v>
      </c>
      <c r="BB12" s="93" t="s">
        <v>1</v>
      </c>
      <c r="BC12" s="93" t="s">
        <v>1424</v>
      </c>
      <c r="BD12" s="93" t="s">
        <v>89</v>
      </c>
    </row>
    <row r="13" spans="2:56" s="1" customFormat="1" ht="16.5" customHeight="1">
      <c r="B13" s="32"/>
      <c r="E13" s="202" t="s">
        <v>1425</v>
      </c>
      <c r="F13" s="242"/>
      <c r="G13" s="242"/>
      <c r="H13" s="242"/>
      <c r="L13" s="32"/>
      <c r="AZ13" s="93" t="s">
        <v>133</v>
      </c>
      <c r="BA13" s="93" t="s">
        <v>1</v>
      </c>
      <c r="BB13" s="93" t="s">
        <v>1</v>
      </c>
      <c r="BC13" s="93" t="s">
        <v>1148</v>
      </c>
      <c r="BD13" s="93" t="s">
        <v>89</v>
      </c>
    </row>
    <row r="14" spans="2:56" s="1" customFormat="1" ht="11.25">
      <c r="B14" s="32"/>
      <c r="L14" s="32"/>
      <c r="AZ14" s="93" t="s">
        <v>136</v>
      </c>
      <c r="BA14" s="93" t="s">
        <v>1</v>
      </c>
      <c r="BB14" s="93" t="s">
        <v>1</v>
      </c>
      <c r="BC14" s="93" t="s">
        <v>1426</v>
      </c>
      <c r="BD14" s="93" t="s">
        <v>89</v>
      </c>
    </row>
    <row r="15" spans="2:56" s="1" customFormat="1" ht="12" customHeight="1">
      <c r="B15" s="32"/>
      <c r="D15" s="27" t="s">
        <v>19</v>
      </c>
      <c r="F15" s="25" t="s">
        <v>99</v>
      </c>
      <c r="I15" s="27" t="s">
        <v>20</v>
      </c>
      <c r="J15" s="25" t="s">
        <v>1</v>
      </c>
      <c r="L15" s="32"/>
      <c r="AZ15" s="93" t="s">
        <v>139</v>
      </c>
      <c r="BA15" s="93" t="s">
        <v>140</v>
      </c>
      <c r="BB15" s="93" t="s">
        <v>1</v>
      </c>
      <c r="BC15" s="93" t="s">
        <v>1427</v>
      </c>
      <c r="BD15" s="93" t="s">
        <v>89</v>
      </c>
    </row>
    <row r="16" spans="2:56" s="1" customFormat="1" ht="12" customHeight="1">
      <c r="B16" s="32"/>
      <c r="D16" s="27" t="s">
        <v>22</v>
      </c>
      <c r="F16" s="25" t="s">
        <v>23</v>
      </c>
      <c r="I16" s="27" t="s">
        <v>24</v>
      </c>
      <c r="J16" s="52" t="str">
        <f>'Rekapitulace stavby'!AN8</f>
        <v>6. 11. 2025</v>
      </c>
      <c r="L16" s="32"/>
      <c r="AZ16" s="93" t="s">
        <v>143</v>
      </c>
      <c r="BA16" s="93" t="s">
        <v>1</v>
      </c>
      <c r="BB16" s="93" t="s">
        <v>1</v>
      </c>
      <c r="BC16" s="93" t="s">
        <v>1428</v>
      </c>
      <c r="BD16" s="93" t="s">
        <v>89</v>
      </c>
    </row>
    <row r="17" spans="2:56" s="1" customFormat="1" ht="10.9" customHeight="1">
      <c r="B17" s="32"/>
      <c r="L17" s="32"/>
      <c r="AZ17" s="93" t="s">
        <v>146</v>
      </c>
      <c r="BA17" s="93" t="s">
        <v>140</v>
      </c>
      <c r="BB17" s="93" t="s">
        <v>1</v>
      </c>
      <c r="BC17" s="93" t="s">
        <v>1429</v>
      </c>
      <c r="BD17" s="93" t="s">
        <v>89</v>
      </c>
    </row>
    <row r="18" spans="2:56" s="1" customFormat="1" ht="12" customHeight="1">
      <c r="B18" s="32"/>
      <c r="D18" s="27" t="s">
        <v>28</v>
      </c>
      <c r="I18" s="27" t="s">
        <v>29</v>
      </c>
      <c r="J18" s="25" t="s">
        <v>1</v>
      </c>
      <c r="L18" s="32"/>
      <c r="AZ18" s="93" t="s">
        <v>149</v>
      </c>
      <c r="BA18" s="93" t="s">
        <v>1</v>
      </c>
      <c r="BB18" s="93" t="s">
        <v>1</v>
      </c>
      <c r="BC18" s="93" t="s">
        <v>1430</v>
      </c>
      <c r="BD18" s="93" t="s">
        <v>89</v>
      </c>
    </row>
    <row r="19" spans="2:56" s="1" customFormat="1" ht="18" customHeight="1">
      <c r="B19" s="32"/>
      <c r="E19" s="25" t="s">
        <v>30</v>
      </c>
      <c r="I19" s="27" t="s">
        <v>31</v>
      </c>
      <c r="J19" s="25" t="s">
        <v>1</v>
      </c>
      <c r="L19" s="32"/>
      <c r="AZ19" s="93" t="s">
        <v>780</v>
      </c>
      <c r="BA19" s="93" t="s">
        <v>1</v>
      </c>
      <c r="BB19" s="93" t="s">
        <v>1</v>
      </c>
      <c r="BC19" s="93" t="s">
        <v>1431</v>
      </c>
      <c r="BD19" s="93" t="s">
        <v>89</v>
      </c>
    </row>
    <row r="20" spans="2:56" s="1" customFormat="1" ht="6.95" customHeight="1">
      <c r="B20" s="32"/>
      <c r="L20" s="32"/>
      <c r="AZ20" s="93" t="s">
        <v>1432</v>
      </c>
      <c r="BA20" s="93" t="s">
        <v>1</v>
      </c>
      <c r="BB20" s="93" t="s">
        <v>1</v>
      </c>
      <c r="BC20" s="93" t="s">
        <v>1433</v>
      </c>
      <c r="BD20" s="93" t="s">
        <v>89</v>
      </c>
    </row>
    <row r="21" spans="2:56" s="1" customFormat="1" ht="12" customHeight="1">
      <c r="B21" s="32"/>
      <c r="D21" s="27" t="s">
        <v>32</v>
      </c>
      <c r="I21" s="27" t="s">
        <v>29</v>
      </c>
      <c r="J21" s="28" t="str">
        <f>'Rekapitulace stavby'!AN13</f>
        <v>Vyplň údaj</v>
      </c>
      <c r="L21" s="32"/>
      <c r="AZ21" s="93" t="s">
        <v>152</v>
      </c>
      <c r="BA21" s="93" t="s">
        <v>1</v>
      </c>
      <c r="BB21" s="93" t="s">
        <v>1</v>
      </c>
      <c r="BC21" s="93" t="s">
        <v>1434</v>
      </c>
      <c r="BD21" s="93" t="s">
        <v>89</v>
      </c>
    </row>
    <row r="22" spans="2:56" s="1" customFormat="1" ht="18" customHeight="1">
      <c r="B22" s="32"/>
      <c r="E22" s="243" t="str">
        <f>'Rekapitulace stavby'!E14</f>
        <v>Vyplň údaj</v>
      </c>
      <c r="F22" s="208"/>
      <c r="G22" s="208"/>
      <c r="H22" s="208"/>
      <c r="I22" s="27" t="s">
        <v>31</v>
      </c>
      <c r="J22" s="28" t="str">
        <f>'Rekapitulace stavby'!AN14</f>
        <v>Vyplň údaj</v>
      </c>
      <c r="L22" s="32"/>
      <c r="AZ22" s="93" t="s">
        <v>154</v>
      </c>
      <c r="BA22" s="93" t="s">
        <v>1</v>
      </c>
      <c r="BB22" s="93" t="s">
        <v>1</v>
      </c>
      <c r="BC22" s="93" t="s">
        <v>1435</v>
      </c>
      <c r="BD22" s="93" t="s">
        <v>89</v>
      </c>
    </row>
    <row r="23" spans="2:56" s="1" customFormat="1" ht="6.95" customHeight="1">
      <c r="B23" s="32"/>
      <c r="L23" s="32"/>
      <c r="AZ23" s="93" t="s">
        <v>784</v>
      </c>
      <c r="BA23" s="93" t="s">
        <v>1</v>
      </c>
      <c r="BB23" s="93" t="s">
        <v>1</v>
      </c>
      <c r="BC23" s="93" t="s">
        <v>1436</v>
      </c>
      <c r="BD23" s="93" t="s">
        <v>89</v>
      </c>
    </row>
    <row r="24" spans="2:56" s="1" customFormat="1" ht="12" customHeight="1">
      <c r="B24" s="32"/>
      <c r="D24" s="27" t="s">
        <v>34</v>
      </c>
      <c r="I24" s="27" t="s">
        <v>29</v>
      </c>
      <c r="J24" s="25" t="s">
        <v>1</v>
      </c>
      <c r="L24" s="32"/>
      <c r="AZ24" s="93" t="s">
        <v>1437</v>
      </c>
      <c r="BA24" s="93" t="s">
        <v>1</v>
      </c>
      <c r="BB24" s="93" t="s">
        <v>1</v>
      </c>
      <c r="BC24" s="93" t="s">
        <v>21</v>
      </c>
      <c r="BD24" s="93" t="s">
        <v>89</v>
      </c>
    </row>
    <row r="25" spans="2:56" s="1" customFormat="1" ht="18" customHeight="1">
      <c r="B25" s="32"/>
      <c r="E25" s="25" t="s">
        <v>35</v>
      </c>
      <c r="I25" s="27" t="s">
        <v>31</v>
      </c>
      <c r="J25" s="25" t="s">
        <v>1</v>
      </c>
      <c r="L25" s="32"/>
      <c r="AZ25" s="93" t="s">
        <v>156</v>
      </c>
      <c r="BA25" s="93" t="s">
        <v>1</v>
      </c>
      <c r="BB25" s="93" t="s">
        <v>1</v>
      </c>
      <c r="BC25" s="93" t="s">
        <v>290</v>
      </c>
      <c r="BD25" s="93" t="s">
        <v>89</v>
      </c>
    </row>
    <row r="26" spans="2:56" s="1" customFormat="1" ht="6.95" customHeight="1">
      <c r="B26" s="32"/>
      <c r="L26" s="32"/>
      <c r="AZ26" s="93" t="s">
        <v>1438</v>
      </c>
      <c r="BA26" s="93" t="s">
        <v>1</v>
      </c>
      <c r="BB26" s="93" t="s">
        <v>1</v>
      </c>
      <c r="BC26" s="93" t="s">
        <v>89</v>
      </c>
      <c r="BD26" s="93" t="s">
        <v>89</v>
      </c>
    </row>
    <row r="27" spans="2:56" s="1" customFormat="1" ht="12" customHeight="1">
      <c r="B27" s="32"/>
      <c r="D27" s="27" t="s">
        <v>37</v>
      </c>
      <c r="I27" s="27" t="s">
        <v>29</v>
      </c>
      <c r="J27" s="25" t="s">
        <v>1</v>
      </c>
      <c r="L27" s="32"/>
      <c r="AZ27" s="93" t="s">
        <v>1439</v>
      </c>
      <c r="BA27" s="93" t="s">
        <v>1</v>
      </c>
      <c r="BB27" s="93" t="s">
        <v>1</v>
      </c>
      <c r="BC27" s="93" t="s">
        <v>89</v>
      </c>
      <c r="BD27" s="93" t="s">
        <v>89</v>
      </c>
    </row>
    <row r="28" spans="2:56" s="1" customFormat="1" ht="18" customHeight="1">
      <c r="B28" s="32"/>
      <c r="E28" s="25" t="s">
        <v>38</v>
      </c>
      <c r="I28" s="27" t="s">
        <v>31</v>
      </c>
      <c r="J28" s="25" t="s">
        <v>1</v>
      </c>
      <c r="L28" s="32"/>
      <c r="AZ28" s="93" t="s">
        <v>158</v>
      </c>
      <c r="BA28" s="93" t="s">
        <v>1</v>
      </c>
      <c r="BB28" s="93" t="s">
        <v>1</v>
      </c>
      <c r="BC28" s="93" t="s">
        <v>1415</v>
      </c>
      <c r="BD28" s="93" t="s">
        <v>89</v>
      </c>
    </row>
    <row r="29" spans="2:56" s="1" customFormat="1" ht="6.95" customHeight="1">
      <c r="B29" s="32"/>
      <c r="L29" s="32"/>
      <c r="AZ29" s="93" t="s">
        <v>786</v>
      </c>
      <c r="BA29" s="93" t="s">
        <v>1</v>
      </c>
      <c r="BB29" s="93" t="s">
        <v>1</v>
      </c>
      <c r="BC29" s="93" t="s">
        <v>1440</v>
      </c>
      <c r="BD29" s="93" t="s">
        <v>89</v>
      </c>
    </row>
    <row r="30" spans="2:56" s="1" customFormat="1" ht="12" customHeight="1">
      <c r="B30" s="32"/>
      <c r="D30" s="27" t="s">
        <v>39</v>
      </c>
      <c r="L30" s="32"/>
      <c r="AZ30" s="93" t="s">
        <v>159</v>
      </c>
      <c r="BA30" s="93" t="s">
        <v>1</v>
      </c>
      <c r="BB30" s="93" t="s">
        <v>1</v>
      </c>
      <c r="BC30" s="93" t="s">
        <v>1441</v>
      </c>
      <c r="BD30" s="93" t="s">
        <v>89</v>
      </c>
    </row>
    <row r="31" spans="2:56" s="7" customFormat="1" ht="47.25" customHeight="1">
      <c r="B31" s="95"/>
      <c r="E31" s="213" t="s">
        <v>167</v>
      </c>
      <c r="F31" s="213"/>
      <c r="G31" s="213"/>
      <c r="H31" s="213"/>
      <c r="L31" s="95"/>
      <c r="AZ31" s="191" t="s">
        <v>161</v>
      </c>
      <c r="BA31" s="191" t="s">
        <v>1</v>
      </c>
      <c r="BB31" s="191" t="s">
        <v>1</v>
      </c>
      <c r="BC31" s="191" t="s">
        <v>1442</v>
      </c>
      <c r="BD31" s="191" t="s">
        <v>89</v>
      </c>
    </row>
    <row r="32" spans="2:56" s="1" customFormat="1" ht="6.95" customHeight="1">
      <c r="B32" s="32"/>
      <c r="L32" s="32"/>
      <c r="AZ32" s="93" t="s">
        <v>163</v>
      </c>
      <c r="BA32" s="93" t="s">
        <v>1</v>
      </c>
      <c r="BB32" s="93" t="s">
        <v>1</v>
      </c>
      <c r="BC32" s="93" t="s">
        <v>1443</v>
      </c>
      <c r="BD32" s="93" t="s">
        <v>89</v>
      </c>
    </row>
    <row r="33" spans="2:56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  <c r="AZ33" s="93" t="s">
        <v>165</v>
      </c>
      <c r="BA33" s="93" t="s">
        <v>140</v>
      </c>
      <c r="BB33" s="93" t="s">
        <v>1</v>
      </c>
      <c r="BC33" s="93" t="s">
        <v>1444</v>
      </c>
      <c r="BD33" s="93" t="s">
        <v>89</v>
      </c>
    </row>
    <row r="34" spans="2:56" s="1" customFormat="1" ht="25.35" customHeight="1">
      <c r="B34" s="32"/>
      <c r="D34" s="96" t="s">
        <v>41</v>
      </c>
      <c r="J34" s="66">
        <f>ROUND(J134, 2)</f>
        <v>0</v>
      </c>
      <c r="L34" s="32"/>
      <c r="AZ34" s="93" t="s">
        <v>1445</v>
      </c>
      <c r="BA34" s="93" t="s">
        <v>1</v>
      </c>
      <c r="BB34" s="93" t="s">
        <v>1</v>
      </c>
      <c r="BC34" s="93" t="s">
        <v>1446</v>
      </c>
      <c r="BD34" s="93" t="s">
        <v>89</v>
      </c>
    </row>
    <row r="35" spans="2:56" s="1" customFormat="1" ht="6.95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  <c r="AZ35" s="93" t="s">
        <v>1447</v>
      </c>
      <c r="BA35" s="93" t="s">
        <v>1</v>
      </c>
      <c r="BB35" s="93" t="s">
        <v>1</v>
      </c>
      <c r="BC35" s="93" t="s">
        <v>1448</v>
      </c>
      <c r="BD35" s="93" t="s">
        <v>89</v>
      </c>
    </row>
    <row r="36" spans="2:56" s="1" customFormat="1" ht="14.45" customHeight="1">
      <c r="B36" s="32"/>
      <c r="F36" s="35" t="s">
        <v>43</v>
      </c>
      <c r="I36" s="35" t="s">
        <v>42</v>
      </c>
      <c r="J36" s="35" t="s">
        <v>44</v>
      </c>
      <c r="L36" s="32"/>
    </row>
    <row r="37" spans="2:56" s="1" customFormat="1" ht="14.45" customHeight="1">
      <c r="B37" s="32"/>
      <c r="D37" s="55" t="s">
        <v>45</v>
      </c>
      <c r="E37" s="27" t="s">
        <v>46</v>
      </c>
      <c r="F37" s="85">
        <f>ROUND((SUM(BE134:BE634)),  2)</f>
        <v>0</v>
      </c>
      <c r="I37" s="97">
        <v>0.21</v>
      </c>
      <c r="J37" s="85">
        <f>ROUND(((SUM(BE134:BE634))*I37),  2)</f>
        <v>0</v>
      </c>
      <c r="L37" s="32"/>
    </row>
    <row r="38" spans="2:56" s="1" customFormat="1" ht="14.45" customHeight="1">
      <c r="B38" s="32"/>
      <c r="E38" s="27" t="s">
        <v>47</v>
      </c>
      <c r="F38" s="85">
        <f>ROUND((SUM(BF134:BF634)),  2)</f>
        <v>0</v>
      </c>
      <c r="I38" s="97">
        <v>0.12</v>
      </c>
      <c r="J38" s="85">
        <f>ROUND(((SUM(BF134:BF634))*I38),  2)</f>
        <v>0</v>
      </c>
      <c r="L38" s="32"/>
    </row>
    <row r="39" spans="2:56" s="1" customFormat="1" ht="14.45" hidden="1" customHeight="1">
      <c r="B39" s="32"/>
      <c r="E39" s="27" t="s">
        <v>48</v>
      </c>
      <c r="F39" s="85">
        <f>ROUND((SUM(BG134:BG634)),  2)</f>
        <v>0</v>
      </c>
      <c r="I39" s="97">
        <v>0.21</v>
      </c>
      <c r="J39" s="85">
        <f>0</f>
        <v>0</v>
      </c>
      <c r="L39" s="32"/>
    </row>
    <row r="40" spans="2:56" s="1" customFormat="1" ht="14.45" hidden="1" customHeight="1">
      <c r="B40" s="32"/>
      <c r="E40" s="27" t="s">
        <v>49</v>
      </c>
      <c r="F40" s="85">
        <f>ROUND((SUM(BH134:BH634)),  2)</f>
        <v>0</v>
      </c>
      <c r="I40" s="97">
        <v>0.12</v>
      </c>
      <c r="J40" s="85">
        <f>0</f>
        <v>0</v>
      </c>
      <c r="L40" s="32"/>
    </row>
    <row r="41" spans="2:56" s="1" customFormat="1" ht="14.45" hidden="1" customHeight="1">
      <c r="B41" s="32"/>
      <c r="E41" s="27" t="s">
        <v>50</v>
      </c>
      <c r="F41" s="85">
        <f>ROUND((SUM(BI134:BI634)),  2)</f>
        <v>0</v>
      </c>
      <c r="I41" s="97">
        <v>0</v>
      </c>
      <c r="J41" s="85">
        <f>0</f>
        <v>0</v>
      </c>
      <c r="L41" s="32"/>
    </row>
    <row r="42" spans="2:56" s="1" customFormat="1" ht="6.95" customHeight="1">
      <c r="B42" s="32"/>
      <c r="L42" s="32"/>
    </row>
    <row r="43" spans="2:56" s="1" customFormat="1" ht="25.35" customHeight="1">
      <c r="B43" s="32"/>
      <c r="C43" s="98"/>
      <c r="D43" s="99" t="s">
        <v>51</v>
      </c>
      <c r="E43" s="57"/>
      <c r="F43" s="57"/>
      <c r="G43" s="100" t="s">
        <v>52</v>
      </c>
      <c r="H43" s="101" t="s">
        <v>53</v>
      </c>
      <c r="I43" s="57"/>
      <c r="J43" s="102">
        <f>SUM(J34:J41)</f>
        <v>0</v>
      </c>
      <c r="K43" s="103"/>
      <c r="L43" s="32"/>
    </row>
    <row r="44" spans="2:56" s="1" customFormat="1" ht="14.45" customHeight="1">
      <c r="B44" s="32"/>
      <c r="L44" s="32"/>
    </row>
    <row r="45" spans="2:56" ht="14.45" customHeight="1">
      <c r="B45" s="20"/>
      <c r="L45" s="20"/>
    </row>
    <row r="46" spans="2:56" ht="14.45" customHeight="1">
      <c r="B46" s="20"/>
      <c r="L46" s="20"/>
    </row>
    <row r="47" spans="2:56" ht="14.45" customHeight="1">
      <c r="B47" s="20"/>
      <c r="L47" s="20"/>
    </row>
    <row r="48" spans="2:56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54</v>
      </c>
      <c r="E50" s="42"/>
      <c r="F50" s="42"/>
      <c r="G50" s="41" t="s">
        <v>55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56</v>
      </c>
      <c r="E61" s="34"/>
      <c r="F61" s="104" t="s">
        <v>57</v>
      </c>
      <c r="G61" s="43" t="s">
        <v>56</v>
      </c>
      <c r="H61" s="34"/>
      <c r="I61" s="34"/>
      <c r="J61" s="105" t="s">
        <v>57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58</v>
      </c>
      <c r="E65" s="42"/>
      <c r="F65" s="42"/>
      <c r="G65" s="41" t="s">
        <v>59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56</v>
      </c>
      <c r="E76" s="34"/>
      <c r="F76" s="104" t="s">
        <v>57</v>
      </c>
      <c r="G76" s="43" t="s">
        <v>56</v>
      </c>
      <c r="H76" s="34"/>
      <c r="I76" s="34"/>
      <c r="J76" s="105" t="s">
        <v>57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168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BRNO, OLOMOUCKÁ IV – REKONSTRUKCE VODOVODU</v>
      </c>
      <c r="F85" s="241"/>
      <c r="G85" s="241"/>
      <c r="H85" s="241"/>
      <c r="L85" s="32"/>
    </row>
    <row r="86" spans="2:12" ht="12" customHeight="1">
      <c r="B86" s="20"/>
      <c r="C86" s="27" t="s">
        <v>135</v>
      </c>
      <c r="L86" s="20"/>
    </row>
    <row r="87" spans="2:12" ht="16.5" customHeight="1">
      <c r="B87" s="20"/>
      <c r="E87" s="240" t="s">
        <v>1419</v>
      </c>
      <c r="F87" s="209"/>
      <c r="G87" s="209"/>
      <c r="H87" s="209"/>
      <c r="L87" s="20"/>
    </row>
    <row r="88" spans="2:12" ht="12" customHeight="1">
      <c r="B88" s="20"/>
      <c r="C88" s="27" t="s">
        <v>142</v>
      </c>
      <c r="L88" s="20"/>
    </row>
    <row r="89" spans="2:12" s="1" customFormat="1" ht="16.5" customHeight="1">
      <c r="B89" s="32"/>
      <c r="E89" s="238" t="s">
        <v>1421</v>
      </c>
      <c r="F89" s="242"/>
      <c r="G89" s="242"/>
      <c r="H89" s="242"/>
      <c r="L89" s="32"/>
    </row>
    <row r="90" spans="2:12" s="1" customFormat="1" ht="12" customHeight="1">
      <c r="B90" s="32"/>
      <c r="C90" s="27" t="s">
        <v>148</v>
      </c>
      <c r="L90" s="32"/>
    </row>
    <row r="91" spans="2:12" s="1" customFormat="1" ht="16.5" customHeight="1">
      <c r="B91" s="32"/>
      <c r="E91" s="202" t="str">
        <f>E13</f>
        <v>SO 310.2 - VODOVOD</v>
      </c>
      <c r="F91" s="242"/>
      <c r="G91" s="242"/>
      <c r="H91" s="242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22</v>
      </c>
      <c r="F93" s="25" t="str">
        <f>F16</f>
        <v>BRNO</v>
      </c>
      <c r="I93" s="27" t="s">
        <v>24</v>
      </c>
      <c r="J93" s="52" t="str">
        <f>IF(J16="","",J16)</f>
        <v>6. 11. 2025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28</v>
      </c>
      <c r="F95" s="25" t="str">
        <f>E19</f>
        <v>Statutární město Brno</v>
      </c>
      <c r="I95" s="27" t="s">
        <v>34</v>
      </c>
      <c r="J95" s="30" t="str">
        <f>E25</f>
        <v>PK FRAJT s.r.o.,   Brno</v>
      </c>
      <c r="L95" s="32"/>
    </row>
    <row r="96" spans="2:12" s="1" customFormat="1" ht="15.2" customHeight="1">
      <c r="B96" s="32"/>
      <c r="C96" s="27" t="s">
        <v>32</v>
      </c>
      <c r="F96" s="25" t="str">
        <f>IF(E22="","",E22)</f>
        <v>Vyplň údaj</v>
      </c>
      <c r="I96" s="27" t="s">
        <v>37</v>
      </c>
      <c r="J96" s="30" t="str">
        <f>E28</f>
        <v>Obrtel M.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06" t="s">
        <v>169</v>
      </c>
      <c r="D98" s="98"/>
      <c r="E98" s="98"/>
      <c r="F98" s="98"/>
      <c r="G98" s="98"/>
      <c r="H98" s="98"/>
      <c r="I98" s="98"/>
      <c r="J98" s="107" t="s">
        <v>170</v>
      </c>
      <c r="K98" s="98"/>
      <c r="L98" s="32"/>
    </row>
    <row r="99" spans="2:47" s="1" customFormat="1" ht="10.35" customHeight="1">
      <c r="B99" s="32"/>
      <c r="L99" s="32"/>
    </row>
    <row r="100" spans="2:47" s="1" customFormat="1" ht="22.9" customHeight="1">
      <c r="B100" s="32"/>
      <c r="C100" s="108" t="s">
        <v>171</v>
      </c>
      <c r="J100" s="66">
        <f>J134</f>
        <v>0</v>
      </c>
      <c r="L100" s="32"/>
      <c r="AU100" s="17" t="s">
        <v>172</v>
      </c>
    </row>
    <row r="101" spans="2:47" s="8" customFormat="1" ht="24.95" customHeight="1">
      <c r="B101" s="109"/>
      <c r="D101" s="110" t="s">
        <v>173</v>
      </c>
      <c r="E101" s="111"/>
      <c r="F101" s="111"/>
      <c r="G101" s="111"/>
      <c r="H101" s="111"/>
      <c r="I101" s="111"/>
      <c r="J101" s="112">
        <f>J135</f>
        <v>0</v>
      </c>
      <c r="L101" s="109"/>
    </row>
    <row r="102" spans="2:47" s="9" customFormat="1" ht="19.899999999999999" customHeight="1">
      <c r="B102" s="113"/>
      <c r="D102" s="114" t="s">
        <v>174</v>
      </c>
      <c r="E102" s="115"/>
      <c r="F102" s="115"/>
      <c r="G102" s="115"/>
      <c r="H102" s="115"/>
      <c r="I102" s="115"/>
      <c r="J102" s="116">
        <f>J136</f>
        <v>0</v>
      </c>
      <c r="L102" s="113"/>
    </row>
    <row r="103" spans="2:47" s="9" customFormat="1" ht="19.899999999999999" customHeight="1">
      <c r="B103" s="113"/>
      <c r="D103" s="114" t="s">
        <v>175</v>
      </c>
      <c r="E103" s="115"/>
      <c r="F103" s="115"/>
      <c r="G103" s="115"/>
      <c r="H103" s="115"/>
      <c r="I103" s="115"/>
      <c r="J103" s="116">
        <f>J318</f>
        <v>0</v>
      </c>
      <c r="L103" s="113"/>
    </row>
    <row r="104" spans="2:47" s="9" customFormat="1" ht="19.899999999999999" customHeight="1">
      <c r="B104" s="113"/>
      <c r="D104" s="114" t="s">
        <v>176</v>
      </c>
      <c r="E104" s="115"/>
      <c r="F104" s="115"/>
      <c r="G104" s="115"/>
      <c r="H104" s="115"/>
      <c r="I104" s="115"/>
      <c r="J104" s="116">
        <f>J325</f>
        <v>0</v>
      </c>
      <c r="L104" s="113"/>
    </row>
    <row r="105" spans="2:47" s="9" customFormat="1" ht="19.899999999999999" customHeight="1">
      <c r="B105" s="113"/>
      <c r="D105" s="114" t="s">
        <v>794</v>
      </c>
      <c r="E105" s="115"/>
      <c r="F105" s="115"/>
      <c r="G105" s="115"/>
      <c r="H105" s="115"/>
      <c r="I105" s="115"/>
      <c r="J105" s="116">
        <f>J404</f>
        <v>0</v>
      </c>
      <c r="L105" s="113"/>
    </row>
    <row r="106" spans="2:47" s="9" customFormat="1" ht="19.899999999999999" customHeight="1">
      <c r="B106" s="113"/>
      <c r="D106" s="114" t="s">
        <v>795</v>
      </c>
      <c r="E106" s="115"/>
      <c r="F106" s="115"/>
      <c r="G106" s="115"/>
      <c r="H106" s="115"/>
      <c r="I106" s="115"/>
      <c r="J106" s="116">
        <f>J439</f>
        <v>0</v>
      </c>
      <c r="L106" s="113"/>
    </row>
    <row r="107" spans="2:47" s="9" customFormat="1" ht="19.899999999999999" customHeight="1">
      <c r="B107" s="113"/>
      <c r="D107" s="114" t="s">
        <v>177</v>
      </c>
      <c r="E107" s="115"/>
      <c r="F107" s="115"/>
      <c r="G107" s="115"/>
      <c r="H107" s="115"/>
      <c r="I107" s="115"/>
      <c r="J107" s="116">
        <f>J469</f>
        <v>0</v>
      </c>
      <c r="L107" s="113"/>
    </row>
    <row r="108" spans="2:47" s="9" customFormat="1" ht="19.899999999999999" customHeight="1">
      <c r="B108" s="113"/>
      <c r="D108" s="114" t="s">
        <v>178</v>
      </c>
      <c r="E108" s="115"/>
      <c r="F108" s="115"/>
      <c r="G108" s="115"/>
      <c r="H108" s="115"/>
      <c r="I108" s="115"/>
      <c r="J108" s="116">
        <f>J623</f>
        <v>0</v>
      </c>
      <c r="L108" s="113"/>
    </row>
    <row r="109" spans="2:47" s="8" customFormat="1" ht="24.95" customHeight="1">
      <c r="B109" s="109"/>
      <c r="D109" s="110" t="s">
        <v>179</v>
      </c>
      <c r="E109" s="111"/>
      <c r="F109" s="111"/>
      <c r="G109" s="111"/>
      <c r="H109" s="111"/>
      <c r="I109" s="111"/>
      <c r="J109" s="112">
        <f>J625</f>
        <v>0</v>
      </c>
      <c r="L109" s="109"/>
    </row>
    <row r="110" spans="2:47" s="9" customFormat="1" ht="19.899999999999999" customHeight="1">
      <c r="B110" s="113"/>
      <c r="D110" s="114" t="s">
        <v>180</v>
      </c>
      <c r="E110" s="115"/>
      <c r="F110" s="115"/>
      <c r="G110" s="115"/>
      <c r="H110" s="115"/>
      <c r="I110" s="115"/>
      <c r="J110" s="116">
        <f>J626</f>
        <v>0</v>
      </c>
      <c r="L110" s="113"/>
    </row>
    <row r="111" spans="2:47" s="1" customFormat="1" ht="21.75" customHeight="1">
      <c r="B111" s="32"/>
      <c r="L111" s="32"/>
    </row>
    <row r="112" spans="2:47" s="1" customFormat="1" ht="6.95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2"/>
    </row>
    <row r="116" spans="2:12" s="1" customFormat="1" ht="6.95" customHeight="1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2"/>
    </row>
    <row r="117" spans="2:12" s="1" customFormat="1" ht="24.95" customHeight="1">
      <c r="B117" s="32"/>
      <c r="C117" s="21" t="s">
        <v>181</v>
      </c>
      <c r="L117" s="32"/>
    </row>
    <row r="118" spans="2:12" s="1" customFormat="1" ht="6.95" customHeight="1">
      <c r="B118" s="32"/>
      <c r="L118" s="32"/>
    </row>
    <row r="119" spans="2:12" s="1" customFormat="1" ht="12" customHeight="1">
      <c r="B119" s="32"/>
      <c r="C119" s="27" t="s">
        <v>16</v>
      </c>
      <c r="L119" s="32"/>
    </row>
    <row r="120" spans="2:12" s="1" customFormat="1" ht="16.5" customHeight="1">
      <c r="B120" s="32"/>
      <c r="E120" s="240" t="str">
        <f>E7</f>
        <v>BRNO, OLOMOUCKÁ IV – REKONSTRUKCE VODOVODU</v>
      </c>
      <c r="F120" s="241"/>
      <c r="G120" s="241"/>
      <c r="H120" s="241"/>
      <c r="L120" s="32"/>
    </row>
    <row r="121" spans="2:12" ht="12" customHeight="1">
      <c r="B121" s="20"/>
      <c r="C121" s="27" t="s">
        <v>135</v>
      </c>
      <c r="L121" s="20"/>
    </row>
    <row r="122" spans="2:12" ht="16.5" customHeight="1">
      <c r="B122" s="20"/>
      <c r="E122" s="240" t="s">
        <v>1419</v>
      </c>
      <c r="F122" s="209"/>
      <c r="G122" s="209"/>
      <c r="H122" s="209"/>
      <c r="L122" s="20"/>
    </row>
    <row r="123" spans="2:12" ht="12" customHeight="1">
      <c r="B123" s="20"/>
      <c r="C123" s="27" t="s">
        <v>142</v>
      </c>
      <c r="L123" s="20"/>
    </row>
    <row r="124" spans="2:12" s="1" customFormat="1" ht="16.5" customHeight="1">
      <c r="B124" s="32"/>
      <c r="E124" s="238" t="s">
        <v>1421</v>
      </c>
      <c r="F124" s="242"/>
      <c r="G124" s="242"/>
      <c r="H124" s="242"/>
      <c r="L124" s="32"/>
    </row>
    <row r="125" spans="2:12" s="1" customFormat="1" ht="12" customHeight="1">
      <c r="B125" s="32"/>
      <c r="C125" s="27" t="s">
        <v>148</v>
      </c>
      <c r="L125" s="32"/>
    </row>
    <row r="126" spans="2:12" s="1" customFormat="1" ht="16.5" customHeight="1">
      <c r="B126" s="32"/>
      <c r="E126" s="202" t="str">
        <f>E13</f>
        <v>SO 310.2 - VODOVOD</v>
      </c>
      <c r="F126" s="242"/>
      <c r="G126" s="242"/>
      <c r="H126" s="242"/>
      <c r="L126" s="32"/>
    </row>
    <row r="127" spans="2:12" s="1" customFormat="1" ht="6.95" customHeight="1">
      <c r="B127" s="32"/>
      <c r="L127" s="32"/>
    </row>
    <row r="128" spans="2:12" s="1" customFormat="1" ht="12" customHeight="1">
      <c r="B128" s="32"/>
      <c r="C128" s="27" t="s">
        <v>22</v>
      </c>
      <c r="F128" s="25" t="str">
        <f>F16</f>
        <v>BRNO</v>
      </c>
      <c r="I128" s="27" t="s">
        <v>24</v>
      </c>
      <c r="J128" s="52" t="str">
        <f>IF(J16="","",J16)</f>
        <v>6. 11. 2025</v>
      </c>
      <c r="L128" s="32"/>
    </row>
    <row r="129" spans="2:65" s="1" customFormat="1" ht="6.95" customHeight="1">
      <c r="B129" s="32"/>
      <c r="L129" s="32"/>
    </row>
    <row r="130" spans="2:65" s="1" customFormat="1" ht="25.7" customHeight="1">
      <c r="B130" s="32"/>
      <c r="C130" s="27" t="s">
        <v>28</v>
      </c>
      <c r="F130" s="25" t="str">
        <f>E19</f>
        <v>Statutární město Brno</v>
      </c>
      <c r="I130" s="27" t="s">
        <v>34</v>
      </c>
      <c r="J130" s="30" t="str">
        <f>E25</f>
        <v>PK FRAJT s.r.o.,   Brno</v>
      </c>
      <c r="L130" s="32"/>
    </row>
    <row r="131" spans="2:65" s="1" customFormat="1" ht="15.2" customHeight="1">
      <c r="B131" s="32"/>
      <c r="C131" s="27" t="s">
        <v>32</v>
      </c>
      <c r="F131" s="25" t="str">
        <f>IF(E22="","",E22)</f>
        <v>Vyplň údaj</v>
      </c>
      <c r="I131" s="27" t="s">
        <v>37</v>
      </c>
      <c r="J131" s="30" t="str">
        <f>E28</f>
        <v>Obrtel M.</v>
      </c>
      <c r="L131" s="32"/>
    </row>
    <row r="132" spans="2:65" s="1" customFormat="1" ht="10.35" customHeight="1">
      <c r="B132" s="32"/>
      <c r="L132" s="32"/>
    </row>
    <row r="133" spans="2:65" s="10" customFormat="1" ht="29.25" customHeight="1">
      <c r="B133" s="117"/>
      <c r="C133" s="118" t="s">
        <v>182</v>
      </c>
      <c r="D133" s="119" t="s">
        <v>66</v>
      </c>
      <c r="E133" s="119" t="s">
        <v>62</v>
      </c>
      <c r="F133" s="119" t="s">
        <v>63</v>
      </c>
      <c r="G133" s="119" t="s">
        <v>183</v>
      </c>
      <c r="H133" s="119" t="s">
        <v>184</v>
      </c>
      <c r="I133" s="119" t="s">
        <v>185</v>
      </c>
      <c r="J133" s="119" t="s">
        <v>170</v>
      </c>
      <c r="K133" s="120" t="s">
        <v>186</v>
      </c>
      <c r="L133" s="117"/>
      <c r="M133" s="59" t="s">
        <v>1</v>
      </c>
      <c r="N133" s="60" t="s">
        <v>45</v>
      </c>
      <c r="O133" s="60" t="s">
        <v>187</v>
      </c>
      <c r="P133" s="60" t="s">
        <v>188</v>
      </c>
      <c r="Q133" s="60" t="s">
        <v>189</v>
      </c>
      <c r="R133" s="60" t="s">
        <v>190</v>
      </c>
      <c r="S133" s="60" t="s">
        <v>191</v>
      </c>
      <c r="T133" s="61" t="s">
        <v>192</v>
      </c>
    </row>
    <row r="134" spans="2:65" s="1" customFormat="1" ht="22.9" customHeight="1">
      <c r="B134" s="32"/>
      <c r="C134" s="64" t="s">
        <v>193</v>
      </c>
      <c r="J134" s="121">
        <f>BK134</f>
        <v>0</v>
      </c>
      <c r="L134" s="32"/>
      <c r="M134" s="62"/>
      <c r="N134" s="53"/>
      <c r="O134" s="53"/>
      <c r="P134" s="122">
        <f>P135+P625</f>
        <v>0</v>
      </c>
      <c r="Q134" s="53"/>
      <c r="R134" s="122">
        <f>R135+R625</f>
        <v>180.04840767000002</v>
      </c>
      <c r="S134" s="53"/>
      <c r="T134" s="123">
        <f>T135+T625</f>
        <v>995.45314999999994</v>
      </c>
      <c r="AT134" s="17" t="s">
        <v>80</v>
      </c>
      <c r="AU134" s="17" t="s">
        <v>172</v>
      </c>
      <c r="BK134" s="124">
        <f>BK135+BK625</f>
        <v>0</v>
      </c>
    </row>
    <row r="135" spans="2:65" s="11" customFormat="1" ht="25.9" customHeight="1">
      <c r="B135" s="125"/>
      <c r="D135" s="126" t="s">
        <v>80</v>
      </c>
      <c r="E135" s="127" t="s">
        <v>194</v>
      </c>
      <c r="F135" s="127" t="s">
        <v>195</v>
      </c>
      <c r="I135" s="128"/>
      <c r="J135" s="129">
        <f>BK135</f>
        <v>0</v>
      </c>
      <c r="L135" s="125"/>
      <c r="M135" s="130"/>
      <c r="P135" s="131">
        <f>P136+P318+P325+P404+P439+P469+P623</f>
        <v>0</v>
      </c>
      <c r="R135" s="131">
        <f>R136+R318+R325+R404+R439+R469+R623</f>
        <v>151.70866667000001</v>
      </c>
      <c r="T135" s="132">
        <f>T136+T318+T325+T404+T439+T469+T623</f>
        <v>995.45314999999994</v>
      </c>
      <c r="AR135" s="126" t="s">
        <v>21</v>
      </c>
      <c r="AT135" s="133" t="s">
        <v>80</v>
      </c>
      <c r="AU135" s="133" t="s">
        <v>81</v>
      </c>
      <c r="AY135" s="126" t="s">
        <v>196</v>
      </c>
      <c r="BK135" s="134">
        <f>BK136+BK318+BK325+BK404+BK439+BK469+BK623</f>
        <v>0</v>
      </c>
    </row>
    <row r="136" spans="2:65" s="11" customFormat="1" ht="22.9" customHeight="1">
      <c r="B136" s="125"/>
      <c r="D136" s="126" t="s">
        <v>80</v>
      </c>
      <c r="E136" s="135" t="s">
        <v>21</v>
      </c>
      <c r="F136" s="135" t="s">
        <v>197</v>
      </c>
      <c r="I136" s="128"/>
      <c r="J136" s="136">
        <f>BK136</f>
        <v>0</v>
      </c>
      <c r="L136" s="125"/>
      <c r="M136" s="130"/>
      <c r="P136" s="131">
        <f>SUM(P137:P317)</f>
        <v>0</v>
      </c>
      <c r="R136" s="131">
        <f>SUM(R137:R317)</f>
        <v>11.998021070000002</v>
      </c>
      <c r="T136" s="132">
        <f>SUM(T137:T317)</f>
        <v>451.62430000000001</v>
      </c>
      <c r="AR136" s="126" t="s">
        <v>21</v>
      </c>
      <c r="AT136" s="133" t="s">
        <v>80</v>
      </c>
      <c r="AU136" s="133" t="s">
        <v>21</v>
      </c>
      <c r="AY136" s="126" t="s">
        <v>196</v>
      </c>
      <c r="BK136" s="134">
        <f>SUM(BK137:BK317)</f>
        <v>0</v>
      </c>
    </row>
    <row r="137" spans="2:65" s="1" customFormat="1" ht="21.75" customHeight="1">
      <c r="B137" s="32"/>
      <c r="C137" s="137" t="s">
        <v>21</v>
      </c>
      <c r="D137" s="137" t="s">
        <v>198</v>
      </c>
      <c r="E137" s="138" t="s">
        <v>798</v>
      </c>
      <c r="F137" s="139" t="s">
        <v>799</v>
      </c>
      <c r="G137" s="140" t="s">
        <v>227</v>
      </c>
      <c r="H137" s="141">
        <v>2</v>
      </c>
      <c r="I137" s="142"/>
      <c r="J137" s="143">
        <f>ROUND(I137*H137,2)</f>
        <v>0</v>
      </c>
      <c r="K137" s="139" t="s">
        <v>217</v>
      </c>
      <c r="L137" s="32"/>
      <c r="M137" s="144" t="s">
        <v>1</v>
      </c>
      <c r="N137" s="145" t="s">
        <v>46</v>
      </c>
      <c r="P137" s="146">
        <f>O137*H137</f>
        <v>0</v>
      </c>
      <c r="Q137" s="146">
        <v>0</v>
      </c>
      <c r="R137" s="146">
        <f>Q137*H137</f>
        <v>0</v>
      </c>
      <c r="S137" s="146">
        <v>0.14000000000000001</v>
      </c>
      <c r="T137" s="147">
        <f>S137*H137</f>
        <v>0.28000000000000003</v>
      </c>
      <c r="AR137" s="148" t="s">
        <v>203</v>
      </c>
      <c r="AT137" s="148" t="s">
        <v>198</v>
      </c>
      <c r="AU137" s="148" t="s">
        <v>89</v>
      </c>
      <c r="AY137" s="17" t="s">
        <v>196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21</v>
      </c>
      <c r="BK137" s="149">
        <f>ROUND(I137*H137,2)</f>
        <v>0</v>
      </c>
      <c r="BL137" s="17" t="s">
        <v>203</v>
      </c>
      <c r="BM137" s="148" t="s">
        <v>800</v>
      </c>
    </row>
    <row r="138" spans="2:65" s="12" customFormat="1" ht="11.25">
      <c r="B138" s="150"/>
      <c r="D138" s="151" t="s">
        <v>205</v>
      </c>
      <c r="E138" s="152" t="s">
        <v>1</v>
      </c>
      <c r="F138" s="153" t="s">
        <v>1449</v>
      </c>
      <c r="H138" s="154">
        <v>2</v>
      </c>
      <c r="I138" s="155"/>
      <c r="L138" s="150"/>
      <c r="M138" s="156"/>
      <c r="T138" s="157"/>
      <c r="AT138" s="152" t="s">
        <v>205</v>
      </c>
      <c r="AU138" s="152" t="s">
        <v>89</v>
      </c>
      <c r="AV138" s="12" t="s">
        <v>89</v>
      </c>
      <c r="AW138" s="12" t="s">
        <v>36</v>
      </c>
      <c r="AX138" s="12" t="s">
        <v>81</v>
      </c>
      <c r="AY138" s="152" t="s">
        <v>196</v>
      </c>
    </row>
    <row r="139" spans="2:65" s="14" customFormat="1" ht="11.25">
      <c r="B139" s="164"/>
      <c r="D139" s="151" t="s">
        <v>205</v>
      </c>
      <c r="E139" s="165" t="s">
        <v>1418</v>
      </c>
      <c r="F139" s="166" t="s">
        <v>249</v>
      </c>
      <c r="H139" s="167">
        <v>2</v>
      </c>
      <c r="I139" s="168"/>
      <c r="L139" s="164"/>
      <c r="M139" s="169"/>
      <c r="T139" s="170"/>
      <c r="AT139" s="165" t="s">
        <v>205</v>
      </c>
      <c r="AU139" s="165" t="s">
        <v>89</v>
      </c>
      <c r="AV139" s="14" t="s">
        <v>203</v>
      </c>
      <c r="AW139" s="14" t="s">
        <v>36</v>
      </c>
      <c r="AX139" s="14" t="s">
        <v>21</v>
      </c>
      <c r="AY139" s="165" t="s">
        <v>196</v>
      </c>
    </row>
    <row r="140" spans="2:65" s="1" customFormat="1" ht="24.2" customHeight="1">
      <c r="B140" s="32"/>
      <c r="C140" s="137" t="s">
        <v>89</v>
      </c>
      <c r="D140" s="137" t="s">
        <v>198</v>
      </c>
      <c r="E140" s="138" t="s">
        <v>806</v>
      </c>
      <c r="F140" s="139" t="s">
        <v>807</v>
      </c>
      <c r="G140" s="140" t="s">
        <v>227</v>
      </c>
      <c r="H140" s="141">
        <v>2</v>
      </c>
      <c r="I140" s="142"/>
      <c r="J140" s="143">
        <f>ROUND(I140*H140,2)</f>
        <v>0</v>
      </c>
      <c r="K140" s="139" t="s">
        <v>202</v>
      </c>
      <c r="L140" s="32"/>
      <c r="M140" s="144" t="s">
        <v>1</v>
      </c>
      <c r="N140" s="145" t="s">
        <v>46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203</v>
      </c>
      <c r="AT140" s="148" t="s">
        <v>198</v>
      </c>
      <c r="AU140" s="148" t="s">
        <v>89</v>
      </c>
      <c r="AY140" s="17" t="s">
        <v>196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21</v>
      </c>
      <c r="BK140" s="149">
        <f>ROUND(I140*H140,2)</f>
        <v>0</v>
      </c>
      <c r="BL140" s="17" t="s">
        <v>203</v>
      </c>
      <c r="BM140" s="148" t="s">
        <v>808</v>
      </c>
    </row>
    <row r="141" spans="2:65" s="12" customFormat="1" ht="11.25">
      <c r="B141" s="150"/>
      <c r="D141" s="151" t="s">
        <v>205</v>
      </c>
      <c r="E141" s="152" t="s">
        <v>1</v>
      </c>
      <c r="F141" s="153" t="s">
        <v>1418</v>
      </c>
      <c r="H141" s="154">
        <v>2</v>
      </c>
      <c r="I141" s="155"/>
      <c r="L141" s="150"/>
      <c r="M141" s="156"/>
      <c r="T141" s="157"/>
      <c r="AT141" s="152" t="s">
        <v>205</v>
      </c>
      <c r="AU141" s="152" t="s">
        <v>89</v>
      </c>
      <c r="AV141" s="12" t="s">
        <v>89</v>
      </c>
      <c r="AW141" s="12" t="s">
        <v>36</v>
      </c>
      <c r="AX141" s="12" t="s">
        <v>21</v>
      </c>
      <c r="AY141" s="152" t="s">
        <v>196</v>
      </c>
    </row>
    <row r="142" spans="2:65" s="1" customFormat="1" ht="24.2" customHeight="1">
      <c r="B142" s="32"/>
      <c r="C142" s="137" t="s">
        <v>97</v>
      </c>
      <c r="D142" s="137" t="s">
        <v>198</v>
      </c>
      <c r="E142" s="138" t="s">
        <v>818</v>
      </c>
      <c r="F142" s="139" t="s">
        <v>819</v>
      </c>
      <c r="G142" s="140" t="s">
        <v>201</v>
      </c>
      <c r="H142" s="141">
        <v>5.28</v>
      </c>
      <c r="I142" s="142"/>
      <c r="J142" s="143">
        <f>ROUND(I142*H142,2)</f>
        <v>0</v>
      </c>
      <c r="K142" s="139" t="s">
        <v>217</v>
      </c>
      <c r="L142" s="32"/>
      <c r="M142" s="144" t="s">
        <v>1</v>
      </c>
      <c r="N142" s="145" t="s">
        <v>46</v>
      </c>
      <c r="P142" s="146">
        <f>O142*H142</f>
        <v>0</v>
      </c>
      <c r="Q142" s="146">
        <v>0</v>
      </c>
      <c r="R142" s="146">
        <f>Q142*H142</f>
        <v>0</v>
      </c>
      <c r="S142" s="146">
        <v>0.13</v>
      </c>
      <c r="T142" s="147">
        <f>S142*H142</f>
        <v>0.68640000000000001</v>
      </c>
      <c r="AR142" s="148" t="s">
        <v>203</v>
      </c>
      <c r="AT142" s="148" t="s">
        <v>198</v>
      </c>
      <c r="AU142" s="148" t="s">
        <v>89</v>
      </c>
      <c r="AY142" s="17" t="s">
        <v>196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21</v>
      </c>
      <c r="BK142" s="149">
        <f>ROUND(I142*H142,2)</f>
        <v>0</v>
      </c>
      <c r="BL142" s="17" t="s">
        <v>203</v>
      </c>
      <c r="BM142" s="148" t="s">
        <v>820</v>
      </c>
    </row>
    <row r="143" spans="2:65" s="13" customFormat="1" ht="11.25">
      <c r="B143" s="158"/>
      <c r="D143" s="151" t="s">
        <v>205</v>
      </c>
      <c r="E143" s="159" t="s">
        <v>1</v>
      </c>
      <c r="F143" s="160" t="s">
        <v>821</v>
      </c>
      <c r="H143" s="159" t="s">
        <v>1</v>
      </c>
      <c r="I143" s="161"/>
      <c r="L143" s="158"/>
      <c r="M143" s="162"/>
      <c r="T143" s="163"/>
      <c r="AT143" s="159" t="s">
        <v>205</v>
      </c>
      <c r="AU143" s="159" t="s">
        <v>89</v>
      </c>
      <c r="AV143" s="13" t="s">
        <v>21</v>
      </c>
      <c r="AW143" s="13" t="s">
        <v>36</v>
      </c>
      <c r="AX143" s="13" t="s">
        <v>81</v>
      </c>
      <c r="AY143" s="159" t="s">
        <v>196</v>
      </c>
    </row>
    <row r="144" spans="2:65" s="12" customFormat="1" ht="11.25">
      <c r="B144" s="150"/>
      <c r="D144" s="151" t="s">
        <v>205</v>
      </c>
      <c r="E144" s="152" t="s">
        <v>1</v>
      </c>
      <c r="F144" s="153" t="s">
        <v>1450</v>
      </c>
      <c r="H144" s="154">
        <v>5.28</v>
      </c>
      <c r="I144" s="155"/>
      <c r="L144" s="150"/>
      <c r="M144" s="156"/>
      <c r="T144" s="157"/>
      <c r="AT144" s="152" t="s">
        <v>205</v>
      </c>
      <c r="AU144" s="152" t="s">
        <v>89</v>
      </c>
      <c r="AV144" s="12" t="s">
        <v>89</v>
      </c>
      <c r="AW144" s="12" t="s">
        <v>36</v>
      </c>
      <c r="AX144" s="12" t="s">
        <v>81</v>
      </c>
      <c r="AY144" s="152" t="s">
        <v>196</v>
      </c>
    </row>
    <row r="145" spans="2:65" s="14" customFormat="1" ht="11.25">
      <c r="B145" s="164"/>
      <c r="D145" s="151" t="s">
        <v>205</v>
      </c>
      <c r="E145" s="165" t="s">
        <v>752</v>
      </c>
      <c r="F145" s="166" t="s">
        <v>249</v>
      </c>
      <c r="H145" s="167">
        <v>5.28</v>
      </c>
      <c r="I145" s="168"/>
      <c r="L145" s="164"/>
      <c r="M145" s="169"/>
      <c r="T145" s="170"/>
      <c r="AT145" s="165" t="s">
        <v>205</v>
      </c>
      <c r="AU145" s="165" t="s">
        <v>89</v>
      </c>
      <c r="AV145" s="14" t="s">
        <v>203</v>
      </c>
      <c r="AW145" s="14" t="s">
        <v>36</v>
      </c>
      <c r="AX145" s="14" t="s">
        <v>21</v>
      </c>
      <c r="AY145" s="165" t="s">
        <v>196</v>
      </c>
    </row>
    <row r="146" spans="2:65" s="1" customFormat="1" ht="33" customHeight="1">
      <c r="B146" s="32"/>
      <c r="C146" s="137" t="s">
        <v>203</v>
      </c>
      <c r="D146" s="137" t="s">
        <v>198</v>
      </c>
      <c r="E146" s="138" t="s">
        <v>815</v>
      </c>
      <c r="F146" s="139" t="s">
        <v>816</v>
      </c>
      <c r="G146" s="140" t="s">
        <v>201</v>
      </c>
      <c r="H146" s="141">
        <v>5.28</v>
      </c>
      <c r="I146" s="142"/>
      <c r="J146" s="143">
        <f>ROUND(I146*H146,2)</f>
        <v>0</v>
      </c>
      <c r="K146" s="139" t="s">
        <v>202</v>
      </c>
      <c r="L146" s="32"/>
      <c r="M146" s="144" t="s">
        <v>1</v>
      </c>
      <c r="N146" s="145" t="s">
        <v>46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203</v>
      </c>
      <c r="AT146" s="148" t="s">
        <v>198</v>
      </c>
      <c r="AU146" s="148" t="s">
        <v>89</v>
      </c>
      <c r="AY146" s="17" t="s">
        <v>196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21</v>
      </c>
      <c r="BK146" s="149">
        <f>ROUND(I146*H146,2)</f>
        <v>0</v>
      </c>
      <c r="BL146" s="17" t="s">
        <v>203</v>
      </c>
      <c r="BM146" s="148" t="s">
        <v>823</v>
      </c>
    </row>
    <row r="147" spans="2:65" s="12" customFormat="1" ht="11.25">
      <c r="B147" s="150"/>
      <c r="D147" s="151" t="s">
        <v>205</v>
      </c>
      <c r="E147" s="152" t="s">
        <v>1</v>
      </c>
      <c r="F147" s="153" t="s">
        <v>752</v>
      </c>
      <c r="H147" s="154">
        <v>5.28</v>
      </c>
      <c r="I147" s="155"/>
      <c r="L147" s="150"/>
      <c r="M147" s="156"/>
      <c r="T147" s="157"/>
      <c r="AT147" s="152" t="s">
        <v>205</v>
      </c>
      <c r="AU147" s="152" t="s">
        <v>89</v>
      </c>
      <c r="AV147" s="12" t="s">
        <v>89</v>
      </c>
      <c r="AW147" s="12" t="s">
        <v>36</v>
      </c>
      <c r="AX147" s="12" t="s">
        <v>21</v>
      </c>
      <c r="AY147" s="152" t="s">
        <v>196</v>
      </c>
    </row>
    <row r="148" spans="2:65" s="1" customFormat="1" ht="33" customHeight="1">
      <c r="B148" s="32"/>
      <c r="C148" s="137" t="s">
        <v>219</v>
      </c>
      <c r="D148" s="137" t="s">
        <v>198</v>
      </c>
      <c r="E148" s="138" t="s">
        <v>824</v>
      </c>
      <c r="F148" s="139" t="s">
        <v>825</v>
      </c>
      <c r="G148" s="140" t="s">
        <v>201</v>
      </c>
      <c r="H148" s="141">
        <v>6.05</v>
      </c>
      <c r="I148" s="142"/>
      <c r="J148" s="143">
        <f>ROUND(I148*H148,2)</f>
        <v>0</v>
      </c>
      <c r="K148" s="139" t="s">
        <v>217</v>
      </c>
      <c r="L148" s="32"/>
      <c r="M148" s="144" t="s">
        <v>1</v>
      </c>
      <c r="N148" s="145" t="s">
        <v>46</v>
      </c>
      <c r="P148" s="146">
        <f>O148*H148</f>
        <v>0</v>
      </c>
      <c r="Q148" s="146">
        <v>0</v>
      </c>
      <c r="R148" s="146">
        <f>Q148*H148</f>
        <v>0</v>
      </c>
      <c r="S148" s="146">
        <v>0.1</v>
      </c>
      <c r="T148" s="147">
        <f>S148*H148</f>
        <v>0.60499999999999998</v>
      </c>
      <c r="AR148" s="148" t="s">
        <v>203</v>
      </c>
      <c r="AT148" s="148" t="s">
        <v>198</v>
      </c>
      <c r="AU148" s="148" t="s">
        <v>89</v>
      </c>
      <c r="AY148" s="17" t="s">
        <v>196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21</v>
      </c>
      <c r="BK148" s="149">
        <f>ROUND(I148*H148,2)</f>
        <v>0</v>
      </c>
      <c r="BL148" s="17" t="s">
        <v>203</v>
      </c>
      <c r="BM148" s="148" t="s">
        <v>826</v>
      </c>
    </row>
    <row r="149" spans="2:65" s="13" customFormat="1" ht="11.25">
      <c r="B149" s="158"/>
      <c r="D149" s="151" t="s">
        <v>205</v>
      </c>
      <c r="E149" s="159" t="s">
        <v>1</v>
      </c>
      <c r="F149" s="160" t="s">
        <v>827</v>
      </c>
      <c r="H149" s="159" t="s">
        <v>1</v>
      </c>
      <c r="I149" s="161"/>
      <c r="L149" s="158"/>
      <c r="M149" s="162"/>
      <c r="T149" s="163"/>
      <c r="AT149" s="159" t="s">
        <v>205</v>
      </c>
      <c r="AU149" s="159" t="s">
        <v>89</v>
      </c>
      <c r="AV149" s="13" t="s">
        <v>21</v>
      </c>
      <c r="AW149" s="13" t="s">
        <v>36</v>
      </c>
      <c r="AX149" s="13" t="s">
        <v>81</v>
      </c>
      <c r="AY149" s="159" t="s">
        <v>196</v>
      </c>
    </row>
    <row r="150" spans="2:65" s="12" customFormat="1" ht="11.25">
      <c r="B150" s="150"/>
      <c r="D150" s="151" t="s">
        <v>205</v>
      </c>
      <c r="E150" s="152" t="s">
        <v>1</v>
      </c>
      <c r="F150" s="153" t="s">
        <v>1451</v>
      </c>
      <c r="H150" s="154">
        <v>6.05</v>
      </c>
      <c r="I150" s="155"/>
      <c r="L150" s="150"/>
      <c r="M150" s="156"/>
      <c r="T150" s="157"/>
      <c r="AT150" s="152" t="s">
        <v>205</v>
      </c>
      <c r="AU150" s="152" t="s">
        <v>89</v>
      </c>
      <c r="AV150" s="12" t="s">
        <v>89</v>
      </c>
      <c r="AW150" s="12" t="s">
        <v>36</v>
      </c>
      <c r="AX150" s="12" t="s">
        <v>81</v>
      </c>
      <c r="AY150" s="152" t="s">
        <v>196</v>
      </c>
    </row>
    <row r="151" spans="2:65" s="14" customFormat="1" ht="11.25">
      <c r="B151" s="164"/>
      <c r="D151" s="151" t="s">
        <v>205</v>
      </c>
      <c r="E151" s="165" t="s">
        <v>754</v>
      </c>
      <c r="F151" s="166" t="s">
        <v>249</v>
      </c>
      <c r="H151" s="167">
        <v>6.05</v>
      </c>
      <c r="I151" s="168"/>
      <c r="L151" s="164"/>
      <c r="M151" s="169"/>
      <c r="T151" s="170"/>
      <c r="AT151" s="165" t="s">
        <v>205</v>
      </c>
      <c r="AU151" s="165" t="s">
        <v>89</v>
      </c>
      <c r="AV151" s="14" t="s">
        <v>203</v>
      </c>
      <c r="AW151" s="14" t="s">
        <v>36</v>
      </c>
      <c r="AX151" s="14" t="s">
        <v>21</v>
      </c>
      <c r="AY151" s="165" t="s">
        <v>196</v>
      </c>
    </row>
    <row r="152" spans="2:65" s="1" customFormat="1" ht="33" customHeight="1">
      <c r="B152" s="32"/>
      <c r="C152" s="137" t="s">
        <v>224</v>
      </c>
      <c r="D152" s="137" t="s">
        <v>198</v>
      </c>
      <c r="E152" s="138" t="s">
        <v>829</v>
      </c>
      <c r="F152" s="139" t="s">
        <v>830</v>
      </c>
      <c r="G152" s="140" t="s">
        <v>201</v>
      </c>
      <c r="H152" s="141">
        <v>6.05</v>
      </c>
      <c r="I152" s="142"/>
      <c r="J152" s="143">
        <f>ROUND(I152*H152,2)</f>
        <v>0</v>
      </c>
      <c r="K152" s="139" t="s">
        <v>202</v>
      </c>
      <c r="L152" s="32"/>
      <c r="M152" s="144" t="s">
        <v>1</v>
      </c>
      <c r="N152" s="145" t="s">
        <v>46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203</v>
      </c>
      <c r="AT152" s="148" t="s">
        <v>198</v>
      </c>
      <c r="AU152" s="148" t="s">
        <v>89</v>
      </c>
      <c r="AY152" s="17" t="s">
        <v>196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21</v>
      </c>
      <c r="BK152" s="149">
        <f>ROUND(I152*H152,2)</f>
        <v>0</v>
      </c>
      <c r="BL152" s="17" t="s">
        <v>203</v>
      </c>
      <c r="BM152" s="148" t="s">
        <v>831</v>
      </c>
    </row>
    <row r="153" spans="2:65" s="12" customFormat="1" ht="11.25">
      <c r="B153" s="150"/>
      <c r="D153" s="151" t="s">
        <v>205</v>
      </c>
      <c r="E153" s="152" t="s">
        <v>1</v>
      </c>
      <c r="F153" s="153" t="s">
        <v>754</v>
      </c>
      <c r="H153" s="154">
        <v>6.05</v>
      </c>
      <c r="I153" s="155"/>
      <c r="L153" s="150"/>
      <c r="M153" s="156"/>
      <c r="T153" s="157"/>
      <c r="AT153" s="152" t="s">
        <v>205</v>
      </c>
      <c r="AU153" s="152" t="s">
        <v>89</v>
      </c>
      <c r="AV153" s="12" t="s">
        <v>89</v>
      </c>
      <c r="AW153" s="12" t="s">
        <v>36</v>
      </c>
      <c r="AX153" s="12" t="s">
        <v>21</v>
      </c>
      <c r="AY153" s="152" t="s">
        <v>196</v>
      </c>
    </row>
    <row r="154" spans="2:65" s="1" customFormat="1" ht="33" customHeight="1">
      <c r="B154" s="32"/>
      <c r="C154" s="137" t="s">
        <v>231</v>
      </c>
      <c r="D154" s="137" t="s">
        <v>198</v>
      </c>
      <c r="E154" s="138" t="s">
        <v>832</v>
      </c>
      <c r="F154" s="139" t="s">
        <v>833</v>
      </c>
      <c r="G154" s="140" t="s">
        <v>201</v>
      </c>
      <c r="H154" s="141">
        <v>5.28</v>
      </c>
      <c r="I154" s="142"/>
      <c r="J154" s="143">
        <f>ROUND(I154*H154,2)</f>
        <v>0</v>
      </c>
      <c r="K154" s="139" t="s">
        <v>202</v>
      </c>
      <c r="L154" s="32"/>
      <c r="M154" s="144" t="s">
        <v>1</v>
      </c>
      <c r="N154" s="145" t="s">
        <v>46</v>
      </c>
      <c r="P154" s="146">
        <f>O154*H154</f>
        <v>0</v>
      </c>
      <c r="Q154" s="146">
        <v>0</v>
      </c>
      <c r="R154" s="146">
        <f>Q154*H154</f>
        <v>0</v>
      </c>
      <c r="S154" s="146">
        <v>0.28999999999999998</v>
      </c>
      <c r="T154" s="147">
        <f>S154*H154</f>
        <v>1.5311999999999999</v>
      </c>
      <c r="AR154" s="148" t="s">
        <v>203</v>
      </c>
      <c r="AT154" s="148" t="s">
        <v>198</v>
      </c>
      <c r="AU154" s="148" t="s">
        <v>89</v>
      </c>
      <c r="AY154" s="17" t="s">
        <v>196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21</v>
      </c>
      <c r="BK154" s="149">
        <f>ROUND(I154*H154,2)</f>
        <v>0</v>
      </c>
      <c r="BL154" s="17" t="s">
        <v>203</v>
      </c>
      <c r="BM154" s="148" t="s">
        <v>834</v>
      </c>
    </row>
    <row r="155" spans="2:65" s="12" customFormat="1" ht="11.25">
      <c r="B155" s="150"/>
      <c r="D155" s="151" t="s">
        <v>205</v>
      </c>
      <c r="E155" s="152" t="s">
        <v>1</v>
      </c>
      <c r="F155" s="153" t="s">
        <v>835</v>
      </c>
      <c r="H155" s="154">
        <v>5.28</v>
      </c>
      <c r="I155" s="155"/>
      <c r="L155" s="150"/>
      <c r="M155" s="156"/>
      <c r="T155" s="157"/>
      <c r="AT155" s="152" t="s">
        <v>205</v>
      </c>
      <c r="AU155" s="152" t="s">
        <v>89</v>
      </c>
      <c r="AV155" s="12" t="s">
        <v>89</v>
      </c>
      <c r="AW155" s="12" t="s">
        <v>36</v>
      </c>
      <c r="AX155" s="12" t="s">
        <v>21</v>
      </c>
      <c r="AY155" s="152" t="s">
        <v>196</v>
      </c>
    </row>
    <row r="156" spans="2:65" s="1" customFormat="1" ht="33" customHeight="1">
      <c r="B156" s="32"/>
      <c r="C156" s="137" t="s">
        <v>235</v>
      </c>
      <c r="D156" s="137" t="s">
        <v>198</v>
      </c>
      <c r="E156" s="138" t="s">
        <v>199</v>
      </c>
      <c r="F156" s="139" t="s">
        <v>200</v>
      </c>
      <c r="G156" s="140" t="s">
        <v>201</v>
      </c>
      <c r="H156" s="141">
        <v>325.38</v>
      </c>
      <c r="I156" s="142"/>
      <c r="J156" s="143">
        <f>ROUND(I156*H156,2)</f>
        <v>0</v>
      </c>
      <c r="K156" s="139" t="s">
        <v>202</v>
      </c>
      <c r="L156" s="32"/>
      <c r="M156" s="144" t="s">
        <v>1</v>
      </c>
      <c r="N156" s="145" t="s">
        <v>46</v>
      </c>
      <c r="P156" s="146">
        <f>O156*H156</f>
        <v>0</v>
      </c>
      <c r="Q156" s="146">
        <v>0</v>
      </c>
      <c r="R156" s="146">
        <f>Q156*H156</f>
        <v>0</v>
      </c>
      <c r="S156" s="146">
        <v>0.28999999999999998</v>
      </c>
      <c r="T156" s="147">
        <f>S156*H156</f>
        <v>94.360199999999992</v>
      </c>
      <c r="AR156" s="148" t="s">
        <v>203</v>
      </c>
      <c r="AT156" s="148" t="s">
        <v>198</v>
      </c>
      <c r="AU156" s="148" t="s">
        <v>89</v>
      </c>
      <c r="AY156" s="17" t="s">
        <v>196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21</v>
      </c>
      <c r="BK156" s="149">
        <f>ROUND(I156*H156,2)</f>
        <v>0</v>
      </c>
      <c r="BL156" s="17" t="s">
        <v>203</v>
      </c>
      <c r="BM156" s="148" t="s">
        <v>204</v>
      </c>
    </row>
    <row r="157" spans="2:65" s="12" customFormat="1" ht="11.25">
      <c r="B157" s="150"/>
      <c r="D157" s="151" t="s">
        <v>205</v>
      </c>
      <c r="E157" s="152" t="s">
        <v>1</v>
      </c>
      <c r="F157" s="153" t="s">
        <v>206</v>
      </c>
      <c r="H157" s="154">
        <v>325.38</v>
      </c>
      <c r="I157" s="155"/>
      <c r="L157" s="150"/>
      <c r="M157" s="156"/>
      <c r="T157" s="157"/>
      <c r="AT157" s="152" t="s">
        <v>205</v>
      </c>
      <c r="AU157" s="152" t="s">
        <v>89</v>
      </c>
      <c r="AV157" s="12" t="s">
        <v>89</v>
      </c>
      <c r="AW157" s="12" t="s">
        <v>36</v>
      </c>
      <c r="AX157" s="12" t="s">
        <v>21</v>
      </c>
      <c r="AY157" s="152" t="s">
        <v>196</v>
      </c>
    </row>
    <row r="158" spans="2:65" s="1" customFormat="1" ht="33" customHeight="1">
      <c r="B158" s="32"/>
      <c r="C158" s="137" t="s">
        <v>240</v>
      </c>
      <c r="D158" s="137" t="s">
        <v>198</v>
      </c>
      <c r="E158" s="138" t="s">
        <v>836</v>
      </c>
      <c r="F158" s="139" t="s">
        <v>837</v>
      </c>
      <c r="G158" s="140" t="s">
        <v>201</v>
      </c>
      <c r="H158" s="141">
        <v>6.05</v>
      </c>
      <c r="I158" s="142"/>
      <c r="J158" s="143">
        <f>ROUND(I158*H158,2)</f>
        <v>0</v>
      </c>
      <c r="K158" s="139" t="s">
        <v>202</v>
      </c>
      <c r="L158" s="32"/>
      <c r="M158" s="144" t="s">
        <v>1</v>
      </c>
      <c r="N158" s="145" t="s">
        <v>46</v>
      </c>
      <c r="P158" s="146">
        <f>O158*H158</f>
        <v>0</v>
      </c>
      <c r="Q158" s="146">
        <v>0</v>
      </c>
      <c r="R158" s="146">
        <f>Q158*H158</f>
        <v>0</v>
      </c>
      <c r="S158" s="146">
        <v>0.44</v>
      </c>
      <c r="T158" s="147">
        <f>S158*H158</f>
        <v>2.6619999999999999</v>
      </c>
      <c r="AR158" s="148" t="s">
        <v>203</v>
      </c>
      <c r="AT158" s="148" t="s">
        <v>198</v>
      </c>
      <c r="AU158" s="148" t="s">
        <v>89</v>
      </c>
      <c r="AY158" s="17" t="s">
        <v>196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7" t="s">
        <v>21</v>
      </c>
      <c r="BK158" s="149">
        <f>ROUND(I158*H158,2)</f>
        <v>0</v>
      </c>
      <c r="BL158" s="17" t="s">
        <v>203</v>
      </c>
      <c r="BM158" s="148" t="s">
        <v>838</v>
      </c>
    </row>
    <row r="159" spans="2:65" s="12" customFormat="1" ht="11.25">
      <c r="B159" s="150"/>
      <c r="D159" s="151" t="s">
        <v>205</v>
      </c>
      <c r="E159" s="152" t="s">
        <v>1</v>
      </c>
      <c r="F159" s="153" t="s">
        <v>839</v>
      </c>
      <c r="H159" s="154">
        <v>6.05</v>
      </c>
      <c r="I159" s="155"/>
      <c r="L159" s="150"/>
      <c r="M159" s="156"/>
      <c r="T159" s="157"/>
      <c r="AT159" s="152" t="s">
        <v>205</v>
      </c>
      <c r="AU159" s="152" t="s">
        <v>89</v>
      </c>
      <c r="AV159" s="12" t="s">
        <v>89</v>
      </c>
      <c r="AW159" s="12" t="s">
        <v>36</v>
      </c>
      <c r="AX159" s="12" t="s">
        <v>21</v>
      </c>
      <c r="AY159" s="152" t="s">
        <v>196</v>
      </c>
    </row>
    <row r="160" spans="2:65" s="1" customFormat="1" ht="21.75" customHeight="1">
      <c r="B160" s="32"/>
      <c r="C160" s="137" t="s">
        <v>26</v>
      </c>
      <c r="D160" s="137" t="s">
        <v>198</v>
      </c>
      <c r="E160" s="138" t="s">
        <v>207</v>
      </c>
      <c r="F160" s="139" t="s">
        <v>208</v>
      </c>
      <c r="G160" s="140" t="s">
        <v>209</v>
      </c>
      <c r="H160" s="141">
        <v>100.125</v>
      </c>
      <c r="I160" s="142"/>
      <c r="J160" s="143">
        <f>ROUND(I160*H160,2)</f>
        <v>0</v>
      </c>
      <c r="K160" s="139" t="s">
        <v>202</v>
      </c>
      <c r="L160" s="32"/>
      <c r="M160" s="144" t="s">
        <v>1</v>
      </c>
      <c r="N160" s="145" t="s">
        <v>46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203</v>
      </c>
      <c r="AT160" s="148" t="s">
        <v>198</v>
      </c>
      <c r="AU160" s="148" t="s">
        <v>89</v>
      </c>
      <c r="AY160" s="17" t="s">
        <v>196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21</v>
      </c>
      <c r="BK160" s="149">
        <f>ROUND(I160*H160,2)</f>
        <v>0</v>
      </c>
      <c r="BL160" s="17" t="s">
        <v>203</v>
      </c>
      <c r="BM160" s="148" t="s">
        <v>210</v>
      </c>
    </row>
    <row r="161" spans="2:65" s="1" customFormat="1" ht="24.2" customHeight="1">
      <c r="B161" s="32"/>
      <c r="C161" s="137" t="s">
        <v>157</v>
      </c>
      <c r="D161" s="137" t="s">
        <v>198</v>
      </c>
      <c r="E161" s="138" t="s">
        <v>211</v>
      </c>
      <c r="F161" s="139" t="s">
        <v>212</v>
      </c>
      <c r="G161" s="140" t="s">
        <v>209</v>
      </c>
      <c r="H161" s="141">
        <v>400.5</v>
      </c>
      <c r="I161" s="142"/>
      <c r="J161" s="143">
        <f>ROUND(I161*H161,2)</f>
        <v>0</v>
      </c>
      <c r="K161" s="139" t="s">
        <v>202</v>
      </c>
      <c r="L161" s="32"/>
      <c r="M161" s="144" t="s">
        <v>1</v>
      </c>
      <c r="N161" s="145" t="s">
        <v>46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203</v>
      </c>
      <c r="AT161" s="148" t="s">
        <v>198</v>
      </c>
      <c r="AU161" s="148" t="s">
        <v>89</v>
      </c>
      <c r="AY161" s="17" t="s">
        <v>196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21</v>
      </c>
      <c r="BK161" s="149">
        <f>ROUND(I161*H161,2)</f>
        <v>0</v>
      </c>
      <c r="BL161" s="17" t="s">
        <v>203</v>
      </c>
      <c r="BM161" s="148" t="s">
        <v>213</v>
      </c>
    </row>
    <row r="162" spans="2:65" s="12" customFormat="1" ht="11.25">
      <c r="B162" s="150"/>
      <c r="D162" s="151" t="s">
        <v>205</v>
      </c>
      <c r="F162" s="153" t="s">
        <v>1452</v>
      </c>
      <c r="H162" s="154">
        <v>400.5</v>
      </c>
      <c r="I162" s="155"/>
      <c r="L162" s="150"/>
      <c r="M162" s="156"/>
      <c r="T162" s="157"/>
      <c r="AT162" s="152" t="s">
        <v>205</v>
      </c>
      <c r="AU162" s="152" t="s">
        <v>89</v>
      </c>
      <c r="AV162" s="12" t="s">
        <v>89</v>
      </c>
      <c r="AW162" s="12" t="s">
        <v>4</v>
      </c>
      <c r="AX162" s="12" t="s">
        <v>21</v>
      </c>
      <c r="AY162" s="152" t="s">
        <v>196</v>
      </c>
    </row>
    <row r="163" spans="2:65" s="1" customFormat="1" ht="24.2" customHeight="1">
      <c r="B163" s="32"/>
      <c r="C163" s="137" t="s">
        <v>8</v>
      </c>
      <c r="D163" s="137" t="s">
        <v>198</v>
      </c>
      <c r="E163" s="138" t="s">
        <v>215</v>
      </c>
      <c r="F163" s="139" t="s">
        <v>216</v>
      </c>
      <c r="G163" s="140" t="s">
        <v>209</v>
      </c>
      <c r="H163" s="141">
        <v>100.125</v>
      </c>
      <c r="I163" s="142"/>
      <c r="J163" s="143">
        <f>ROUND(I163*H163,2)</f>
        <v>0</v>
      </c>
      <c r="K163" s="139" t="s">
        <v>217</v>
      </c>
      <c r="L163" s="32"/>
      <c r="M163" s="144" t="s">
        <v>1</v>
      </c>
      <c r="N163" s="145" t="s">
        <v>46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203</v>
      </c>
      <c r="AT163" s="148" t="s">
        <v>198</v>
      </c>
      <c r="AU163" s="148" t="s">
        <v>89</v>
      </c>
      <c r="AY163" s="17" t="s">
        <v>196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21</v>
      </c>
      <c r="BK163" s="149">
        <f>ROUND(I163*H163,2)</f>
        <v>0</v>
      </c>
      <c r="BL163" s="17" t="s">
        <v>203</v>
      </c>
      <c r="BM163" s="148" t="s">
        <v>218</v>
      </c>
    </row>
    <row r="164" spans="2:65" s="1" customFormat="1" ht="33" customHeight="1">
      <c r="B164" s="32"/>
      <c r="C164" s="137" t="s">
        <v>255</v>
      </c>
      <c r="D164" s="137" t="s">
        <v>198</v>
      </c>
      <c r="E164" s="138" t="s">
        <v>845</v>
      </c>
      <c r="F164" s="139" t="s">
        <v>846</v>
      </c>
      <c r="G164" s="140" t="s">
        <v>201</v>
      </c>
      <c r="H164" s="141">
        <v>5.28</v>
      </c>
      <c r="I164" s="142"/>
      <c r="J164" s="143">
        <f>ROUND(I164*H164,2)</f>
        <v>0</v>
      </c>
      <c r="K164" s="139" t="s">
        <v>202</v>
      </c>
      <c r="L164" s="32"/>
      <c r="M164" s="144" t="s">
        <v>1</v>
      </c>
      <c r="N164" s="145" t="s">
        <v>46</v>
      </c>
      <c r="P164" s="146">
        <f>O164*H164</f>
        <v>0</v>
      </c>
      <c r="Q164" s="146">
        <v>0</v>
      </c>
      <c r="R164" s="146">
        <f>Q164*H164</f>
        <v>0</v>
      </c>
      <c r="S164" s="146">
        <v>0.32500000000000001</v>
      </c>
      <c r="T164" s="147">
        <f>S164*H164</f>
        <v>1.7160000000000002</v>
      </c>
      <c r="AR164" s="148" t="s">
        <v>203</v>
      </c>
      <c r="AT164" s="148" t="s">
        <v>198</v>
      </c>
      <c r="AU164" s="148" t="s">
        <v>89</v>
      </c>
      <c r="AY164" s="17" t="s">
        <v>196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7" t="s">
        <v>21</v>
      </c>
      <c r="BK164" s="149">
        <f>ROUND(I164*H164,2)</f>
        <v>0</v>
      </c>
      <c r="BL164" s="17" t="s">
        <v>203</v>
      </c>
      <c r="BM164" s="148" t="s">
        <v>847</v>
      </c>
    </row>
    <row r="165" spans="2:65" s="12" customFormat="1" ht="11.25">
      <c r="B165" s="150"/>
      <c r="D165" s="151" t="s">
        <v>205</v>
      </c>
      <c r="E165" s="152" t="s">
        <v>1</v>
      </c>
      <c r="F165" s="153" t="s">
        <v>848</v>
      </c>
      <c r="H165" s="154">
        <v>5.28</v>
      </c>
      <c r="I165" s="155"/>
      <c r="L165" s="150"/>
      <c r="M165" s="156"/>
      <c r="T165" s="157"/>
      <c r="AT165" s="152" t="s">
        <v>205</v>
      </c>
      <c r="AU165" s="152" t="s">
        <v>89</v>
      </c>
      <c r="AV165" s="12" t="s">
        <v>89</v>
      </c>
      <c r="AW165" s="12" t="s">
        <v>36</v>
      </c>
      <c r="AX165" s="12" t="s">
        <v>21</v>
      </c>
      <c r="AY165" s="152" t="s">
        <v>196</v>
      </c>
    </row>
    <row r="166" spans="2:65" s="1" customFormat="1" ht="24.2" customHeight="1">
      <c r="B166" s="32"/>
      <c r="C166" s="137" t="s">
        <v>258</v>
      </c>
      <c r="D166" s="137" t="s">
        <v>198</v>
      </c>
      <c r="E166" s="138" t="s">
        <v>849</v>
      </c>
      <c r="F166" s="139" t="s">
        <v>850</v>
      </c>
      <c r="G166" s="140" t="s">
        <v>227</v>
      </c>
      <c r="H166" s="141">
        <v>9.6</v>
      </c>
      <c r="I166" s="142"/>
      <c r="J166" s="143">
        <f>ROUND(I166*H166,2)</f>
        <v>0</v>
      </c>
      <c r="K166" s="139" t="s">
        <v>202</v>
      </c>
      <c r="L166" s="32"/>
      <c r="M166" s="144" t="s">
        <v>1</v>
      </c>
      <c r="N166" s="145" t="s">
        <v>46</v>
      </c>
      <c r="P166" s="146">
        <f>O166*H166</f>
        <v>0</v>
      </c>
      <c r="Q166" s="146">
        <v>3.0000000000000001E-5</v>
      </c>
      <c r="R166" s="146">
        <f>Q166*H166</f>
        <v>2.8800000000000001E-4</v>
      </c>
      <c r="S166" s="146">
        <v>0</v>
      </c>
      <c r="T166" s="147">
        <f>S166*H166</f>
        <v>0</v>
      </c>
      <c r="AR166" s="148" t="s">
        <v>203</v>
      </c>
      <c r="AT166" s="148" t="s">
        <v>198</v>
      </c>
      <c r="AU166" s="148" t="s">
        <v>89</v>
      </c>
      <c r="AY166" s="17" t="s">
        <v>196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7" t="s">
        <v>21</v>
      </c>
      <c r="BK166" s="149">
        <f>ROUND(I166*H166,2)</f>
        <v>0</v>
      </c>
      <c r="BL166" s="17" t="s">
        <v>203</v>
      </c>
      <c r="BM166" s="148" t="s">
        <v>851</v>
      </c>
    </row>
    <row r="167" spans="2:65" s="13" customFormat="1" ht="11.25">
      <c r="B167" s="158"/>
      <c r="D167" s="151" t="s">
        <v>205</v>
      </c>
      <c r="E167" s="159" t="s">
        <v>1</v>
      </c>
      <c r="F167" s="160" t="s">
        <v>821</v>
      </c>
      <c r="H167" s="159" t="s">
        <v>1</v>
      </c>
      <c r="I167" s="161"/>
      <c r="L167" s="158"/>
      <c r="M167" s="162"/>
      <c r="T167" s="163"/>
      <c r="AT167" s="159" t="s">
        <v>205</v>
      </c>
      <c r="AU167" s="159" t="s">
        <v>89</v>
      </c>
      <c r="AV167" s="13" t="s">
        <v>21</v>
      </c>
      <c r="AW167" s="13" t="s">
        <v>36</v>
      </c>
      <c r="AX167" s="13" t="s">
        <v>81</v>
      </c>
      <c r="AY167" s="159" t="s">
        <v>196</v>
      </c>
    </row>
    <row r="168" spans="2:65" s="12" customFormat="1" ht="11.25">
      <c r="B168" s="150"/>
      <c r="D168" s="151" t="s">
        <v>205</v>
      </c>
      <c r="E168" s="152" t="s">
        <v>1</v>
      </c>
      <c r="F168" s="153" t="s">
        <v>1453</v>
      </c>
      <c r="H168" s="154">
        <v>9.6</v>
      </c>
      <c r="I168" s="155"/>
      <c r="L168" s="150"/>
      <c r="M168" s="156"/>
      <c r="T168" s="157"/>
      <c r="AT168" s="152" t="s">
        <v>205</v>
      </c>
      <c r="AU168" s="152" t="s">
        <v>89</v>
      </c>
      <c r="AV168" s="12" t="s">
        <v>89</v>
      </c>
      <c r="AW168" s="12" t="s">
        <v>36</v>
      </c>
      <c r="AX168" s="12" t="s">
        <v>21</v>
      </c>
      <c r="AY168" s="152" t="s">
        <v>196</v>
      </c>
    </row>
    <row r="169" spans="2:65" s="1" customFormat="1" ht="33" customHeight="1">
      <c r="B169" s="32"/>
      <c r="C169" s="137" t="s">
        <v>262</v>
      </c>
      <c r="D169" s="137" t="s">
        <v>198</v>
      </c>
      <c r="E169" s="138" t="s">
        <v>220</v>
      </c>
      <c r="F169" s="139" t="s">
        <v>221</v>
      </c>
      <c r="G169" s="140" t="s">
        <v>201</v>
      </c>
      <c r="H169" s="141">
        <v>325.38</v>
      </c>
      <c r="I169" s="142"/>
      <c r="J169" s="143">
        <f>ROUND(I169*H169,2)</f>
        <v>0</v>
      </c>
      <c r="K169" s="139" t="s">
        <v>202</v>
      </c>
      <c r="L169" s="32"/>
      <c r="M169" s="144" t="s">
        <v>1</v>
      </c>
      <c r="N169" s="145" t="s">
        <v>46</v>
      </c>
      <c r="P169" s="146">
        <f>O169*H169</f>
        <v>0</v>
      </c>
      <c r="Q169" s="146">
        <v>0</v>
      </c>
      <c r="R169" s="146">
        <f>Q169*H169</f>
        <v>0</v>
      </c>
      <c r="S169" s="146">
        <v>0.625</v>
      </c>
      <c r="T169" s="147">
        <f>S169*H169</f>
        <v>203.36250000000001</v>
      </c>
      <c r="AR169" s="148" t="s">
        <v>203</v>
      </c>
      <c r="AT169" s="148" t="s">
        <v>198</v>
      </c>
      <c r="AU169" s="148" t="s">
        <v>89</v>
      </c>
      <c r="AY169" s="17" t="s">
        <v>196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21</v>
      </c>
      <c r="BK169" s="149">
        <f>ROUND(I169*H169,2)</f>
        <v>0</v>
      </c>
      <c r="BL169" s="17" t="s">
        <v>203</v>
      </c>
      <c r="BM169" s="148" t="s">
        <v>222</v>
      </c>
    </row>
    <row r="170" spans="2:65" s="13" customFormat="1" ht="11.25">
      <c r="B170" s="158"/>
      <c r="D170" s="151" t="s">
        <v>205</v>
      </c>
      <c r="E170" s="159" t="s">
        <v>1</v>
      </c>
      <c r="F170" s="160" t="s">
        <v>223</v>
      </c>
      <c r="H170" s="159" t="s">
        <v>1</v>
      </c>
      <c r="I170" s="161"/>
      <c r="L170" s="158"/>
      <c r="M170" s="162"/>
      <c r="T170" s="163"/>
      <c r="AT170" s="159" t="s">
        <v>205</v>
      </c>
      <c r="AU170" s="159" t="s">
        <v>89</v>
      </c>
      <c r="AV170" s="13" t="s">
        <v>21</v>
      </c>
      <c r="AW170" s="13" t="s">
        <v>36</v>
      </c>
      <c r="AX170" s="13" t="s">
        <v>81</v>
      </c>
      <c r="AY170" s="159" t="s">
        <v>196</v>
      </c>
    </row>
    <row r="171" spans="2:65" s="12" customFormat="1" ht="11.25">
      <c r="B171" s="150"/>
      <c r="D171" s="151" t="s">
        <v>205</v>
      </c>
      <c r="E171" s="152" t="s">
        <v>1</v>
      </c>
      <c r="F171" s="153" t="s">
        <v>129</v>
      </c>
      <c r="H171" s="154">
        <v>325.38</v>
      </c>
      <c r="I171" s="155"/>
      <c r="L171" s="150"/>
      <c r="M171" s="156"/>
      <c r="T171" s="157"/>
      <c r="AT171" s="152" t="s">
        <v>205</v>
      </c>
      <c r="AU171" s="152" t="s">
        <v>89</v>
      </c>
      <c r="AV171" s="12" t="s">
        <v>89</v>
      </c>
      <c r="AW171" s="12" t="s">
        <v>36</v>
      </c>
      <c r="AX171" s="12" t="s">
        <v>21</v>
      </c>
      <c r="AY171" s="152" t="s">
        <v>196</v>
      </c>
    </row>
    <row r="172" spans="2:65" s="1" customFormat="1" ht="24.2" customHeight="1">
      <c r="B172" s="32"/>
      <c r="C172" s="137" t="s">
        <v>267</v>
      </c>
      <c r="D172" s="137" t="s">
        <v>198</v>
      </c>
      <c r="E172" s="138" t="s">
        <v>225</v>
      </c>
      <c r="F172" s="139" t="s">
        <v>226</v>
      </c>
      <c r="G172" s="140" t="s">
        <v>227</v>
      </c>
      <c r="H172" s="141">
        <v>591.6</v>
      </c>
      <c r="I172" s="142"/>
      <c r="J172" s="143">
        <f>ROUND(I172*H172,2)</f>
        <v>0</v>
      </c>
      <c r="K172" s="139" t="s">
        <v>202</v>
      </c>
      <c r="L172" s="32"/>
      <c r="M172" s="144" t="s">
        <v>1</v>
      </c>
      <c r="N172" s="145" t="s">
        <v>46</v>
      </c>
      <c r="P172" s="146">
        <f>O172*H172</f>
        <v>0</v>
      </c>
      <c r="Q172" s="146">
        <v>1.1E-4</v>
      </c>
      <c r="R172" s="146">
        <f>Q172*H172</f>
        <v>6.5076000000000009E-2</v>
      </c>
      <c r="S172" s="146">
        <v>0</v>
      </c>
      <c r="T172" s="147">
        <f>S172*H172</f>
        <v>0</v>
      </c>
      <c r="AR172" s="148" t="s">
        <v>203</v>
      </c>
      <c r="AT172" s="148" t="s">
        <v>198</v>
      </c>
      <c r="AU172" s="148" t="s">
        <v>89</v>
      </c>
      <c r="AY172" s="17" t="s">
        <v>196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7" t="s">
        <v>21</v>
      </c>
      <c r="BK172" s="149">
        <f>ROUND(I172*H172,2)</f>
        <v>0</v>
      </c>
      <c r="BL172" s="17" t="s">
        <v>203</v>
      </c>
      <c r="BM172" s="148" t="s">
        <v>228</v>
      </c>
    </row>
    <row r="173" spans="2:65" s="12" customFormat="1" ht="11.25">
      <c r="B173" s="150"/>
      <c r="D173" s="151" t="s">
        <v>205</v>
      </c>
      <c r="E173" s="152" t="s">
        <v>1</v>
      </c>
      <c r="F173" s="153" t="s">
        <v>1454</v>
      </c>
      <c r="H173" s="154">
        <v>591.6</v>
      </c>
      <c r="I173" s="155"/>
      <c r="L173" s="150"/>
      <c r="M173" s="156"/>
      <c r="T173" s="157"/>
      <c r="AT173" s="152" t="s">
        <v>205</v>
      </c>
      <c r="AU173" s="152" t="s">
        <v>89</v>
      </c>
      <c r="AV173" s="12" t="s">
        <v>89</v>
      </c>
      <c r="AW173" s="12" t="s">
        <v>36</v>
      </c>
      <c r="AX173" s="12" t="s">
        <v>21</v>
      </c>
      <c r="AY173" s="152" t="s">
        <v>196</v>
      </c>
    </row>
    <row r="174" spans="2:65" s="1" customFormat="1" ht="21.75" customHeight="1">
      <c r="B174" s="32"/>
      <c r="C174" s="137" t="s">
        <v>273</v>
      </c>
      <c r="D174" s="137" t="s">
        <v>198</v>
      </c>
      <c r="E174" s="138" t="s">
        <v>232</v>
      </c>
      <c r="F174" s="139" t="s">
        <v>233</v>
      </c>
      <c r="G174" s="140" t="s">
        <v>209</v>
      </c>
      <c r="H174" s="141">
        <v>205.07900000000001</v>
      </c>
      <c r="I174" s="142"/>
      <c r="J174" s="143">
        <f>ROUND(I174*H174,2)</f>
        <v>0</v>
      </c>
      <c r="K174" s="139" t="s">
        <v>202</v>
      </c>
      <c r="L174" s="32"/>
      <c r="M174" s="144" t="s">
        <v>1</v>
      </c>
      <c r="N174" s="145" t="s">
        <v>46</v>
      </c>
      <c r="P174" s="146">
        <f>O174*H174</f>
        <v>0</v>
      </c>
      <c r="Q174" s="146">
        <v>0</v>
      </c>
      <c r="R174" s="146">
        <f>Q174*H174</f>
        <v>0</v>
      </c>
      <c r="S174" s="146">
        <v>0</v>
      </c>
      <c r="T174" s="147">
        <f>S174*H174</f>
        <v>0</v>
      </c>
      <c r="AR174" s="148" t="s">
        <v>203</v>
      </c>
      <c r="AT174" s="148" t="s">
        <v>198</v>
      </c>
      <c r="AU174" s="148" t="s">
        <v>89</v>
      </c>
      <c r="AY174" s="17" t="s">
        <v>196</v>
      </c>
      <c r="BE174" s="149">
        <f>IF(N174="základní",J174,0)</f>
        <v>0</v>
      </c>
      <c r="BF174" s="149">
        <f>IF(N174="snížená",J174,0)</f>
        <v>0</v>
      </c>
      <c r="BG174" s="149">
        <f>IF(N174="zákl. přenesená",J174,0)</f>
        <v>0</v>
      </c>
      <c r="BH174" s="149">
        <f>IF(N174="sníž. přenesená",J174,0)</f>
        <v>0</v>
      </c>
      <c r="BI174" s="149">
        <f>IF(N174="nulová",J174,0)</f>
        <v>0</v>
      </c>
      <c r="BJ174" s="17" t="s">
        <v>21</v>
      </c>
      <c r="BK174" s="149">
        <f>ROUND(I174*H174,2)</f>
        <v>0</v>
      </c>
      <c r="BL174" s="17" t="s">
        <v>203</v>
      </c>
      <c r="BM174" s="148" t="s">
        <v>234</v>
      </c>
    </row>
    <row r="175" spans="2:65" s="1" customFormat="1" ht="24.2" customHeight="1">
      <c r="B175" s="32"/>
      <c r="C175" s="137" t="s">
        <v>280</v>
      </c>
      <c r="D175" s="137" t="s">
        <v>198</v>
      </c>
      <c r="E175" s="138" t="s">
        <v>236</v>
      </c>
      <c r="F175" s="139" t="s">
        <v>237</v>
      </c>
      <c r="G175" s="140" t="s">
        <v>209</v>
      </c>
      <c r="H175" s="141">
        <v>820.31600000000003</v>
      </c>
      <c r="I175" s="142"/>
      <c r="J175" s="143">
        <f>ROUND(I175*H175,2)</f>
        <v>0</v>
      </c>
      <c r="K175" s="139" t="s">
        <v>202</v>
      </c>
      <c r="L175" s="32"/>
      <c r="M175" s="144" t="s">
        <v>1</v>
      </c>
      <c r="N175" s="145" t="s">
        <v>46</v>
      </c>
      <c r="P175" s="146">
        <f>O175*H175</f>
        <v>0</v>
      </c>
      <c r="Q175" s="146">
        <v>0</v>
      </c>
      <c r="R175" s="146">
        <f>Q175*H175</f>
        <v>0</v>
      </c>
      <c r="S175" s="146">
        <v>0</v>
      </c>
      <c r="T175" s="147">
        <f>S175*H175</f>
        <v>0</v>
      </c>
      <c r="AR175" s="148" t="s">
        <v>203</v>
      </c>
      <c r="AT175" s="148" t="s">
        <v>198</v>
      </c>
      <c r="AU175" s="148" t="s">
        <v>89</v>
      </c>
      <c r="AY175" s="17" t="s">
        <v>196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7" t="s">
        <v>21</v>
      </c>
      <c r="BK175" s="149">
        <f>ROUND(I175*H175,2)</f>
        <v>0</v>
      </c>
      <c r="BL175" s="17" t="s">
        <v>203</v>
      </c>
      <c r="BM175" s="148" t="s">
        <v>238</v>
      </c>
    </row>
    <row r="176" spans="2:65" s="12" customFormat="1" ht="11.25">
      <c r="B176" s="150"/>
      <c r="D176" s="151" t="s">
        <v>205</v>
      </c>
      <c r="F176" s="153" t="s">
        <v>1455</v>
      </c>
      <c r="H176" s="154">
        <v>820.31600000000003</v>
      </c>
      <c r="I176" s="155"/>
      <c r="L176" s="150"/>
      <c r="M176" s="156"/>
      <c r="T176" s="157"/>
      <c r="AT176" s="152" t="s">
        <v>205</v>
      </c>
      <c r="AU176" s="152" t="s">
        <v>89</v>
      </c>
      <c r="AV176" s="12" t="s">
        <v>89</v>
      </c>
      <c r="AW176" s="12" t="s">
        <v>4</v>
      </c>
      <c r="AX176" s="12" t="s">
        <v>21</v>
      </c>
      <c r="AY176" s="152" t="s">
        <v>196</v>
      </c>
    </row>
    <row r="177" spans="2:65" s="1" customFormat="1" ht="37.9" customHeight="1">
      <c r="B177" s="32"/>
      <c r="C177" s="137" t="s">
        <v>134</v>
      </c>
      <c r="D177" s="137" t="s">
        <v>198</v>
      </c>
      <c r="E177" s="138" t="s">
        <v>241</v>
      </c>
      <c r="F177" s="139" t="s">
        <v>242</v>
      </c>
      <c r="G177" s="140" t="s">
        <v>209</v>
      </c>
      <c r="H177" s="141">
        <v>205.07900000000001</v>
      </c>
      <c r="I177" s="142"/>
      <c r="J177" s="143">
        <f>ROUND(I177*H177,2)</f>
        <v>0</v>
      </c>
      <c r="K177" s="139" t="s">
        <v>217</v>
      </c>
      <c r="L177" s="32"/>
      <c r="M177" s="144" t="s">
        <v>1</v>
      </c>
      <c r="N177" s="145" t="s">
        <v>46</v>
      </c>
      <c r="P177" s="146">
        <f>O177*H177</f>
        <v>0</v>
      </c>
      <c r="Q177" s="146">
        <v>0</v>
      </c>
      <c r="R177" s="146">
        <f>Q177*H177</f>
        <v>0</v>
      </c>
      <c r="S177" s="146">
        <v>0</v>
      </c>
      <c r="T177" s="147">
        <f>S177*H177</f>
        <v>0</v>
      </c>
      <c r="AR177" s="148" t="s">
        <v>203</v>
      </c>
      <c r="AT177" s="148" t="s">
        <v>198</v>
      </c>
      <c r="AU177" s="148" t="s">
        <v>89</v>
      </c>
      <c r="AY177" s="17" t="s">
        <v>196</v>
      </c>
      <c r="BE177" s="149">
        <f>IF(N177="základní",J177,0)</f>
        <v>0</v>
      </c>
      <c r="BF177" s="149">
        <f>IF(N177="snížená",J177,0)</f>
        <v>0</v>
      </c>
      <c r="BG177" s="149">
        <f>IF(N177="zákl. přenesená",J177,0)</f>
        <v>0</v>
      </c>
      <c r="BH177" s="149">
        <f>IF(N177="sníž. přenesená",J177,0)</f>
        <v>0</v>
      </c>
      <c r="BI177" s="149">
        <f>IF(N177="nulová",J177,0)</f>
        <v>0</v>
      </c>
      <c r="BJ177" s="17" t="s">
        <v>21</v>
      </c>
      <c r="BK177" s="149">
        <f>ROUND(I177*H177,2)</f>
        <v>0</v>
      </c>
      <c r="BL177" s="17" t="s">
        <v>203</v>
      </c>
      <c r="BM177" s="148" t="s">
        <v>243</v>
      </c>
    </row>
    <row r="178" spans="2:65" s="1" customFormat="1" ht="24.2" customHeight="1">
      <c r="B178" s="32"/>
      <c r="C178" s="137" t="s">
        <v>290</v>
      </c>
      <c r="D178" s="137" t="s">
        <v>198</v>
      </c>
      <c r="E178" s="138" t="s">
        <v>244</v>
      </c>
      <c r="F178" s="139" t="s">
        <v>245</v>
      </c>
      <c r="G178" s="140" t="s">
        <v>201</v>
      </c>
      <c r="H178" s="141">
        <v>325.38</v>
      </c>
      <c r="I178" s="142"/>
      <c r="J178" s="143">
        <f>ROUND(I178*H178,2)</f>
        <v>0</v>
      </c>
      <c r="K178" s="139" t="s">
        <v>202</v>
      </c>
      <c r="L178" s="32"/>
      <c r="M178" s="144" t="s">
        <v>1</v>
      </c>
      <c r="N178" s="145" t="s">
        <v>46</v>
      </c>
      <c r="P178" s="146">
        <f>O178*H178</f>
        <v>0</v>
      </c>
      <c r="Q178" s="146">
        <v>0</v>
      </c>
      <c r="R178" s="146">
        <f>Q178*H178</f>
        <v>0</v>
      </c>
      <c r="S178" s="146">
        <v>0.45</v>
      </c>
      <c r="T178" s="147">
        <f>S178*H178</f>
        <v>146.42099999999999</v>
      </c>
      <c r="AR178" s="148" t="s">
        <v>203</v>
      </c>
      <c r="AT178" s="148" t="s">
        <v>198</v>
      </c>
      <c r="AU178" s="148" t="s">
        <v>89</v>
      </c>
      <c r="AY178" s="17" t="s">
        <v>196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7" t="s">
        <v>21</v>
      </c>
      <c r="BK178" s="149">
        <f>ROUND(I178*H178,2)</f>
        <v>0</v>
      </c>
      <c r="BL178" s="17" t="s">
        <v>203</v>
      </c>
      <c r="BM178" s="148" t="s">
        <v>246</v>
      </c>
    </row>
    <row r="179" spans="2:65" s="13" customFormat="1" ht="11.25">
      <c r="B179" s="158"/>
      <c r="D179" s="151" t="s">
        <v>205</v>
      </c>
      <c r="E179" s="159" t="s">
        <v>1</v>
      </c>
      <c r="F179" s="160" t="s">
        <v>247</v>
      </c>
      <c r="H179" s="159" t="s">
        <v>1</v>
      </c>
      <c r="I179" s="161"/>
      <c r="L179" s="158"/>
      <c r="M179" s="162"/>
      <c r="T179" s="163"/>
      <c r="AT179" s="159" t="s">
        <v>205</v>
      </c>
      <c r="AU179" s="159" t="s">
        <v>89</v>
      </c>
      <c r="AV179" s="13" t="s">
        <v>21</v>
      </c>
      <c r="AW179" s="13" t="s">
        <v>36</v>
      </c>
      <c r="AX179" s="13" t="s">
        <v>81</v>
      </c>
      <c r="AY179" s="159" t="s">
        <v>196</v>
      </c>
    </row>
    <row r="180" spans="2:65" s="12" customFormat="1" ht="11.25">
      <c r="B180" s="150"/>
      <c r="D180" s="151" t="s">
        <v>205</v>
      </c>
      <c r="E180" s="152" t="s">
        <v>1</v>
      </c>
      <c r="F180" s="153" t="s">
        <v>1456</v>
      </c>
      <c r="H180" s="154">
        <v>323.18</v>
      </c>
      <c r="I180" s="155"/>
      <c r="L180" s="150"/>
      <c r="M180" s="156"/>
      <c r="T180" s="157"/>
      <c r="AT180" s="152" t="s">
        <v>205</v>
      </c>
      <c r="AU180" s="152" t="s">
        <v>89</v>
      </c>
      <c r="AV180" s="12" t="s">
        <v>89</v>
      </c>
      <c r="AW180" s="12" t="s">
        <v>36</v>
      </c>
      <c r="AX180" s="12" t="s">
        <v>81</v>
      </c>
      <c r="AY180" s="152" t="s">
        <v>196</v>
      </c>
    </row>
    <row r="181" spans="2:65" s="12" customFormat="1" ht="11.25">
      <c r="B181" s="150"/>
      <c r="D181" s="151" t="s">
        <v>205</v>
      </c>
      <c r="E181" s="152" t="s">
        <v>1</v>
      </c>
      <c r="F181" s="153" t="s">
        <v>1457</v>
      </c>
      <c r="H181" s="154">
        <v>2.2000000000000002</v>
      </c>
      <c r="I181" s="155"/>
      <c r="L181" s="150"/>
      <c r="M181" s="156"/>
      <c r="T181" s="157"/>
      <c r="AT181" s="152" t="s">
        <v>205</v>
      </c>
      <c r="AU181" s="152" t="s">
        <v>89</v>
      </c>
      <c r="AV181" s="12" t="s">
        <v>89</v>
      </c>
      <c r="AW181" s="12" t="s">
        <v>36</v>
      </c>
      <c r="AX181" s="12" t="s">
        <v>81</v>
      </c>
      <c r="AY181" s="152" t="s">
        <v>196</v>
      </c>
    </row>
    <row r="182" spans="2:65" s="14" customFormat="1" ht="11.25">
      <c r="B182" s="164"/>
      <c r="D182" s="151" t="s">
        <v>205</v>
      </c>
      <c r="E182" s="165" t="s">
        <v>129</v>
      </c>
      <c r="F182" s="166" t="s">
        <v>249</v>
      </c>
      <c r="H182" s="167">
        <v>325.38</v>
      </c>
      <c r="I182" s="168"/>
      <c r="L182" s="164"/>
      <c r="M182" s="169"/>
      <c r="T182" s="170"/>
      <c r="AT182" s="165" t="s">
        <v>205</v>
      </c>
      <c r="AU182" s="165" t="s">
        <v>89</v>
      </c>
      <c r="AV182" s="14" t="s">
        <v>203</v>
      </c>
      <c r="AW182" s="14" t="s">
        <v>36</v>
      </c>
      <c r="AX182" s="14" t="s">
        <v>21</v>
      </c>
      <c r="AY182" s="165" t="s">
        <v>196</v>
      </c>
    </row>
    <row r="183" spans="2:65" s="1" customFormat="1" ht="24.2" customHeight="1">
      <c r="B183" s="32"/>
      <c r="C183" s="137" t="s">
        <v>7</v>
      </c>
      <c r="D183" s="137" t="s">
        <v>198</v>
      </c>
      <c r="E183" s="138" t="s">
        <v>250</v>
      </c>
      <c r="F183" s="139" t="s">
        <v>251</v>
      </c>
      <c r="G183" s="140" t="s">
        <v>227</v>
      </c>
      <c r="H183" s="141">
        <v>591.6</v>
      </c>
      <c r="I183" s="142"/>
      <c r="J183" s="143">
        <f>ROUND(I183*H183,2)</f>
        <v>0</v>
      </c>
      <c r="K183" s="139" t="s">
        <v>202</v>
      </c>
      <c r="L183" s="32"/>
      <c r="M183" s="144" t="s">
        <v>1</v>
      </c>
      <c r="N183" s="145" t="s">
        <v>46</v>
      </c>
      <c r="P183" s="146">
        <f>O183*H183</f>
        <v>0</v>
      </c>
      <c r="Q183" s="146">
        <v>0</v>
      </c>
      <c r="R183" s="146">
        <f>Q183*H183</f>
        <v>0</v>
      </c>
      <c r="S183" s="146">
        <v>0</v>
      </c>
      <c r="T183" s="147">
        <f>S183*H183</f>
        <v>0</v>
      </c>
      <c r="AR183" s="148" t="s">
        <v>203</v>
      </c>
      <c r="AT183" s="148" t="s">
        <v>198</v>
      </c>
      <c r="AU183" s="148" t="s">
        <v>89</v>
      </c>
      <c r="AY183" s="17" t="s">
        <v>196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21</v>
      </c>
      <c r="BK183" s="149">
        <f>ROUND(I183*H183,2)</f>
        <v>0</v>
      </c>
      <c r="BL183" s="17" t="s">
        <v>203</v>
      </c>
      <c r="BM183" s="148" t="s">
        <v>252</v>
      </c>
    </row>
    <row r="184" spans="2:65" s="13" customFormat="1" ht="11.25">
      <c r="B184" s="158"/>
      <c r="D184" s="151" t="s">
        <v>205</v>
      </c>
      <c r="E184" s="159" t="s">
        <v>1</v>
      </c>
      <c r="F184" s="160" t="s">
        <v>247</v>
      </c>
      <c r="H184" s="159" t="s">
        <v>1</v>
      </c>
      <c r="I184" s="161"/>
      <c r="L184" s="158"/>
      <c r="M184" s="162"/>
      <c r="T184" s="163"/>
      <c r="AT184" s="159" t="s">
        <v>205</v>
      </c>
      <c r="AU184" s="159" t="s">
        <v>89</v>
      </c>
      <c r="AV184" s="13" t="s">
        <v>21</v>
      </c>
      <c r="AW184" s="13" t="s">
        <v>36</v>
      </c>
      <c r="AX184" s="13" t="s">
        <v>81</v>
      </c>
      <c r="AY184" s="159" t="s">
        <v>196</v>
      </c>
    </row>
    <row r="185" spans="2:65" s="12" customFormat="1" ht="11.25">
      <c r="B185" s="150"/>
      <c r="D185" s="151" t="s">
        <v>205</v>
      </c>
      <c r="E185" s="152" t="s">
        <v>1</v>
      </c>
      <c r="F185" s="153" t="s">
        <v>1458</v>
      </c>
      <c r="H185" s="154">
        <v>587.6</v>
      </c>
      <c r="I185" s="155"/>
      <c r="L185" s="150"/>
      <c r="M185" s="156"/>
      <c r="T185" s="157"/>
      <c r="AT185" s="152" t="s">
        <v>205</v>
      </c>
      <c r="AU185" s="152" t="s">
        <v>89</v>
      </c>
      <c r="AV185" s="12" t="s">
        <v>89</v>
      </c>
      <c r="AW185" s="12" t="s">
        <v>36</v>
      </c>
      <c r="AX185" s="12" t="s">
        <v>81</v>
      </c>
      <c r="AY185" s="152" t="s">
        <v>196</v>
      </c>
    </row>
    <row r="186" spans="2:65" s="12" customFormat="1" ht="11.25">
      <c r="B186" s="150"/>
      <c r="D186" s="151" t="s">
        <v>205</v>
      </c>
      <c r="E186" s="152" t="s">
        <v>1</v>
      </c>
      <c r="F186" s="153" t="s">
        <v>1459</v>
      </c>
      <c r="H186" s="154">
        <v>4</v>
      </c>
      <c r="I186" s="155"/>
      <c r="L186" s="150"/>
      <c r="M186" s="156"/>
      <c r="T186" s="157"/>
      <c r="AT186" s="152" t="s">
        <v>205</v>
      </c>
      <c r="AU186" s="152" t="s">
        <v>89</v>
      </c>
      <c r="AV186" s="12" t="s">
        <v>89</v>
      </c>
      <c r="AW186" s="12" t="s">
        <v>36</v>
      </c>
      <c r="AX186" s="12" t="s">
        <v>81</v>
      </c>
      <c r="AY186" s="152" t="s">
        <v>196</v>
      </c>
    </row>
    <row r="187" spans="2:65" s="14" customFormat="1" ht="11.25">
      <c r="B187" s="164"/>
      <c r="D187" s="151" t="s">
        <v>205</v>
      </c>
      <c r="E187" s="165" t="s">
        <v>1447</v>
      </c>
      <c r="F187" s="166" t="s">
        <v>249</v>
      </c>
      <c r="H187" s="167">
        <v>591.6</v>
      </c>
      <c r="I187" s="168"/>
      <c r="L187" s="164"/>
      <c r="M187" s="169"/>
      <c r="T187" s="170"/>
      <c r="AT187" s="165" t="s">
        <v>205</v>
      </c>
      <c r="AU187" s="165" t="s">
        <v>89</v>
      </c>
      <c r="AV187" s="14" t="s">
        <v>203</v>
      </c>
      <c r="AW187" s="14" t="s">
        <v>36</v>
      </c>
      <c r="AX187" s="14" t="s">
        <v>21</v>
      </c>
      <c r="AY187" s="165" t="s">
        <v>196</v>
      </c>
    </row>
    <row r="188" spans="2:65" s="1" customFormat="1" ht="21.75" customHeight="1">
      <c r="B188" s="32"/>
      <c r="C188" s="137" t="s">
        <v>313</v>
      </c>
      <c r="D188" s="137" t="s">
        <v>198</v>
      </c>
      <c r="E188" s="138" t="s">
        <v>232</v>
      </c>
      <c r="F188" s="139" t="s">
        <v>233</v>
      </c>
      <c r="G188" s="140" t="s">
        <v>209</v>
      </c>
      <c r="H188" s="141">
        <v>146.42099999999999</v>
      </c>
      <c r="I188" s="142"/>
      <c r="J188" s="143">
        <f>ROUND(I188*H188,2)</f>
        <v>0</v>
      </c>
      <c r="K188" s="139" t="s">
        <v>202</v>
      </c>
      <c r="L188" s="32"/>
      <c r="M188" s="144" t="s">
        <v>1</v>
      </c>
      <c r="N188" s="145" t="s">
        <v>46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AR188" s="148" t="s">
        <v>203</v>
      </c>
      <c r="AT188" s="148" t="s">
        <v>198</v>
      </c>
      <c r="AU188" s="148" t="s">
        <v>89</v>
      </c>
      <c r="AY188" s="17" t="s">
        <v>196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21</v>
      </c>
      <c r="BK188" s="149">
        <f>ROUND(I188*H188,2)</f>
        <v>0</v>
      </c>
      <c r="BL188" s="17" t="s">
        <v>203</v>
      </c>
      <c r="BM188" s="148" t="s">
        <v>254</v>
      </c>
    </row>
    <row r="189" spans="2:65" s="1" customFormat="1" ht="24.2" customHeight="1">
      <c r="B189" s="32"/>
      <c r="C189" s="137" t="s">
        <v>324</v>
      </c>
      <c r="D189" s="137" t="s">
        <v>198</v>
      </c>
      <c r="E189" s="138" t="s">
        <v>236</v>
      </c>
      <c r="F189" s="139" t="s">
        <v>237</v>
      </c>
      <c r="G189" s="140" t="s">
        <v>209</v>
      </c>
      <c r="H189" s="141">
        <v>585.68399999999997</v>
      </c>
      <c r="I189" s="142"/>
      <c r="J189" s="143">
        <f>ROUND(I189*H189,2)</f>
        <v>0</v>
      </c>
      <c r="K189" s="139" t="s">
        <v>202</v>
      </c>
      <c r="L189" s="32"/>
      <c r="M189" s="144" t="s">
        <v>1</v>
      </c>
      <c r="N189" s="145" t="s">
        <v>46</v>
      </c>
      <c r="P189" s="146">
        <f>O189*H189</f>
        <v>0</v>
      </c>
      <c r="Q189" s="146">
        <v>0</v>
      </c>
      <c r="R189" s="146">
        <f>Q189*H189</f>
        <v>0</v>
      </c>
      <c r="S189" s="146">
        <v>0</v>
      </c>
      <c r="T189" s="147">
        <f>S189*H189</f>
        <v>0</v>
      </c>
      <c r="AR189" s="148" t="s">
        <v>203</v>
      </c>
      <c r="AT189" s="148" t="s">
        <v>198</v>
      </c>
      <c r="AU189" s="148" t="s">
        <v>89</v>
      </c>
      <c r="AY189" s="17" t="s">
        <v>196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7" t="s">
        <v>21</v>
      </c>
      <c r="BK189" s="149">
        <f>ROUND(I189*H189,2)</f>
        <v>0</v>
      </c>
      <c r="BL189" s="17" t="s">
        <v>203</v>
      </c>
      <c r="BM189" s="148" t="s">
        <v>256</v>
      </c>
    </row>
    <row r="190" spans="2:65" s="12" customFormat="1" ht="11.25">
      <c r="B190" s="150"/>
      <c r="D190" s="151" t="s">
        <v>205</v>
      </c>
      <c r="F190" s="153" t="s">
        <v>1460</v>
      </c>
      <c r="H190" s="154">
        <v>585.68399999999997</v>
      </c>
      <c r="I190" s="155"/>
      <c r="L190" s="150"/>
      <c r="M190" s="156"/>
      <c r="T190" s="157"/>
      <c r="AT190" s="152" t="s">
        <v>205</v>
      </c>
      <c r="AU190" s="152" t="s">
        <v>89</v>
      </c>
      <c r="AV190" s="12" t="s">
        <v>89</v>
      </c>
      <c r="AW190" s="12" t="s">
        <v>4</v>
      </c>
      <c r="AX190" s="12" t="s">
        <v>21</v>
      </c>
      <c r="AY190" s="152" t="s">
        <v>196</v>
      </c>
    </row>
    <row r="191" spans="2:65" s="1" customFormat="1" ht="24.2" customHeight="1">
      <c r="B191" s="32"/>
      <c r="C191" s="137" t="s">
        <v>328</v>
      </c>
      <c r="D191" s="137" t="s">
        <v>198</v>
      </c>
      <c r="E191" s="138" t="s">
        <v>259</v>
      </c>
      <c r="F191" s="139" t="s">
        <v>260</v>
      </c>
      <c r="G191" s="140" t="s">
        <v>209</v>
      </c>
      <c r="H191" s="141">
        <v>146.42099999999999</v>
      </c>
      <c r="I191" s="142"/>
      <c r="J191" s="143">
        <f>ROUND(I191*H191,2)</f>
        <v>0</v>
      </c>
      <c r="K191" s="139" t="s">
        <v>217</v>
      </c>
      <c r="L191" s="32"/>
      <c r="M191" s="144" t="s">
        <v>1</v>
      </c>
      <c r="N191" s="145" t="s">
        <v>46</v>
      </c>
      <c r="P191" s="146">
        <f>O191*H191</f>
        <v>0</v>
      </c>
      <c r="Q191" s="146">
        <v>0</v>
      </c>
      <c r="R191" s="146">
        <f>Q191*H191</f>
        <v>0</v>
      </c>
      <c r="S191" s="146">
        <v>0</v>
      </c>
      <c r="T191" s="147">
        <f>S191*H191</f>
        <v>0</v>
      </c>
      <c r="AR191" s="148" t="s">
        <v>203</v>
      </c>
      <c r="AT191" s="148" t="s">
        <v>198</v>
      </c>
      <c r="AU191" s="148" t="s">
        <v>89</v>
      </c>
      <c r="AY191" s="17" t="s">
        <v>196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21</v>
      </c>
      <c r="BK191" s="149">
        <f>ROUND(I191*H191,2)</f>
        <v>0</v>
      </c>
      <c r="BL191" s="17" t="s">
        <v>203</v>
      </c>
      <c r="BM191" s="148" t="s">
        <v>261</v>
      </c>
    </row>
    <row r="192" spans="2:65" s="1" customFormat="1" ht="24.2" customHeight="1">
      <c r="B192" s="32"/>
      <c r="C192" s="137" t="s">
        <v>334</v>
      </c>
      <c r="D192" s="137" t="s">
        <v>198</v>
      </c>
      <c r="E192" s="138" t="s">
        <v>263</v>
      </c>
      <c r="F192" s="139" t="s">
        <v>264</v>
      </c>
      <c r="G192" s="140" t="s">
        <v>227</v>
      </c>
      <c r="H192" s="141">
        <v>13.2</v>
      </c>
      <c r="I192" s="142"/>
      <c r="J192" s="143">
        <f>ROUND(I192*H192,2)</f>
        <v>0</v>
      </c>
      <c r="K192" s="139" t="s">
        <v>202</v>
      </c>
      <c r="L192" s="32"/>
      <c r="M192" s="144" t="s">
        <v>1</v>
      </c>
      <c r="N192" s="145" t="s">
        <v>46</v>
      </c>
      <c r="P192" s="146">
        <f>O192*H192</f>
        <v>0</v>
      </c>
      <c r="Q192" s="146">
        <v>8.6800000000000002E-3</v>
      </c>
      <c r="R192" s="146">
        <f>Q192*H192</f>
        <v>0.114576</v>
      </c>
      <c r="S192" s="146">
        <v>0</v>
      </c>
      <c r="T192" s="147">
        <f>S192*H192</f>
        <v>0</v>
      </c>
      <c r="AR192" s="148" t="s">
        <v>203</v>
      </c>
      <c r="AT192" s="148" t="s">
        <v>198</v>
      </c>
      <c r="AU192" s="148" t="s">
        <v>89</v>
      </c>
      <c r="AY192" s="17" t="s">
        <v>196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7" t="s">
        <v>21</v>
      </c>
      <c r="BK192" s="149">
        <f>ROUND(I192*H192,2)</f>
        <v>0</v>
      </c>
      <c r="BL192" s="17" t="s">
        <v>203</v>
      </c>
      <c r="BM192" s="148" t="s">
        <v>265</v>
      </c>
    </row>
    <row r="193" spans="2:65" s="12" customFormat="1" ht="11.25">
      <c r="B193" s="150"/>
      <c r="D193" s="151" t="s">
        <v>205</v>
      </c>
      <c r="E193" s="152" t="s">
        <v>1</v>
      </c>
      <c r="F193" s="153" t="s">
        <v>1461</v>
      </c>
      <c r="H193" s="154">
        <v>13.2</v>
      </c>
      <c r="I193" s="155"/>
      <c r="L193" s="150"/>
      <c r="M193" s="156"/>
      <c r="T193" s="157"/>
      <c r="AT193" s="152" t="s">
        <v>205</v>
      </c>
      <c r="AU193" s="152" t="s">
        <v>89</v>
      </c>
      <c r="AV193" s="12" t="s">
        <v>89</v>
      </c>
      <c r="AW193" s="12" t="s">
        <v>36</v>
      </c>
      <c r="AX193" s="12" t="s">
        <v>81</v>
      </c>
      <c r="AY193" s="152" t="s">
        <v>196</v>
      </c>
    </row>
    <row r="194" spans="2:65" s="14" customFormat="1" ht="11.25">
      <c r="B194" s="164"/>
      <c r="D194" s="151" t="s">
        <v>205</v>
      </c>
      <c r="E194" s="165" t="s">
        <v>149</v>
      </c>
      <c r="F194" s="166" t="s">
        <v>249</v>
      </c>
      <c r="H194" s="167">
        <v>13.2</v>
      </c>
      <c r="I194" s="168"/>
      <c r="L194" s="164"/>
      <c r="M194" s="169"/>
      <c r="T194" s="170"/>
      <c r="AT194" s="165" t="s">
        <v>205</v>
      </c>
      <c r="AU194" s="165" t="s">
        <v>89</v>
      </c>
      <c r="AV194" s="14" t="s">
        <v>203</v>
      </c>
      <c r="AW194" s="14" t="s">
        <v>36</v>
      </c>
      <c r="AX194" s="14" t="s">
        <v>21</v>
      </c>
      <c r="AY194" s="165" t="s">
        <v>196</v>
      </c>
    </row>
    <row r="195" spans="2:65" s="1" customFormat="1" ht="24.2" customHeight="1">
      <c r="B195" s="32"/>
      <c r="C195" s="137" t="s">
        <v>339</v>
      </c>
      <c r="D195" s="137" t="s">
        <v>198</v>
      </c>
      <c r="E195" s="138" t="s">
        <v>858</v>
      </c>
      <c r="F195" s="139" t="s">
        <v>859</v>
      </c>
      <c r="G195" s="140" t="s">
        <v>227</v>
      </c>
      <c r="H195" s="141">
        <v>1.1000000000000001</v>
      </c>
      <c r="I195" s="142"/>
      <c r="J195" s="143">
        <f>ROUND(I195*H195,2)</f>
        <v>0</v>
      </c>
      <c r="K195" s="139" t="s">
        <v>202</v>
      </c>
      <c r="L195" s="32"/>
      <c r="M195" s="144" t="s">
        <v>1</v>
      </c>
      <c r="N195" s="145" t="s">
        <v>46</v>
      </c>
      <c r="P195" s="146">
        <f>O195*H195</f>
        <v>0</v>
      </c>
      <c r="Q195" s="146">
        <v>1.269E-2</v>
      </c>
      <c r="R195" s="146">
        <f>Q195*H195</f>
        <v>1.3959000000000001E-2</v>
      </c>
      <c r="S195" s="146">
        <v>0</v>
      </c>
      <c r="T195" s="147">
        <f>S195*H195</f>
        <v>0</v>
      </c>
      <c r="AR195" s="148" t="s">
        <v>203</v>
      </c>
      <c r="AT195" s="148" t="s">
        <v>198</v>
      </c>
      <c r="AU195" s="148" t="s">
        <v>89</v>
      </c>
      <c r="AY195" s="17" t="s">
        <v>196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21</v>
      </c>
      <c r="BK195" s="149">
        <f>ROUND(I195*H195,2)</f>
        <v>0</v>
      </c>
      <c r="BL195" s="17" t="s">
        <v>203</v>
      </c>
      <c r="BM195" s="148" t="s">
        <v>860</v>
      </c>
    </row>
    <row r="196" spans="2:65" s="12" customFormat="1" ht="11.25">
      <c r="B196" s="150"/>
      <c r="D196" s="151" t="s">
        <v>205</v>
      </c>
      <c r="E196" s="152" t="s">
        <v>1</v>
      </c>
      <c r="F196" s="153" t="s">
        <v>1462</v>
      </c>
      <c r="H196" s="154">
        <v>1.1000000000000001</v>
      </c>
      <c r="I196" s="155"/>
      <c r="L196" s="150"/>
      <c r="M196" s="156"/>
      <c r="T196" s="157"/>
      <c r="AT196" s="152" t="s">
        <v>205</v>
      </c>
      <c r="AU196" s="152" t="s">
        <v>89</v>
      </c>
      <c r="AV196" s="12" t="s">
        <v>89</v>
      </c>
      <c r="AW196" s="12" t="s">
        <v>36</v>
      </c>
      <c r="AX196" s="12" t="s">
        <v>81</v>
      </c>
      <c r="AY196" s="152" t="s">
        <v>196</v>
      </c>
    </row>
    <row r="197" spans="2:65" s="14" customFormat="1" ht="11.25">
      <c r="B197" s="164"/>
      <c r="D197" s="151" t="s">
        <v>205</v>
      </c>
      <c r="E197" s="165" t="s">
        <v>780</v>
      </c>
      <c r="F197" s="166" t="s">
        <v>249</v>
      </c>
      <c r="H197" s="167">
        <v>1.1000000000000001</v>
      </c>
      <c r="I197" s="168"/>
      <c r="L197" s="164"/>
      <c r="M197" s="169"/>
      <c r="T197" s="170"/>
      <c r="AT197" s="165" t="s">
        <v>205</v>
      </c>
      <c r="AU197" s="165" t="s">
        <v>89</v>
      </c>
      <c r="AV197" s="14" t="s">
        <v>203</v>
      </c>
      <c r="AW197" s="14" t="s">
        <v>36</v>
      </c>
      <c r="AX197" s="14" t="s">
        <v>21</v>
      </c>
      <c r="AY197" s="165" t="s">
        <v>196</v>
      </c>
    </row>
    <row r="198" spans="2:65" s="1" customFormat="1" ht="24.2" customHeight="1">
      <c r="B198" s="32"/>
      <c r="C198" s="137" t="s">
        <v>343</v>
      </c>
      <c r="D198" s="137" t="s">
        <v>198</v>
      </c>
      <c r="E198" s="138" t="s">
        <v>268</v>
      </c>
      <c r="F198" s="139" t="s">
        <v>269</v>
      </c>
      <c r="G198" s="140" t="s">
        <v>227</v>
      </c>
      <c r="H198" s="141">
        <v>160.6</v>
      </c>
      <c r="I198" s="142"/>
      <c r="J198" s="143">
        <f>ROUND(I198*H198,2)</f>
        <v>0</v>
      </c>
      <c r="K198" s="139" t="s">
        <v>202</v>
      </c>
      <c r="L198" s="32"/>
      <c r="M198" s="144" t="s">
        <v>1</v>
      </c>
      <c r="N198" s="145" t="s">
        <v>46</v>
      </c>
      <c r="P198" s="146">
        <f>O198*H198</f>
        <v>0</v>
      </c>
      <c r="Q198" s="146">
        <v>3.6900000000000002E-2</v>
      </c>
      <c r="R198" s="146">
        <f>Q198*H198</f>
        <v>5.9261400000000002</v>
      </c>
      <c r="S198" s="146">
        <v>0</v>
      </c>
      <c r="T198" s="147">
        <f>S198*H198</f>
        <v>0</v>
      </c>
      <c r="AR198" s="148" t="s">
        <v>203</v>
      </c>
      <c r="AT198" s="148" t="s">
        <v>198</v>
      </c>
      <c r="AU198" s="148" t="s">
        <v>89</v>
      </c>
      <c r="AY198" s="17" t="s">
        <v>196</v>
      </c>
      <c r="BE198" s="149">
        <f>IF(N198="základní",J198,0)</f>
        <v>0</v>
      </c>
      <c r="BF198" s="149">
        <f>IF(N198="snížená",J198,0)</f>
        <v>0</v>
      </c>
      <c r="BG198" s="149">
        <f>IF(N198="zákl. přenesená",J198,0)</f>
        <v>0</v>
      </c>
      <c r="BH198" s="149">
        <f>IF(N198="sníž. přenesená",J198,0)</f>
        <v>0</v>
      </c>
      <c r="BI198" s="149">
        <f>IF(N198="nulová",J198,0)</f>
        <v>0</v>
      </c>
      <c r="BJ198" s="17" t="s">
        <v>21</v>
      </c>
      <c r="BK198" s="149">
        <f>ROUND(I198*H198,2)</f>
        <v>0</v>
      </c>
      <c r="BL198" s="17" t="s">
        <v>203</v>
      </c>
      <c r="BM198" s="148" t="s">
        <v>270</v>
      </c>
    </row>
    <row r="199" spans="2:65" s="12" customFormat="1" ht="11.25">
      <c r="B199" s="150"/>
      <c r="D199" s="151" t="s">
        <v>205</v>
      </c>
      <c r="E199" s="152" t="s">
        <v>1</v>
      </c>
      <c r="F199" s="153" t="s">
        <v>1463</v>
      </c>
      <c r="H199" s="154">
        <v>18</v>
      </c>
      <c r="I199" s="155"/>
      <c r="L199" s="150"/>
      <c r="M199" s="156"/>
      <c r="T199" s="157"/>
      <c r="AT199" s="152" t="s">
        <v>205</v>
      </c>
      <c r="AU199" s="152" t="s">
        <v>89</v>
      </c>
      <c r="AV199" s="12" t="s">
        <v>89</v>
      </c>
      <c r="AW199" s="12" t="s">
        <v>36</v>
      </c>
      <c r="AX199" s="12" t="s">
        <v>81</v>
      </c>
      <c r="AY199" s="152" t="s">
        <v>196</v>
      </c>
    </row>
    <row r="200" spans="2:65" s="12" customFormat="1" ht="11.25">
      <c r="B200" s="150"/>
      <c r="D200" s="151" t="s">
        <v>205</v>
      </c>
      <c r="E200" s="152" t="s">
        <v>1</v>
      </c>
      <c r="F200" s="153" t="s">
        <v>1464</v>
      </c>
      <c r="H200" s="154">
        <v>128</v>
      </c>
      <c r="I200" s="155"/>
      <c r="L200" s="150"/>
      <c r="M200" s="156"/>
      <c r="T200" s="157"/>
      <c r="AT200" s="152" t="s">
        <v>205</v>
      </c>
      <c r="AU200" s="152" t="s">
        <v>89</v>
      </c>
      <c r="AV200" s="12" t="s">
        <v>89</v>
      </c>
      <c r="AW200" s="12" t="s">
        <v>36</v>
      </c>
      <c r="AX200" s="12" t="s">
        <v>81</v>
      </c>
      <c r="AY200" s="152" t="s">
        <v>196</v>
      </c>
    </row>
    <row r="201" spans="2:65" s="14" customFormat="1" ht="11.25">
      <c r="B201" s="164"/>
      <c r="D201" s="151" t="s">
        <v>205</v>
      </c>
      <c r="E201" s="165" t="s">
        <v>133</v>
      </c>
      <c r="F201" s="166" t="s">
        <v>249</v>
      </c>
      <c r="H201" s="167">
        <v>146</v>
      </c>
      <c r="I201" s="168"/>
      <c r="L201" s="164"/>
      <c r="M201" s="169"/>
      <c r="T201" s="170"/>
      <c r="AT201" s="165" t="s">
        <v>205</v>
      </c>
      <c r="AU201" s="165" t="s">
        <v>89</v>
      </c>
      <c r="AV201" s="14" t="s">
        <v>203</v>
      </c>
      <c r="AW201" s="14" t="s">
        <v>36</v>
      </c>
      <c r="AX201" s="14" t="s">
        <v>81</v>
      </c>
      <c r="AY201" s="165" t="s">
        <v>196</v>
      </c>
    </row>
    <row r="202" spans="2:65" s="12" customFormat="1" ht="11.25">
      <c r="B202" s="150"/>
      <c r="D202" s="151" t="s">
        <v>205</v>
      </c>
      <c r="E202" s="152" t="s">
        <v>1</v>
      </c>
      <c r="F202" s="153" t="s">
        <v>272</v>
      </c>
      <c r="H202" s="154">
        <v>160.6</v>
      </c>
      <c r="I202" s="155"/>
      <c r="L202" s="150"/>
      <c r="M202" s="156"/>
      <c r="T202" s="157"/>
      <c r="AT202" s="152" t="s">
        <v>205</v>
      </c>
      <c r="AU202" s="152" t="s">
        <v>89</v>
      </c>
      <c r="AV202" s="12" t="s">
        <v>89</v>
      </c>
      <c r="AW202" s="12" t="s">
        <v>36</v>
      </c>
      <c r="AX202" s="12" t="s">
        <v>81</v>
      </c>
      <c r="AY202" s="152" t="s">
        <v>196</v>
      </c>
    </row>
    <row r="203" spans="2:65" s="14" customFormat="1" ht="11.25">
      <c r="B203" s="164"/>
      <c r="D203" s="151" t="s">
        <v>205</v>
      </c>
      <c r="E203" s="165" t="s">
        <v>136</v>
      </c>
      <c r="F203" s="166" t="s">
        <v>249</v>
      </c>
      <c r="H203" s="167">
        <v>160.6</v>
      </c>
      <c r="I203" s="168"/>
      <c r="L203" s="164"/>
      <c r="M203" s="169"/>
      <c r="T203" s="170"/>
      <c r="AT203" s="165" t="s">
        <v>205</v>
      </c>
      <c r="AU203" s="165" t="s">
        <v>89</v>
      </c>
      <c r="AV203" s="14" t="s">
        <v>203</v>
      </c>
      <c r="AW203" s="14" t="s">
        <v>36</v>
      </c>
      <c r="AX203" s="14" t="s">
        <v>21</v>
      </c>
      <c r="AY203" s="165" t="s">
        <v>196</v>
      </c>
    </row>
    <row r="204" spans="2:65" s="1" customFormat="1" ht="24.2" customHeight="1">
      <c r="B204" s="32"/>
      <c r="C204" s="137" t="s">
        <v>350</v>
      </c>
      <c r="D204" s="137" t="s">
        <v>198</v>
      </c>
      <c r="E204" s="138" t="s">
        <v>274</v>
      </c>
      <c r="F204" s="139" t="s">
        <v>275</v>
      </c>
      <c r="G204" s="140" t="s">
        <v>276</v>
      </c>
      <c r="H204" s="141">
        <v>62.304000000000002</v>
      </c>
      <c r="I204" s="142"/>
      <c r="J204" s="143">
        <f>ROUND(I204*H204,2)</f>
        <v>0</v>
      </c>
      <c r="K204" s="139" t="s">
        <v>202</v>
      </c>
      <c r="L204" s="32"/>
      <c r="M204" s="144" t="s">
        <v>1</v>
      </c>
      <c r="N204" s="145" t="s">
        <v>46</v>
      </c>
      <c r="P204" s="146">
        <f>O204*H204</f>
        <v>0</v>
      </c>
      <c r="Q204" s="146">
        <v>0</v>
      </c>
      <c r="R204" s="146">
        <f>Q204*H204</f>
        <v>0</v>
      </c>
      <c r="S204" s="146">
        <v>0</v>
      </c>
      <c r="T204" s="147">
        <f>S204*H204</f>
        <v>0</v>
      </c>
      <c r="AR204" s="148" t="s">
        <v>203</v>
      </c>
      <c r="AT204" s="148" t="s">
        <v>198</v>
      </c>
      <c r="AU204" s="148" t="s">
        <v>89</v>
      </c>
      <c r="AY204" s="17" t="s">
        <v>196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7" t="s">
        <v>21</v>
      </c>
      <c r="BK204" s="149">
        <f>ROUND(I204*H204,2)</f>
        <v>0</v>
      </c>
      <c r="BL204" s="17" t="s">
        <v>203</v>
      </c>
      <c r="BM204" s="148" t="s">
        <v>277</v>
      </c>
    </row>
    <row r="205" spans="2:65" s="12" customFormat="1" ht="11.25">
      <c r="B205" s="150"/>
      <c r="D205" s="151" t="s">
        <v>205</v>
      </c>
      <c r="E205" s="152" t="s">
        <v>1</v>
      </c>
      <c r="F205" s="153" t="s">
        <v>278</v>
      </c>
      <c r="H205" s="154">
        <v>19.8</v>
      </c>
      <c r="I205" s="155"/>
      <c r="L205" s="150"/>
      <c r="M205" s="156"/>
      <c r="T205" s="157"/>
      <c r="AT205" s="152" t="s">
        <v>205</v>
      </c>
      <c r="AU205" s="152" t="s">
        <v>89</v>
      </c>
      <c r="AV205" s="12" t="s">
        <v>89</v>
      </c>
      <c r="AW205" s="12" t="s">
        <v>36</v>
      </c>
      <c r="AX205" s="12" t="s">
        <v>81</v>
      </c>
      <c r="AY205" s="152" t="s">
        <v>196</v>
      </c>
    </row>
    <row r="206" spans="2:65" s="12" customFormat="1" ht="11.25">
      <c r="B206" s="150"/>
      <c r="D206" s="151" t="s">
        <v>205</v>
      </c>
      <c r="E206" s="152" t="s">
        <v>1</v>
      </c>
      <c r="F206" s="153" t="s">
        <v>863</v>
      </c>
      <c r="H206" s="154">
        <v>2.5739999999999998</v>
      </c>
      <c r="I206" s="155"/>
      <c r="L206" s="150"/>
      <c r="M206" s="156"/>
      <c r="T206" s="157"/>
      <c r="AT206" s="152" t="s">
        <v>205</v>
      </c>
      <c r="AU206" s="152" t="s">
        <v>89</v>
      </c>
      <c r="AV206" s="12" t="s">
        <v>89</v>
      </c>
      <c r="AW206" s="12" t="s">
        <v>36</v>
      </c>
      <c r="AX206" s="12" t="s">
        <v>81</v>
      </c>
      <c r="AY206" s="152" t="s">
        <v>196</v>
      </c>
    </row>
    <row r="207" spans="2:65" s="13" customFormat="1" ht="11.25">
      <c r="B207" s="158"/>
      <c r="D207" s="151" t="s">
        <v>205</v>
      </c>
      <c r="E207" s="159" t="s">
        <v>1</v>
      </c>
      <c r="F207" s="160" t="s">
        <v>1465</v>
      </c>
      <c r="H207" s="159" t="s">
        <v>1</v>
      </c>
      <c r="I207" s="161"/>
      <c r="L207" s="158"/>
      <c r="M207" s="162"/>
      <c r="T207" s="163"/>
      <c r="AT207" s="159" t="s">
        <v>205</v>
      </c>
      <c r="AU207" s="159" t="s">
        <v>89</v>
      </c>
      <c r="AV207" s="13" t="s">
        <v>21</v>
      </c>
      <c r="AW207" s="13" t="s">
        <v>36</v>
      </c>
      <c r="AX207" s="13" t="s">
        <v>81</v>
      </c>
      <c r="AY207" s="159" t="s">
        <v>196</v>
      </c>
    </row>
    <row r="208" spans="2:65" s="12" customFormat="1" ht="11.25">
      <c r="B208" s="150"/>
      <c r="D208" s="151" t="s">
        <v>205</v>
      </c>
      <c r="E208" s="152" t="s">
        <v>1</v>
      </c>
      <c r="F208" s="153" t="s">
        <v>1466</v>
      </c>
      <c r="H208" s="154">
        <v>9.9</v>
      </c>
      <c r="I208" s="155"/>
      <c r="L208" s="150"/>
      <c r="M208" s="156"/>
      <c r="T208" s="157"/>
      <c r="AT208" s="152" t="s">
        <v>205</v>
      </c>
      <c r="AU208" s="152" t="s">
        <v>89</v>
      </c>
      <c r="AV208" s="12" t="s">
        <v>89</v>
      </c>
      <c r="AW208" s="12" t="s">
        <v>36</v>
      </c>
      <c r="AX208" s="12" t="s">
        <v>81</v>
      </c>
      <c r="AY208" s="152" t="s">
        <v>196</v>
      </c>
    </row>
    <row r="209" spans="2:65" s="12" customFormat="1" ht="11.25">
      <c r="B209" s="150"/>
      <c r="D209" s="151" t="s">
        <v>205</v>
      </c>
      <c r="E209" s="152" t="s">
        <v>1</v>
      </c>
      <c r="F209" s="153" t="s">
        <v>1467</v>
      </c>
      <c r="H209" s="154">
        <v>11.55</v>
      </c>
      <c r="I209" s="155"/>
      <c r="L209" s="150"/>
      <c r="M209" s="156"/>
      <c r="T209" s="157"/>
      <c r="AT209" s="152" t="s">
        <v>205</v>
      </c>
      <c r="AU209" s="152" t="s">
        <v>89</v>
      </c>
      <c r="AV209" s="12" t="s">
        <v>89</v>
      </c>
      <c r="AW209" s="12" t="s">
        <v>36</v>
      </c>
      <c r="AX209" s="12" t="s">
        <v>81</v>
      </c>
      <c r="AY209" s="152" t="s">
        <v>196</v>
      </c>
    </row>
    <row r="210" spans="2:65" s="12" customFormat="1" ht="11.25">
      <c r="B210" s="150"/>
      <c r="D210" s="151" t="s">
        <v>205</v>
      </c>
      <c r="E210" s="152" t="s">
        <v>1</v>
      </c>
      <c r="F210" s="153" t="s">
        <v>1468</v>
      </c>
      <c r="H210" s="154">
        <v>8.91</v>
      </c>
      <c r="I210" s="155"/>
      <c r="L210" s="150"/>
      <c r="M210" s="156"/>
      <c r="T210" s="157"/>
      <c r="AT210" s="152" t="s">
        <v>205</v>
      </c>
      <c r="AU210" s="152" t="s">
        <v>89</v>
      </c>
      <c r="AV210" s="12" t="s">
        <v>89</v>
      </c>
      <c r="AW210" s="12" t="s">
        <v>36</v>
      </c>
      <c r="AX210" s="12" t="s">
        <v>81</v>
      </c>
      <c r="AY210" s="152" t="s">
        <v>196</v>
      </c>
    </row>
    <row r="211" spans="2:65" s="12" customFormat="1" ht="11.25">
      <c r="B211" s="150"/>
      <c r="D211" s="151" t="s">
        <v>205</v>
      </c>
      <c r="E211" s="152" t="s">
        <v>1</v>
      </c>
      <c r="F211" s="153" t="s">
        <v>1469</v>
      </c>
      <c r="H211" s="154">
        <v>4.62</v>
      </c>
      <c r="I211" s="155"/>
      <c r="L211" s="150"/>
      <c r="M211" s="156"/>
      <c r="T211" s="157"/>
      <c r="AT211" s="152" t="s">
        <v>205</v>
      </c>
      <c r="AU211" s="152" t="s">
        <v>89</v>
      </c>
      <c r="AV211" s="12" t="s">
        <v>89</v>
      </c>
      <c r="AW211" s="12" t="s">
        <v>36</v>
      </c>
      <c r="AX211" s="12" t="s">
        <v>81</v>
      </c>
      <c r="AY211" s="152" t="s">
        <v>196</v>
      </c>
    </row>
    <row r="212" spans="2:65" s="12" customFormat="1" ht="11.25">
      <c r="B212" s="150"/>
      <c r="D212" s="151" t="s">
        <v>205</v>
      </c>
      <c r="E212" s="152" t="s">
        <v>1</v>
      </c>
      <c r="F212" s="153" t="s">
        <v>1470</v>
      </c>
      <c r="H212" s="154">
        <v>4.95</v>
      </c>
      <c r="I212" s="155"/>
      <c r="L212" s="150"/>
      <c r="M212" s="156"/>
      <c r="T212" s="157"/>
      <c r="AT212" s="152" t="s">
        <v>205</v>
      </c>
      <c r="AU212" s="152" t="s">
        <v>89</v>
      </c>
      <c r="AV212" s="12" t="s">
        <v>89</v>
      </c>
      <c r="AW212" s="12" t="s">
        <v>36</v>
      </c>
      <c r="AX212" s="12" t="s">
        <v>81</v>
      </c>
      <c r="AY212" s="152" t="s">
        <v>196</v>
      </c>
    </row>
    <row r="213" spans="2:65" s="14" customFormat="1" ht="11.25">
      <c r="B213" s="164"/>
      <c r="D213" s="151" t="s">
        <v>205</v>
      </c>
      <c r="E213" s="165" t="s">
        <v>163</v>
      </c>
      <c r="F213" s="166" t="s">
        <v>249</v>
      </c>
      <c r="H213" s="167">
        <v>62.304000000000002</v>
      </c>
      <c r="I213" s="168"/>
      <c r="L213" s="164"/>
      <c r="M213" s="169"/>
      <c r="T213" s="170"/>
      <c r="AT213" s="165" t="s">
        <v>205</v>
      </c>
      <c r="AU213" s="165" t="s">
        <v>89</v>
      </c>
      <c r="AV213" s="14" t="s">
        <v>203</v>
      </c>
      <c r="AW213" s="14" t="s">
        <v>36</v>
      </c>
      <c r="AX213" s="14" t="s">
        <v>21</v>
      </c>
      <c r="AY213" s="165" t="s">
        <v>196</v>
      </c>
    </row>
    <row r="214" spans="2:65" s="1" customFormat="1" ht="37.9" customHeight="1">
      <c r="B214" s="32"/>
      <c r="C214" s="137" t="s">
        <v>356</v>
      </c>
      <c r="D214" s="137" t="s">
        <v>198</v>
      </c>
      <c r="E214" s="138" t="s">
        <v>281</v>
      </c>
      <c r="F214" s="139" t="s">
        <v>282</v>
      </c>
      <c r="G214" s="140" t="s">
        <v>276</v>
      </c>
      <c r="H214" s="141">
        <v>15.576000000000001</v>
      </c>
      <c r="I214" s="142"/>
      <c r="J214" s="143">
        <f>ROUND(I214*H214,2)</f>
        <v>0</v>
      </c>
      <c r="K214" s="139" t="s">
        <v>202</v>
      </c>
      <c r="L214" s="32"/>
      <c r="M214" s="144" t="s">
        <v>1</v>
      </c>
      <c r="N214" s="145" t="s">
        <v>46</v>
      </c>
      <c r="P214" s="146">
        <f>O214*H214</f>
        <v>0</v>
      </c>
      <c r="Q214" s="146">
        <v>0</v>
      </c>
      <c r="R214" s="146">
        <f>Q214*H214</f>
        <v>0</v>
      </c>
      <c r="S214" s="146">
        <v>0</v>
      </c>
      <c r="T214" s="147">
        <f>S214*H214</f>
        <v>0</v>
      </c>
      <c r="AR214" s="148" t="s">
        <v>203</v>
      </c>
      <c r="AT214" s="148" t="s">
        <v>198</v>
      </c>
      <c r="AU214" s="148" t="s">
        <v>89</v>
      </c>
      <c r="AY214" s="17" t="s">
        <v>196</v>
      </c>
      <c r="BE214" s="149">
        <f>IF(N214="základní",J214,0)</f>
        <v>0</v>
      </c>
      <c r="BF214" s="149">
        <f>IF(N214="snížená",J214,0)</f>
        <v>0</v>
      </c>
      <c r="BG214" s="149">
        <f>IF(N214="zákl. přenesená",J214,0)</f>
        <v>0</v>
      </c>
      <c r="BH214" s="149">
        <f>IF(N214="sníž. přenesená",J214,0)</f>
        <v>0</v>
      </c>
      <c r="BI214" s="149">
        <f>IF(N214="nulová",J214,0)</f>
        <v>0</v>
      </c>
      <c r="BJ214" s="17" t="s">
        <v>21</v>
      </c>
      <c r="BK214" s="149">
        <f>ROUND(I214*H214,2)</f>
        <v>0</v>
      </c>
      <c r="BL214" s="17" t="s">
        <v>203</v>
      </c>
      <c r="BM214" s="148" t="s">
        <v>283</v>
      </c>
    </row>
    <row r="215" spans="2:65" s="13" customFormat="1" ht="11.25">
      <c r="B215" s="158"/>
      <c r="D215" s="151" t="s">
        <v>205</v>
      </c>
      <c r="E215" s="159" t="s">
        <v>1</v>
      </c>
      <c r="F215" s="160" t="s">
        <v>284</v>
      </c>
      <c r="H215" s="159" t="s">
        <v>1</v>
      </c>
      <c r="I215" s="161"/>
      <c r="L215" s="158"/>
      <c r="M215" s="162"/>
      <c r="T215" s="163"/>
      <c r="AT215" s="159" t="s">
        <v>205</v>
      </c>
      <c r="AU215" s="159" t="s">
        <v>89</v>
      </c>
      <c r="AV215" s="13" t="s">
        <v>21</v>
      </c>
      <c r="AW215" s="13" t="s">
        <v>36</v>
      </c>
      <c r="AX215" s="13" t="s">
        <v>81</v>
      </c>
      <c r="AY215" s="159" t="s">
        <v>196</v>
      </c>
    </row>
    <row r="216" spans="2:65" s="12" customFormat="1" ht="11.25">
      <c r="B216" s="150"/>
      <c r="D216" s="151" t="s">
        <v>205</v>
      </c>
      <c r="E216" s="152" t="s">
        <v>1</v>
      </c>
      <c r="F216" s="153" t="s">
        <v>285</v>
      </c>
      <c r="H216" s="154">
        <v>15.576000000000001</v>
      </c>
      <c r="I216" s="155"/>
      <c r="L216" s="150"/>
      <c r="M216" s="156"/>
      <c r="T216" s="157"/>
      <c r="AT216" s="152" t="s">
        <v>205</v>
      </c>
      <c r="AU216" s="152" t="s">
        <v>89</v>
      </c>
      <c r="AV216" s="12" t="s">
        <v>89</v>
      </c>
      <c r="AW216" s="12" t="s">
        <v>36</v>
      </c>
      <c r="AX216" s="12" t="s">
        <v>21</v>
      </c>
      <c r="AY216" s="152" t="s">
        <v>196</v>
      </c>
    </row>
    <row r="217" spans="2:65" s="1" customFormat="1" ht="37.9" customHeight="1">
      <c r="B217" s="32"/>
      <c r="C217" s="137" t="s">
        <v>360</v>
      </c>
      <c r="D217" s="137" t="s">
        <v>198</v>
      </c>
      <c r="E217" s="138" t="s">
        <v>286</v>
      </c>
      <c r="F217" s="139" t="s">
        <v>287</v>
      </c>
      <c r="G217" s="140" t="s">
        <v>276</v>
      </c>
      <c r="H217" s="141">
        <v>46.728000000000002</v>
      </c>
      <c r="I217" s="142"/>
      <c r="J217" s="143">
        <f>ROUND(I217*H217,2)</f>
        <v>0</v>
      </c>
      <c r="K217" s="139" t="s">
        <v>202</v>
      </c>
      <c r="L217" s="32"/>
      <c r="M217" s="144" t="s">
        <v>1</v>
      </c>
      <c r="N217" s="145" t="s">
        <v>46</v>
      </c>
      <c r="P217" s="146">
        <f>O217*H217</f>
        <v>0</v>
      </c>
      <c r="Q217" s="146">
        <v>0</v>
      </c>
      <c r="R217" s="146">
        <f>Q217*H217</f>
        <v>0</v>
      </c>
      <c r="S217" s="146">
        <v>0</v>
      </c>
      <c r="T217" s="147">
        <f>S217*H217</f>
        <v>0</v>
      </c>
      <c r="AR217" s="148" t="s">
        <v>203</v>
      </c>
      <c r="AT217" s="148" t="s">
        <v>198</v>
      </c>
      <c r="AU217" s="148" t="s">
        <v>89</v>
      </c>
      <c r="AY217" s="17" t="s">
        <v>196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7" t="s">
        <v>21</v>
      </c>
      <c r="BK217" s="149">
        <f>ROUND(I217*H217,2)</f>
        <v>0</v>
      </c>
      <c r="BL217" s="17" t="s">
        <v>203</v>
      </c>
      <c r="BM217" s="148" t="s">
        <v>288</v>
      </c>
    </row>
    <row r="218" spans="2:65" s="12" customFormat="1" ht="11.25">
      <c r="B218" s="150"/>
      <c r="D218" s="151" t="s">
        <v>205</v>
      </c>
      <c r="E218" s="152" t="s">
        <v>1</v>
      </c>
      <c r="F218" s="153" t="s">
        <v>289</v>
      </c>
      <c r="H218" s="154">
        <v>46.728000000000002</v>
      </c>
      <c r="I218" s="155"/>
      <c r="L218" s="150"/>
      <c r="M218" s="156"/>
      <c r="T218" s="157"/>
      <c r="AT218" s="152" t="s">
        <v>205</v>
      </c>
      <c r="AU218" s="152" t="s">
        <v>89</v>
      </c>
      <c r="AV218" s="12" t="s">
        <v>89</v>
      </c>
      <c r="AW218" s="12" t="s">
        <v>36</v>
      </c>
      <c r="AX218" s="12" t="s">
        <v>21</v>
      </c>
      <c r="AY218" s="152" t="s">
        <v>196</v>
      </c>
    </row>
    <row r="219" spans="2:65" s="1" customFormat="1" ht="55.5" customHeight="1">
      <c r="B219" s="32"/>
      <c r="C219" s="137" t="s">
        <v>364</v>
      </c>
      <c r="D219" s="137" t="s">
        <v>198</v>
      </c>
      <c r="E219" s="138" t="s">
        <v>1471</v>
      </c>
      <c r="F219" s="139" t="s">
        <v>1472</v>
      </c>
      <c r="G219" s="140" t="s">
        <v>227</v>
      </c>
      <c r="H219" s="141">
        <v>16.5</v>
      </c>
      <c r="I219" s="142"/>
      <c r="J219" s="143">
        <f>ROUND(I219*H219,2)</f>
        <v>0</v>
      </c>
      <c r="K219" s="139" t="s">
        <v>217</v>
      </c>
      <c r="L219" s="32"/>
      <c r="M219" s="144" t="s">
        <v>1</v>
      </c>
      <c r="N219" s="145" t="s">
        <v>46</v>
      </c>
      <c r="P219" s="146">
        <f>O219*H219</f>
        <v>0</v>
      </c>
      <c r="Q219" s="146">
        <v>2.9000000000000001E-2</v>
      </c>
      <c r="R219" s="146">
        <f>Q219*H219</f>
        <v>0.47850000000000004</v>
      </c>
      <c r="S219" s="146">
        <v>0</v>
      </c>
      <c r="T219" s="147">
        <f>S219*H219</f>
        <v>0</v>
      </c>
      <c r="AR219" s="148" t="s">
        <v>203</v>
      </c>
      <c r="AT219" s="148" t="s">
        <v>198</v>
      </c>
      <c r="AU219" s="148" t="s">
        <v>89</v>
      </c>
      <c r="AY219" s="17" t="s">
        <v>196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7" t="s">
        <v>21</v>
      </c>
      <c r="BK219" s="149">
        <f>ROUND(I219*H219,2)</f>
        <v>0</v>
      </c>
      <c r="BL219" s="17" t="s">
        <v>203</v>
      </c>
      <c r="BM219" s="148" t="s">
        <v>1473</v>
      </c>
    </row>
    <row r="220" spans="2:65" s="12" customFormat="1" ht="11.25">
      <c r="B220" s="150"/>
      <c r="D220" s="151" t="s">
        <v>205</v>
      </c>
      <c r="E220" s="152" t="s">
        <v>1</v>
      </c>
      <c r="F220" s="153" t="s">
        <v>1474</v>
      </c>
      <c r="H220" s="154">
        <v>1</v>
      </c>
      <c r="I220" s="155"/>
      <c r="L220" s="150"/>
      <c r="M220" s="156"/>
      <c r="T220" s="157"/>
      <c r="AT220" s="152" t="s">
        <v>205</v>
      </c>
      <c r="AU220" s="152" t="s">
        <v>89</v>
      </c>
      <c r="AV220" s="12" t="s">
        <v>89</v>
      </c>
      <c r="AW220" s="12" t="s">
        <v>36</v>
      </c>
      <c r="AX220" s="12" t="s">
        <v>81</v>
      </c>
      <c r="AY220" s="152" t="s">
        <v>196</v>
      </c>
    </row>
    <row r="221" spans="2:65" s="14" customFormat="1" ht="11.25">
      <c r="B221" s="164"/>
      <c r="D221" s="151" t="s">
        <v>205</v>
      </c>
      <c r="E221" s="165" t="s">
        <v>1475</v>
      </c>
      <c r="F221" s="166" t="s">
        <v>249</v>
      </c>
      <c r="H221" s="167">
        <v>1</v>
      </c>
      <c r="I221" s="168"/>
      <c r="L221" s="164"/>
      <c r="M221" s="169"/>
      <c r="T221" s="170"/>
      <c r="AT221" s="165" t="s">
        <v>205</v>
      </c>
      <c r="AU221" s="165" t="s">
        <v>89</v>
      </c>
      <c r="AV221" s="14" t="s">
        <v>203</v>
      </c>
      <c r="AW221" s="14" t="s">
        <v>36</v>
      </c>
      <c r="AX221" s="14" t="s">
        <v>81</v>
      </c>
      <c r="AY221" s="165" t="s">
        <v>196</v>
      </c>
    </row>
    <row r="222" spans="2:65" s="12" customFormat="1" ht="11.25">
      <c r="B222" s="150"/>
      <c r="D222" s="151" t="s">
        <v>205</v>
      </c>
      <c r="E222" s="152" t="s">
        <v>1</v>
      </c>
      <c r="F222" s="153" t="s">
        <v>1433</v>
      </c>
      <c r="H222" s="154">
        <v>16.5</v>
      </c>
      <c r="I222" s="155"/>
      <c r="L222" s="150"/>
      <c r="M222" s="156"/>
      <c r="T222" s="157"/>
      <c r="AT222" s="152" t="s">
        <v>205</v>
      </c>
      <c r="AU222" s="152" t="s">
        <v>89</v>
      </c>
      <c r="AV222" s="12" t="s">
        <v>89</v>
      </c>
      <c r="AW222" s="12" t="s">
        <v>36</v>
      </c>
      <c r="AX222" s="12" t="s">
        <v>81</v>
      </c>
      <c r="AY222" s="152" t="s">
        <v>196</v>
      </c>
    </row>
    <row r="223" spans="2:65" s="14" customFormat="1" ht="11.25">
      <c r="B223" s="164"/>
      <c r="D223" s="151" t="s">
        <v>205</v>
      </c>
      <c r="E223" s="165" t="s">
        <v>1432</v>
      </c>
      <c r="F223" s="166" t="s">
        <v>249</v>
      </c>
      <c r="H223" s="167">
        <v>16.5</v>
      </c>
      <c r="I223" s="168"/>
      <c r="L223" s="164"/>
      <c r="M223" s="169"/>
      <c r="T223" s="170"/>
      <c r="AT223" s="165" t="s">
        <v>205</v>
      </c>
      <c r="AU223" s="165" t="s">
        <v>89</v>
      </c>
      <c r="AV223" s="14" t="s">
        <v>203</v>
      </c>
      <c r="AW223" s="14" t="s">
        <v>36</v>
      </c>
      <c r="AX223" s="14" t="s">
        <v>21</v>
      </c>
      <c r="AY223" s="165" t="s">
        <v>196</v>
      </c>
    </row>
    <row r="224" spans="2:65" s="1" customFormat="1" ht="33" customHeight="1">
      <c r="B224" s="32"/>
      <c r="C224" s="137" t="s">
        <v>372</v>
      </c>
      <c r="D224" s="137" t="s">
        <v>198</v>
      </c>
      <c r="E224" s="138" t="s">
        <v>1476</v>
      </c>
      <c r="F224" s="139" t="s">
        <v>1477</v>
      </c>
      <c r="G224" s="140" t="s">
        <v>276</v>
      </c>
      <c r="H224" s="141">
        <v>92.581999999999994</v>
      </c>
      <c r="I224" s="142"/>
      <c r="J224" s="143">
        <f>ROUND(I224*H224,2)</f>
        <v>0</v>
      </c>
      <c r="K224" s="139" t="s">
        <v>202</v>
      </c>
      <c r="L224" s="32"/>
      <c r="M224" s="144" t="s">
        <v>1</v>
      </c>
      <c r="N224" s="145" t="s">
        <v>46</v>
      </c>
      <c r="P224" s="146">
        <f>O224*H224</f>
        <v>0</v>
      </c>
      <c r="Q224" s="146">
        <v>0</v>
      </c>
      <c r="R224" s="146">
        <f>Q224*H224</f>
        <v>0</v>
      </c>
      <c r="S224" s="146">
        <v>0</v>
      </c>
      <c r="T224" s="147">
        <f>S224*H224</f>
        <v>0</v>
      </c>
      <c r="AR224" s="148" t="s">
        <v>203</v>
      </c>
      <c r="AT224" s="148" t="s">
        <v>198</v>
      </c>
      <c r="AU224" s="148" t="s">
        <v>89</v>
      </c>
      <c r="AY224" s="17" t="s">
        <v>196</v>
      </c>
      <c r="BE224" s="149">
        <f>IF(N224="základní",J224,0)</f>
        <v>0</v>
      </c>
      <c r="BF224" s="149">
        <f>IF(N224="snížená",J224,0)</f>
        <v>0</v>
      </c>
      <c r="BG224" s="149">
        <f>IF(N224="zákl. přenesená",J224,0)</f>
        <v>0</v>
      </c>
      <c r="BH224" s="149">
        <f>IF(N224="sníž. přenesená",J224,0)</f>
        <v>0</v>
      </c>
      <c r="BI224" s="149">
        <f>IF(N224="nulová",J224,0)</f>
        <v>0</v>
      </c>
      <c r="BJ224" s="17" t="s">
        <v>21</v>
      </c>
      <c r="BK224" s="149">
        <f>ROUND(I224*H224,2)</f>
        <v>0</v>
      </c>
      <c r="BL224" s="17" t="s">
        <v>203</v>
      </c>
      <c r="BM224" s="148" t="s">
        <v>293</v>
      </c>
    </row>
    <row r="225" spans="2:51" s="13" customFormat="1" ht="11.25">
      <c r="B225" s="158"/>
      <c r="D225" s="151" t="s">
        <v>205</v>
      </c>
      <c r="E225" s="159" t="s">
        <v>1</v>
      </c>
      <c r="F225" s="160" t="s">
        <v>294</v>
      </c>
      <c r="H225" s="159" t="s">
        <v>1</v>
      </c>
      <c r="I225" s="161"/>
      <c r="L225" s="158"/>
      <c r="M225" s="162"/>
      <c r="T225" s="163"/>
      <c r="AT225" s="159" t="s">
        <v>205</v>
      </c>
      <c r="AU225" s="159" t="s">
        <v>89</v>
      </c>
      <c r="AV225" s="13" t="s">
        <v>21</v>
      </c>
      <c r="AW225" s="13" t="s">
        <v>36</v>
      </c>
      <c r="AX225" s="13" t="s">
        <v>81</v>
      </c>
      <c r="AY225" s="159" t="s">
        <v>196</v>
      </c>
    </row>
    <row r="226" spans="2:51" s="12" customFormat="1" ht="11.25">
      <c r="B226" s="150"/>
      <c r="D226" s="151" t="s">
        <v>205</v>
      </c>
      <c r="E226" s="152" t="s">
        <v>1</v>
      </c>
      <c r="F226" s="153" t="s">
        <v>1478</v>
      </c>
      <c r="H226" s="154">
        <v>80.784000000000006</v>
      </c>
      <c r="I226" s="155"/>
      <c r="L226" s="150"/>
      <c r="M226" s="156"/>
      <c r="T226" s="157"/>
      <c r="AT226" s="152" t="s">
        <v>205</v>
      </c>
      <c r="AU226" s="152" t="s">
        <v>89</v>
      </c>
      <c r="AV226" s="12" t="s">
        <v>89</v>
      </c>
      <c r="AW226" s="12" t="s">
        <v>36</v>
      </c>
      <c r="AX226" s="12" t="s">
        <v>81</v>
      </c>
      <c r="AY226" s="152" t="s">
        <v>196</v>
      </c>
    </row>
    <row r="227" spans="2:51" s="12" customFormat="1" ht="11.25">
      <c r="B227" s="150"/>
      <c r="D227" s="151" t="s">
        <v>205</v>
      </c>
      <c r="E227" s="152" t="s">
        <v>1</v>
      </c>
      <c r="F227" s="153" t="s">
        <v>1479</v>
      </c>
      <c r="H227" s="154">
        <v>62.344999999999999</v>
      </c>
      <c r="I227" s="155"/>
      <c r="L227" s="150"/>
      <c r="M227" s="156"/>
      <c r="T227" s="157"/>
      <c r="AT227" s="152" t="s">
        <v>205</v>
      </c>
      <c r="AU227" s="152" t="s">
        <v>89</v>
      </c>
      <c r="AV227" s="12" t="s">
        <v>89</v>
      </c>
      <c r="AW227" s="12" t="s">
        <v>36</v>
      </c>
      <c r="AX227" s="12" t="s">
        <v>81</v>
      </c>
      <c r="AY227" s="152" t="s">
        <v>196</v>
      </c>
    </row>
    <row r="228" spans="2:51" s="12" customFormat="1" ht="11.25">
      <c r="B228" s="150"/>
      <c r="D228" s="151" t="s">
        <v>205</v>
      </c>
      <c r="E228" s="152" t="s">
        <v>1</v>
      </c>
      <c r="F228" s="153" t="s">
        <v>1480</v>
      </c>
      <c r="H228" s="154">
        <v>149.53299999999999</v>
      </c>
      <c r="I228" s="155"/>
      <c r="L228" s="150"/>
      <c r="M228" s="156"/>
      <c r="T228" s="157"/>
      <c r="AT228" s="152" t="s">
        <v>205</v>
      </c>
      <c r="AU228" s="152" t="s">
        <v>89</v>
      </c>
      <c r="AV228" s="12" t="s">
        <v>89</v>
      </c>
      <c r="AW228" s="12" t="s">
        <v>36</v>
      </c>
      <c r="AX228" s="12" t="s">
        <v>81</v>
      </c>
      <c r="AY228" s="152" t="s">
        <v>196</v>
      </c>
    </row>
    <row r="229" spans="2:51" s="12" customFormat="1" ht="11.25">
      <c r="B229" s="150"/>
      <c r="D229" s="151" t="s">
        <v>205</v>
      </c>
      <c r="E229" s="152" t="s">
        <v>1</v>
      </c>
      <c r="F229" s="153" t="s">
        <v>1481</v>
      </c>
      <c r="H229" s="154">
        <v>128.69800000000001</v>
      </c>
      <c r="I229" s="155"/>
      <c r="L229" s="150"/>
      <c r="M229" s="156"/>
      <c r="T229" s="157"/>
      <c r="AT229" s="152" t="s">
        <v>205</v>
      </c>
      <c r="AU229" s="152" t="s">
        <v>89</v>
      </c>
      <c r="AV229" s="12" t="s">
        <v>89</v>
      </c>
      <c r="AW229" s="12" t="s">
        <v>36</v>
      </c>
      <c r="AX229" s="12" t="s">
        <v>81</v>
      </c>
      <c r="AY229" s="152" t="s">
        <v>196</v>
      </c>
    </row>
    <row r="230" spans="2:51" s="12" customFormat="1" ht="11.25">
      <c r="B230" s="150"/>
      <c r="D230" s="151" t="s">
        <v>205</v>
      </c>
      <c r="E230" s="152" t="s">
        <v>1</v>
      </c>
      <c r="F230" s="153" t="s">
        <v>1482</v>
      </c>
      <c r="H230" s="154">
        <v>134.096</v>
      </c>
      <c r="I230" s="155"/>
      <c r="L230" s="150"/>
      <c r="M230" s="156"/>
      <c r="T230" s="157"/>
      <c r="AT230" s="152" t="s">
        <v>205</v>
      </c>
      <c r="AU230" s="152" t="s">
        <v>89</v>
      </c>
      <c r="AV230" s="12" t="s">
        <v>89</v>
      </c>
      <c r="AW230" s="12" t="s">
        <v>36</v>
      </c>
      <c r="AX230" s="12" t="s">
        <v>81</v>
      </c>
      <c r="AY230" s="152" t="s">
        <v>196</v>
      </c>
    </row>
    <row r="231" spans="2:51" s="12" customFormat="1" ht="11.25">
      <c r="B231" s="150"/>
      <c r="D231" s="151" t="s">
        <v>205</v>
      </c>
      <c r="E231" s="152" t="s">
        <v>1</v>
      </c>
      <c r="F231" s="153" t="s">
        <v>1483</v>
      </c>
      <c r="H231" s="154">
        <v>4.6760000000000002</v>
      </c>
      <c r="I231" s="155"/>
      <c r="L231" s="150"/>
      <c r="M231" s="156"/>
      <c r="T231" s="157"/>
      <c r="AT231" s="152" t="s">
        <v>205</v>
      </c>
      <c r="AU231" s="152" t="s">
        <v>89</v>
      </c>
      <c r="AV231" s="12" t="s">
        <v>89</v>
      </c>
      <c r="AW231" s="12" t="s">
        <v>36</v>
      </c>
      <c r="AX231" s="12" t="s">
        <v>81</v>
      </c>
      <c r="AY231" s="152" t="s">
        <v>196</v>
      </c>
    </row>
    <row r="232" spans="2:51" s="12" customFormat="1" ht="11.25">
      <c r="B232" s="150"/>
      <c r="D232" s="151" t="s">
        <v>205</v>
      </c>
      <c r="E232" s="152" t="s">
        <v>1</v>
      </c>
      <c r="F232" s="153" t="s">
        <v>1484</v>
      </c>
      <c r="H232" s="154">
        <v>9.64</v>
      </c>
      <c r="I232" s="155"/>
      <c r="L232" s="150"/>
      <c r="M232" s="156"/>
      <c r="T232" s="157"/>
      <c r="AT232" s="152" t="s">
        <v>205</v>
      </c>
      <c r="AU232" s="152" t="s">
        <v>89</v>
      </c>
      <c r="AV232" s="12" t="s">
        <v>89</v>
      </c>
      <c r="AW232" s="12" t="s">
        <v>36</v>
      </c>
      <c r="AX232" s="12" t="s">
        <v>81</v>
      </c>
      <c r="AY232" s="152" t="s">
        <v>196</v>
      </c>
    </row>
    <row r="233" spans="2:51" s="13" customFormat="1" ht="11.25">
      <c r="B233" s="158"/>
      <c r="D233" s="151" t="s">
        <v>205</v>
      </c>
      <c r="E233" s="159" t="s">
        <v>1</v>
      </c>
      <c r="F233" s="160" t="s">
        <v>1485</v>
      </c>
      <c r="H233" s="159" t="s">
        <v>1</v>
      </c>
      <c r="I233" s="161"/>
      <c r="L233" s="158"/>
      <c r="M233" s="162"/>
      <c r="T233" s="163"/>
      <c r="AT233" s="159" t="s">
        <v>205</v>
      </c>
      <c r="AU233" s="159" t="s">
        <v>89</v>
      </c>
      <c r="AV233" s="13" t="s">
        <v>21</v>
      </c>
      <c r="AW233" s="13" t="s">
        <v>36</v>
      </c>
      <c r="AX233" s="13" t="s">
        <v>81</v>
      </c>
      <c r="AY233" s="159" t="s">
        <v>196</v>
      </c>
    </row>
    <row r="234" spans="2:51" s="13" customFormat="1" ht="11.25">
      <c r="B234" s="158"/>
      <c r="D234" s="151" t="s">
        <v>205</v>
      </c>
      <c r="E234" s="159" t="s">
        <v>1</v>
      </c>
      <c r="F234" s="160" t="s">
        <v>1486</v>
      </c>
      <c r="H234" s="159" t="s">
        <v>1</v>
      </c>
      <c r="I234" s="161"/>
      <c r="L234" s="158"/>
      <c r="M234" s="162"/>
      <c r="T234" s="163"/>
      <c r="AT234" s="159" t="s">
        <v>205</v>
      </c>
      <c r="AU234" s="159" t="s">
        <v>89</v>
      </c>
      <c r="AV234" s="13" t="s">
        <v>21</v>
      </c>
      <c r="AW234" s="13" t="s">
        <v>36</v>
      </c>
      <c r="AX234" s="13" t="s">
        <v>81</v>
      </c>
      <c r="AY234" s="159" t="s">
        <v>196</v>
      </c>
    </row>
    <row r="235" spans="2:51" s="12" customFormat="1" ht="11.25">
      <c r="B235" s="150"/>
      <c r="D235" s="151" t="s">
        <v>205</v>
      </c>
      <c r="E235" s="152" t="s">
        <v>1</v>
      </c>
      <c r="F235" s="153" t="s">
        <v>1487</v>
      </c>
      <c r="H235" s="154">
        <v>60.48</v>
      </c>
      <c r="I235" s="155"/>
      <c r="L235" s="150"/>
      <c r="M235" s="156"/>
      <c r="T235" s="157"/>
      <c r="AT235" s="152" t="s">
        <v>205</v>
      </c>
      <c r="AU235" s="152" t="s">
        <v>89</v>
      </c>
      <c r="AV235" s="12" t="s">
        <v>89</v>
      </c>
      <c r="AW235" s="12" t="s">
        <v>36</v>
      </c>
      <c r="AX235" s="12" t="s">
        <v>81</v>
      </c>
      <c r="AY235" s="152" t="s">
        <v>196</v>
      </c>
    </row>
    <row r="236" spans="2:51" s="13" customFormat="1" ht="11.25">
      <c r="B236" s="158"/>
      <c r="D236" s="151" t="s">
        <v>205</v>
      </c>
      <c r="E236" s="159" t="s">
        <v>1</v>
      </c>
      <c r="F236" s="160" t="s">
        <v>1488</v>
      </c>
      <c r="H236" s="159" t="s">
        <v>1</v>
      </c>
      <c r="I236" s="161"/>
      <c r="L236" s="158"/>
      <c r="M236" s="162"/>
      <c r="T236" s="163"/>
      <c r="AT236" s="159" t="s">
        <v>205</v>
      </c>
      <c r="AU236" s="159" t="s">
        <v>89</v>
      </c>
      <c r="AV236" s="13" t="s">
        <v>21</v>
      </c>
      <c r="AW236" s="13" t="s">
        <v>36</v>
      </c>
      <c r="AX236" s="13" t="s">
        <v>81</v>
      </c>
      <c r="AY236" s="159" t="s">
        <v>196</v>
      </c>
    </row>
    <row r="237" spans="2:51" s="12" customFormat="1" ht="11.25">
      <c r="B237" s="150"/>
      <c r="D237" s="151" t="s">
        <v>205</v>
      </c>
      <c r="E237" s="152" t="s">
        <v>1</v>
      </c>
      <c r="F237" s="153" t="s">
        <v>1489</v>
      </c>
      <c r="H237" s="154">
        <v>4.51</v>
      </c>
      <c r="I237" s="155"/>
      <c r="L237" s="150"/>
      <c r="M237" s="156"/>
      <c r="T237" s="157"/>
      <c r="AT237" s="152" t="s">
        <v>205</v>
      </c>
      <c r="AU237" s="152" t="s">
        <v>89</v>
      </c>
      <c r="AV237" s="12" t="s">
        <v>89</v>
      </c>
      <c r="AW237" s="12" t="s">
        <v>36</v>
      </c>
      <c r="AX237" s="12" t="s">
        <v>81</v>
      </c>
      <c r="AY237" s="152" t="s">
        <v>196</v>
      </c>
    </row>
    <row r="238" spans="2:51" s="12" customFormat="1" ht="11.25">
      <c r="B238" s="150"/>
      <c r="D238" s="151" t="s">
        <v>205</v>
      </c>
      <c r="E238" s="152" t="s">
        <v>1</v>
      </c>
      <c r="F238" s="153" t="s">
        <v>1490</v>
      </c>
      <c r="H238" s="154">
        <v>4.5</v>
      </c>
      <c r="I238" s="155"/>
      <c r="L238" s="150"/>
      <c r="M238" s="156"/>
      <c r="T238" s="157"/>
      <c r="AT238" s="152" t="s">
        <v>205</v>
      </c>
      <c r="AU238" s="152" t="s">
        <v>89</v>
      </c>
      <c r="AV238" s="12" t="s">
        <v>89</v>
      </c>
      <c r="AW238" s="12" t="s">
        <v>36</v>
      </c>
      <c r="AX238" s="12" t="s">
        <v>81</v>
      </c>
      <c r="AY238" s="152" t="s">
        <v>196</v>
      </c>
    </row>
    <row r="239" spans="2:51" s="13" customFormat="1" ht="11.25">
      <c r="B239" s="158"/>
      <c r="D239" s="151" t="s">
        <v>205</v>
      </c>
      <c r="E239" s="159" t="s">
        <v>1</v>
      </c>
      <c r="F239" s="160" t="s">
        <v>302</v>
      </c>
      <c r="H239" s="159" t="s">
        <v>1</v>
      </c>
      <c r="I239" s="161"/>
      <c r="L239" s="158"/>
      <c r="M239" s="162"/>
      <c r="T239" s="163"/>
      <c r="AT239" s="159" t="s">
        <v>205</v>
      </c>
      <c r="AU239" s="159" t="s">
        <v>89</v>
      </c>
      <c r="AV239" s="13" t="s">
        <v>21</v>
      </c>
      <c r="AW239" s="13" t="s">
        <v>36</v>
      </c>
      <c r="AX239" s="13" t="s">
        <v>81</v>
      </c>
      <c r="AY239" s="159" t="s">
        <v>196</v>
      </c>
    </row>
    <row r="240" spans="2:51" s="12" customFormat="1" ht="11.25">
      <c r="B240" s="150"/>
      <c r="D240" s="151" t="s">
        <v>205</v>
      </c>
      <c r="E240" s="152" t="s">
        <v>1</v>
      </c>
      <c r="F240" s="153" t="s">
        <v>303</v>
      </c>
      <c r="H240" s="154">
        <v>-195.22800000000001</v>
      </c>
      <c r="I240" s="155"/>
      <c r="L240" s="150"/>
      <c r="M240" s="156"/>
      <c r="T240" s="157"/>
      <c r="AT240" s="152" t="s">
        <v>205</v>
      </c>
      <c r="AU240" s="152" t="s">
        <v>89</v>
      </c>
      <c r="AV240" s="12" t="s">
        <v>89</v>
      </c>
      <c r="AW240" s="12" t="s">
        <v>36</v>
      </c>
      <c r="AX240" s="12" t="s">
        <v>81</v>
      </c>
      <c r="AY240" s="152" t="s">
        <v>196</v>
      </c>
    </row>
    <row r="241" spans="2:65" s="12" customFormat="1" ht="11.25">
      <c r="B241" s="150"/>
      <c r="D241" s="151" t="s">
        <v>205</v>
      </c>
      <c r="E241" s="152" t="s">
        <v>1</v>
      </c>
      <c r="F241" s="153" t="s">
        <v>882</v>
      </c>
      <c r="H241" s="154">
        <v>-2.4820000000000002</v>
      </c>
      <c r="I241" s="155"/>
      <c r="L241" s="150"/>
      <c r="M241" s="156"/>
      <c r="T241" s="157"/>
      <c r="AT241" s="152" t="s">
        <v>205</v>
      </c>
      <c r="AU241" s="152" t="s">
        <v>89</v>
      </c>
      <c r="AV241" s="12" t="s">
        <v>89</v>
      </c>
      <c r="AW241" s="12" t="s">
        <v>36</v>
      </c>
      <c r="AX241" s="12" t="s">
        <v>81</v>
      </c>
      <c r="AY241" s="152" t="s">
        <v>196</v>
      </c>
    </row>
    <row r="242" spans="2:65" s="12" customFormat="1" ht="11.25">
      <c r="B242" s="150"/>
      <c r="D242" s="151" t="s">
        <v>205</v>
      </c>
      <c r="E242" s="152" t="s">
        <v>1</v>
      </c>
      <c r="F242" s="153" t="s">
        <v>883</v>
      </c>
      <c r="H242" s="154">
        <v>-2.6619999999999999</v>
      </c>
      <c r="I242" s="155"/>
      <c r="L242" s="150"/>
      <c r="M242" s="156"/>
      <c r="T242" s="157"/>
      <c r="AT242" s="152" t="s">
        <v>205</v>
      </c>
      <c r="AU242" s="152" t="s">
        <v>89</v>
      </c>
      <c r="AV242" s="12" t="s">
        <v>89</v>
      </c>
      <c r="AW242" s="12" t="s">
        <v>36</v>
      </c>
      <c r="AX242" s="12" t="s">
        <v>81</v>
      </c>
      <c r="AY242" s="152" t="s">
        <v>196</v>
      </c>
    </row>
    <row r="243" spans="2:65" s="15" customFormat="1" ht="11.25">
      <c r="B243" s="171"/>
      <c r="D243" s="151" t="s">
        <v>205</v>
      </c>
      <c r="E243" s="172" t="s">
        <v>161</v>
      </c>
      <c r="F243" s="173" t="s">
        <v>304</v>
      </c>
      <c r="H243" s="174">
        <v>438.89</v>
      </c>
      <c r="I243" s="175"/>
      <c r="L243" s="171"/>
      <c r="M243" s="176"/>
      <c r="T243" s="177"/>
      <c r="AT243" s="172" t="s">
        <v>205</v>
      </c>
      <c r="AU243" s="172" t="s">
        <v>89</v>
      </c>
      <c r="AV243" s="15" t="s">
        <v>97</v>
      </c>
      <c r="AW243" s="15" t="s">
        <v>36</v>
      </c>
      <c r="AX243" s="15" t="s">
        <v>81</v>
      </c>
      <c r="AY243" s="172" t="s">
        <v>196</v>
      </c>
    </row>
    <row r="244" spans="2:65" s="13" customFormat="1" ht="11.25">
      <c r="B244" s="158"/>
      <c r="D244" s="151" t="s">
        <v>205</v>
      </c>
      <c r="E244" s="159" t="s">
        <v>1</v>
      </c>
      <c r="F244" s="160" t="s">
        <v>305</v>
      </c>
      <c r="H244" s="159" t="s">
        <v>1</v>
      </c>
      <c r="I244" s="161"/>
      <c r="L244" s="158"/>
      <c r="M244" s="162"/>
      <c r="T244" s="163"/>
      <c r="AT244" s="159" t="s">
        <v>205</v>
      </c>
      <c r="AU244" s="159" t="s">
        <v>89</v>
      </c>
      <c r="AV244" s="13" t="s">
        <v>21</v>
      </c>
      <c r="AW244" s="13" t="s">
        <v>36</v>
      </c>
      <c r="AX244" s="13" t="s">
        <v>81</v>
      </c>
      <c r="AY244" s="159" t="s">
        <v>196</v>
      </c>
    </row>
    <row r="245" spans="2:65" s="12" customFormat="1" ht="11.25">
      <c r="B245" s="150"/>
      <c r="D245" s="151" t="s">
        <v>205</v>
      </c>
      <c r="E245" s="152" t="s">
        <v>1</v>
      </c>
      <c r="F245" s="153" t="s">
        <v>1491</v>
      </c>
      <c r="H245" s="154">
        <v>-6.26</v>
      </c>
      <c r="I245" s="155"/>
      <c r="L245" s="150"/>
      <c r="M245" s="156"/>
      <c r="T245" s="157"/>
      <c r="AT245" s="152" t="s">
        <v>205</v>
      </c>
      <c r="AU245" s="152" t="s">
        <v>89</v>
      </c>
      <c r="AV245" s="12" t="s">
        <v>89</v>
      </c>
      <c r="AW245" s="12" t="s">
        <v>36</v>
      </c>
      <c r="AX245" s="12" t="s">
        <v>81</v>
      </c>
      <c r="AY245" s="152" t="s">
        <v>196</v>
      </c>
    </row>
    <row r="246" spans="2:65" s="12" customFormat="1" ht="11.25">
      <c r="B246" s="150"/>
      <c r="D246" s="151" t="s">
        <v>205</v>
      </c>
      <c r="E246" s="152" t="s">
        <v>1</v>
      </c>
      <c r="F246" s="153" t="s">
        <v>307</v>
      </c>
      <c r="H246" s="154">
        <v>-62.304000000000002</v>
      </c>
      <c r="I246" s="155"/>
      <c r="L246" s="150"/>
      <c r="M246" s="156"/>
      <c r="T246" s="157"/>
      <c r="AT246" s="152" t="s">
        <v>205</v>
      </c>
      <c r="AU246" s="152" t="s">
        <v>89</v>
      </c>
      <c r="AV246" s="12" t="s">
        <v>89</v>
      </c>
      <c r="AW246" s="12" t="s">
        <v>36</v>
      </c>
      <c r="AX246" s="12" t="s">
        <v>81</v>
      </c>
      <c r="AY246" s="152" t="s">
        <v>196</v>
      </c>
    </row>
    <row r="247" spans="2:65" s="14" customFormat="1" ht="11.25">
      <c r="B247" s="164"/>
      <c r="D247" s="151" t="s">
        <v>205</v>
      </c>
      <c r="E247" s="165" t="s">
        <v>159</v>
      </c>
      <c r="F247" s="166" t="s">
        <v>249</v>
      </c>
      <c r="H247" s="167">
        <v>370.32600000000002</v>
      </c>
      <c r="I247" s="168"/>
      <c r="L247" s="164"/>
      <c r="M247" s="169"/>
      <c r="T247" s="170"/>
      <c r="AT247" s="165" t="s">
        <v>205</v>
      </c>
      <c r="AU247" s="165" t="s">
        <v>89</v>
      </c>
      <c r="AV247" s="14" t="s">
        <v>203</v>
      </c>
      <c r="AW247" s="14" t="s">
        <v>36</v>
      </c>
      <c r="AX247" s="14" t="s">
        <v>81</v>
      </c>
      <c r="AY247" s="165" t="s">
        <v>196</v>
      </c>
    </row>
    <row r="248" spans="2:65" s="12" customFormat="1" ht="11.25">
      <c r="B248" s="150"/>
      <c r="D248" s="151" t="s">
        <v>205</v>
      </c>
      <c r="E248" s="152" t="s">
        <v>1</v>
      </c>
      <c r="F248" s="153" t="s">
        <v>308</v>
      </c>
      <c r="H248" s="154">
        <v>92.581999999999994</v>
      </c>
      <c r="I248" s="155"/>
      <c r="L248" s="150"/>
      <c r="M248" s="156"/>
      <c r="T248" s="157"/>
      <c r="AT248" s="152" t="s">
        <v>205</v>
      </c>
      <c r="AU248" s="152" t="s">
        <v>89</v>
      </c>
      <c r="AV248" s="12" t="s">
        <v>89</v>
      </c>
      <c r="AW248" s="12" t="s">
        <v>36</v>
      </c>
      <c r="AX248" s="12" t="s">
        <v>81</v>
      </c>
      <c r="AY248" s="152" t="s">
        <v>196</v>
      </c>
    </row>
    <row r="249" spans="2:65" s="14" customFormat="1" ht="11.25">
      <c r="B249" s="164"/>
      <c r="D249" s="151" t="s">
        <v>205</v>
      </c>
      <c r="E249" s="165" t="s">
        <v>1</v>
      </c>
      <c r="F249" s="166" t="s">
        <v>249</v>
      </c>
      <c r="H249" s="167">
        <v>92.581999999999994</v>
      </c>
      <c r="I249" s="168"/>
      <c r="L249" s="164"/>
      <c r="M249" s="169"/>
      <c r="T249" s="170"/>
      <c r="AT249" s="165" t="s">
        <v>205</v>
      </c>
      <c r="AU249" s="165" t="s">
        <v>89</v>
      </c>
      <c r="AV249" s="14" t="s">
        <v>203</v>
      </c>
      <c r="AW249" s="14" t="s">
        <v>36</v>
      </c>
      <c r="AX249" s="14" t="s">
        <v>21</v>
      </c>
      <c r="AY249" s="165" t="s">
        <v>196</v>
      </c>
    </row>
    <row r="250" spans="2:65" s="1" customFormat="1" ht="33" customHeight="1">
      <c r="B250" s="32"/>
      <c r="C250" s="137" t="s">
        <v>377</v>
      </c>
      <c r="D250" s="137" t="s">
        <v>198</v>
      </c>
      <c r="E250" s="138" t="s">
        <v>1492</v>
      </c>
      <c r="F250" s="139" t="s">
        <v>1493</v>
      </c>
      <c r="G250" s="140" t="s">
        <v>276</v>
      </c>
      <c r="H250" s="141">
        <v>277.745</v>
      </c>
      <c r="I250" s="142"/>
      <c r="J250" s="143">
        <f>ROUND(I250*H250,2)</f>
        <v>0</v>
      </c>
      <c r="K250" s="139" t="s">
        <v>202</v>
      </c>
      <c r="L250" s="32"/>
      <c r="M250" s="144" t="s">
        <v>1</v>
      </c>
      <c r="N250" s="145" t="s">
        <v>46</v>
      </c>
      <c r="P250" s="146">
        <f>O250*H250</f>
        <v>0</v>
      </c>
      <c r="Q250" s="146">
        <v>0</v>
      </c>
      <c r="R250" s="146">
        <f>Q250*H250</f>
        <v>0</v>
      </c>
      <c r="S250" s="146">
        <v>0</v>
      </c>
      <c r="T250" s="147">
        <f>S250*H250</f>
        <v>0</v>
      </c>
      <c r="AR250" s="148" t="s">
        <v>203</v>
      </c>
      <c r="AT250" s="148" t="s">
        <v>198</v>
      </c>
      <c r="AU250" s="148" t="s">
        <v>89</v>
      </c>
      <c r="AY250" s="17" t="s">
        <v>196</v>
      </c>
      <c r="BE250" s="149">
        <f>IF(N250="základní",J250,0)</f>
        <v>0</v>
      </c>
      <c r="BF250" s="149">
        <f>IF(N250="snížená",J250,0)</f>
        <v>0</v>
      </c>
      <c r="BG250" s="149">
        <f>IF(N250="zákl. přenesená",J250,0)</f>
        <v>0</v>
      </c>
      <c r="BH250" s="149">
        <f>IF(N250="sníž. přenesená",J250,0)</f>
        <v>0</v>
      </c>
      <c r="BI250" s="149">
        <f>IF(N250="nulová",J250,0)</f>
        <v>0</v>
      </c>
      <c r="BJ250" s="17" t="s">
        <v>21</v>
      </c>
      <c r="BK250" s="149">
        <f>ROUND(I250*H250,2)</f>
        <v>0</v>
      </c>
      <c r="BL250" s="17" t="s">
        <v>203</v>
      </c>
      <c r="BM250" s="148" t="s">
        <v>311</v>
      </c>
    </row>
    <row r="251" spans="2:65" s="12" customFormat="1" ht="11.25">
      <c r="B251" s="150"/>
      <c r="D251" s="151" t="s">
        <v>205</v>
      </c>
      <c r="E251" s="152" t="s">
        <v>1</v>
      </c>
      <c r="F251" s="153" t="s">
        <v>312</v>
      </c>
      <c r="H251" s="154">
        <v>277.745</v>
      </c>
      <c r="I251" s="155"/>
      <c r="L251" s="150"/>
      <c r="M251" s="156"/>
      <c r="T251" s="157"/>
      <c r="AT251" s="152" t="s">
        <v>205</v>
      </c>
      <c r="AU251" s="152" t="s">
        <v>89</v>
      </c>
      <c r="AV251" s="12" t="s">
        <v>89</v>
      </c>
      <c r="AW251" s="12" t="s">
        <v>36</v>
      </c>
      <c r="AX251" s="12" t="s">
        <v>21</v>
      </c>
      <c r="AY251" s="152" t="s">
        <v>196</v>
      </c>
    </row>
    <row r="252" spans="2:65" s="1" customFormat="1" ht="21.75" customHeight="1">
      <c r="B252" s="32"/>
      <c r="C252" s="137" t="s">
        <v>380</v>
      </c>
      <c r="D252" s="137" t="s">
        <v>198</v>
      </c>
      <c r="E252" s="138" t="s">
        <v>314</v>
      </c>
      <c r="F252" s="139" t="s">
        <v>315</v>
      </c>
      <c r="G252" s="140" t="s">
        <v>201</v>
      </c>
      <c r="H252" s="141">
        <v>355.57799999999997</v>
      </c>
      <c r="I252" s="142"/>
      <c r="J252" s="143">
        <f>ROUND(I252*H252,2)</f>
        <v>0</v>
      </c>
      <c r="K252" s="139" t="s">
        <v>202</v>
      </c>
      <c r="L252" s="32"/>
      <c r="M252" s="144" t="s">
        <v>1</v>
      </c>
      <c r="N252" s="145" t="s">
        <v>46</v>
      </c>
      <c r="P252" s="146">
        <f>O252*H252</f>
        <v>0</v>
      </c>
      <c r="Q252" s="146">
        <v>8.4000000000000003E-4</v>
      </c>
      <c r="R252" s="146">
        <f>Q252*H252</f>
        <v>0.29868551999999998</v>
      </c>
      <c r="S252" s="146">
        <v>0</v>
      </c>
      <c r="T252" s="147">
        <f>S252*H252</f>
        <v>0</v>
      </c>
      <c r="AR252" s="148" t="s">
        <v>203</v>
      </c>
      <c r="AT252" s="148" t="s">
        <v>198</v>
      </c>
      <c r="AU252" s="148" t="s">
        <v>89</v>
      </c>
      <c r="AY252" s="17" t="s">
        <v>196</v>
      </c>
      <c r="BE252" s="149">
        <f>IF(N252="základní",J252,0)</f>
        <v>0</v>
      </c>
      <c r="BF252" s="149">
        <f>IF(N252="snížená",J252,0)</f>
        <v>0</v>
      </c>
      <c r="BG252" s="149">
        <f>IF(N252="zákl. přenesená",J252,0)</f>
        <v>0</v>
      </c>
      <c r="BH252" s="149">
        <f>IF(N252="sníž. přenesená",J252,0)</f>
        <v>0</v>
      </c>
      <c r="BI252" s="149">
        <f>IF(N252="nulová",J252,0)</f>
        <v>0</v>
      </c>
      <c r="BJ252" s="17" t="s">
        <v>21</v>
      </c>
      <c r="BK252" s="149">
        <f>ROUND(I252*H252,2)</f>
        <v>0</v>
      </c>
      <c r="BL252" s="17" t="s">
        <v>203</v>
      </c>
      <c r="BM252" s="148" t="s">
        <v>316</v>
      </c>
    </row>
    <row r="253" spans="2:65" s="13" customFormat="1" ht="11.25">
      <c r="B253" s="158"/>
      <c r="D253" s="151" t="s">
        <v>205</v>
      </c>
      <c r="E253" s="159" t="s">
        <v>1</v>
      </c>
      <c r="F253" s="160" t="s">
        <v>294</v>
      </c>
      <c r="H253" s="159" t="s">
        <v>1</v>
      </c>
      <c r="I253" s="161"/>
      <c r="L253" s="158"/>
      <c r="M253" s="162"/>
      <c r="T253" s="163"/>
      <c r="AT253" s="159" t="s">
        <v>205</v>
      </c>
      <c r="AU253" s="159" t="s">
        <v>89</v>
      </c>
      <c r="AV253" s="13" t="s">
        <v>21</v>
      </c>
      <c r="AW253" s="13" t="s">
        <v>36</v>
      </c>
      <c r="AX253" s="13" t="s">
        <v>81</v>
      </c>
      <c r="AY253" s="159" t="s">
        <v>196</v>
      </c>
    </row>
    <row r="254" spans="2:65" s="12" customFormat="1" ht="11.25">
      <c r="B254" s="150"/>
      <c r="D254" s="151" t="s">
        <v>205</v>
      </c>
      <c r="E254" s="152" t="s">
        <v>1</v>
      </c>
      <c r="F254" s="153" t="s">
        <v>1478</v>
      </c>
      <c r="H254" s="154">
        <v>80.784000000000006</v>
      </c>
      <c r="I254" s="155"/>
      <c r="L254" s="150"/>
      <c r="M254" s="156"/>
      <c r="T254" s="157"/>
      <c r="AT254" s="152" t="s">
        <v>205</v>
      </c>
      <c r="AU254" s="152" t="s">
        <v>89</v>
      </c>
      <c r="AV254" s="12" t="s">
        <v>89</v>
      </c>
      <c r="AW254" s="12" t="s">
        <v>36</v>
      </c>
      <c r="AX254" s="12" t="s">
        <v>81</v>
      </c>
      <c r="AY254" s="152" t="s">
        <v>196</v>
      </c>
    </row>
    <row r="255" spans="2:65" s="12" customFormat="1" ht="11.25">
      <c r="B255" s="150"/>
      <c r="D255" s="151" t="s">
        <v>205</v>
      </c>
      <c r="E255" s="152" t="s">
        <v>1</v>
      </c>
      <c r="F255" s="153" t="s">
        <v>1481</v>
      </c>
      <c r="H255" s="154">
        <v>128.69800000000001</v>
      </c>
      <c r="I255" s="155"/>
      <c r="L255" s="150"/>
      <c r="M255" s="156"/>
      <c r="T255" s="157"/>
      <c r="AT255" s="152" t="s">
        <v>205</v>
      </c>
      <c r="AU255" s="152" t="s">
        <v>89</v>
      </c>
      <c r="AV255" s="12" t="s">
        <v>89</v>
      </c>
      <c r="AW255" s="12" t="s">
        <v>36</v>
      </c>
      <c r="AX255" s="12" t="s">
        <v>81</v>
      </c>
      <c r="AY255" s="152" t="s">
        <v>196</v>
      </c>
    </row>
    <row r="256" spans="2:65" s="12" customFormat="1" ht="11.25">
      <c r="B256" s="150"/>
      <c r="D256" s="151" t="s">
        <v>205</v>
      </c>
      <c r="E256" s="152" t="s">
        <v>1</v>
      </c>
      <c r="F256" s="153" t="s">
        <v>1482</v>
      </c>
      <c r="H256" s="154">
        <v>134.096</v>
      </c>
      <c r="I256" s="155"/>
      <c r="L256" s="150"/>
      <c r="M256" s="156"/>
      <c r="T256" s="157"/>
      <c r="AT256" s="152" t="s">
        <v>205</v>
      </c>
      <c r="AU256" s="152" t="s">
        <v>89</v>
      </c>
      <c r="AV256" s="12" t="s">
        <v>89</v>
      </c>
      <c r="AW256" s="12" t="s">
        <v>36</v>
      </c>
      <c r="AX256" s="12" t="s">
        <v>81</v>
      </c>
      <c r="AY256" s="152" t="s">
        <v>196</v>
      </c>
    </row>
    <row r="257" spans="2:65" s="12" customFormat="1" ht="11.25">
      <c r="B257" s="150"/>
      <c r="D257" s="151" t="s">
        <v>205</v>
      </c>
      <c r="E257" s="152" t="s">
        <v>1</v>
      </c>
      <c r="F257" s="153" t="s">
        <v>1494</v>
      </c>
      <c r="H257" s="154">
        <v>12</v>
      </c>
      <c r="I257" s="155"/>
      <c r="L257" s="150"/>
      <c r="M257" s="156"/>
      <c r="T257" s="157"/>
      <c r="AT257" s="152" t="s">
        <v>205</v>
      </c>
      <c r="AU257" s="152" t="s">
        <v>89</v>
      </c>
      <c r="AV257" s="12" t="s">
        <v>89</v>
      </c>
      <c r="AW257" s="12" t="s">
        <v>36</v>
      </c>
      <c r="AX257" s="12" t="s">
        <v>81</v>
      </c>
      <c r="AY257" s="152" t="s">
        <v>196</v>
      </c>
    </row>
    <row r="258" spans="2:65" s="14" customFormat="1" ht="11.25">
      <c r="B258" s="164"/>
      <c r="D258" s="151" t="s">
        <v>205</v>
      </c>
      <c r="E258" s="165" t="s">
        <v>1</v>
      </c>
      <c r="F258" s="166" t="s">
        <v>249</v>
      </c>
      <c r="H258" s="167">
        <v>355.57799999999997</v>
      </c>
      <c r="I258" s="168"/>
      <c r="L258" s="164"/>
      <c r="M258" s="169"/>
      <c r="T258" s="170"/>
      <c r="AT258" s="165" t="s">
        <v>205</v>
      </c>
      <c r="AU258" s="165" t="s">
        <v>89</v>
      </c>
      <c r="AV258" s="14" t="s">
        <v>203</v>
      </c>
      <c r="AW258" s="14" t="s">
        <v>36</v>
      </c>
      <c r="AX258" s="14" t="s">
        <v>21</v>
      </c>
      <c r="AY258" s="165" t="s">
        <v>196</v>
      </c>
    </row>
    <row r="259" spans="2:65" s="1" customFormat="1" ht="24.2" customHeight="1">
      <c r="B259" s="32"/>
      <c r="C259" s="137" t="s">
        <v>383</v>
      </c>
      <c r="D259" s="137" t="s">
        <v>198</v>
      </c>
      <c r="E259" s="138" t="s">
        <v>325</v>
      </c>
      <c r="F259" s="139" t="s">
        <v>326</v>
      </c>
      <c r="G259" s="140" t="s">
        <v>201</v>
      </c>
      <c r="H259" s="141">
        <v>355.57799999999997</v>
      </c>
      <c r="I259" s="142"/>
      <c r="J259" s="143">
        <f>ROUND(I259*H259,2)</f>
        <v>0</v>
      </c>
      <c r="K259" s="139" t="s">
        <v>202</v>
      </c>
      <c r="L259" s="32"/>
      <c r="M259" s="144" t="s">
        <v>1</v>
      </c>
      <c r="N259" s="145" t="s">
        <v>46</v>
      </c>
      <c r="P259" s="146">
        <f>O259*H259</f>
        <v>0</v>
      </c>
      <c r="Q259" s="146">
        <v>0</v>
      </c>
      <c r="R259" s="146">
        <f>Q259*H259</f>
        <v>0</v>
      </c>
      <c r="S259" s="146">
        <v>0</v>
      </c>
      <c r="T259" s="147">
        <f>S259*H259</f>
        <v>0</v>
      </c>
      <c r="AR259" s="148" t="s">
        <v>203</v>
      </c>
      <c r="AT259" s="148" t="s">
        <v>198</v>
      </c>
      <c r="AU259" s="148" t="s">
        <v>89</v>
      </c>
      <c r="AY259" s="17" t="s">
        <v>196</v>
      </c>
      <c r="BE259" s="149">
        <f>IF(N259="základní",J259,0)</f>
        <v>0</v>
      </c>
      <c r="BF259" s="149">
        <f>IF(N259="snížená",J259,0)</f>
        <v>0</v>
      </c>
      <c r="BG259" s="149">
        <f>IF(N259="zákl. přenesená",J259,0)</f>
        <v>0</v>
      </c>
      <c r="BH259" s="149">
        <f>IF(N259="sníž. přenesená",J259,0)</f>
        <v>0</v>
      </c>
      <c r="BI259" s="149">
        <f>IF(N259="nulová",J259,0)</f>
        <v>0</v>
      </c>
      <c r="BJ259" s="17" t="s">
        <v>21</v>
      </c>
      <c r="BK259" s="149">
        <f>ROUND(I259*H259,2)</f>
        <v>0</v>
      </c>
      <c r="BL259" s="17" t="s">
        <v>203</v>
      </c>
      <c r="BM259" s="148" t="s">
        <v>327</v>
      </c>
    </row>
    <row r="260" spans="2:65" s="1" customFormat="1" ht="24.2" customHeight="1">
      <c r="B260" s="32"/>
      <c r="C260" s="137" t="s">
        <v>388</v>
      </c>
      <c r="D260" s="137" t="s">
        <v>198</v>
      </c>
      <c r="E260" s="138" t="s">
        <v>902</v>
      </c>
      <c r="F260" s="139" t="s">
        <v>903</v>
      </c>
      <c r="G260" s="140" t="s">
        <v>201</v>
      </c>
      <c r="H260" s="141">
        <v>471.28300000000002</v>
      </c>
      <c r="I260" s="142"/>
      <c r="J260" s="143">
        <f>ROUND(I260*H260,2)</f>
        <v>0</v>
      </c>
      <c r="K260" s="139" t="s">
        <v>202</v>
      </c>
      <c r="L260" s="32"/>
      <c r="M260" s="144" t="s">
        <v>1</v>
      </c>
      <c r="N260" s="145" t="s">
        <v>46</v>
      </c>
      <c r="P260" s="146">
        <f>O260*H260</f>
        <v>0</v>
      </c>
      <c r="Q260" s="146">
        <v>8.4999999999999995E-4</v>
      </c>
      <c r="R260" s="146">
        <f>Q260*H260</f>
        <v>0.40059054999999999</v>
      </c>
      <c r="S260" s="146">
        <v>0</v>
      </c>
      <c r="T260" s="147">
        <f>S260*H260</f>
        <v>0</v>
      </c>
      <c r="AR260" s="148" t="s">
        <v>203</v>
      </c>
      <c r="AT260" s="148" t="s">
        <v>198</v>
      </c>
      <c r="AU260" s="148" t="s">
        <v>89</v>
      </c>
      <c r="AY260" s="17" t="s">
        <v>196</v>
      </c>
      <c r="BE260" s="149">
        <f>IF(N260="základní",J260,0)</f>
        <v>0</v>
      </c>
      <c r="BF260" s="149">
        <f>IF(N260="snížená",J260,0)</f>
        <v>0</v>
      </c>
      <c r="BG260" s="149">
        <f>IF(N260="zákl. přenesená",J260,0)</f>
        <v>0</v>
      </c>
      <c r="BH260" s="149">
        <f>IF(N260="sníž. přenesená",J260,0)</f>
        <v>0</v>
      </c>
      <c r="BI260" s="149">
        <f>IF(N260="nulová",J260,0)</f>
        <v>0</v>
      </c>
      <c r="BJ260" s="17" t="s">
        <v>21</v>
      </c>
      <c r="BK260" s="149">
        <f>ROUND(I260*H260,2)</f>
        <v>0</v>
      </c>
      <c r="BL260" s="17" t="s">
        <v>203</v>
      </c>
      <c r="BM260" s="148" t="s">
        <v>904</v>
      </c>
    </row>
    <row r="261" spans="2:65" s="13" customFormat="1" ht="11.25">
      <c r="B261" s="158"/>
      <c r="D261" s="151" t="s">
        <v>205</v>
      </c>
      <c r="E261" s="159" t="s">
        <v>1</v>
      </c>
      <c r="F261" s="160" t="s">
        <v>294</v>
      </c>
      <c r="H261" s="159" t="s">
        <v>1</v>
      </c>
      <c r="I261" s="161"/>
      <c r="L261" s="158"/>
      <c r="M261" s="162"/>
      <c r="T261" s="163"/>
      <c r="AT261" s="159" t="s">
        <v>205</v>
      </c>
      <c r="AU261" s="159" t="s">
        <v>89</v>
      </c>
      <c r="AV261" s="13" t="s">
        <v>21</v>
      </c>
      <c r="AW261" s="13" t="s">
        <v>36</v>
      </c>
      <c r="AX261" s="13" t="s">
        <v>81</v>
      </c>
      <c r="AY261" s="159" t="s">
        <v>196</v>
      </c>
    </row>
    <row r="262" spans="2:65" s="12" customFormat="1" ht="11.25">
      <c r="B262" s="150"/>
      <c r="D262" s="151" t="s">
        <v>205</v>
      </c>
      <c r="E262" s="152" t="s">
        <v>1</v>
      </c>
      <c r="F262" s="153" t="s">
        <v>1495</v>
      </c>
      <c r="H262" s="154">
        <v>113.355</v>
      </c>
      <c r="I262" s="155"/>
      <c r="L262" s="150"/>
      <c r="M262" s="156"/>
      <c r="T262" s="157"/>
      <c r="AT262" s="152" t="s">
        <v>205</v>
      </c>
      <c r="AU262" s="152" t="s">
        <v>89</v>
      </c>
      <c r="AV262" s="12" t="s">
        <v>89</v>
      </c>
      <c r="AW262" s="12" t="s">
        <v>36</v>
      </c>
      <c r="AX262" s="12" t="s">
        <v>81</v>
      </c>
      <c r="AY262" s="152" t="s">
        <v>196</v>
      </c>
    </row>
    <row r="263" spans="2:65" s="12" customFormat="1" ht="11.25">
      <c r="B263" s="150"/>
      <c r="D263" s="151" t="s">
        <v>205</v>
      </c>
      <c r="E263" s="152" t="s">
        <v>1</v>
      </c>
      <c r="F263" s="153" t="s">
        <v>1496</v>
      </c>
      <c r="H263" s="154">
        <v>271.87799999999999</v>
      </c>
      <c r="I263" s="155"/>
      <c r="L263" s="150"/>
      <c r="M263" s="156"/>
      <c r="T263" s="157"/>
      <c r="AT263" s="152" t="s">
        <v>205</v>
      </c>
      <c r="AU263" s="152" t="s">
        <v>89</v>
      </c>
      <c r="AV263" s="12" t="s">
        <v>89</v>
      </c>
      <c r="AW263" s="12" t="s">
        <v>36</v>
      </c>
      <c r="AX263" s="12" t="s">
        <v>81</v>
      </c>
      <c r="AY263" s="152" t="s">
        <v>196</v>
      </c>
    </row>
    <row r="264" spans="2:65" s="12" customFormat="1" ht="11.25">
      <c r="B264" s="150"/>
      <c r="D264" s="151" t="s">
        <v>205</v>
      </c>
      <c r="E264" s="152" t="s">
        <v>1</v>
      </c>
      <c r="F264" s="153" t="s">
        <v>1497</v>
      </c>
      <c r="H264" s="154">
        <v>8.5009999999999994</v>
      </c>
      <c r="I264" s="155"/>
      <c r="L264" s="150"/>
      <c r="M264" s="156"/>
      <c r="T264" s="157"/>
      <c r="AT264" s="152" t="s">
        <v>205</v>
      </c>
      <c r="AU264" s="152" t="s">
        <v>89</v>
      </c>
      <c r="AV264" s="12" t="s">
        <v>89</v>
      </c>
      <c r="AW264" s="12" t="s">
        <v>36</v>
      </c>
      <c r="AX264" s="12" t="s">
        <v>81</v>
      </c>
      <c r="AY264" s="152" t="s">
        <v>196</v>
      </c>
    </row>
    <row r="265" spans="2:65" s="12" customFormat="1" ht="11.25">
      <c r="B265" s="150"/>
      <c r="D265" s="151" t="s">
        <v>205</v>
      </c>
      <c r="E265" s="152" t="s">
        <v>1</v>
      </c>
      <c r="F265" s="153" t="s">
        <v>1498</v>
      </c>
      <c r="H265" s="154">
        <v>17.527000000000001</v>
      </c>
      <c r="I265" s="155"/>
      <c r="L265" s="150"/>
      <c r="M265" s="156"/>
      <c r="T265" s="157"/>
      <c r="AT265" s="152" t="s">
        <v>205</v>
      </c>
      <c r="AU265" s="152" t="s">
        <v>89</v>
      </c>
      <c r="AV265" s="12" t="s">
        <v>89</v>
      </c>
      <c r="AW265" s="12" t="s">
        <v>36</v>
      </c>
      <c r="AX265" s="12" t="s">
        <v>81</v>
      </c>
      <c r="AY265" s="152" t="s">
        <v>196</v>
      </c>
    </row>
    <row r="266" spans="2:65" s="13" customFormat="1" ht="11.25">
      <c r="B266" s="158"/>
      <c r="D266" s="151" t="s">
        <v>205</v>
      </c>
      <c r="E266" s="159" t="s">
        <v>1</v>
      </c>
      <c r="F266" s="160" t="s">
        <v>1486</v>
      </c>
      <c r="H266" s="159" t="s">
        <v>1</v>
      </c>
      <c r="I266" s="161"/>
      <c r="L266" s="158"/>
      <c r="M266" s="162"/>
      <c r="T266" s="163"/>
      <c r="AT266" s="159" t="s">
        <v>205</v>
      </c>
      <c r="AU266" s="159" t="s">
        <v>89</v>
      </c>
      <c r="AV266" s="13" t="s">
        <v>21</v>
      </c>
      <c r="AW266" s="13" t="s">
        <v>36</v>
      </c>
      <c r="AX266" s="13" t="s">
        <v>81</v>
      </c>
      <c r="AY266" s="159" t="s">
        <v>196</v>
      </c>
    </row>
    <row r="267" spans="2:65" s="12" customFormat="1" ht="11.25">
      <c r="B267" s="150"/>
      <c r="D267" s="151" t="s">
        <v>205</v>
      </c>
      <c r="E267" s="152" t="s">
        <v>1</v>
      </c>
      <c r="F267" s="153" t="s">
        <v>1499</v>
      </c>
      <c r="H267" s="154">
        <v>55.512</v>
      </c>
      <c r="I267" s="155"/>
      <c r="L267" s="150"/>
      <c r="M267" s="156"/>
      <c r="T267" s="157"/>
      <c r="AT267" s="152" t="s">
        <v>205</v>
      </c>
      <c r="AU267" s="152" t="s">
        <v>89</v>
      </c>
      <c r="AV267" s="12" t="s">
        <v>89</v>
      </c>
      <c r="AW267" s="12" t="s">
        <v>36</v>
      </c>
      <c r="AX267" s="12" t="s">
        <v>81</v>
      </c>
      <c r="AY267" s="152" t="s">
        <v>196</v>
      </c>
    </row>
    <row r="268" spans="2:65" s="13" customFormat="1" ht="11.25">
      <c r="B268" s="158"/>
      <c r="D268" s="151" t="s">
        <v>205</v>
      </c>
      <c r="E268" s="159" t="s">
        <v>1</v>
      </c>
      <c r="F268" s="160" t="s">
        <v>1488</v>
      </c>
      <c r="H268" s="159" t="s">
        <v>1</v>
      </c>
      <c r="I268" s="161"/>
      <c r="L268" s="158"/>
      <c r="M268" s="162"/>
      <c r="T268" s="163"/>
      <c r="AT268" s="159" t="s">
        <v>205</v>
      </c>
      <c r="AU268" s="159" t="s">
        <v>89</v>
      </c>
      <c r="AV268" s="13" t="s">
        <v>21</v>
      </c>
      <c r="AW268" s="13" t="s">
        <v>36</v>
      </c>
      <c r="AX268" s="13" t="s">
        <v>81</v>
      </c>
      <c r="AY268" s="159" t="s">
        <v>196</v>
      </c>
    </row>
    <row r="269" spans="2:65" s="12" customFormat="1" ht="11.25">
      <c r="B269" s="150"/>
      <c r="D269" s="151" t="s">
        <v>205</v>
      </c>
      <c r="E269" s="152" t="s">
        <v>1</v>
      </c>
      <c r="F269" s="153" t="s">
        <v>1489</v>
      </c>
      <c r="H269" s="154">
        <v>4.51</v>
      </c>
      <c r="I269" s="155"/>
      <c r="L269" s="150"/>
      <c r="M269" s="156"/>
      <c r="T269" s="157"/>
      <c r="AT269" s="152" t="s">
        <v>205</v>
      </c>
      <c r="AU269" s="152" t="s">
        <v>89</v>
      </c>
      <c r="AV269" s="12" t="s">
        <v>89</v>
      </c>
      <c r="AW269" s="12" t="s">
        <v>36</v>
      </c>
      <c r="AX269" s="12" t="s">
        <v>81</v>
      </c>
      <c r="AY269" s="152" t="s">
        <v>196</v>
      </c>
    </row>
    <row r="270" spans="2:65" s="14" customFormat="1" ht="11.25">
      <c r="B270" s="164"/>
      <c r="D270" s="151" t="s">
        <v>205</v>
      </c>
      <c r="E270" s="165" t="s">
        <v>1</v>
      </c>
      <c r="F270" s="166" t="s">
        <v>249</v>
      </c>
      <c r="H270" s="167">
        <v>471.28300000000002</v>
      </c>
      <c r="I270" s="168"/>
      <c r="L270" s="164"/>
      <c r="M270" s="169"/>
      <c r="T270" s="170"/>
      <c r="AT270" s="165" t="s">
        <v>205</v>
      </c>
      <c r="AU270" s="165" t="s">
        <v>89</v>
      </c>
      <c r="AV270" s="14" t="s">
        <v>203</v>
      </c>
      <c r="AW270" s="14" t="s">
        <v>36</v>
      </c>
      <c r="AX270" s="14" t="s">
        <v>21</v>
      </c>
      <c r="AY270" s="165" t="s">
        <v>196</v>
      </c>
    </row>
    <row r="271" spans="2:65" s="1" customFormat="1" ht="24.2" customHeight="1">
      <c r="B271" s="32"/>
      <c r="C271" s="137" t="s">
        <v>393</v>
      </c>
      <c r="D271" s="137" t="s">
        <v>198</v>
      </c>
      <c r="E271" s="138" t="s">
        <v>905</v>
      </c>
      <c r="F271" s="139" t="s">
        <v>906</v>
      </c>
      <c r="G271" s="140" t="s">
        <v>201</v>
      </c>
      <c r="H271" s="141">
        <v>471.28300000000002</v>
      </c>
      <c r="I271" s="142"/>
      <c r="J271" s="143">
        <f>ROUND(I271*H271,2)</f>
        <v>0</v>
      </c>
      <c r="K271" s="139" t="s">
        <v>202</v>
      </c>
      <c r="L271" s="32"/>
      <c r="M271" s="144" t="s">
        <v>1</v>
      </c>
      <c r="N271" s="145" t="s">
        <v>46</v>
      </c>
      <c r="P271" s="146">
        <f>O271*H271</f>
        <v>0</v>
      </c>
      <c r="Q271" s="146">
        <v>0</v>
      </c>
      <c r="R271" s="146">
        <f>Q271*H271</f>
        <v>0</v>
      </c>
      <c r="S271" s="146">
        <v>0</v>
      </c>
      <c r="T271" s="147">
        <f>S271*H271</f>
        <v>0</v>
      </c>
      <c r="AR271" s="148" t="s">
        <v>203</v>
      </c>
      <c r="AT271" s="148" t="s">
        <v>198</v>
      </c>
      <c r="AU271" s="148" t="s">
        <v>89</v>
      </c>
      <c r="AY271" s="17" t="s">
        <v>196</v>
      </c>
      <c r="BE271" s="149">
        <f>IF(N271="základní",J271,0)</f>
        <v>0</v>
      </c>
      <c r="BF271" s="149">
        <f>IF(N271="snížená",J271,0)</f>
        <v>0</v>
      </c>
      <c r="BG271" s="149">
        <f>IF(N271="zákl. přenesená",J271,0)</f>
        <v>0</v>
      </c>
      <c r="BH271" s="149">
        <f>IF(N271="sníž. přenesená",J271,0)</f>
        <v>0</v>
      </c>
      <c r="BI271" s="149">
        <f>IF(N271="nulová",J271,0)</f>
        <v>0</v>
      </c>
      <c r="BJ271" s="17" t="s">
        <v>21</v>
      </c>
      <c r="BK271" s="149">
        <f>ROUND(I271*H271,2)</f>
        <v>0</v>
      </c>
      <c r="BL271" s="17" t="s">
        <v>203</v>
      </c>
      <c r="BM271" s="148" t="s">
        <v>907</v>
      </c>
    </row>
    <row r="272" spans="2:65" s="1" customFormat="1" ht="24.2" customHeight="1">
      <c r="B272" s="32"/>
      <c r="C272" s="137" t="s">
        <v>397</v>
      </c>
      <c r="D272" s="137" t="s">
        <v>198</v>
      </c>
      <c r="E272" s="138" t="s">
        <v>1500</v>
      </c>
      <c r="F272" s="139" t="s">
        <v>1501</v>
      </c>
      <c r="G272" s="140" t="s">
        <v>276</v>
      </c>
      <c r="H272" s="141">
        <v>0.96899999999999997</v>
      </c>
      <c r="I272" s="142"/>
      <c r="J272" s="143">
        <f>ROUND(I272*H272,2)</f>
        <v>0</v>
      </c>
      <c r="K272" s="139" t="s">
        <v>217</v>
      </c>
      <c r="L272" s="32"/>
      <c r="M272" s="144" t="s">
        <v>1</v>
      </c>
      <c r="N272" s="145" t="s">
        <v>46</v>
      </c>
      <c r="P272" s="146">
        <f>O272*H272</f>
        <v>0</v>
      </c>
      <c r="Q272" s="146">
        <v>0</v>
      </c>
      <c r="R272" s="146">
        <f>Q272*H272</f>
        <v>0</v>
      </c>
      <c r="S272" s="146">
        <v>0</v>
      </c>
      <c r="T272" s="147">
        <f>S272*H272</f>
        <v>0</v>
      </c>
      <c r="AR272" s="148" t="s">
        <v>203</v>
      </c>
      <c r="AT272" s="148" t="s">
        <v>198</v>
      </c>
      <c r="AU272" s="148" t="s">
        <v>89</v>
      </c>
      <c r="AY272" s="17" t="s">
        <v>196</v>
      </c>
      <c r="BE272" s="149">
        <f>IF(N272="základní",J272,0)</f>
        <v>0</v>
      </c>
      <c r="BF272" s="149">
        <f>IF(N272="snížená",J272,0)</f>
        <v>0</v>
      </c>
      <c r="BG272" s="149">
        <f>IF(N272="zákl. přenesená",J272,0)</f>
        <v>0</v>
      </c>
      <c r="BH272" s="149">
        <f>IF(N272="sníž. přenesená",J272,0)</f>
        <v>0</v>
      </c>
      <c r="BI272" s="149">
        <f>IF(N272="nulová",J272,0)</f>
        <v>0</v>
      </c>
      <c r="BJ272" s="17" t="s">
        <v>21</v>
      </c>
      <c r="BK272" s="149">
        <f>ROUND(I272*H272,2)</f>
        <v>0</v>
      </c>
      <c r="BL272" s="17" t="s">
        <v>203</v>
      </c>
      <c r="BM272" s="148" t="s">
        <v>1502</v>
      </c>
    </row>
    <row r="273" spans="2:65" s="13" customFormat="1" ht="11.25">
      <c r="B273" s="158"/>
      <c r="D273" s="151" t="s">
        <v>205</v>
      </c>
      <c r="E273" s="159" t="s">
        <v>1</v>
      </c>
      <c r="F273" s="160" t="s">
        <v>1486</v>
      </c>
      <c r="H273" s="159" t="s">
        <v>1</v>
      </c>
      <c r="I273" s="161"/>
      <c r="L273" s="158"/>
      <c r="M273" s="162"/>
      <c r="T273" s="163"/>
      <c r="AT273" s="159" t="s">
        <v>205</v>
      </c>
      <c r="AU273" s="159" t="s">
        <v>89</v>
      </c>
      <c r="AV273" s="13" t="s">
        <v>21</v>
      </c>
      <c r="AW273" s="13" t="s">
        <v>36</v>
      </c>
      <c r="AX273" s="13" t="s">
        <v>81</v>
      </c>
      <c r="AY273" s="159" t="s">
        <v>196</v>
      </c>
    </row>
    <row r="274" spans="2:65" s="12" customFormat="1" ht="11.25">
      <c r="B274" s="150"/>
      <c r="D274" s="151" t="s">
        <v>205</v>
      </c>
      <c r="E274" s="152" t="s">
        <v>1</v>
      </c>
      <c r="F274" s="153" t="s">
        <v>1503</v>
      </c>
      <c r="H274" s="154">
        <v>0.96899999999999997</v>
      </c>
      <c r="I274" s="155"/>
      <c r="L274" s="150"/>
      <c r="M274" s="156"/>
      <c r="T274" s="157"/>
      <c r="AT274" s="152" t="s">
        <v>205</v>
      </c>
      <c r="AU274" s="152" t="s">
        <v>89</v>
      </c>
      <c r="AV274" s="12" t="s">
        <v>89</v>
      </c>
      <c r="AW274" s="12" t="s">
        <v>36</v>
      </c>
      <c r="AX274" s="12" t="s">
        <v>21</v>
      </c>
      <c r="AY274" s="152" t="s">
        <v>196</v>
      </c>
    </row>
    <row r="275" spans="2:65" s="1" customFormat="1" ht="24.2" customHeight="1">
      <c r="B275" s="32"/>
      <c r="C275" s="137" t="s">
        <v>403</v>
      </c>
      <c r="D275" s="137" t="s">
        <v>198</v>
      </c>
      <c r="E275" s="138" t="s">
        <v>1504</v>
      </c>
      <c r="F275" s="139" t="s">
        <v>1505</v>
      </c>
      <c r="G275" s="140" t="s">
        <v>1506</v>
      </c>
      <c r="H275" s="141">
        <v>3643.1</v>
      </c>
      <c r="I275" s="142"/>
      <c r="J275" s="143">
        <f>ROUND(I275*H275,2)</f>
        <v>0</v>
      </c>
      <c r="K275" s="139" t="s">
        <v>202</v>
      </c>
      <c r="L275" s="32"/>
      <c r="M275" s="144" t="s">
        <v>1</v>
      </c>
      <c r="N275" s="145" t="s">
        <v>46</v>
      </c>
      <c r="P275" s="146">
        <f>O275*H275</f>
        <v>0</v>
      </c>
      <c r="Q275" s="146">
        <v>2.5999999999999998E-4</v>
      </c>
      <c r="R275" s="146">
        <f>Q275*H275</f>
        <v>0.94720599999999988</v>
      </c>
      <c r="S275" s="146">
        <v>0</v>
      </c>
      <c r="T275" s="147">
        <f>S275*H275</f>
        <v>0</v>
      </c>
      <c r="AR275" s="148" t="s">
        <v>203</v>
      </c>
      <c r="AT275" s="148" t="s">
        <v>198</v>
      </c>
      <c r="AU275" s="148" t="s">
        <v>89</v>
      </c>
      <c r="AY275" s="17" t="s">
        <v>196</v>
      </c>
      <c r="BE275" s="149">
        <f>IF(N275="základní",J275,0)</f>
        <v>0</v>
      </c>
      <c r="BF275" s="149">
        <f>IF(N275="snížená",J275,0)</f>
        <v>0</v>
      </c>
      <c r="BG275" s="149">
        <f>IF(N275="zákl. přenesená",J275,0)</f>
        <v>0</v>
      </c>
      <c r="BH275" s="149">
        <f>IF(N275="sníž. přenesená",J275,0)</f>
        <v>0</v>
      </c>
      <c r="BI275" s="149">
        <f>IF(N275="nulová",J275,0)</f>
        <v>0</v>
      </c>
      <c r="BJ275" s="17" t="s">
        <v>21</v>
      </c>
      <c r="BK275" s="149">
        <f>ROUND(I275*H275,2)</f>
        <v>0</v>
      </c>
      <c r="BL275" s="17" t="s">
        <v>203</v>
      </c>
      <c r="BM275" s="148" t="s">
        <v>1507</v>
      </c>
    </row>
    <row r="276" spans="2:65" s="13" customFormat="1" ht="11.25">
      <c r="B276" s="158"/>
      <c r="D276" s="151" t="s">
        <v>205</v>
      </c>
      <c r="E276" s="159" t="s">
        <v>1</v>
      </c>
      <c r="F276" s="160" t="s">
        <v>1508</v>
      </c>
      <c r="H276" s="159" t="s">
        <v>1</v>
      </c>
      <c r="I276" s="161"/>
      <c r="L276" s="158"/>
      <c r="M276" s="162"/>
      <c r="T276" s="163"/>
      <c r="AT276" s="159" t="s">
        <v>205</v>
      </c>
      <c r="AU276" s="159" t="s">
        <v>89</v>
      </c>
      <c r="AV276" s="13" t="s">
        <v>21</v>
      </c>
      <c r="AW276" s="13" t="s">
        <v>36</v>
      </c>
      <c r="AX276" s="13" t="s">
        <v>81</v>
      </c>
      <c r="AY276" s="159" t="s">
        <v>196</v>
      </c>
    </row>
    <row r="277" spans="2:65" s="12" customFormat="1" ht="11.25">
      <c r="B277" s="150"/>
      <c r="D277" s="151" t="s">
        <v>205</v>
      </c>
      <c r="E277" s="152" t="s">
        <v>1</v>
      </c>
      <c r="F277" s="153" t="s">
        <v>1509</v>
      </c>
      <c r="H277" s="154">
        <v>3486.3</v>
      </c>
      <c r="I277" s="155"/>
      <c r="L277" s="150"/>
      <c r="M277" s="156"/>
      <c r="T277" s="157"/>
      <c r="AT277" s="152" t="s">
        <v>205</v>
      </c>
      <c r="AU277" s="152" t="s">
        <v>89</v>
      </c>
      <c r="AV277" s="12" t="s">
        <v>89</v>
      </c>
      <c r="AW277" s="12" t="s">
        <v>36</v>
      </c>
      <c r="AX277" s="12" t="s">
        <v>81</v>
      </c>
      <c r="AY277" s="152" t="s">
        <v>196</v>
      </c>
    </row>
    <row r="278" spans="2:65" s="15" customFormat="1" ht="11.25">
      <c r="B278" s="171"/>
      <c r="D278" s="151" t="s">
        <v>205</v>
      </c>
      <c r="E278" s="172" t="s">
        <v>1423</v>
      </c>
      <c r="F278" s="173" t="s">
        <v>304</v>
      </c>
      <c r="H278" s="174">
        <v>3486.3</v>
      </c>
      <c r="I278" s="175"/>
      <c r="L278" s="171"/>
      <c r="M278" s="176"/>
      <c r="T278" s="177"/>
      <c r="AT278" s="172" t="s">
        <v>205</v>
      </c>
      <c r="AU278" s="172" t="s">
        <v>89</v>
      </c>
      <c r="AV278" s="15" t="s">
        <v>97</v>
      </c>
      <c r="AW278" s="15" t="s">
        <v>36</v>
      </c>
      <c r="AX278" s="15" t="s">
        <v>81</v>
      </c>
      <c r="AY278" s="172" t="s">
        <v>196</v>
      </c>
    </row>
    <row r="279" spans="2:65" s="12" customFormat="1" ht="11.25">
      <c r="B279" s="150"/>
      <c r="D279" s="151" t="s">
        <v>205</v>
      </c>
      <c r="E279" s="152" t="s">
        <v>1</v>
      </c>
      <c r="F279" s="153" t="s">
        <v>1510</v>
      </c>
      <c r="H279" s="154">
        <v>156.80000000000001</v>
      </c>
      <c r="I279" s="155"/>
      <c r="L279" s="150"/>
      <c r="M279" s="156"/>
      <c r="T279" s="157"/>
      <c r="AT279" s="152" t="s">
        <v>205</v>
      </c>
      <c r="AU279" s="152" t="s">
        <v>89</v>
      </c>
      <c r="AV279" s="12" t="s">
        <v>89</v>
      </c>
      <c r="AW279" s="12" t="s">
        <v>36</v>
      </c>
      <c r="AX279" s="12" t="s">
        <v>81</v>
      </c>
      <c r="AY279" s="152" t="s">
        <v>196</v>
      </c>
    </row>
    <row r="280" spans="2:65" s="15" customFormat="1" ht="11.25">
      <c r="B280" s="171"/>
      <c r="D280" s="151" t="s">
        <v>205</v>
      </c>
      <c r="E280" s="172" t="s">
        <v>1445</v>
      </c>
      <c r="F280" s="173" t="s">
        <v>304</v>
      </c>
      <c r="H280" s="174">
        <v>156.80000000000001</v>
      </c>
      <c r="I280" s="175"/>
      <c r="L280" s="171"/>
      <c r="M280" s="176"/>
      <c r="T280" s="177"/>
      <c r="AT280" s="172" t="s">
        <v>205</v>
      </c>
      <c r="AU280" s="172" t="s">
        <v>89</v>
      </c>
      <c r="AV280" s="15" t="s">
        <v>97</v>
      </c>
      <c r="AW280" s="15" t="s">
        <v>36</v>
      </c>
      <c r="AX280" s="15" t="s">
        <v>81</v>
      </c>
      <c r="AY280" s="172" t="s">
        <v>196</v>
      </c>
    </row>
    <row r="281" spans="2:65" s="14" customFormat="1" ht="11.25">
      <c r="B281" s="164"/>
      <c r="D281" s="151" t="s">
        <v>205</v>
      </c>
      <c r="E281" s="165" t="s">
        <v>1</v>
      </c>
      <c r="F281" s="166" t="s">
        <v>249</v>
      </c>
      <c r="H281" s="167">
        <v>3643.1</v>
      </c>
      <c r="I281" s="168"/>
      <c r="L281" s="164"/>
      <c r="M281" s="169"/>
      <c r="T281" s="170"/>
      <c r="AT281" s="165" t="s">
        <v>205</v>
      </c>
      <c r="AU281" s="165" t="s">
        <v>89</v>
      </c>
      <c r="AV281" s="14" t="s">
        <v>203</v>
      </c>
      <c r="AW281" s="14" t="s">
        <v>36</v>
      </c>
      <c r="AX281" s="14" t="s">
        <v>21</v>
      </c>
      <c r="AY281" s="165" t="s">
        <v>196</v>
      </c>
    </row>
    <row r="282" spans="2:65" s="1" customFormat="1" ht="24.2" customHeight="1">
      <c r="B282" s="32"/>
      <c r="C282" s="178" t="s">
        <v>411</v>
      </c>
      <c r="D282" s="178" t="s">
        <v>351</v>
      </c>
      <c r="E282" s="179" t="s">
        <v>1511</v>
      </c>
      <c r="F282" s="180" t="s">
        <v>1512</v>
      </c>
      <c r="G282" s="181" t="s">
        <v>209</v>
      </c>
      <c r="H282" s="182">
        <v>3.5910000000000002</v>
      </c>
      <c r="I282" s="183"/>
      <c r="J282" s="184">
        <f>ROUND(I282*H282,2)</f>
        <v>0</v>
      </c>
      <c r="K282" s="180" t="s">
        <v>217</v>
      </c>
      <c r="L282" s="185"/>
      <c r="M282" s="186" t="s">
        <v>1</v>
      </c>
      <c r="N282" s="187" t="s">
        <v>46</v>
      </c>
      <c r="P282" s="146">
        <f>O282*H282</f>
        <v>0</v>
      </c>
      <c r="Q282" s="146">
        <v>1</v>
      </c>
      <c r="R282" s="146">
        <f>Q282*H282</f>
        <v>3.5910000000000002</v>
      </c>
      <c r="S282" s="146">
        <v>0</v>
      </c>
      <c r="T282" s="147">
        <f>S282*H282</f>
        <v>0</v>
      </c>
      <c r="AR282" s="148" t="s">
        <v>235</v>
      </c>
      <c r="AT282" s="148" t="s">
        <v>351</v>
      </c>
      <c r="AU282" s="148" t="s">
        <v>89</v>
      </c>
      <c r="AY282" s="17" t="s">
        <v>196</v>
      </c>
      <c r="BE282" s="149">
        <f>IF(N282="základní",J282,0)</f>
        <v>0</v>
      </c>
      <c r="BF282" s="149">
        <f>IF(N282="snížená",J282,0)</f>
        <v>0</v>
      </c>
      <c r="BG282" s="149">
        <f>IF(N282="zákl. přenesená",J282,0)</f>
        <v>0</v>
      </c>
      <c r="BH282" s="149">
        <f>IF(N282="sníž. přenesená",J282,0)</f>
        <v>0</v>
      </c>
      <c r="BI282" s="149">
        <f>IF(N282="nulová",J282,0)</f>
        <v>0</v>
      </c>
      <c r="BJ282" s="17" t="s">
        <v>21</v>
      </c>
      <c r="BK282" s="149">
        <f>ROUND(I282*H282,2)</f>
        <v>0</v>
      </c>
      <c r="BL282" s="17" t="s">
        <v>203</v>
      </c>
      <c r="BM282" s="148" t="s">
        <v>1513</v>
      </c>
    </row>
    <row r="283" spans="2:65" s="12" customFormat="1" ht="11.25">
      <c r="B283" s="150"/>
      <c r="D283" s="151" t="s">
        <v>205</v>
      </c>
      <c r="E283" s="152" t="s">
        <v>1</v>
      </c>
      <c r="F283" s="153" t="s">
        <v>1514</v>
      </c>
      <c r="H283" s="154">
        <v>3.5910000000000002</v>
      </c>
      <c r="I283" s="155"/>
      <c r="L283" s="150"/>
      <c r="M283" s="156"/>
      <c r="T283" s="157"/>
      <c r="AT283" s="152" t="s">
        <v>205</v>
      </c>
      <c r="AU283" s="152" t="s">
        <v>89</v>
      </c>
      <c r="AV283" s="12" t="s">
        <v>89</v>
      </c>
      <c r="AW283" s="12" t="s">
        <v>36</v>
      </c>
      <c r="AX283" s="12" t="s">
        <v>21</v>
      </c>
      <c r="AY283" s="152" t="s">
        <v>196</v>
      </c>
    </row>
    <row r="284" spans="2:65" s="1" customFormat="1" ht="21.75" customHeight="1">
      <c r="B284" s="32"/>
      <c r="C284" s="178" t="s">
        <v>416</v>
      </c>
      <c r="D284" s="178" t="s">
        <v>351</v>
      </c>
      <c r="E284" s="179" t="s">
        <v>1515</v>
      </c>
      <c r="F284" s="180" t="s">
        <v>1516</v>
      </c>
      <c r="G284" s="181" t="s">
        <v>209</v>
      </c>
      <c r="H284" s="182">
        <v>0.16200000000000001</v>
      </c>
      <c r="I284" s="183"/>
      <c r="J284" s="184">
        <f>ROUND(I284*H284,2)</f>
        <v>0</v>
      </c>
      <c r="K284" s="180" t="s">
        <v>202</v>
      </c>
      <c r="L284" s="185"/>
      <c r="M284" s="186" t="s">
        <v>1</v>
      </c>
      <c r="N284" s="187" t="s">
        <v>46</v>
      </c>
      <c r="P284" s="146">
        <f>O284*H284</f>
        <v>0</v>
      </c>
      <c r="Q284" s="146">
        <v>1</v>
      </c>
      <c r="R284" s="146">
        <f>Q284*H284</f>
        <v>0.16200000000000001</v>
      </c>
      <c r="S284" s="146">
        <v>0</v>
      </c>
      <c r="T284" s="147">
        <f>S284*H284</f>
        <v>0</v>
      </c>
      <c r="AR284" s="148" t="s">
        <v>235</v>
      </c>
      <c r="AT284" s="148" t="s">
        <v>351</v>
      </c>
      <c r="AU284" s="148" t="s">
        <v>89</v>
      </c>
      <c r="AY284" s="17" t="s">
        <v>196</v>
      </c>
      <c r="BE284" s="149">
        <f>IF(N284="základní",J284,0)</f>
        <v>0</v>
      </c>
      <c r="BF284" s="149">
        <f>IF(N284="snížená",J284,0)</f>
        <v>0</v>
      </c>
      <c r="BG284" s="149">
        <f>IF(N284="zákl. přenesená",J284,0)</f>
        <v>0</v>
      </c>
      <c r="BH284" s="149">
        <f>IF(N284="sníž. přenesená",J284,0)</f>
        <v>0</v>
      </c>
      <c r="BI284" s="149">
        <f>IF(N284="nulová",J284,0)</f>
        <v>0</v>
      </c>
      <c r="BJ284" s="17" t="s">
        <v>21</v>
      </c>
      <c r="BK284" s="149">
        <f>ROUND(I284*H284,2)</f>
        <v>0</v>
      </c>
      <c r="BL284" s="17" t="s">
        <v>203</v>
      </c>
      <c r="BM284" s="148" t="s">
        <v>1517</v>
      </c>
    </row>
    <row r="285" spans="2:65" s="12" customFormat="1" ht="11.25">
      <c r="B285" s="150"/>
      <c r="D285" s="151" t="s">
        <v>205</v>
      </c>
      <c r="E285" s="152" t="s">
        <v>1</v>
      </c>
      <c r="F285" s="153" t="s">
        <v>1518</v>
      </c>
      <c r="H285" s="154">
        <v>0.16200000000000001</v>
      </c>
      <c r="I285" s="155"/>
      <c r="L285" s="150"/>
      <c r="M285" s="156"/>
      <c r="T285" s="157"/>
      <c r="AT285" s="152" t="s">
        <v>205</v>
      </c>
      <c r="AU285" s="152" t="s">
        <v>89</v>
      </c>
      <c r="AV285" s="12" t="s">
        <v>89</v>
      </c>
      <c r="AW285" s="12" t="s">
        <v>36</v>
      </c>
      <c r="AX285" s="12" t="s">
        <v>21</v>
      </c>
      <c r="AY285" s="152" t="s">
        <v>196</v>
      </c>
    </row>
    <row r="286" spans="2:65" s="1" customFormat="1" ht="24.2" customHeight="1">
      <c r="B286" s="32"/>
      <c r="C286" s="137" t="s">
        <v>422</v>
      </c>
      <c r="D286" s="137" t="s">
        <v>198</v>
      </c>
      <c r="E286" s="138" t="s">
        <v>1519</v>
      </c>
      <c r="F286" s="139" t="s">
        <v>1520</v>
      </c>
      <c r="G286" s="140" t="s">
        <v>1506</v>
      </c>
      <c r="H286" s="141">
        <v>3643.1</v>
      </c>
      <c r="I286" s="142"/>
      <c r="J286" s="143">
        <f>ROUND(I286*H286,2)</f>
        <v>0</v>
      </c>
      <c r="K286" s="139" t="s">
        <v>202</v>
      </c>
      <c r="L286" s="32"/>
      <c r="M286" s="144" t="s">
        <v>1</v>
      </c>
      <c r="N286" s="145" t="s">
        <v>46</v>
      </c>
      <c r="P286" s="146">
        <f>O286*H286</f>
        <v>0</v>
      </c>
      <c r="Q286" s="146">
        <v>0</v>
      </c>
      <c r="R286" s="146">
        <f>Q286*H286</f>
        <v>0</v>
      </c>
      <c r="S286" s="146">
        <v>0</v>
      </c>
      <c r="T286" s="147">
        <f>S286*H286</f>
        <v>0</v>
      </c>
      <c r="AR286" s="148" t="s">
        <v>203</v>
      </c>
      <c r="AT286" s="148" t="s">
        <v>198</v>
      </c>
      <c r="AU286" s="148" t="s">
        <v>89</v>
      </c>
      <c r="AY286" s="17" t="s">
        <v>196</v>
      </c>
      <c r="BE286" s="149">
        <f>IF(N286="základní",J286,0)</f>
        <v>0</v>
      </c>
      <c r="BF286" s="149">
        <f>IF(N286="snížená",J286,0)</f>
        <v>0</v>
      </c>
      <c r="BG286" s="149">
        <f>IF(N286="zákl. přenesená",J286,0)</f>
        <v>0</v>
      </c>
      <c r="BH286" s="149">
        <f>IF(N286="sníž. přenesená",J286,0)</f>
        <v>0</v>
      </c>
      <c r="BI286" s="149">
        <f>IF(N286="nulová",J286,0)</f>
        <v>0</v>
      </c>
      <c r="BJ286" s="17" t="s">
        <v>21</v>
      </c>
      <c r="BK286" s="149">
        <f>ROUND(I286*H286,2)</f>
        <v>0</v>
      </c>
      <c r="BL286" s="17" t="s">
        <v>203</v>
      </c>
      <c r="BM286" s="148" t="s">
        <v>1521</v>
      </c>
    </row>
    <row r="287" spans="2:65" s="1" customFormat="1" ht="37.9" customHeight="1">
      <c r="B287" s="32"/>
      <c r="C287" s="137" t="s">
        <v>424</v>
      </c>
      <c r="D287" s="137" t="s">
        <v>198</v>
      </c>
      <c r="E287" s="138" t="s">
        <v>329</v>
      </c>
      <c r="F287" s="139" t="s">
        <v>330</v>
      </c>
      <c r="G287" s="140" t="s">
        <v>276</v>
      </c>
      <c r="H287" s="141">
        <v>108.158</v>
      </c>
      <c r="I287" s="142"/>
      <c r="J287" s="143">
        <f>ROUND(I287*H287,2)</f>
        <v>0</v>
      </c>
      <c r="K287" s="139" t="s">
        <v>202</v>
      </c>
      <c r="L287" s="32"/>
      <c r="M287" s="144" t="s">
        <v>1</v>
      </c>
      <c r="N287" s="145" t="s">
        <v>46</v>
      </c>
      <c r="P287" s="146">
        <f>O287*H287</f>
        <v>0</v>
      </c>
      <c r="Q287" s="146">
        <v>0</v>
      </c>
      <c r="R287" s="146">
        <f>Q287*H287</f>
        <v>0</v>
      </c>
      <c r="S287" s="146">
        <v>0</v>
      </c>
      <c r="T287" s="147">
        <f>S287*H287</f>
        <v>0</v>
      </c>
      <c r="AR287" s="148" t="s">
        <v>203</v>
      </c>
      <c r="AT287" s="148" t="s">
        <v>198</v>
      </c>
      <c r="AU287" s="148" t="s">
        <v>89</v>
      </c>
      <c r="AY287" s="17" t="s">
        <v>196</v>
      </c>
      <c r="BE287" s="149">
        <f>IF(N287="základní",J287,0)</f>
        <v>0</v>
      </c>
      <c r="BF287" s="149">
        <f>IF(N287="snížená",J287,0)</f>
        <v>0</v>
      </c>
      <c r="BG287" s="149">
        <f>IF(N287="zákl. přenesená",J287,0)</f>
        <v>0</v>
      </c>
      <c r="BH287" s="149">
        <f>IF(N287="sníž. přenesená",J287,0)</f>
        <v>0</v>
      </c>
      <c r="BI287" s="149">
        <f>IF(N287="nulová",J287,0)</f>
        <v>0</v>
      </c>
      <c r="BJ287" s="17" t="s">
        <v>21</v>
      </c>
      <c r="BK287" s="149">
        <f>ROUND(I287*H287,2)</f>
        <v>0</v>
      </c>
      <c r="BL287" s="17" t="s">
        <v>203</v>
      </c>
      <c r="BM287" s="148" t="s">
        <v>331</v>
      </c>
    </row>
    <row r="288" spans="2:65" s="12" customFormat="1" ht="11.25">
      <c r="B288" s="150"/>
      <c r="D288" s="151" t="s">
        <v>205</v>
      </c>
      <c r="E288" s="152" t="s">
        <v>1</v>
      </c>
      <c r="F288" s="153" t="s">
        <v>332</v>
      </c>
      <c r="H288" s="154">
        <v>432.63</v>
      </c>
      <c r="I288" s="155"/>
      <c r="L288" s="150"/>
      <c r="M288" s="156"/>
      <c r="T288" s="157"/>
      <c r="AT288" s="152" t="s">
        <v>205</v>
      </c>
      <c r="AU288" s="152" t="s">
        <v>89</v>
      </c>
      <c r="AV288" s="12" t="s">
        <v>89</v>
      </c>
      <c r="AW288" s="12" t="s">
        <v>36</v>
      </c>
      <c r="AX288" s="12" t="s">
        <v>81</v>
      </c>
      <c r="AY288" s="152" t="s">
        <v>196</v>
      </c>
    </row>
    <row r="289" spans="2:65" s="14" customFormat="1" ht="11.25">
      <c r="B289" s="164"/>
      <c r="D289" s="151" t="s">
        <v>205</v>
      </c>
      <c r="E289" s="165" t="s">
        <v>146</v>
      </c>
      <c r="F289" s="166" t="s">
        <v>249</v>
      </c>
      <c r="H289" s="167">
        <v>432.63</v>
      </c>
      <c r="I289" s="168"/>
      <c r="L289" s="164"/>
      <c r="M289" s="169"/>
      <c r="T289" s="170"/>
      <c r="AT289" s="165" t="s">
        <v>205</v>
      </c>
      <c r="AU289" s="165" t="s">
        <v>89</v>
      </c>
      <c r="AV289" s="14" t="s">
        <v>203</v>
      </c>
      <c r="AW289" s="14" t="s">
        <v>36</v>
      </c>
      <c r="AX289" s="14" t="s">
        <v>81</v>
      </c>
      <c r="AY289" s="165" t="s">
        <v>196</v>
      </c>
    </row>
    <row r="290" spans="2:65" s="12" customFormat="1" ht="11.25">
      <c r="B290" s="150"/>
      <c r="D290" s="151" t="s">
        <v>205</v>
      </c>
      <c r="E290" s="152" t="s">
        <v>1</v>
      </c>
      <c r="F290" s="153" t="s">
        <v>333</v>
      </c>
      <c r="H290" s="154">
        <v>108.158</v>
      </c>
      <c r="I290" s="155"/>
      <c r="L290" s="150"/>
      <c r="M290" s="156"/>
      <c r="T290" s="157"/>
      <c r="AT290" s="152" t="s">
        <v>205</v>
      </c>
      <c r="AU290" s="152" t="s">
        <v>89</v>
      </c>
      <c r="AV290" s="12" t="s">
        <v>89</v>
      </c>
      <c r="AW290" s="12" t="s">
        <v>36</v>
      </c>
      <c r="AX290" s="12" t="s">
        <v>81</v>
      </c>
      <c r="AY290" s="152" t="s">
        <v>196</v>
      </c>
    </row>
    <row r="291" spans="2:65" s="14" customFormat="1" ht="11.25">
      <c r="B291" s="164"/>
      <c r="D291" s="151" t="s">
        <v>205</v>
      </c>
      <c r="E291" s="165" t="s">
        <v>1</v>
      </c>
      <c r="F291" s="166" t="s">
        <v>249</v>
      </c>
      <c r="H291" s="167">
        <v>108.158</v>
      </c>
      <c r="I291" s="168"/>
      <c r="L291" s="164"/>
      <c r="M291" s="169"/>
      <c r="T291" s="170"/>
      <c r="AT291" s="165" t="s">
        <v>205</v>
      </c>
      <c r="AU291" s="165" t="s">
        <v>89</v>
      </c>
      <c r="AV291" s="14" t="s">
        <v>203</v>
      </c>
      <c r="AW291" s="14" t="s">
        <v>36</v>
      </c>
      <c r="AX291" s="14" t="s">
        <v>21</v>
      </c>
      <c r="AY291" s="165" t="s">
        <v>196</v>
      </c>
    </row>
    <row r="292" spans="2:65" s="1" customFormat="1" ht="37.9" customHeight="1">
      <c r="B292" s="32"/>
      <c r="C292" s="137" t="s">
        <v>427</v>
      </c>
      <c r="D292" s="137" t="s">
        <v>198</v>
      </c>
      <c r="E292" s="138" t="s">
        <v>335</v>
      </c>
      <c r="F292" s="139" t="s">
        <v>336</v>
      </c>
      <c r="G292" s="140" t="s">
        <v>276</v>
      </c>
      <c r="H292" s="141">
        <v>324.47300000000001</v>
      </c>
      <c r="I292" s="142"/>
      <c r="J292" s="143">
        <f>ROUND(I292*H292,2)</f>
        <v>0</v>
      </c>
      <c r="K292" s="139" t="s">
        <v>202</v>
      </c>
      <c r="L292" s="32"/>
      <c r="M292" s="144" t="s">
        <v>1</v>
      </c>
      <c r="N292" s="145" t="s">
        <v>46</v>
      </c>
      <c r="P292" s="146">
        <f>O292*H292</f>
        <v>0</v>
      </c>
      <c r="Q292" s="146">
        <v>0</v>
      </c>
      <c r="R292" s="146">
        <f>Q292*H292</f>
        <v>0</v>
      </c>
      <c r="S292" s="146">
        <v>0</v>
      </c>
      <c r="T292" s="147">
        <f>S292*H292</f>
        <v>0</v>
      </c>
      <c r="AR292" s="148" t="s">
        <v>203</v>
      </c>
      <c r="AT292" s="148" t="s">
        <v>198</v>
      </c>
      <c r="AU292" s="148" t="s">
        <v>89</v>
      </c>
      <c r="AY292" s="17" t="s">
        <v>196</v>
      </c>
      <c r="BE292" s="149">
        <f>IF(N292="základní",J292,0)</f>
        <v>0</v>
      </c>
      <c r="BF292" s="149">
        <f>IF(N292="snížená",J292,0)</f>
        <v>0</v>
      </c>
      <c r="BG292" s="149">
        <f>IF(N292="zákl. přenesená",J292,0)</f>
        <v>0</v>
      </c>
      <c r="BH292" s="149">
        <f>IF(N292="sníž. přenesená",J292,0)</f>
        <v>0</v>
      </c>
      <c r="BI292" s="149">
        <f>IF(N292="nulová",J292,0)</f>
        <v>0</v>
      </c>
      <c r="BJ292" s="17" t="s">
        <v>21</v>
      </c>
      <c r="BK292" s="149">
        <f>ROUND(I292*H292,2)</f>
        <v>0</v>
      </c>
      <c r="BL292" s="17" t="s">
        <v>203</v>
      </c>
      <c r="BM292" s="148" t="s">
        <v>337</v>
      </c>
    </row>
    <row r="293" spans="2:65" s="12" customFormat="1" ht="11.25">
      <c r="B293" s="150"/>
      <c r="D293" s="151" t="s">
        <v>205</v>
      </c>
      <c r="E293" s="152" t="s">
        <v>1</v>
      </c>
      <c r="F293" s="153" t="s">
        <v>338</v>
      </c>
      <c r="H293" s="154">
        <v>324.47300000000001</v>
      </c>
      <c r="I293" s="155"/>
      <c r="L293" s="150"/>
      <c r="M293" s="156"/>
      <c r="T293" s="157"/>
      <c r="AT293" s="152" t="s">
        <v>205</v>
      </c>
      <c r="AU293" s="152" t="s">
        <v>89</v>
      </c>
      <c r="AV293" s="12" t="s">
        <v>89</v>
      </c>
      <c r="AW293" s="12" t="s">
        <v>36</v>
      </c>
      <c r="AX293" s="12" t="s">
        <v>21</v>
      </c>
      <c r="AY293" s="152" t="s">
        <v>196</v>
      </c>
    </row>
    <row r="294" spans="2:65" s="1" customFormat="1" ht="21.75" customHeight="1">
      <c r="B294" s="32"/>
      <c r="C294" s="137" t="s">
        <v>429</v>
      </c>
      <c r="D294" s="137" t="s">
        <v>198</v>
      </c>
      <c r="E294" s="138" t="s">
        <v>340</v>
      </c>
      <c r="F294" s="139" t="s">
        <v>341</v>
      </c>
      <c r="G294" s="140" t="s">
        <v>276</v>
      </c>
      <c r="H294" s="141">
        <v>432.63</v>
      </c>
      <c r="I294" s="142"/>
      <c r="J294" s="143">
        <f>ROUND(I294*H294,2)</f>
        <v>0</v>
      </c>
      <c r="K294" s="139" t="s">
        <v>217</v>
      </c>
      <c r="L294" s="32"/>
      <c r="M294" s="144" t="s">
        <v>1</v>
      </c>
      <c r="N294" s="145" t="s">
        <v>46</v>
      </c>
      <c r="P294" s="146">
        <f>O294*H294</f>
        <v>0</v>
      </c>
      <c r="Q294" s="146">
        <v>0</v>
      </c>
      <c r="R294" s="146">
        <f>Q294*H294</f>
        <v>0</v>
      </c>
      <c r="S294" s="146">
        <v>0</v>
      </c>
      <c r="T294" s="147">
        <f>S294*H294</f>
        <v>0</v>
      </c>
      <c r="AR294" s="148" t="s">
        <v>203</v>
      </c>
      <c r="AT294" s="148" t="s">
        <v>198</v>
      </c>
      <c r="AU294" s="148" t="s">
        <v>89</v>
      </c>
      <c r="AY294" s="17" t="s">
        <v>196</v>
      </c>
      <c r="BE294" s="149">
        <f>IF(N294="základní",J294,0)</f>
        <v>0</v>
      </c>
      <c r="BF294" s="149">
        <f>IF(N294="snížená",J294,0)</f>
        <v>0</v>
      </c>
      <c r="BG294" s="149">
        <f>IF(N294="zákl. přenesená",J294,0)</f>
        <v>0</v>
      </c>
      <c r="BH294" s="149">
        <f>IF(N294="sníž. přenesená",J294,0)</f>
        <v>0</v>
      </c>
      <c r="BI294" s="149">
        <f>IF(N294="nulová",J294,0)</f>
        <v>0</v>
      </c>
      <c r="BJ294" s="17" t="s">
        <v>21</v>
      </c>
      <c r="BK294" s="149">
        <f>ROUND(I294*H294,2)</f>
        <v>0</v>
      </c>
      <c r="BL294" s="17" t="s">
        <v>203</v>
      </c>
      <c r="BM294" s="148" t="s">
        <v>342</v>
      </c>
    </row>
    <row r="295" spans="2:65" s="12" customFormat="1" ht="11.25">
      <c r="B295" s="150"/>
      <c r="D295" s="151" t="s">
        <v>205</v>
      </c>
      <c r="E295" s="152" t="s">
        <v>1</v>
      </c>
      <c r="F295" s="153" t="s">
        <v>146</v>
      </c>
      <c r="H295" s="154">
        <v>432.63</v>
      </c>
      <c r="I295" s="155"/>
      <c r="L295" s="150"/>
      <c r="M295" s="156"/>
      <c r="T295" s="157"/>
      <c r="AT295" s="152" t="s">
        <v>205</v>
      </c>
      <c r="AU295" s="152" t="s">
        <v>89</v>
      </c>
      <c r="AV295" s="12" t="s">
        <v>89</v>
      </c>
      <c r="AW295" s="12" t="s">
        <v>36</v>
      </c>
      <c r="AX295" s="12" t="s">
        <v>21</v>
      </c>
      <c r="AY295" s="152" t="s">
        <v>196</v>
      </c>
    </row>
    <row r="296" spans="2:65" s="1" customFormat="1" ht="24.2" customHeight="1">
      <c r="B296" s="32"/>
      <c r="C296" s="137" t="s">
        <v>434</v>
      </c>
      <c r="D296" s="137" t="s">
        <v>198</v>
      </c>
      <c r="E296" s="138" t="s">
        <v>344</v>
      </c>
      <c r="F296" s="139" t="s">
        <v>345</v>
      </c>
      <c r="G296" s="140" t="s">
        <v>276</v>
      </c>
      <c r="H296" s="141">
        <v>263.76900000000001</v>
      </c>
      <c r="I296" s="142"/>
      <c r="J296" s="143">
        <f>ROUND(I296*H296,2)</f>
        <v>0</v>
      </c>
      <c r="K296" s="139" t="s">
        <v>202</v>
      </c>
      <c r="L296" s="32"/>
      <c r="M296" s="144" t="s">
        <v>1</v>
      </c>
      <c r="N296" s="145" t="s">
        <v>46</v>
      </c>
      <c r="P296" s="146">
        <f>O296*H296</f>
        <v>0</v>
      </c>
      <c r="Q296" s="146">
        <v>0</v>
      </c>
      <c r="R296" s="146">
        <f>Q296*H296</f>
        <v>0</v>
      </c>
      <c r="S296" s="146">
        <v>0</v>
      </c>
      <c r="T296" s="147">
        <f>S296*H296</f>
        <v>0</v>
      </c>
      <c r="AR296" s="148" t="s">
        <v>203</v>
      </c>
      <c r="AT296" s="148" t="s">
        <v>198</v>
      </c>
      <c r="AU296" s="148" t="s">
        <v>89</v>
      </c>
      <c r="AY296" s="17" t="s">
        <v>196</v>
      </c>
      <c r="BE296" s="149">
        <f>IF(N296="základní",J296,0)</f>
        <v>0</v>
      </c>
      <c r="BF296" s="149">
        <f>IF(N296="snížená",J296,0)</f>
        <v>0</v>
      </c>
      <c r="BG296" s="149">
        <f>IF(N296="zákl. přenesená",J296,0)</f>
        <v>0</v>
      </c>
      <c r="BH296" s="149">
        <f>IF(N296="sníž. přenesená",J296,0)</f>
        <v>0</v>
      </c>
      <c r="BI296" s="149">
        <f>IF(N296="nulová",J296,0)</f>
        <v>0</v>
      </c>
      <c r="BJ296" s="17" t="s">
        <v>21</v>
      </c>
      <c r="BK296" s="149">
        <f>ROUND(I296*H296,2)</f>
        <v>0</v>
      </c>
      <c r="BL296" s="17" t="s">
        <v>203</v>
      </c>
      <c r="BM296" s="148" t="s">
        <v>346</v>
      </c>
    </row>
    <row r="297" spans="2:65" s="13" customFormat="1" ht="11.25">
      <c r="B297" s="158"/>
      <c r="D297" s="151" t="s">
        <v>205</v>
      </c>
      <c r="E297" s="159" t="s">
        <v>1</v>
      </c>
      <c r="F297" s="160" t="s">
        <v>347</v>
      </c>
      <c r="H297" s="159" t="s">
        <v>1</v>
      </c>
      <c r="I297" s="161"/>
      <c r="L297" s="158"/>
      <c r="M297" s="162"/>
      <c r="T297" s="163"/>
      <c r="AT297" s="159" t="s">
        <v>205</v>
      </c>
      <c r="AU297" s="159" t="s">
        <v>89</v>
      </c>
      <c r="AV297" s="13" t="s">
        <v>21</v>
      </c>
      <c r="AW297" s="13" t="s">
        <v>36</v>
      </c>
      <c r="AX297" s="13" t="s">
        <v>81</v>
      </c>
      <c r="AY297" s="159" t="s">
        <v>196</v>
      </c>
    </row>
    <row r="298" spans="2:65" s="12" customFormat="1" ht="11.25">
      <c r="B298" s="150"/>
      <c r="D298" s="151" t="s">
        <v>205</v>
      </c>
      <c r="E298" s="152" t="s">
        <v>1</v>
      </c>
      <c r="F298" s="153" t="s">
        <v>161</v>
      </c>
      <c r="H298" s="154">
        <v>438.89</v>
      </c>
      <c r="I298" s="155"/>
      <c r="L298" s="150"/>
      <c r="M298" s="156"/>
      <c r="T298" s="157"/>
      <c r="AT298" s="152" t="s">
        <v>205</v>
      </c>
      <c r="AU298" s="152" t="s">
        <v>89</v>
      </c>
      <c r="AV298" s="12" t="s">
        <v>89</v>
      </c>
      <c r="AW298" s="12" t="s">
        <v>36</v>
      </c>
      <c r="AX298" s="12" t="s">
        <v>81</v>
      </c>
      <c r="AY298" s="152" t="s">
        <v>196</v>
      </c>
    </row>
    <row r="299" spans="2:65" s="13" customFormat="1" ht="11.25">
      <c r="B299" s="158"/>
      <c r="D299" s="151" t="s">
        <v>205</v>
      </c>
      <c r="E299" s="159" t="s">
        <v>1</v>
      </c>
      <c r="F299" s="160" t="s">
        <v>348</v>
      </c>
      <c r="H299" s="159" t="s">
        <v>1</v>
      </c>
      <c r="I299" s="161"/>
      <c r="L299" s="158"/>
      <c r="M299" s="162"/>
      <c r="T299" s="163"/>
      <c r="AT299" s="159" t="s">
        <v>205</v>
      </c>
      <c r="AU299" s="159" t="s">
        <v>89</v>
      </c>
      <c r="AV299" s="13" t="s">
        <v>21</v>
      </c>
      <c r="AW299" s="13" t="s">
        <v>36</v>
      </c>
      <c r="AX299" s="13" t="s">
        <v>81</v>
      </c>
      <c r="AY299" s="159" t="s">
        <v>196</v>
      </c>
    </row>
    <row r="300" spans="2:65" s="12" customFormat="1" ht="11.25">
      <c r="B300" s="150"/>
      <c r="D300" s="151" t="s">
        <v>205</v>
      </c>
      <c r="E300" s="152" t="s">
        <v>1</v>
      </c>
      <c r="F300" s="153" t="s">
        <v>349</v>
      </c>
      <c r="H300" s="154">
        <v>-175.12100000000001</v>
      </c>
      <c r="I300" s="155"/>
      <c r="L300" s="150"/>
      <c r="M300" s="156"/>
      <c r="T300" s="157"/>
      <c r="AT300" s="152" t="s">
        <v>205</v>
      </c>
      <c r="AU300" s="152" t="s">
        <v>89</v>
      </c>
      <c r="AV300" s="12" t="s">
        <v>89</v>
      </c>
      <c r="AW300" s="12" t="s">
        <v>36</v>
      </c>
      <c r="AX300" s="12" t="s">
        <v>81</v>
      </c>
      <c r="AY300" s="152" t="s">
        <v>196</v>
      </c>
    </row>
    <row r="301" spans="2:65" s="14" customFormat="1" ht="11.25">
      <c r="B301" s="164"/>
      <c r="D301" s="151" t="s">
        <v>205</v>
      </c>
      <c r="E301" s="165" t="s">
        <v>165</v>
      </c>
      <c r="F301" s="166" t="s">
        <v>249</v>
      </c>
      <c r="H301" s="167">
        <v>263.76900000000001</v>
      </c>
      <c r="I301" s="168"/>
      <c r="L301" s="164"/>
      <c r="M301" s="169"/>
      <c r="T301" s="170"/>
      <c r="AT301" s="165" t="s">
        <v>205</v>
      </c>
      <c r="AU301" s="165" t="s">
        <v>89</v>
      </c>
      <c r="AV301" s="14" t="s">
        <v>203</v>
      </c>
      <c r="AW301" s="14" t="s">
        <v>36</v>
      </c>
      <c r="AX301" s="14" t="s">
        <v>21</v>
      </c>
      <c r="AY301" s="165" t="s">
        <v>196</v>
      </c>
    </row>
    <row r="302" spans="2:65" s="1" customFormat="1" ht="24.2" customHeight="1">
      <c r="B302" s="32"/>
      <c r="C302" s="178" t="s">
        <v>437</v>
      </c>
      <c r="D302" s="178" t="s">
        <v>351</v>
      </c>
      <c r="E302" s="179" t="s">
        <v>352</v>
      </c>
      <c r="F302" s="180" t="s">
        <v>353</v>
      </c>
      <c r="G302" s="181" t="s">
        <v>209</v>
      </c>
      <c r="H302" s="182">
        <v>501.161</v>
      </c>
      <c r="I302" s="183"/>
      <c r="J302" s="184">
        <f>ROUND(I302*H302,2)</f>
        <v>0</v>
      </c>
      <c r="K302" s="180" t="s">
        <v>217</v>
      </c>
      <c r="L302" s="185"/>
      <c r="M302" s="186" t="s">
        <v>1</v>
      </c>
      <c r="N302" s="187" t="s">
        <v>46</v>
      </c>
      <c r="P302" s="146">
        <f>O302*H302</f>
        <v>0</v>
      </c>
      <c r="Q302" s="146">
        <v>0</v>
      </c>
      <c r="R302" s="146">
        <f>Q302*H302</f>
        <v>0</v>
      </c>
      <c r="S302" s="146">
        <v>0</v>
      </c>
      <c r="T302" s="147">
        <f>S302*H302</f>
        <v>0</v>
      </c>
      <c r="AR302" s="148" t="s">
        <v>235</v>
      </c>
      <c r="AT302" s="148" t="s">
        <v>351</v>
      </c>
      <c r="AU302" s="148" t="s">
        <v>89</v>
      </c>
      <c r="AY302" s="17" t="s">
        <v>196</v>
      </c>
      <c r="BE302" s="149">
        <f>IF(N302="základní",J302,0)</f>
        <v>0</v>
      </c>
      <c r="BF302" s="149">
        <f>IF(N302="snížená",J302,0)</f>
        <v>0</v>
      </c>
      <c r="BG302" s="149">
        <f>IF(N302="zákl. přenesená",J302,0)</f>
        <v>0</v>
      </c>
      <c r="BH302" s="149">
        <f>IF(N302="sníž. přenesená",J302,0)</f>
        <v>0</v>
      </c>
      <c r="BI302" s="149">
        <f>IF(N302="nulová",J302,0)</f>
        <v>0</v>
      </c>
      <c r="BJ302" s="17" t="s">
        <v>21</v>
      </c>
      <c r="BK302" s="149">
        <f>ROUND(I302*H302,2)</f>
        <v>0</v>
      </c>
      <c r="BL302" s="17" t="s">
        <v>203</v>
      </c>
      <c r="BM302" s="148" t="s">
        <v>354</v>
      </c>
    </row>
    <row r="303" spans="2:65" s="12" customFormat="1" ht="11.25">
      <c r="B303" s="150"/>
      <c r="D303" s="151" t="s">
        <v>205</v>
      </c>
      <c r="E303" s="152" t="s">
        <v>1</v>
      </c>
      <c r="F303" s="153" t="s">
        <v>355</v>
      </c>
      <c r="H303" s="154">
        <v>501.161</v>
      </c>
      <c r="I303" s="155"/>
      <c r="L303" s="150"/>
      <c r="M303" s="156"/>
      <c r="T303" s="157"/>
      <c r="AT303" s="152" t="s">
        <v>205</v>
      </c>
      <c r="AU303" s="152" t="s">
        <v>89</v>
      </c>
      <c r="AV303" s="12" t="s">
        <v>89</v>
      </c>
      <c r="AW303" s="12" t="s">
        <v>36</v>
      </c>
      <c r="AX303" s="12" t="s">
        <v>21</v>
      </c>
      <c r="AY303" s="152" t="s">
        <v>196</v>
      </c>
    </row>
    <row r="304" spans="2:65" s="1" customFormat="1" ht="24.2" customHeight="1">
      <c r="B304" s="32"/>
      <c r="C304" s="137" t="s">
        <v>439</v>
      </c>
      <c r="D304" s="137" t="s">
        <v>198</v>
      </c>
      <c r="E304" s="138" t="s">
        <v>357</v>
      </c>
      <c r="F304" s="139" t="s">
        <v>358</v>
      </c>
      <c r="G304" s="140" t="s">
        <v>276</v>
      </c>
      <c r="H304" s="141">
        <v>263.76900000000001</v>
      </c>
      <c r="I304" s="142"/>
      <c r="J304" s="143">
        <f>ROUND(I304*H304,2)</f>
        <v>0</v>
      </c>
      <c r="K304" s="139" t="s">
        <v>202</v>
      </c>
      <c r="L304" s="32"/>
      <c r="M304" s="144" t="s">
        <v>1</v>
      </c>
      <c r="N304" s="145" t="s">
        <v>46</v>
      </c>
      <c r="P304" s="146">
        <f>O304*H304</f>
        <v>0</v>
      </c>
      <c r="Q304" s="146">
        <v>0</v>
      </c>
      <c r="R304" s="146">
        <f>Q304*H304</f>
        <v>0</v>
      </c>
      <c r="S304" s="146">
        <v>0</v>
      </c>
      <c r="T304" s="147">
        <f>S304*H304</f>
        <v>0</v>
      </c>
      <c r="AR304" s="148" t="s">
        <v>203</v>
      </c>
      <c r="AT304" s="148" t="s">
        <v>198</v>
      </c>
      <c r="AU304" s="148" t="s">
        <v>89</v>
      </c>
      <c r="AY304" s="17" t="s">
        <v>196</v>
      </c>
      <c r="BE304" s="149">
        <f>IF(N304="základní",J304,0)</f>
        <v>0</v>
      </c>
      <c r="BF304" s="149">
        <f>IF(N304="snížená",J304,0)</f>
        <v>0</v>
      </c>
      <c r="BG304" s="149">
        <f>IF(N304="zákl. přenesená",J304,0)</f>
        <v>0</v>
      </c>
      <c r="BH304" s="149">
        <f>IF(N304="sníž. přenesená",J304,0)</f>
        <v>0</v>
      </c>
      <c r="BI304" s="149">
        <f>IF(N304="nulová",J304,0)</f>
        <v>0</v>
      </c>
      <c r="BJ304" s="17" t="s">
        <v>21</v>
      </c>
      <c r="BK304" s="149">
        <f>ROUND(I304*H304,2)</f>
        <v>0</v>
      </c>
      <c r="BL304" s="17" t="s">
        <v>203</v>
      </c>
      <c r="BM304" s="148" t="s">
        <v>359</v>
      </c>
    </row>
    <row r="305" spans="2:65" s="12" customFormat="1" ht="11.25">
      <c r="B305" s="150"/>
      <c r="D305" s="151" t="s">
        <v>205</v>
      </c>
      <c r="E305" s="152" t="s">
        <v>1</v>
      </c>
      <c r="F305" s="153" t="s">
        <v>165</v>
      </c>
      <c r="H305" s="154">
        <v>263.76900000000001</v>
      </c>
      <c r="I305" s="155"/>
      <c r="L305" s="150"/>
      <c r="M305" s="156"/>
      <c r="T305" s="157"/>
      <c r="AT305" s="152" t="s">
        <v>205</v>
      </c>
      <c r="AU305" s="152" t="s">
        <v>89</v>
      </c>
      <c r="AV305" s="12" t="s">
        <v>89</v>
      </c>
      <c r="AW305" s="12" t="s">
        <v>36</v>
      </c>
      <c r="AX305" s="12" t="s">
        <v>21</v>
      </c>
      <c r="AY305" s="152" t="s">
        <v>196</v>
      </c>
    </row>
    <row r="306" spans="2:65" s="1" customFormat="1" ht="37.9" customHeight="1">
      <c r="B306" s="32"/>
      <c r="C306" s="137" t="s">
        <v>442</v>
      </c>
      <c r="D306" s="137" t="s">
        <v>198</v>
      </c>
      <c r="E306" s="138" t="s">
        <v>361</v>
      </c>
      <c r="F306" s="139" t="s">
        <v>362</v>
      </c>
      <c r="G306" s="140" t="s">
        <v>276</v>
      </c>
      <c r="H306" s="141">
        <v>263.76900000000001</v>
      </c>
      <c r="I306" s="142"/>
      <c r="J306" s="143">
        <f>ROUND(I306*H306,2)</f>
        <v>0</v>
      </c>
      <c r="K306" s="139" t="s">
        <v>202</v>
      </c>
      <c r="L306" s="32"/>
      <c r="M306" s="144" t="s">
        <v>1</v>
      </c>
      <c r="N306" s="145" t="s">
        <v>46</v>
      </c>
      <c r="P306" s="146">
        <f>O306*H306</f>
        <v>0</v>
      </c>
      <c r="Q306" s="146">
        <v>0</v>
      </c>
      <c r="R306" s="146">
        <f>Q306*H306</f>
        <v>0</v>
      </c>
      <c r="S306" s="146">
        <v>0</v>
      </c>
      <c r="T306" s="147">
        <f>S306*H306</f>
        <v>0</v>
      </c>
      <c r="AR306" s="148" t="s">
        <v>203</v>
      </c>
      <c r="AT306" s="148" t="s">
        <v>198</v>
      </c>
      <c r="AU306" s="148" t="s">
        <v>89</v>
      </c>
      <c r="AY306" s="17" t="s">
        <v>196</v>
      </c>
      <c r="BE306" s="149">
        <f>IF(N306="základní",J306,0)</f>
        <v>0</v>
      </c>
      <c r="BF306" s="149">
        <f>IF(N306="snížená",J306,0)</f>
        <v>0</v>
      </c>
      <c r="BG306" s="149">
        <f>IF(N306="zákl. přenesená",J306,0)</f>
        <v>0</v>
      </c>
      <c r="BH306" s="149">
        <f>IF(N306="sníž. přenesená",J306,0)</f>
        <v>0</v>
      </c>
      <c r="BI306" s="149">
        <f>IF(N306="nulová",J306,0)</f>
        <v>0</v>
      </c>
      <c r="BJ306" s="17" t="s">
        <v>21</v>
      </c>
      <c r="BK306" s="149">
        <f>ROUND(I306*H306,2)</f>
        <v>0</v>
      </c>
      <c r="BL306" s="17" t="s">
        <v>203</v>
      </c>
      <c r="BM306" s="148" t="s">
        <v>363</v>
      </c>
    </row>
    <row r="307" spans="2:65" s="1" customFormat="1" ht="24.2" customHeight="1">
      <c r="B307" s="32"/>
      <c r="C307" s="137" t="s">
        <v>444</v>
      </c>
      <c r="D307" s="137" t="s">
        <v>198</v>
      </c>
      <c r="E307" s="138" t="s">
        <v>365</v>
      </c>
      <c r="F307" s="139" t="s">
        <v>366</v>
      </c>
      <c r="G307" s="140" t="s">
        <v>276</v>
      </c>
      <c r="H307" s="141">
        <v>138.05799999999999</v>
      </c>
      <c r="I307" s="142"/>
      <c r="J307" s="143">
        <f>ROUND(I307*H307,2)</f>
        <v>0</v>
      </c>
      <c r="K307" s="139" t="s">
        <v>202</v>
      </c>
      <c r="L307" s="32"/>
      <c r="M307" s="144" t="s">
        <v>1</v>
      </c>
      <c r="N307" s="145" t="s">
        <v>46</v>
      </c>
      <c r="P307" s="146">
        <f>O307*H307</f>
        <v>0</v>
      </c>
      <c r="Q307" s="146">
        <v>0</v>
      </c>
      <c r="R307" s="146">
        <f>Q307*H307</f>
        <v>0</v>
      </c>
      <c r="S307" s="146">
        <v>0</v>
      </c>
      <c r="T307" s="147">
        <f>S307*H307</f>
        <v>0</v>
      </c>
      <c r="AR307" s="148" t="s">
        <v>203</v>
      </c>
      <c r="AT307" s="148" t="s">
        <v>198</v>
      </c>
      <c r="AU307" s="148" t="s">
        <v>89</v>
      </c>
      <c r="AY307" s="17" t="s">
        <v>196</v>
      </c>
      <c r="BE307" s="149">
        <f>IF(N307="základní",J307,0)</f>
        <v>0</v>
      </c>
      <c r="BF307" s="149">
        <f>IF(N307="snížená",J307,0)</f>
        <v>0</v>
      </c>
      <c r="BG307" s="149">
        <f>IF(N307="zákl. přenesená",J307,0)</f>
        <v>0</v>
      </c>
      <c r="BH307" s="149">
        <f>IF(N307="sníž. přenesená",J307,0)</f>
        <v>0</v>
      </c>
      <c r="BI307" s="149">
        <f>IF(N307="nulová",J307,0)</f>
        <v>0</v>
      </c>
      <c r="BJ307" s="17" t="s">
        <v>21</v>
      </c>
      <c r="BK307" s="149">
        <f>ROUND(I307*H307,2)</f>
        <v>0</v>
      </c>
      <c r="BL307" s="17" t="s">
        <v>203</v>
      </c>
      <c r="BM307" s="148" t="s">
        <v>367</v>
      </c>
    </row>
    <row r="308" spans="2:65" s="13" customFormat="1" ht="11.25">
      <c r="B308" s="158"/>
      <c r="D308" s="151" t="s">
        <v>205</v>
      </c>
      <c r="E308" s="159" t="s">
        <v>1</v>
      </c>
      <c r="F308" s="160" t="s">
        <v>368</v>
      </c>
      <c r="H308" s="159" t="s">
        <v>1</v>
      </c>
      <c r="I308" s="161"/>
      <c r="L308" s="158"/>
      <c r="M308" s="162"/>
      <c r="T308" s="163"/>
      <c r="AT308" s="159" t="s">
        <v>205</v>
      </c>
      <c r="AU308" s="159" t="s">
        <v>89</v>
      </c>
      <c r="AV308" s="13" t="s">
        <v>21</v>
      </c>
      <c r="AW308" s="13" t="s">
        <v>36</v>
      </c>
      <c r="AX308" s="13" t="s">
        <v>81</v>
      </c>
      <c r="AY308" s="159" t="s">
        <v>196</v>
      </c>
    </row>
    <row r="309" spans="2:65" s="12" customFormat="1" ht="11.25">
      <c r="B309" s="150"/>
      <c r="D309" s="151" t="s">
        <v>205</v>
      </c>
      <c r="E309" s="152" t="s">
        <v>1</v>
      </c>
      <c r="F309" s="153" t="s">
        <v>369</v>
      </c>
      <c r="H309" s="154">
        <v>144.398</v>
      </c>
      <c r="I309" s="155"/>
      <c r="L309" s="150"/>
      <c r="M309" s="156"/>
      <c r="T309" s="157"/>
      <c r="AT309" s="152" t="s">
        <v>205</v>
      </c>
      <c r="AU309" s="152" t="s">
        <v>89</v>
      </c>
      <c r="AV309" s="12" t="s">
        <v>89</v>
      </c>
      <c r="AW309" s="12" t="s">
        <v>36</v>
      </c>
      <c r="AX309" s="12" t="s">
        <v>81</v>
      </c>
      <c r="AY309" s="152" t="s">
        <v>196</v>
      </c>
    </row>
    <row r="310" spans="2:65" s="13" customFormat="1" ht="11.25">
      <c r="B310" s="158"/>
      <c r="D310" s="151" t="s">
        <v>205</v>
      </c>
      <c r="E310" s="159" t="s">
        <v>1</v>
      </c>
      <c r="F310" s="160" t="s">
        <v>370</v>
      </c>
      <c r="H310" s="159" t="s">
        <v>1</v>
      </c>
      <c r="I310" s="161"/>
      <c r="L310" s="158"/>
      <c r="M310" s="162"/>
      <c r="T310" s="163"/>
      <c r="AT310" s="159" t="s">
        <v>205</v>
      </c>
      <c r="AU310" s="159" t="s">
        <v>89</v>
      </c>
      <c r="AV310" s="13" t="s">
        <v>21</v>
      </c>
      <c r="AW310" s="13" t="s">
        <v>36</v>
      </c>
      <c r="AX310" s="13" t="s">
        <v>81</v>
      </c>
      <c r="AY310" s="159" t="s">
        <v>196</v>
      </c>
    </row>
    <row r="311" spans="2:65" s="12" customFormat="1" ht="11.25">
      <c r="B311" s="150"/>
      <c r="D311" s="151" t="s">
        <v>205</v>
      </c>
      <c r="E311" s="152" t="s">
        <v>1</v>
      </c>
      <c r="F311" s="153" t="s">
        <v>371</v>
      </c>
      <c r="H311" s="154">
        <v>-6.34</v>
      </c>
      <c r="I311" s="155"/>
      <c r="L311" s="150"/>
      <c r="M311" s="156"/>
      <c r="T311" s="157"/>
      <c r="AT311" s="152" t="s">
        <v>205</v>
      </c>
      <c r="AU311" s="152" t="s">
        <v>89</v>
      </c>
      <c r="AV311" s="12" t="s">
        <v>89</v>
      </c>
      <c r="AW311" s="12" t="s">
        <v>36</v>
      </c>
      <c r="AX311" s="12" t="s">
        <v>81</v>
      </c>
      <c r="AY311" s="152" t="s">
        <v>196</v>
      </c>
    </row>
    <row r="312" spans="2:65" s="14" customFormat="1" ht="11.25">
      <c r="B312" s="164"/>
      <c r="D312" s="151" t="s">
        <v>205</v>
      </c>
      <c r="E312" s="165" t="s">
        <v>143</v>
      </c>
      <c r="F312" s="166" t="s">
        <v>249</v>
      </c>
      <c r="H312" s="167">
        <v>138.05799999999999</v>
      </c>
      <c r="I312" s="168"/>
      <c r="L312" s="164"/>
      <c r="M312" s="169"/>
      <c r="T312" s="170"/>
      <c r="AT312" s="165" t="s">
        <v>205</v>
      </c>
      <c r="AU312" s="165" t="s">
        <v>89</v>
      </c>
      <c r="AV312" s="14" t="s">
        <v>203</v>
      </c>
      <c r="AW312" s="14" t="s">
        <v>36</v>
      </c>
      <c r="AX312" s="14" t="s">
        <v>21</v>
      </c>
      <c r="AY312" s="165" t="s">
        <v>196</v>
      </c>
    </row>
    <row r="313" spans="2:65" s="1" customFormat="1" ht="16.5" customHeight="1">
      <c r="B313" s="32"/>
      <c r="C313" s="178" t="s">
        <v>451</v>
      </c>
      <c r="D313" s="178" t="s">
        <v>351</v>
      </c>
      <c r="E313" s="179" t="s">
        <v>373</v>
      </c>
      <c r="F313" s="180" t="s">
        <v>374</v>
      </c>
      <c r="G313" s="181" t="s">
        <v>209</v>
      </c>
      <c r="H313" s="182">
        <v>261.036</v>
      </c>
      <c r="I313" s="183"/>
      <c r="J313" s="184">
        <f>ROUND(I313*H313,2)</f>
        <v>0</v>
      </c>
      <c r="K313" s="180" t="s">
        <v>202</v>
      </c>
      <c r="L313" s="185"/>
      <c r="M313" s="186" t="s">
        <v>1</v>
      </c>
      <c r="N313" s="187" t="s">
        <v>46</v>
      </c>
      <c r="P313" s="146">
        <f>O313*H313</f>
        <v>0</v>
      </c>
      <c r="Q313" s="146">
        <v>0</v>
      </c>
      <c r="R313" s="146">
        <f>Q313*H313</f>
        <v>0</v>
      </c>
      <c r="S313" s="146">
        <v>0</v>
      </c>
      <c r="T313" s="147">
        <f>S313*H313</f>
        <v>0</v>
      </c>
      <c r="AR313" s="148" t="s">
        <v>235</v>
      </c>
      <c r="AT313" s="148" t="s">
        <v>351</v>
      </c>
      <c r="AU313" s="148" t="s">
        <v>89</v>
      </c>
      <c r="AY313" s="17" t="s">
        <v>196</v>
      </c>
      <c r="BE313" s="149">
        <f>IF(N313="základní",J313,0)</f>
        <v>0</v>
      </c>
      <c r="BF313" s="149">
        <f>IF(N313="snížená",J313,0)</f>
        <v>0</v>
      </c>
      <c r="BG313" s="149">
        <f>IF(N313="zákl. přenesená",J313,0)</f>
        <v>0</v>
      </c>
      <c r="BH313" s="149">
        <f>IF(N313="sníž. přenesená",J313,0)</f>
        <v>0</v>
      </c>
      <c r="BI313" s="149">
        <f>IF(N313="nulová",J313,0)</f>
        <v>0</v>
      </c>
      <c r="BJ313" s="17" t="s">
        <v>21</v>
      </c>
      <c r="BK313" s="149">
        <f>ROUND(I313*H313,2)</f>
        <v>0</v>
      </c>
      <c r="BL313" s="17" t="s">
        <v>203</v>
      </c>
      <c r="BM313" s="148" t="s">
        <v>375</v>
      </c>
    </row>
    <row r="314" spans="2:65" s="12" customFormat="1" ht="11.25">
      <c r="B314" s="150"/>
      <c r="D314" s="151" t="s">
        <v>205</v>
      </c>
      <c r="E314" s="152" t="s">
        <v>1</v>
      </c>
      <c r="F314" s="153" t="s">
        <v>376</v>
      </c>
      <c r="H314" s="154">
        <v>261.036</v>
      </c>
      <c r="I314" s="155"/>
      <c r="L314" s="150"/>
      <c r="M314" s="156"/>
      <c r="T314" s="157"/>
      <c r="AT314" s="152" t="s">
        <v>205</v>
      </c>
      <c r="AU314" s="152" t="s">
        <v>89</v>
      </c>
      <c r="AV314" s="12" t="s">
        <v>89</v>
      </c>
      <c r="AW314" s="12" t="s">
        <v>36</v>
      </c>
      <c r="AX314" s="12" t="s">
        <v>21</v>
      </c>
      <c r="AY314" s="152" t="s">
        <v>196</v>
      </c>
    </row>
    <row r="315" spans="2:65" s="1" customFormat="1" ht="24.2" customHeight="1">
      <c r="B315" s="32"/>
      <c r="C315" s="137" t="s">
        <v>455</v>
      </c>
      <c r="D315" s="137" t="s">
        <v>198</v>
      </c>
      <c r="E315" s="138" t="s">
        <v>357</v>
      </c>
      <c r="F315" s="139" t="s">
        <v>358</v>
      </c>
      <c r="G315" s="140" t="s">
        <v>276</v>
      </c>
      <c r="H315" s="141">
        <v>138.05799999999999</v>
      </c>
      <c r="I315" s="142"/>
      <c r="J315" s="143">
        <f>ROUND(I315*H315,2)</f>
        <v>0</v>
      </c>
      <c r="K315" s="139" t="s">
        <v>202</v>
      </c>
      <c r="L315" s="32"/>
      <c r="M315" s="144" t="s">
        <v>1</v>
      </c>
      <c r="N315" s="145" t="s">
        <v>46</v>
      </c>
      <c r="P315" s="146">
        <f>O315*H315</f>
        <v>0</v>
      </c>
      <c r="Q315" s="146">
        <v>0</v>
      </c>
      <c r="R315" s="146">
        <f>Q315*H315</f>
        <v>0</v>
      </c>
      <c r="S315" s="146">
        <v>0</v>
      </c>
      <c r="T315" s="147">
        <f>S315*H315</f>
        <v>0</v>
      </c>
      <c r="AR315" s="148" t="s">
        <v>203</v>
      </c>
      <c r="AT315" s="148" t="s">
        <v>198</v>
      </c>
      <c r="AU315" s="148" t="s">
        <v>89</v>
      </c>
      <c r="AY315" s="17" t="s">
        <v>196</v>
      </c>
      <c r="BE315" s="149">
        <f>IF(N315="základní",J315,0)</f>
        <v>0</v>
      </c>
      <c r="BF315" s="149">
        <f>IF(N315="snížená",J315,0)</f>
        <v>0</v>
      </c>
      <c r="BG315" s="149">
        <f>IF(N315="zákl. přenesená",J315,0)</f>
        <v>0</v>
      </c>
      <c r="BH315" s="149">
        <f>IF(N315="sníž. přenesená",J315,0)</f>
        <v>0</v>
      </c>
      <c r="BI315" s="149">
        <f>IF(N315="nulová",J315,0)</f>
        <v>0</v>
      </c>
      <c r="BJ315" s="17" t="s">
        <v>21</v>
      </c>
      <c r="BK315" s="149">
        <f>ROUND(I315*H315,2)</f>
        <v>0</v>
      </c>
      <c r="BL315" s="17" t="s">
        <v>203</v>
      </c>
      <c r="BM315" s="148" t="s">
        <v>378</v>
      </c>
    </row>
    <row r="316" spans="2:65" s="12" customFormat="1" ht="11.25">
      <c r="B316" s="150"/>
      <c r="D316" s="151" t="s">
        <v>205</v>
      </c>
      <c r="E316" s="152" t="s">
        <v>1</v>
      </c>
      <c r="F316" s="153" t="s">
        <v>379</v>
      </c>
      <c r="H316" s="154">
        <v>138.05799999999999</v>
      </c>
      <c r="I316" s="155"/>
      <c r="L316" s="150"/>
      <c r="M316" s="156"/>
      <c r="T316" s="157"/>
      <c r="AT316" s="152" t="s">
        <v>205</v>
      </c>
      <c r="AU316" s="152" t="s">
        <v>89</v>
      </c>
      <c r="AV316" s="12" t="s">
        <v>89</v>
      </c>
      <c r="AW316" s="12" t="s">
        <v>36</v>
      </c>
      <c r="AX316" s="12" t="s">
        <v>21</v>
      </c>
      <c r="AY316" s="152" t="s">
        <v>196</v>
      </c>
    </row>
    <row r="317" spans="2:65" s="1" customFormat="1" ht="37.9" customHeight="1">
      <c r="B317" s="32"/>
      <c r="C317" s="137" t="s">
        <v>459</v>
      </c>
      <c r="D317" s="137" t="s">
        <v>198</v>
      </c>
      <c r="E317" s="138" t="s">
        <v>361</v>
      </c>
      <c r="F317" s="139" t="s">
        <v>362</v>
      </c>
      <c r="G317" s="140" t="s">
        <v>276</v>
      </c>
      <c r="H317" s="141">
        <v>138.05799999999999</v>
      </c>
      <c r="I317" s="142"/>
      <c r="J317" s="143">
        <f>ROUND(I317*H317,2)</f>
        <v>0</v>
      </c>
      <c r="K317" s="139" t="s">
        <v>202</v>
      </c>
      <c r="L317" s="32"/>
      <c r="M317" s="144" t="s">
        <v>1</v>
      </c>
      <c r="N317" s="145" t="s">
        <v>46</v>
      </c>
      <c r="P317" s="146">
        <f>O317*H317</f>
        <v>0</v>
      </c>
      <c r="Q317" s="146">
        <v>0</v>
      </c>
      <c r="R317" s="146">
        <f>Q317*H317</f>
        <v>0</v>
      </c>
      <c r="S317" s="146">
        <v>0</v>
      </c>
      <c r="T317" s="147">
        <f>S317*H317</f>
        <v>0</v>
      </c>
      <c r="AR317" s="148" t="s">
        <v>203</v>
      </c>
      <c r="AT317" s="148" t="s">
        <v>198</v>
      </c>
      <c r="AU317" s="148" t="s">
        <v>89</v>
      </c>
      <c r="AY317" s="17" t="s">
        <v>196</v>
      </c>
      <c r="BE317" s="149">
        <f>IF(N317="základní",J317,0)</f>
        <v>0</v>
      </c>
      <c r="BF317" s="149">
        <f>IF(N317="snížená",J317,0)</f>
        <v>0</v>
      </c>
      <c r="BG317" s="149">
        <f>IF(N317="zákl. přenesená",J317,0)</f>
        <v>0</v>
      </c>
      <c r="BH317" s="149">
        <f>IF(N317="sníž. přenesená",J317,0)</f>
        <v>0</v>
      </c>
      <c r="BI317" s="149">
        <f>IF(N317="nulová",J317,0)</f>
        <v>0</v>
      </c>
      <c r="BJ317" s="17" t="s">
        <v>21</v>
      </c>
      <c r="BK317" s="149">
        <f>ROUND(I317*H317,2)</f>
        <v>0</v>
      </c>
      <c r="BL317" s="17" t="s">
        <v>203</v>
      </c>
      <c r="BM317" s="148" t="s">
        <v>381</v>
      </c>
    </row>
    <row r="318" spans="2:65" s="11" customFormat="1" ht="22.9" customHeight="1">
      <c r="B318" s="125"/>
      <c r="D318" s="126" t="s">
        <v>80</v>
      </c>
      <c r="E318" s="135" t="s">
        <v>203</v>
      </c>
      <c r="F318" s="135" t="s">
        <v>382</v>
      </c>
      <c r="I318" s="128"/>
      <c r="J318" s="136">
        <f>BK318</f>
        <v>0</v>
      </c>
      <c r="L318" s="125"/>
      <c r="M318" s="130"/>
      <c r="P318" s="131">
        <f>SUM(P319:P324)</f>
        <v>0</v>
      </c>
      <c r="R318" s="131">
        <f>SUM(R319:R324)</f>
        <v>0</v>
      </c>
      <c r="T318" s="132">
        <f>SUM(T319:T324)</f>
        <v>0</v>
      </c>
      <c r="AR318" s="126" t="s">
        <v>21</v>
      </c>
      <c r="AT318" s="133" t="s">
        <v>80</v>
      </c>
      <c r="AU318" s="133" t="s">
        <v>21</v>
      </c>
      <c r="AY318" s="126" t="s">
        <v>196</v>
      </c>
      <c r="BK318" s="134">
        <f>SUM(BK319:BK324)</f>
        <v>0</v>
      </c>
    </row>
    <row r="319" spans="2:65" s="1" customFormat="1" ht="24.2" customHeight="1">
      <c r="B319" s="32"/>
      <c r="C319" s="137" t="s">
        <v>464</v>
      </c>
      <c r="D319" s="137" t="s">
        <v>198</v>
      </c>
      <c r="E319" s="138" t="s">
        <v>384</v>
      </c>
      <c r="F319" s="139" t="s">
        <v>385</v>
      </c>
      <c r="G319" s="140" t="s">
        <v>276</v>
      </c>
      <c r="H319" s="141">
        <v>30.722999999999999</v>
      </c>
      <c r="I319" s="142"/>
      <c r="J319" s="143">
        <f>ROUND(I319*H319,2)</f>
        <v>0</v>
      </c>
      <c r="K319" s="139" t="s">
        <v>202</v>
      </c>
      <c r="L319" s="32"/>
      <c r="M319" s="144" t="s">
        <v>1</v>
      </c>
      <c r="N319" s="145" t="s">
        <v>46</v>
      </c>
      <c r="P319" s="146">
        <f>O319*H319</f>
        <v>0</v>
      </c>
      <c r="Q319" s="146">
        <v>0</v>
      </c>
      <c r="R319" s="146">
        <f>Q319*H319</f>
        <v>0</v>
      </c>
      <c r="S319" s="146">
        <v>0</v>
      </c>
      <c r="T319" s="147">
        <f>S319*H319</f>
        <v>0</v>
      </c>
      <c r="AR319" s="148" t="s">
        <v>203</v>
      </c>
      <c r="AT319" s="148" t="s">
        <v>198</v>
      </c>
      <c r="AU319" s="148" t="s">
        <v>89</v>
      </c>
      <c r="AY319" s="17" t="s">
        <v>196</v>
      </c>
      <c r="BE319" s="149">
        <f>IF(N319="základní",J319,0)</f>
        <v>0</v>
      </c>
      <c r="BF319" s="149">
        <f>IF(N319="snížená",J319,0)</f>
        <v>0</v>
      </c>
      <c r="BG319" s="149">
        <f>IF(N319="zákl. přenesená",J319,0)</f>
        <v>0</v>
      </c>
      <c r="BH319" s="149">
        <f>IF(N319="sníž. přenesená",J319,0)</f>
        <v>0</v>
      </c>
      <c r="BI319" s="149">
        <f>IF(N319="nulová",J319,0)</f>
        <v>0</v>
      </c>
      <c r="BJ319" s="17" t="s">
        <v>21</v>
      </c>
      <c r="BK319" s="149">
        <f>ROUND(I319*H319,2)</f>
        <v>0</v>
      </c>
      <c r="BL319" s="17" t="s">
        <v>203</v>
      </c>
      <c r="BM319" s="148" t="s">
        <v>386</v>
      </c>
    </row>
    <row r="320" spans="2:65" s="12" customFormat="1" ht="11.25">
      <c r="B320" s="150"/>
      <c r="D320" s="151" t="s">
        <v>205</v>
      </c>
      <c r="E320" s="152" t="s">
        <v>1</v>
      </c>
      <c r="F320" s="153" t="s">
        <v>387</v>
      </c>
      <c r="H320" s="154">
        <v>30.722999999999999</v>
      </c>
      <c r="I320" s="155"/>
      <c r="L320" s="150"/>
      <c r="M320" s="156"/>
      <c r="T320" s="157"/>
      <c r="AT320" s="152" t="s">
        <v>205</v>
      </c>
      <c r="AU320" s="152" t="s">
        <v>89</v>
      </c>
      <c r="AV320" s="12" t="s">
        <v>89</v>
      </c>
      <c r="AW320" s="12" t="s">
        <v>36</v>
      </c>
      <c r="AX320" s="12" t="s">
        <v>81</v>
      </c>
      <c r="AY320" s="152" t="s">
        <v>196</v>
      </c>
    </row>
    <row r="321" spans="2:65" s="14" customFormat="1" ht="11.25">
      <c r="B321" s="164"/>
      <c r="D321" s="151" t="s">
        <v>205</v>
      </c>
      <c r="E321" s="165" t="s">
        <v>139</v>
      </c>
      <c r="F321" s="166" t="s">
        <v>249</v>
      </c>
      <c r="H321" s="167">
        <v>30.722999999999999</v>
      </c>
      <c r="I321" s="168"/>
      <c r="L321" s="164"/>
      <c r="M321" s="169"/>
      <c r="T321" s="170"/>
      <c r="AT321" s="165" t="s">
        <v>205</v>
      </c>
      <c r="AU321" s="165" t="s">
        <v>89</v>
      </c>
      <c r="AV321" s="14" t="s">
        <v>203</v>
      </c>
      <c r="AW321" s="14" t="s">
        <v>36</v>
      </c>
      <c r="AX321" s="14" t="s">
        <v>21</v>
      </c>
      <c r="AY321" s="165" t="s">
        <v>196</v>
      </c>
    </row>
    <row r="322" spans="2:65" s="1" customFormat="1" ht="24.2" customHeight="1">
      <c r="B322" s="32"/>
      <c r="C322" s="137" t="s">
        <v>466</v>
      </c>
      <c r="D322" s="137" t="s">
        <v>198</v>
      </c>
      <c r="E322" s="138" t="s">
        <v>389</v>
      </c>
      <c r="F322" s="139" t="s">
        <v>390</v>
      </c>
      <c r="G322" s="140" t="s">
        <v>276</v>
      </c>
      <c r="H322" s="141">
        <v>30.722999999999999</v>
      </c>
      <c r="I322" s="142"/>
      <c r="J322" s="143">
        <f>ROUND(I322*H322,2)</f>
        <v>0</v>
      </c>
      <c r="K322" s="139" t="s">
        <v>202</v>
      </c>
      <c r="L322" s="32"/>
      <c r="M322" s="144" t="s">
        <v>1</v>
      </c>
      <c r="N322" s="145" t="s">
        <v>46</v>
      </c>
      <c r="P322" s="146">
        <f>O322*H322</f>
        <v>0</v>
      </c>
      <c r="Q322" s="146">
        <v>0</v>
      </c>
      <c r="R322" s="146">
        <f>Q322*H322</f>
        <v>0</v>
      </c>
      <c r="S322" s="146">
        <v>0</v>
      </c>
      <c r="T322" s="147">
        <f>S322*H322</f>
        <v>0</v>
      </c>
      <c r="AR322" s="148" t="s">
        <v>203</v>
      </c>
      <c r="AT322" s="148" t="s">
        <v>198</v>
      </c>
      <c r="AU322" s="148" t="s">
        <v>89</v>
      </c>
      <c r="AY322" s="17" t="s">
        <v>196</v>
      </c>
      <c r="BE322" s="149">
        <f>IF(N322="základní",J322,0)</f>
        <v>0</v>
      </c>
      <c r="BF322" s="149">
        <f>IF(N322="snížená",J322,0)</f>
        <v>0</v>
      </c>
      <c r="BG322" s="149">
        <f>IF(N322="zákl. přenesená",J322,0)</f>
        <v>0</v>
      </c>
      <c r="BH322" s="149">
        <f>IF(N322="sníž. přenesená",J322,0)</f>
        <v>0</v>
      </c>
      <c r="BI322" s="149">
        <f>IF(N322="nulová",J322,0)</f>
        <v>0</v>
      </c>
      <c r="BJ322" s="17" t="s">
        <v>21</v>
      </c>
      <c r="BK322" s="149">
        <f>ROUND(I322*H322,2)</f>
        <v>0</v>
      </c>
      <c r="BL322" s="17" t="s">
        <v>203</v>
      </c>
      <c r="BM322" s="148" t="s">
        <v>391</v>
      </c>
    </row>
    <row r="323" spans="2:65" s="12" customFormat="1" ht="11.25">
      <c r="B323" s="150"/>
      <c r="D323" s="151" t="s">
        <v>205</v>
      </c>
      <c r="E323" s="152" t="s">
        <v>1</v>
      </c>
      <c r="F323" s="153" t="s">
        <v>392</v>
      </c>
      <c r="H323" s="154">
        <v>30.722999999999999</v>
      </c>
      <c r="I323" s="155"/>
      <c r="L323" s="150"/>
      <c r="M323" s="156"/>
      <c r="T323" s="157"/>
      <c r="AT323" s="152" t="s">
        <v>205</v>
      </c>
      <c r="AU323" s="152" t="s">
        <v>89</v>
      </c>
      <c r="AV323" s="12" t="s">
        <v>89</v>
      </c>
      <c r="AW323" s="12" t="s">
        <v>36</v>
      </c>
      <c r="AX323" s="12" t="s">
        <v>21</v>
      </c>
      <c r="AY323" s="152" t="s">
        <v>196</v>
      </c>
    </row>
    <row r="324" spans="2:65" s="1" customFormat="1" ht="37.9" customHeight="1">
      <c r="B324" s="32"/>
      <c r="C324" s="137" t="s">
        <v>472</v>
      </c>
      <c r="D324" s="137" t="s">
        <v>198</v>
      </c>
      <c r="E324" s="138" t="s">
        <v>361</v>
      </c>
      <c r="F324" s="139" t="s">
        <v>362</v>
      </c>
      <c r="G324" s="140" t="s">
        <v>276</v>
      </c>
      <c r="H324" s="141">
        <v>30.722999999999999</v>
      </c>
      <c r="I324" s="142"/>
      <c r="J324" s="143">
        <f>ROUND(I324*H324,2)</f>
        <v>0</v>
      </c>
      <c r="K324" s="139" t="s">
        <v>202</v>
      </c>
      <c r="L324" s="32"/>
      <c r="M324" s="144" t="s">
        <v>1</v>
      </c>
      <c r="N324" s="145" t="s">
        <v>46</v>
      </c>
      <c r="P324" s="146">
        <f>O324*H324</f>
        <v>0</v>
      </c>
      <c r="Q324" s="146">
        <v>0</v>
      </c>
      <c r="R324" s="146">
        <f>Q324*H324</f>
        <v>0</v>
      </c>
      <c r="S324" s="146">
        <v>0</v>
      </c>
      <c r="T324" s="147">
        <f>S324*H324</f>
        <v>0</v>
      </c>
      <c r="AR324" s="148" t="s">
        <v>203</v>
      </c>
      <c r="AT324" s="148" t="s">
        <v>198</v>
      </c>
      <c r="AU324" s="148" t="s">
        <v>89</v>
      </c>
      <c r="AY324" s="17" t="s">
        <v>196</v>
      </c>
      <c r="BE324" s="149">
        <f>IF(N324="základní",J324,0)</f>
        <v>0</v>
      </c>
      <c r="BF324" s="149">
        <f>IF(N324="snížená",J324,0)</f>
        <v>0</v>
      </c>
      <c r="BG324" s="149">
        <f>IF(N324="zákl. přenesená",J324,0)</f>
        <v>0</v>
      </c>
      <c r="BH324" s="149">
        <f>IF(N324="sníž. přenesená",J324,0)</f>
        <v>0</v>
      </c>
      <c r="BI324" s="149">
        <f>IF(N324="nulová",J324,0)</f>
        <v>0</v>
      </c>
      <c r="BJ324" s="17" t="s">
        <v>21</v>
      </c>
      <c r="BK324" s="149">
        <f>ROUND(I324*H324,2)</f>
        <v>0</v>
      </c>
      <c r="BL324" s="17" t="s">
        <v>203</v>
      </c>
      <c r="BM324" s="148" t="s">
        <v>394</v>
      </c>
    </row>
    <row r="325" spans="2:65" s="11" customFormat="1" ht="22.9" customHeight="1">
      <c r="B325" s="125"/>
      <c r="D325" s="126" t="s">
        <v>80</v>
      </c>
      <c r="E325" s="135" t="s">
        <v>395</v>
      </c>
      <c r="F325" s="135" t="s">
        <v>396</v>
      </c>
      <c r="I325" s="128"/>
      <c r="J325" s="136">
        <f>BK325</f>
        <v>0</v>
      </c>
      <c r="L325" s="125"/>
      <c r="M325" s="130"/>
      <c r="P325" s="131">
        <f>SUM(P326:P403)</f>
        <v>0</v>
      </c>
      <c r="R325" s="131">
        <f>SUM(R326:R403)</f>
        <v>113.13283599999998</v>
      </c>
      <c r="T325" s="132">
        <f>SUM(T326:T403)</f>
        <v>524.50890000000004</v>
      </c>
      <c r="AR325" s="126" t="s">
        <v>21</v>
      </c>
      <c r="AT325" s="133" t="s">
        <v>80</v>
      </c>
      <c r="AU325" s="133" t="s">
        <v>21</v>
      </c>
      <c r="AY325" s="126" t="s">
        <v>196</v>
      </c>
      <c r="BK325" s="134">
        <f>SUM(BK326:BK403)</f>
        <v>0</v>
      </c>
    </row>
    <row r="326" spans="2:65" s="1" customFormat="1" ht="24.2" customHeight="1">
      <c r="B326" s="32"/>
      <c r="C326" s="137" t="s">
        <v>476</v>
      </c>
      <c r="D326" s="137" t="s">
        <v>198</v>
      </c>
      <c r="E326" s="138" t="s">
        <v>398</v>
      </c>
      <c r="F326" s="139" t="s">
        <v>399</v>
      </c>
      <c r="G326" s="140" t="s">
        <v>201</v>
      </c>
      <c r="H326" s="141">
        <v>2103.3000000000002</v>
      </c>
      <c r="I326" s="142"/>
      <c r="J326" s="143">
        <f>ROUND(I326*H326,2)</f>
        <v>0</v>
      </c>
      <c r="K326" s="139" t="s">
        <v>202</v>
      </c>
      <c r="L326" s="32"/>
      <c r="M326" s="144" t="s">
        <v>1</v>
      </c>
      <c r="N326" s="145" t="s">
        <v>46</v>
      </c>
      <c r="P326" s="146">
        <f>O326*H326</f>
        <v>0</v>
      </c>
      <c r="Q326" s="146">
        <v>0</v>
      </c>
      <c r="R326" s="146">
        <f>Q326*H326</f>
        <v>0</v>
      </c>
      <c r="S326" s="146">
        <v>9.8000000000000004E-2</v>
      </c>
      <c r="T326" s="147">
        <f>S326*H326</f>
        <v>206.12340000000003</v>
      </c>
      <c r="AR326" s="148" t="s">
        <v>203</v>
      </c>
      <c r="AT326" s="148" t="s">
        <v>198</v>
      </c>
      <c r="AU326" s="148" t="s">
        <v>89</v>
      </c>
      <c r="AY326" s="17" t="s">
        <v>196</v>
      </c>
      <c r="BE326" s="149">
        <f>IF(N326="základní",J326,0)</f>
        <v>0</v>
      </c>
      <c r="BF326" s="149">
        <f>IF(N326="snížená",J326,0)</f>
        <v>0</v>
      </c>
      <c r="BG326" s="149">
        <f>IF(N326="zákl. přenesená",J326,0)</f>
        <v>0</v>
      </c>
      <c r="BH326" s="149">
        <f>IF(N326="sníž. přenesená",J326,0)</f>
        <v>0</v>
      </c>
      <c r="BI326" s="149">
        <f>IF(N326="nulová",J326,0)</f>
        <v>0</v>
      </c>
      <c r="BJ326" s="17" t="s">
        <v>21</v>
      </c>
      <c r="BK326" s="149">
        <f>ROUND(I326*H326,2)</f>
        <v>0</v>
      </c>
      <c r="BL326" s="17" t="s">
        <v>203</v>
      </c>
      <c r="BM326" s="148" t="s">
        <v>400</v>
      </c>
    </row>
    <row r="327" spans="2:65" s="12" customFormat="1" ht="11.25">
      <c r="B327" s="150"/>
      <c r="D327" s="151" t="s">
        <v>205</v>
      </c>
      <c r="E327" s="152" t="s">
        <v>1</v>
      </c>
      <c r="F327" s="153" t="s">
        <v>401</v>
      </c>
      <c r="H327" s="154">
        <v>1203.5999999999999</v>
      </c>
      <c r="I327" s="155"/>
      <c r="L327" s="150"/>
      <c r="M327" s="156"/>
      <c r="T327" s="157"/>
      <c r="AT327" s="152" t="s">
        <v>205</v>
      </c>
      <c r="AU327" s="152" t="s">
        <v>89</v>
      </c>
      <c r="AV327" s="12" t="s">
        <v>89</v>
      </c>
      <c r="AW327" s="12" t="s">
        <v>36</v>
      </c>
      <c r="AX327" s="12" t="s">
        <v>81</v>
      </c>
      <c r="AY327" s="152" t="s">
        <v>196</v>
      </c>
    </row>
    <row r="328" spans="2:65" s="12" customFormat="1" ht="11.25">
      <c r="B328" s="150"/>
      <c r="D328" s="151" t="s">
        <v>205</v>
      </c>
      <c r="E328" s="152" t="s">
        <v>1</v>
      </c>
      <c r="F328" s="153" t="s">
        <v>402</v>
      </c>
      <c r="H328" s="154">
        <v>899.7</v>
      </c>
      <c r="I328" s="155"/>
      <c r="L328" s="150"/>
      <c r="M328" s="156"/>
      <c r="T328" s="157"/>
      <c r="AT328" s="152" t="s">
        <v>205</v>
      </c>
      <c r="AU328" s="152" t="s">
        <v>89</v>
      </c>
      <c r="AV328" s="12" t="s">
        <v>89</v>
      </c>
      <c r="AW328" s="12" t="s">
        <v>36</v>
      </c>
      <c r="AX328" s="12" t="s">
        <v>81</v>
      </c>
      <c r="AY328" s="152" t="s">
        <v>196</v>
      </c>
    </row>
    <row r="329" spans="2:65" s="14" customFormat="1" ht="11.25">
      <c r="B329" s="164"/>
      <c r="D329" s="151" t="s">
        <v>205</v>
      </c>
      <c r="E329" s="165" t="s">
        <v>1</v>
      </c>
      <c r="F329" s="166" t="s">
        <v>249</v>
      </c>
      <c r="H329" s="167">
        <v>2103.3000000000002</v>
      </c>
      <c r="I329" s="168"/>
      <c r="L329" s="164"/>
      <c r="M329" s="169"/>
      <c r="T329" s="170"/>
      <c r="AT329" s="165" t="s">
        <v>205</v>
      </c>
      <c r="AU329" s="165" t="s">
        <v>89</v>
      </c>
      <c r="AV329" s="14" t="s">
        <v>203</v>
      </c>
      <c r="AW329" s="14" t="s">
        <v>36</v>
      </c>
      <c r="AX329" s="14" t="s">
        <v>21</v>
      </c>
      <c r="AY329" s="165" t="s">
        <v>196</v>
      </c>
    </row>
    <row r="330" spans="2:65" s="1" customFormat="1" ht="16.5" customHeight="1">
      <c r="B330" s="32"/>
      <c r="C330" s="137" t="s">
        <v>481</v>
      </c>
      <c r="D330" s="137" t="s">
        <v>198</v>
      </c>
      <c r="E330" s="138" t="s">
        <v>404</v>
      </c>
      <c r="F330" s="139" t="s">
        <v>405</v>
      </c>
      <c r="G330" s="140" t="s">
        <v>227</v>
      </c>
      <c r="H330" s="141">
        <v>1215.5999999999999</v>
      </c>
      <c r="I330" s="142"/>
      <c r="J330" s="143">
        <f>ROUND(I330*H330,2)</f>
        <v>0</v>
      </c>
      <c r="K330" s="139" t="s">
        <v>202</v>
      </c>
      <c r="L330" s="32"/>
      <c r="M330" s="144" t="s">
        <v>1</v>
      </c>
      <c r="N330" s="145" t="s">
        <v>46</v>
      </c>
      <c r="P330" s="146">
        <f>O330*H330</f>
        <v>0</v>
      </c>
      <c r="Q330" s="146">
        <v>0</v>
      </c>
      <c r="R330" s="146">
        <f>Q330*H330</f>
        <v>0</v>
      </c>
      <c r="S330" s="146">
        <v>0</v>
      </c>
      <c r="T330" s="147">
        <f>S330*H330</f>
        <v>0</v>
      </c>
      <c r="AR330" s="148" t="s">
        <v>203</v>
      </c>
      <c r="AT330" s="148" t="s">
        <v>198</v>
      </c>
      <c r="AU330" s="148" t="s">
        <v>89</v>
      </c>
      <c r="AY330" s="17" t="s">
        <v>196</v>
      </c>
      <c r="BE330" s="149">
        <f>IF(N330="základní",J330,0)</f>
        <v>0</v>
      </c>
      <c r="BF330" s="149">
        <f>IF(N330="snížená",J330,0)</f>
        <v>0</v>
      </c>
      <c r="BG330" s="149">
        <f>IF(N330="zákl. přenesená",J330,0)</f>
        <v>0</v>
      </c>
      <c r="BH330" s="149">
        <f>IF(N330="sníž. přenesená",J330,0)</f>
        <v>0</v>
      </c>
      <c r="BI330" s="149">
        <f>IF(N330="nulová",J330,0)</f>
        <v>0</v>
      </c>
      <c r="BJ330" s="17" t="s">
        <v>21</v>
      </c>
      <c r="BK330" s="149">
        <f>ROUND(I330*H330,2)</f>
        <v>0</v>
      </c>
      <c r="BL330" s="17" t="s">
        <v>203</v>
      </c>
      <c r="BM330" s="148" t="s">
        <v>406</v>
      </c>
    </row>
    <row r="331" spans="2:65" s="13" customFormat="1" ht="11.25">
      <c r="B331" s="158"/>
      <c r="D331" s="151" t="s">
        <v>205</v>
      </c>
      <c r="E331" s="159" t="s">
        <v>1</v>
      </c>
      <c r="F331" s="160" t="s">
        <v>407</v>
      </c>
      <c r="H331" s="159" t="s">
        <v>1</v>
      </c>
      <c r="I331" s="161"/>
      <c r="L331" s="158"/>
      <c r="M331" s="162"/>
      <c r="T331" s="163"/>
      <c r="AT331" s="159" t="s">
        <v>205</v>
      </c>
      <c r="AU331" s="159" t="s">
        <v>89</v>
      </c>
      <c r="AV331" s="13" t="s">
        <v>21</v>
      </c>
      <c r="AW331" s="13" t="s">
        <v>36</v>
      </c>
      <c r="AX331" s="13" t="s">
        <v>81</v>
      </c>
      <c r="AY331" s="159" t="s">
        <v>196</v>
      </c>
    </row>
    <row r="332" spans="2:65" s="12" customFormat="1" ht="11.25">
      <c r="B332" s="150"/>
      <c r="D332" s="151" t="s">
        <v>205</v>
      </c>
      <c r="E332" s="152" t="s">
        <v>1</v>
      </c>
      <c r="F332" s="153" t="s">
        <v>1522</v>
      </c>
      <c r="H332" s="154">
        <v>596.70000000000005</v>
      </c>
      <c r="I332" s="155"/>
      <c r="L332" s="150"/>
      <c r="M332" s="156"/>
      <c r="T332" s="157"/>
      <c r="AT332" s="152" t="s">
        <v>205</v>
      </c>
      <c r="AU332" s="152" t="s">
        <v>89</v>
      </c>
      <c r="AV332" s="12" t="s">
        <v>89</v>
      </c>
      <c r="AW332" s="12" t="s">
        <v>36</v>
      </c>
      <c r="AX332" s="12" t="s">
        <v>81</v>
      </c>
      <c r="AY332" s="152" t="s">
        <v>196</v>
      </c>
    </row>
    <row r="333" spans="2:65" s="12" customFormat="1" ht="11.25">
      <c r="B333" s="150"/>
      <c r="D333" s="151" t="s">
        <v>205</v>
      </c>
      <c r="E333" s="152" t="s">
        <v>1</v>
      </c>
      <c r="F333" s="153" t="s">
        <v>1523</v>
      </c>
      <c r="H333" s="154">
        <v>13.1</v>
      </c>
      <c r="I333" s="155"/>
      <c r="L333" s="150"/>
      <c r="M333" s="156"/>
      <c r="T333" s="157"/>
      <c r="AT333" s="152" t="s">
        <v>205</v>
      </c>
      <c r="AU333" s="152" t="s">
        <v>89</v>
      </c>
      <c r="AV333" s="12" t="s">
        <v>89</v>
      </c>
      <c r="AW333" s="12" t="s">
        <v>36</v>
      </c>
      <c r="AX333" s="12" t="s">
        <v>81</v>
      </c>
      <c r="AY333" s="152" t="s">
        <v>196</v>
      </c>
    </row>
    <row r="334" spans="2:65" s="15" customFormat="1" ht="11.25">
      <c r="B334" s="171"/>
      <c r="D334" s="151" t="s">
        <v>205</v>
      </c>
      <c r="E334" s="172" t="s">
        <v>152</v>
      </c>
      <c r="F334" s="173" t="s">
        <v>304</v>
      </c>
      <c r="H334" s="174">
        <v>609.79999999999995</v>
      </c>
      <c r="I334" s="175"/>
      <c r="L334" s="171"/>
      <c r="M334" s="176"/>
      <c r="T334" s="177"/>
      <c r="AT334" s="172" t="s">
        <v>205</v>
      </c>
      <c r="AU334" s="172" t="s">
        <v>89</v>
      </c>
      <c r="AV334" s="15" t="s">
        <v>97</v>
      </c>
      <c r="AW334" s="15" t="s">
        <v>36</v>
      </c>
      <c r="AX334" s="15" t="s">
        <v>81</v>
      </c>
      <c r="AY334" s="172" t="s">
        <v>196</v>
      </c>
    </row>
    <row r="335" spans="2:65" s="13" customFormat="1" ht="11.25">
      <c r="B335" s="158"/>
      <c r="D335" s="151" t="s">
        <v>205</v>
      </c>
      <c r="E335" s="159" t="s">
        <v>1</v>
      </c>
      <c r="F335" s="160" t="s">
        <v>409</v>
      </c>
      <c r="H335" s="159" t="s">
        <v>1</v>
      </c>
      <c r="I335" s="161"/>
      <c r="L335" s="158"/>
      <c r="M335" s="162"/>
      <c r="T335" s="163"/>
      <c r="AT335" s="159" t="s">
        <v>205</v>
      </c>
      <c r="AU335" s="159" t="s">
        <v>89</v>
      </c>
      <c r="AV335" s="13" t="s">
        <v>21</v>
      </c>
      <c r="AW335" s="13" t="s">
        <v>36</v>
      </c>
      <c r="AX335" s="13" t="s">
        <v>81</v>
      </c>
      <c r="AY335" s="159" t="s">
        <v>196</v>
      </c>
    </row>
    <row r="336" spans="2:65" s="12" customFormat="1" ht="11.25">
      <c r="B336" s="150"/>
      <c r="D336" s="151" t="s">
        <v>205</v>
      </c>
      <c r="E336" s="152" t="s">
        <v>1</v>
      </c>
      <c r="F336" s="153" t="s">
        <v>1524</v>
      </c>
      <c r="H336" s="154">
        <v>594.70000000000005</v>
      </c>
      <c r="I336" s="155"/>
      <c r="L336" s="150"/>
      <c r="M336" s="156"/>
      <c r="T336" s="157"/>
      <c r="AT336" s="152" t="s">
        <v>205</v>
      </c>
      <c r="AU336" s="152" t="s">
        <v>89</v>
      </c>
      <c r="AV336" s="12" t="s">
        <v>89</v>
      </c>
      <c r="AW336" s="12" t="s">
        <v>36</v>
      </c>
      <c r="AX336" s="12" t="s">
        <v>81</v>
      </c>
      <c r="AY336" s="152" t="s">
        <v>196</v>
      </c>
    </row>
    <row r="337" spans="2:65" s="12" customFormat="1" ht="11.25">
      <c r="B337" s="150"/>
      <c r="D337" s="151" t="s">
        <v>205</v>
      </c>
      <c r="E337" s="152" t="s">
        <v>1</v>
      </c>
      <c r="F337" s="153" t="s">
        <v>1525</v>
      </c>
      <c r="H337" s="154">
        <v>11.1</v>
      </c>
      <c r="I337" s="155"/>
      <c r="L337" s="150"/>
      <c r="M337" s="156"/>
      <c r="T337" s="157"/>
      <c r="AT337" s="152" t="s">
        <v>205</v>
      </c>
      <c r="AU337" s="152" t="s">
        <v>89</v>
      </c>
      <c r="AV337" s="12" t="s">
        <v>89</v>
      </c>
      <c r="AW337" s="12" t="s">
        <v>36</v>
      </c>
      <c r="AX337" s="12" t="s">
        <v>81</v>
      </c>
      <c r="AY337" s="152" t="s">
        <v>196</v>
      </c>
    </row>
    <row r="338" spans="2:65" s="14" customFormat="1" ht="11.25">
      <c r="B338" s="164"/>
      <c r="D338" s="151" t="s">
        <v>205</v>
      </c>
      <c r="E338" s="165" t="s">
        <v>1</v>
      </c>
      <c r="F338" s="166" t="s">
        <v>249</v>
      </c>
      <c r="H338" s="167">
        <v>1215.5999999999999</v>
      </c>
      <c r="I338" s="168"/>
      <c r="L338" s="164"/>
      <c r="M338" s="169"/>
      <c r="T338" s="170"/>
      <c r="AT338" s="165" t="s">
        <v>205</v>
      </c>
      <c r="AU338" s="165" t="s">
        <v>89</v>
      </c>
      <c r="AV338" s="14" t="s">
        <v>203</v>
      </c>
      <c r="AW338" s="14" t="s">
        <v>36</v>
      </c>
      <c r="AX338" s="14" t="s">
        <v>21</v>
      </c>
      <c r="AY338" s="165" t="s">
        <v>196</v>
      </c>
    </row>
    <row r="339" spans="2:65" s="1" customFormat="1" ht="24.2" customHeight="1">
      <c r="B339" s="32"/>
      <c r="C339" s="137" t="s">
        <v>487</v>
      </c>
      <c r="D339" s="137" t="s">
        <v>198</v>
      </c>
      <c r="E339" s="138" t="s">
        <v>412</v>
      </c>
      <c r="F339" s="139" t="s">
        <v>413</v>
      </c>
      <c r="G339" s="140" t="s">
        <v>201</v>
      </c>
      <c r="H339" s="141">
        <v>600.9</v>
      </c>
      <c r="I339" s="142"/>
      <c r="J339" s="143">
        <f>ROUND(I339*H339,2)</f>
        <v>0</v>
      </c>
      <c r="K339" s="139" t="s">
        <v>202</v>
      </c>
      <c r="L339" s="32"/>
      <c r="M339" s="144" t="s">
        <v>1</v>
      </c>
      <c r="N339" s="145" t="s">
        <v>46</v>
      </c>
      <c r="P339" s="146">
        <f>O339*H339</f>
        <v>0</v>
      </c>
      <c r="Q339" s="146">
        <v>0</v>
      </c>
      <c r="R339" s="146">
        <f>Q339*H339</f>
        <v>0</v>
      </c>
      <c r="S339" s="146">
        <v>0.22</v>
      </c>
      <c r="T339" s="147">
        <f>S339*H339</f>
        <v>132.19800000000001</v>
      </c>
      <c r="AR339" s="148" t="s">
        <v>203</v>
      </c>
      <c r="AT339" s="148" t="s">
        <v>198</v>
      </c>
      <c r="AU339" s="148" t="s">
        <v>89</v>
      </c>
      <c r="AY339" s="17" t="s">
        <v>196</v>
      </c>
      <c r="BE339" s="149">
        <f>IF(N339="základní",J339,0)</f>
        <v>0</v>
      </c>
      <c r="BF339" s="149">
        <f>IF(N339="snížená",J339,0)</f>
        <v>0</v>
      </c>
      <c r="BG339" s="149">
        <f>IF(N339="zákl. přenesená",J339,0)</f>
        <v>0</v>
      </c>
      <c r="BH339" s="149">
        <f>IF(N339="sníž. přenesená",J339,0)</f>
        <v>0</v>
      </c>
      <c r="BI339" s="149">
        <f>IF(N339="nulová",J339,0)</f>
        <v>0</v>
      </c>
      <c r="BJ339" s="17" t="s">
        <v>21</v>
      </c>
      <c r="BK339" s="149">
        <f>ROUND(I339*H339,2)</f>
        <v>0</v>
      </c>
      <c r="BL339" s="17" t="s">
        <v>203</v>
      </c>
      <c r="BM339" s="148" t="s">
        <v>414</v>
      </c>
    </row>
    <row r="340" spans="2:65" s="12" customFormat="1" ht="11.25">
      <c r="B340" s="150"/>
      <c r="D340" s="151" t="s">
        <v>205</v>
      </c>
      <c r="E340" s="152" t="s">
        <v>1</v>
      </c>
      <c r="F340" s="153" t="s">
        <v>415</v>
      </c>
      <c r="H340" s="154">
        <v>600.9</v>
      </c>
      <c r="I340" s="155"/>
      <c r="L340" s="150"/>
      <c r="M340" s="156"/>
      <c r="T340" s="157"/>
      <c r="AT340" s="152" t="s">
        <v>205</v>
      </c>
      <c r="AU340" s="152" t="s">
        <v>89</v>
      </c>
      <c r="AV340" s="12" t="s">
        <v>89</v>
      </c>
      <c r="AW340" s="12" t="s">
        <v>36</v>
      </c>
      <c r="AX340" s="12" t="s">
        <v>21</v>
      </c>
      <c r="AY340" s="152" t="s">
        <v>196</v>
      </c>
    </row>
    <row r="341" spans="2:65" s="1" customFormat="1" ht="24.2" customHeight="1">
      <c r="B341" s="32"/>
      <c r="C341" s="137" t="s">
        <v>491</v>
      </c>
      <c r="D341" s="137" t="s">
        <v>198</v>
      </c>
      <c r="E341" s="138" t="s">
        <v>417</v>
      </c>
      <c r="F341" s="139" t="s">
        <v>418</v>
      </c>
      <c r="G341" s="140" t="s">
        <v>227</v>
      </c>
      <c r="H341" s="141">
        <v>601.79999999999995</v>
      </c>
      <c r="I341" s="142"/>
      <c r="J341" s="143">
        <f>ROUND(I341*H341,2)</f>
        <v>0</v>
      </c>
      <c r="K341" s="139" t="s">
        <v>202</v>
      </c>
      <c r="L341" s="32"/>
      <c r="M341" s="144" t="s">
        <v>1</v>
      </c>
      <c r="N341" s="145" t="s">
        <v>46</v>
      </c>
      <c r="P341" s="146">
        <f>O341*H341</f>
        <v>0</v>
      </c>
      <c r="Q341" s="146">
        <v>0</v>
      </c>
      <c r="R341" s="146">
        <f>Q341*H341</f>
        <v>0</v>
      </c>
      <c r="S341" s="146">
        <v>0</v>
      </c>
      <c r="T341" s="147">
        <f>S341*H341</f>
        <v>0</v>
      </c>
      <c r="AR341" s="148" t="s">
        <v>203</v>
      </c>
      <c r="AT341" s="148" t="s">
        <v>198</v>
      </c>
      <c r="AU341" s="148" t="s">
        <v>89</v>
      </c>
      <c r="AY341" s="17" t="s">
        <v>196</v>
      </c>
      <c r="BE341" s="149">
        <f>IF(N341="základní",J341,0)</f>
        <v>0</v>
      </c>
      <c r="BF341" s="149">
        <f>IF(N341="snížená",J341,0)</f>
        <v>0</v>
      </c>
      <c r="BG341" s="149">
        <f>IF(N341="zákl. přenesená",J341,0)</f>
        <v>0</v>
      </c>
      <c r="BH341" s="149">
        <f>IF(N341="sníž. přenesená",J341,0)</f>
        <v>0</v>
      </c>
      <c r="BI341" s="149">
        <f>IF(N341="nulová",J341,0)</f>
        <v>0</v>
      </c>
      <c r="BJ341" s="17" t="s">
        <v>21</v>
      </c>
      <c r="BK341" s="149">
        <f>ROUND(I341*H341,2)</f>
        <v>0</v>
      </c>
      <c r="BL341" s="17" t="s">
        <v>203</v>
      </c>
      <c r="BM341" s="148" t="s">
        <v>419</v>
      </c>
    </row>
    <row r="342" spans="2:65" s="13" customFormat="1" ht="11.25">
      <c r="B342" s="158"/>
      <c r="D342" s="151" t="s">
        <v>205</v>
      </c>
      <c r="E342" s="159" t="s">
        <v>1</v>
      </c>
      <c r="F342" s="160" t="s">
        <v>420</v>
      </c>
      <c r="H342" s="159" t="s">
        <v>1</v>
      </c>
      <c r="I342" s="161"/>
      <c r="L342" s="158"/>
      <c r="M342" s="162"/>
      <c r="T342" s="163"/>
      <c r="AT342" s="159" t="s">
        <v>205</v>
      </c>
      <c r="AU342" s="159" t="s">
        <v>89</v>
      </c>
      <c r="AV342" s="13" t="s">
        <v>21</v>
      </c>
      <c r="AW342" s="13" t="s">
        <v>36</v>
      </c>
      <c r="AX342" s="13" t="s">
        <v>81</v>
      </c>
      <c r="AY342" s="159" t="s">
        <v>196</v>
      </c>
    </row>
    <row r="343" spans="2:65" s="12" customFormat="1" ht="11.25">
      <c r="B343" s="150"/>
      <c r="D343" s="151" t="s">
        <v>205</v>
      </c>
      <c r="E343" s="152" t="s">
        <v>1</v>
      </c>
      <c r="F343" s="153" t="s">
        <v>1526</v>
      </c>
      <c r="H343" s="154">
        <v>592.70000000000005</v>
      </c>
      <c r="I343" s="155"/>
      <c r="L343" s="150"/>
      <c r="M343" s="156"/>
      <c r="T343" s="157"/>
      <c r="AT343" s="152" t="s">
        <v>205</v>
      </c>
      <c r="AU343" s="152" t="s">
        <v>89</v>
      </c>
      <c r="AV343" s="12" t="s">
        <v>89</v>
      </c>
      <c r="AW343" s="12" t="s">
        <v>36</v>
      </c>
      <c r="AX343" s="12" t="s">
        <v>81</v>
      </c>
      <c r="AY343" s="152" t="s">
        <v>196</v>
      </c>
    </row>
    <row r="344" spans="2:65" s="12" customFormat="1" ht="11.25">
      <c r="B344" s="150"/>
      <c r="D344" s="151" t="s">
        <v>205</v>
      </c>
      <c r="E344" s="152" t="s">
        <v>1</v>
      </c>
      <c r="F344" s="153" t="s">
        <v>1527</v>
      </c>
      <c r="H344" s="154">
        <v>9.1</v>
      </c>
      <c r="I344" s="155"/>
      <c r="L344" s="150"/>
      <c r="M344" s="156"/>
      <c r="T344" s="157"/>
      <c r="AT344" s="152" t="s">
        <v>205</v>
      </c>
      <c r="AU344" s="152" t="s">
        <v>89</v>
      </c>
      <c r="AV344" s="12" t="s">
        <v>89</v>
      </c>
      <c r="AW344" s="12" t="s">
        <v>36</v>
      </c>
      <c r="AX344" s="12" t="s">
        <v>81</v>
      </c>
      <c r="AY344" s="152" t="s">
        <v>196</v>
      </c>
    </row>
    <row r="345" spans="2:65" s="14" customFormat="1" ht="11.25">
      <c r="B345" s="164"/>
      <c r="D345" s="151" t="s">
        <v>205</v>
      </c>
      <c r="E345" s="165" t="s">
        <v>1</v>
      </c>
      <c r="F345" s="166" t="s">
        <v>249</v>
      </c>
      <c r="H345" s="167">
        <v>601.79999999999995</v>
      </c>
      <c r="I345" s="168"/>
      <c r="L345" s="164"/>
      <c r="M345" s="169"/>
      <c r="T345" s="170"/>
      <c r="AT345" s="165" t="s">
        <v>205</v>
      </c>
      <c r="AU345" s="165" t="s">
        <v>89</v>
      </c>
      <c r="AV345" s="14" t="s">
        <v>203</v>
      </c>
      <c r="AW345" s="14" t="s">
        <v>36</v>
      </c>
      <c r="AX345" s="14" t="s">
        <v>21</v>
      </c>
      <c r="AY345" s="165" t="s">
        <v>196</v>
      </c>
    </row>
    <row r="346" spans="2:65" s="1" customFormat="1" ht="21.75" customHeight="1">
      <c r="B346" s="32"/>
      <c r="C346" s="137" t="s">
        <v>495</v>
      </c>
      <c r="D346" s="137" t="s">
        <v>198</v>
      </c>
      <c r="E346" s="138" t="s">
        <v>232</v>
      </c>
      <c r="F346" s="139" t="s">
        <v>233</v>
      </c>
      <c r="G346" s="140" t="s">
        <v>209</v>
      </c>
      <c r="H346" s="141">
        <v>338.32100000000003</v>
      </c>
      <c r="I346" s="142"/>
      <c r="J346" s="143">
        <f>ROUND(I346*H346,2)</f>
        <v>0</v>
      </c>
      <c r="K346" s="139" t="s">
        <v>202</v>
      </c>
      <c r="L346" s="32"/>
      <c r="M346" s="144" t="s">
        <v>1</v>
      </c>
      <c r="N346" s="145" t="s">
        <v>46</v>
      </c>
      <c r="P346" s="146">
        <f>O346*H346</f>
        <v>0</v>
      </c>
      <c r="Q346" s="146">
        <v>0</v>
      </c>
      <c r="R346" s="146">
        <f>Q346*H346</f>
        <v>0</v>
      </c>
      <c r="S346" s="146">
        <v>0</v>
      </c>
      <c r="T346" s="147">
        <f>S346*H346</f>
        <v>0</v>
      </c>
      <c r="AR346" s="148" t="s">
        <v>203</v>
      </c>
      <c r="AT346" s="148" t="s">
        <v>198</v>
      </c>
      <c r="AU346" s="148" t="s">
        <v>89</v>
      </c>
      <c r="AY346" s="17" t="s">
        <v>196</v>
      </c>
      <c r="BE346" s="149">
        <f>IF(N346="základní",J346,0)</f>
        <v>0</v>
      </c>
      <c r="BF346" s="149">
        <f>IF(N346="snížená",J346,0)</f>
        <v>0</v>
      </c>
      <c r="BG346" s="149">
        <f>IF(N346="zákl. přenesená",J346,0)</f>
        <v>0</v>
      </c>
      <c r="BH346" s="149">
        <f>IF(N346="sníž. přenesená",J346,0)</f>
        <v>0</v>
      </c>
      <c r="BI346" s="149">
        <f>IF(N346="nulová",J346,0)</f>
        <v>0</v>
      </c>
      <c r="BJ346" s="17" t="s">
        <v>21</v>
      </c>
      <c r="BK346" s="149">
        <f>ROUND(I346*H346,2)</f>
        <v>0</v>
      </c>
      <c r="BL346" s="17" t="s">
        <v>203</v>
      </c>
      <c r="BM346" s="148" t="s">
        <v>423</v>
      </c>
    </row>
    <row r="347" spans="2:65" s="1" customFormat="1" ht="24.2" customHeight="1">
      <c r="B347" s="32"/>
      <c r="C347" s="137" t="s">
        <v>500</v>
      </c>
      <c r="D347" s="137" t="s">
        <v>198</v>
      </c>
      <c r="E347" s="138" t="s">
        <v>236</v>
      </c>
      <c r="F347" s="139" t="s">
        <v>237</v>
      </c>
      <c r="G347" s="140" t="s">
        <v>209</v>
      </c>
      <c r="H347" s="141">
        <v>1353.2840000000001</v>
      </c>
      <c r="I347" s="142"/>
      <c r="J347" s="143">
        <f>ROUND(I347*H347,2)</f>
        <v>0</v>
      </c>
      <c r="K347" s="139" t="s">
        <v>202</v>
      </c>
      <c r="L347" s="32"/>
      <c r="M347" s="144" t="s">
        <v>1</v>
      </c>
      <c r="N347" s="145" t="s">
        <v>46</v>
      </c>
      <c r="P347" s="146">
        <f>O347*H347</f>
        <v>0</v>
      </c>
      <c r="Q347" s="146">
        <v>0</v>
      </c>
      <c r="R347" s="146">
        <f>Q347*H347</f>
        <v>0</v>
      </c>
      <c r="S347" s="146">
        <v>0</v>
      </c>
      <c r="T347" s="147">
        <f>S347*H347</f>
        <v>0</v>
      </c>
      <c r="AR347" s="148" t="s">
        <v>203</v>
      </c>
      <c r="AT347" s="148" t="s">
        <v>198</v>
      </c>
      <c r="AU347" s="148" t="s">
        <v>89</v>
      </c>
      <c r="AY347" s="17" t="s">
        <v>196</v>
      </c>
      <c r="BE347" s="149">
        <f>IF(N347="základní",J347,0)</f>
        <v>0</v>
      </c>
      <c r="BF347" s="149">
        <f>IF(N347="snížená",J347,0)</f>
        <v>0</v>
      </c>
      <c r="BG347" s="149">
        <f>IF(N347="zákl. přenesená",J347,0)</f>
        <v>0</v>
      </c>
      <c r="BH347" s="149">
        <f>IF(N347="sníž. přenesená",J347,0)</f>
        <v>0</v>
      </c>
      <c r="BI347" s="149">
        <f>IF(N347="nulová",J347,0)</f>
        <v>0</v>
      </c>
      <c r="BJ347" s="17" t="s">
        <v>21</v>
      </c>
      <c r="BK347" s="149">
        <f>ROUND(I347*H347,2)</f>
        <v>0</v>
      </c>
      <c r="BL347" s="17" t="s">
        <v>203</v>
      </c>
      <c r="BM347" s="148" t="s">
        <v>425</v>
      </c>
    </row>
    <row r="348" spans="2:65" s="12" customFormat="1" ht="11.25">
      <c r="B348" s="150"/>
      <c r="D348" s="151" t="s">
        <v>205</v>
      </c>
      <c r="F348" s="153" t="s">
        <v>1528</v>
      </c>
      <c r="H348" s="154">
        <v>1353.2840000000001</v>
      </c>
      <c r="I348" s="155"/>
      <c r="L348" s="150"/>
      <c r="M348" s="156"/>
      <c r="T348" s="157"/>
      <c r="AT348" s="152" t="s">
        <v>205</v>
      </c>
      <c r="AU348" s="152" t="s">
        <v>89</v>
      </c>
      <c r="AV348" s="12" t="s">
        <v>89</v>
      </c>
      <c r="AW348" s="12" t="s">
        <v>4</v>
      </c>
      <c r="AX348" s="12" t="s">
        <v>21</v>
      </c>
      <c r="AY348" s="152" t="s">
        <v>196</v>
      </c>
    </row>
    <row r="349" spans="2:65" s="1" customFormat="1" ht="24.2" customHeight="1">
      <c r="B349" s="32"/>
      <c r="C349" s="137" t="s">
        <v>509</v>
      </c>
      <c r="D349" s="137" t="s">
        <v>198</v>
      </c>
      <c r="E349" s="138" t="s">
        <v>259</v>
      </c>
      <c r="F349" s="139" t="s">
        <v>260</v>
      </c>
      <c r="G349" s="140" t="s">
        <v>209</v>
      </c>
      <c r="H349" s="141">
        <v>338.32100000000003</v>
      </c>
      <c r="I349" s="142"/>
      <c r="J349" s="143">
        <f>ROUND(I349*H349,2)</f>
        <v>0</v>
      </c>
      <c r="K349" s="139" t="s">
        <v>217</v>
      </c>
      <c r="L349" s="32"/>
      <c r="M349" s="144" t="s">
        <v>1</v>
      </c>
      <c r="N349" s="145" t="s">
        <v>46</v>
      </c>
      <c r="P349" s="146">
        <f>O349*H349</f>
        <v>0</v>
      </c>
      <c r="Q349" s="146">
        <v>0</v>
      </c>
      <c r="R349" s="146">
        <f>Q349*H349</f>
        <v>0</v>
      </c>
      <c r="S349" s="146">
        <v>0</v>
      </c>
      <c r="T349" s="147">
        <f>S349*H349</f>
        <v>0</v>
      </c>
      <c r="AR349" s="148" t="s">
        <v>203</v>
      </c>
      <c r="AT349" s="148" t="s">
        <v>198</v>
      </c>
      <c r="AU349" s="148" t="s">
        <v>89</v>
      </c>
      <c r="AY349" s="17" t="s">
        <v>196</v>
      </c>
      <c r="BE349" s="149">
        <f>IF(N349="základní",J349,0)</f>
        <v>0</v>
      </c>
      <c r="BF349" s="149">
        <f>IF(N349="snížená",J349,0)</f>
        <v>0</v>
      </c>
      <c r="BG349" s="149">
        <f>IF(N349="zákl. přenesená",J349,0)</f>
        <v>0</v>
      </c>
      <c r="BH349" s="149">
        <f>IF(N349="sníž. přenesená",J349,0)</f>
        <v>0</v>
      </c>
      <c r="BI349" s="149">
        <f>IF(N349="nulová",J349,0)</f>
        <v>0</v>
      </c>
      <c r="BJ349" s="17" t="s">
        <v>21</v>
      </c>
      <c r="BK349" s="149">
        <f>ROUND(I349*H349,2)</f>
        <v>0</v>
      </c>
      <c r="BL349" s="17" t="s">
        <v>203</v>
      </c>
      <c r="BM349" s="148" t="s">
        <v>428</v>
      </c>
    </row>
    <row r="350" spans="2:65" s="1" customFormat="1" ht="24.2" customHeight="1">
      <c r="B350" s="32"/>
      <c r="C350" s="137" t="s">
        <v>515</v>
      </c>
      <c r="D350" s="137" t="s">
        <v>198</v>
      </c>
      <c r="E350" s="138" t="s">
        <v>430</v>
      </c>
      <c r="F350" s="139" t="s">
        <v>431</v>
      </c>
      <c r="G350" s="140" t="s">
        <v>201</v>
      </c>
      <c r="H350" s="141">
        <v>297.89999999999998</v>
      </c>
      <c r="I350" s="142"/>
      <c r="J350" s="143">
        <f>ROUND(I350*H350,2)</f>
        <v>0</v>
      </c>
      <c r="K350" s="139" t="s">
        <v>202</v>
      </c>
      <c r="L350" s="32"/>
      <c r="M350" s="144" t="s">
        <v>1</v>
      </c>
      <c r="N350" s="145" t="s">
        <v>46</v>
      </c>
      <c r="P350" s="146">
        <f>O350*H350</f>
        <v>0</v>
      </c>
      <c r="Q350" s="146">
        <v>0</v>
      </c>
      <c r="R350" s="146">
        <f>Q350*H350</f>
        <v>0</v>
      </c>
      <c r="S350" s="146">
        <v>0.625</v>
      </c>
      <c r="T350" s="147">
        <f>S350*H350</f>
        <v>186.1875</v>
      </c>
      <c r="AR350" s="148" t="s">
        <v>203</v>
      </c>
      <c r="AT350" s="148" t="s">
        <v>198</v>
      </c>
      <c r="AU350" s="148" t="s">
        <v>89</v>
      </c>
      <c r="AY350" s="17" t="s">
        <v>196</v>
      </c>
      <c r="BE350" s="149">
        <f>IF(N350="základní",J350,0)</f>
        <v>0</v>
      </c>
      <c r="BF350" s="149">
        <f>IF(N350="snížená",J350,0)</f>
        <v>0</v>
      </c>
      <c r="BG350" s="149">
        <f>IF(N350="zákl. přenesená",J350,0)</f>
        <v>0</v>
      </c>
      <c r="BH350" s="149">
        <f>IF(N350="sníž. přenesená",J350,0)</f>
        <v>0</v>
      </c>
      <c r="BI350" s="149">
        <f>IF(N350="nulová",J350,0)</f>
        <v>0</v>
      </c>
      <c r="BJ350" s="17" t="s">
        <v>21</v>
      </c>
      <c r="BK350" s="149">
        <f>ROUND(I350*H350,2)</f>
        <v>0</v>
      </c>
      <c r="BL350" s="17" t="s">
        <v>203</v>
      </c>
      <c r="BM350" s="148" t="s">
        <v>432</v>
      </c>
    </row>
    <row r="351" spans="2:65" s="13" customFormat="1" ht="11.25">
      <c r="B351" s="158"/>
      <c r="D351" s="151" t="s">
        <v>205</v>
      </c>
      <c r="E351" s="159" t="s">
        <v>1</v>
      </c>
      <c r="F351" s="160" t="s">
        <v>223</v>
      </c>
      <c r="H351" s="159" t="s">
        <v>1</v>
      </c>
      <c r="I351" s="161"/>
      <c r="L351" s="158"/>
      <c r="M351" s="162"/>
      <c r="T351" s="163"/>
      <c r="AT351" s="159" t="s">
        <v>205</v>
      </c>
      <c r="AU351" s="159" t="s">
        <v>89</v>
      </c>
      <c r="AV351" s="13" t="s">
        <v>21</v>
      </c>
      <c r="AW351" s="13" t="s">
        <v>36</v>
      </c>
      <c r="AX351" s="13" t="s">
        <v>81</v>
      </c>
      <c r="AY351" s="159" t="s">
        <v>196</v>
      </c>
    </row>
    <row r="352" spans="2:65" s="12" customFormat="1" ht="11.25">
      <c r="B352" s="150"/>
      <c r="D352" s="151" t="s">
        <v>205</v>
      </c>
      <c r="E352" s="152" t="s">
        <v>1</v>
      </c>
      <c r="F352" s="153" t="s">
        <v>433</v>
      </c>
      <c r="H352" s="154">
        <v>297.89999999999998</v>
      </c>
      <c r="I352" s="155"/>
      <c r="L352" s="150"/>
      <c r="M352" s="156"/>
      <c r="T352" s="157"/>
      <c r="AT352" s="152" t="s">
        <v>205</v>
      </c>
      <c r="AU352" s="152" t="s">
        <v>89</v>
      </c>
      <c r="AV352" s="12" t="s">
        <v>89</v>
      </c>
      <c r="AW352" s="12" t="s">
        <v>36</v>
      </c>
      <c r="AX352" s="12" t="s">
        <v>21</v>
      </c>
      <c r="AY352" s="152" t="s">
        <v>196</v>
      </c>
    </row>
    <row r="353" spans="2:65" s="1" customFormat="1" ht="24.2" customHeight="1">
      <c r="B353" s="32"/>
      <c r="C353" s="137" t="s">
        <v>519</v>
      </c>
      <c r="D353" s="137" t="s">
        <v>198</v>
      </c>
      <c r="E353" s="138" t="s">
        <v>225</v>
      </c>
      <c r="F353" s="139" t="s">
        <v>226</v>
      </c>
      <c r="G353" s="140" t="s">
        <v>227</v>
      </c>
      <c r="H353" s="141">
        <v>597.79999999999995</v>
      </c>
      <c r="I353" s="142"/>
      <c r="J353" s="143">
        <f>ROUND(I353*H353,2)</f>
        <v>0</v>
      </c>
      <c r="K353" s="139" t="s">
        <v>202</v>
      </c>
      <c r="L353" s="32"/>
      <c r="M353" s="144" t="s">
        <v>1</v>
      </c>
      <c r="N353" s="145" t="s">
        <v>46</v>
      </c>
      <c r="P353" s="146">
        <f>O353*H353</f>
        <v>0</v>
      </c>
      <c r="Q353" s="146">
        <v>1.1E-4</v>
      </c>
      <c r="R353" s="146">
        <f>Q353*H353</f>
        <v>6.5757999999999997E-2</v>
      </c>
      <c r="S353" s="146">
        <v>0</v>
      </c>
      <c r="T353" s="147">
        <f>S353*H353</f>
        <v>0</v>
      </c>
      <c r="AR353" s="148" t="s">
        <v>203</v>
      </c>
      <c r="AT353" s="148" t="s">
        <v>198</v>
      </c>
      <c r="AU353" s="148" t="s">
        <v>89</v>
      </c>
      <c r="AY353" s="17" t="s">
        <v>196</v>
      </c>
      <c r="BE353" s="149">
        <f>IF(N353="základní",J353,0)</f>
        <v>0</v>
      </c>
      <c r="BF353" s="149">
        <f>IF(N353="snížená",J353,0)</f>
        <v>0</v>
      </c>
      <c r="BG353" s="149">
        <f>IF(N353="zákl. přenesená",J353,0)</f>
        <v>0</v>
      </c>
      <c r="BH353" s="149">
        <f>IF(N353="sníž. přenesená",J353,0)</f>
        <v>0</v>
      </c>
      <c r="BI353" s="149">
        <f>IF(N353="nulová",J353,0)</f>
        <v>0</v>
      </c>
      <c r="BJ353" s="17" t="s">
        <v>21</v>
      </c>
      <c r="BK353" s="149">
        <f>ROUND(I353*H353,2)</f>
        <v>0</v>
      </c>
      <c r="BL353" s="17" t="s">
        <v>203</v>
      </c>
      <c r="BM353" s="148" t="s">
        <v>435</v>
      </c>
    </row>
    <row r="354" spans="2:65" s="12" customFormat="1" ht="11.25">
      <c r="B354" s="150"/>
      <c r="D354" s="151" t="s">
        <v>205</v>
      </c>
      <c r="E354" s="152" t="s">
        <v>1</v>
      </c>
      <c r="F354" s="153" t="s">
        <v>1529</v>
      </c>
      <c r="H354" s="154">
        <v>590.70000000000005</v>
      </c>
      <c r="I354" s="155"/>
      <c r="L354" s="150"/>
      <c r="M354" s="156"/>
      <c r="T354" s="157"/>
      <c r="AT354" s="152" t="s">
        <v>205</v>
      </c>
      <c r="AU354" s="152" t="s">
        <v>89</v>
      </c>
      <c r="AV354" s="12" t="s">
        <v>89</v>
      </c>
      <c r="AW354" s="12" t="s">
        <v>36</v>
      </c>
      <c r="AX354" s="12" t="s">
        <v>81</v>
      </c>
      <c r="AY354" s="152" t="s">
        <v>196</v>
      </c>
    </row>
    <row r="355" spans="2:65" s="12" customFormat="1" ht="11.25">
      <c r="B355" s="150"/>
      <c r="D355" s="151" t="s">
        <v>205</v>
      </c>
      <c r="E355" s="152" t="s">
        <v>1</v>
      </c>
      <c r="F355" s="153" t="s">
        <v>1530</v>
      </c>
      <c r="H355" s="154">
        <v>7.1</v>
      </c>
      <c r="I355" s="155"/>
      <c r="L355" s="150"/>
      <c r="M355" s="156"/>
      <c r="T355" s="157"/>
      <c r="AT355" s="152" t="s">
        <v>205</v>
      </c>
      <c r="AU355" s="152" t="s">
        <v>89</v>
      </c>
      <c r="AV355" s="12" t="s">
        <v>89</v>
      </c>
      <c r="AW355" s="12" t="s">
        <v>36</v>
      </c>
      <c r="AX355" s="12" t="s">
        <v>81</v>
      </c>
      <c r="AY355" s="152" t="s">
        <v>196</v>
      </c>
    </row>
    <row r="356" spans="2:65" s="14" customFormat="1" ht="11.25">
      <c r="B356" s="164"/>
      <c r="D356" s="151" t="s">
        <v>205</v>
      </c>
      <c r="E356" s="165" t="s">
        <v>1</v>
      </c>
      <c r="F356" s="166" t="s">
        <v>249</v>
      </c>
      <c r="H356" s="167">
        <v>597.79999999999995</v>
      </c>
      <c r="I356" s="168"/>
      <c r="L356" s="164"/>
      <c r="M356" s="169"/>
      <c r="T356" s="170"/>
      <c r="AT356" s="165" t="s">
        <v>205</v>
      </c>
      <c r="AU356" s="165" t="s">
        <v>89</v>
      </c>
      <c r="AV356" s="14" t="s">
        <v>203</v>
      </c>
      <c r="AW356" s="14" t="s">
        <v>36</v>
      </c>
      <c r="AX356" s="14" t="s">
        <v>21</v>
      </c>
      <c r="AY356" s="165" t="s">
        <v>196</v>
      </c>
    </row>
    <row r="357" spans="2:65" s="1" customFormat="1" ht="21.75" customHeight="1">
      <c r="B357" s="32"/>
      <c r="C357" s="137" t="s">
        <v>523</v>
      </c>
      <c r="D357" s="137" t="s">
        <v>198</v>
      </c>
      <c r="E357" s="138" t="s">
        <v>232</v>
      </c>
      <c r="F357" s="139" t="s">
        <v>233</v>
      </c>
      <c r="G357" s="140" t="s">
        <v>209</v>
      </c>
      <c r="H357" s="141">
        <v>186.18799999999999</v>
      </c>
      <c r="I357" s="142"/>
      <c r="J357" s="143">
        <f>ROUND(I357*H357,2)</f>
        <v>0</v>
      </c>
      <c r="K357" s="139" t="s">
        <v>202</v>
      </c>
      <c r="L357" s="32"/>
      <c r="M357" s="144" t="s">
        <v>1</v>
      </c>
      <c r="N357" s="145" t="s">
        <v>46</v>
      </c>
      <c r="P357" s="146">
        <f>O357*H357</f>
        <v>0</v>
      </c>
      <c r="Q357" s="146">
        <v>0</v>
      </c>
      <c r="R357" s="146">
        <f>Q357*H357</f>
        <v>0</v>
      </c>
      <c r="S357" s="146">
        <v>0</v>
      </c>
      <c r="T357" s="147">
        <f>S357*H357</f>
        <v>0</v>
      </c>
      <c r="AR357" s="148" t="s">
        <v>203</v>
      </c>
      <c r="AT357" s="148" t="s">
        <v>198</v>
      </c>
      <c r="AU357" s="148" t="s">
        <v>89</v>
      </c>
      <c r="AY357" s="17" t="s">
        <v>196</v>
      </c>
      <c r="BE357" s="149">
        <f>IF(N357="základní",J357,0)</f>
        <v>0</v>
      </c>
      <c r="BF357" s="149">
        <f>IF(N357="snížená",J357,0)</f>
        <v>0</v>
      </c>
      <c r="BG357" s="149">
        <f>IF(N357="zákl. přenesená",J357,0)</f>
        <v>0</v>
      </c>
      <c r="BH357" s="149">
        <f>IF(N357="sníž. přenesená",J357,0)</f>
        <v>0</v>
      </c>
      <c r="BI357" s="149">
        <f>IF(N357="nulová",J357,0)</f>
        <v>0</v>
      </c>
      <c r="BJ357" s="17" t="s">
        <v>21</v>
      </c>
      <c r="BK357" s="149">
        <f>ROUND(I357*H357,2)</f>
        <v>0</v>
      </c>
      <c r="BL357" s="17" t="s">
        <v>203</v>
      </c>
      <c r="BM357" s="148" t="s">
        <v>438</v>
      </c>
    </row>
    <row r="358" spans="2:65" s="1" customFormat="1" ht="24.2" customHeight="1">
      <c r="B358" s="32"/>
      <c r="C358" s="137" t="s">
        <v>528</v>
      </c>
      <c r="D358" s="137" t="s">
        <v>198</v>
      </c>
      <c r="E358" s="138" t="s">
        <v>236</v>
      </c>
      <c r="F358" s="139" t="s">
        <v>237</v>
      </c>
      <c r="G358" s="140" t="s">
        <v>209</v>
      </c>
      <c r="H358" s="141">
        <v>744.75199999999995</v>
      </c>
      <c r="I358" s="142"/>
      <c r="J358" s="143">
        <f>ROUND(I358*H358,2)</f>
        <v>0</v>
      </c>
      <c r="K358" s="139" t="s">
        <v>202</v>
      </c>
      <c r="L358" s="32"/>
      <c r="M358" s="144" t="s">
        <v>1</v>
      </c>
      <c r="N358" s="145" t="s">
        <v>46</v>
      </c>
      <c r="P358" s="146">
        <f>O358*H358</f>
        <v>0</v>
      </c>
      <c r="Q358" s="146">
        <v>0</v>
      </c>
      <c r="R358" s="146">
        <f>Q358*H358</f>
        <v>0</v>
      </c>
      <c r="S358" s="146">
        <v>0</v>
      </c>
      <c r="T358" s="147">
        <f>S358*H358</f>
        <v>0</v>
      </c>
      <c r="AR358" s="148" t="s">
        <v>203</v>
      </c>
      <c r="AT358" s="148" t="s">
        <v>198</v>
      </c>
      <c r="AU358" s="148" t="s">
        <v>89</v>
      </c>
      <c r="AY358" s="17" t="s">
        <v>196</v>
      </c>
      <c r="BE358" s="149">
        <f>IF(N358="základní",J358,0)</f>
        <v>0</v>
      </c>
      <c r="BF358" s="149">
        <f>IF(N358="snížená",J358,0)</f>
        <v>0</v>
      </c>
      <c r="BG358" s="149">
        <f>IF(N358="zákl. přenesená",J358,0)</f>
        <v>0</v>
      </c>
      <c r="BH358" s="149">
        <f>IF(N358="sníž. přenesená",J358,0)</f>
        <v>0</v>
      </c>
      <c r="BI358" s="149">
        <f>IF(N358="nulová",J358,0)</f>
        <v>0</v>
      </c>
      <c r="BJ358" s="17" t="s">
        <v>21</v>
      </c>
      <c r="BK358" s="149">
        <f>ROUND(I358*H358,2)</f>
        <v>0</v>
      </c>
      <c r="BL358" s="17" t="s">
        <v>203</v>
      </c>
      <c r="BM358" s="148" t="s">
        <v>440</v>
      </c>
    </row>
    <row r="359" spans="2:65" s="12" customFormat="1" ht="11.25">
      <c r="B359" s="150"/>
      <c r="D359" s="151" t="s">
        <v>205</v>
      </c>
      <c r="F359" s="153" t="s">
        <v>1531</v>
      </c>
      <c r="H359" s="154">
        <v>744.75199999999995</v>
      </c>
      <c r="I359" s="155"/>
      <c r="L359" s="150"/>
      <c r="M359" s="156"/>
      <c r="T359" s="157"/>
      <c r="AT359" s="152" t="s">
        <v>205</v>
      </c>
      <c r="AU359" s="152" t="s">
        <v>89</v>
      </c>
      <c r="AV359" s="12" t="s">
        <v>89</v>
      </c>
      <c r="AW359" s="12" t="s">
        <v>4</v>
      </c>
      <c r="AX359" s="12" t="s">
        <v>21</v>
      </c>
      <c r="AY359" s="152" t="s">
        <v>196</v>
      </c>
    </row>
    <row r="360" spans="2:65" s="1" customFormat="1" ht="37.9" customHeight="1">
      <c r="B360" s="32"/>
      <c r="C360" s="137" t="s">
        <v>532</v>
      </c>
      <c r="D360" s="137" t="s">
        <v>198</v>
      </c>
      <c r="E360" s="138" t="s">
        <v>241</v>
      </c>
      <c r="F360" s="139" t="s">
        <v>242</v>
      </c>
      <c r="G360" s="140" t="s">
        <v>209</v>
      </c>
      <c r="H360" s="141">
        <v>186.18799999999999</v>
      </c>
      <c r="I360" s="142"/>
      <c r="J360" s="143">
        <f>ROUND(I360*H360,2)</f>
        <v>0</v>
      </c>
      <c r="K360" s="139" t="s">
        <v>217</v>
      </c>
      <c r="L360" s="32"/>
      <c r="M360" s="144" t="s">
        <v>1</v>
      </c>
      <c r="N360" s="145" t="s">
        <v>46</v>
      </c>
      <c r="P360" s="146">
        <f>O360*H360</f>
        <v>0</v>
      </c>
      <c r="Q360" s="146">
        <v>0</v>
      </c>
      <c r="R360" s="146">
        <f>Q360*H360</f>
        <v>0</v>
      </c>
      <c r="S360" s="146">
        <v>0</v>
      </c>
      <c r="T360" s="147">
        <f>S360*H360</f>
        <v>0</v>
      </c>
      <c r="AR360" s="148" t="s">
        <v>203</v>
      </c>
      <c r="AT360" s="148" t="s">
        <v>198</v>
      </c>
      <c r="AU360" s="148" t="s">
        <v>89</v>
      </c>
      <c r="AY360" s="17" t="s">
        <v>196</v>
      </c>
      <c r="BE360" s="149">
        <f>IF(N360="základní",J360,0)</f>
        <v>0</v>
      </c>
      <c r="BF360" s="149">
        <f>IF(N360="snížená",J360,0)</f>
        <v>0</v>
      </c>
      <c r="BG360" s="149">
        <f>IF(N360="zákl. přenesená",J360,0)</f>
        <v>0</v>
      </c>
      <c r="BH360" s="149">
        <f>IF(N360="sníž. přenesená",J360,0)</f>
        <v>0</v>
      </c>
      <c r="BI360" s="149">
        <f>IF(N360="nulová",J360,0)</f>
        <v>0</v>
      </c>
      <c r="BJ360" s="17" t="s">
        <v>21</v>
      </c>
      <c r="BK360" s="149">
        <f>ROUND(I360*H360,2)</f>
        <v>0</v>
      </c>
      <c r="BL360" s="17" t="s">
        <v>203</v>
      </c>
      <c r="BM360" s="148" t="s">
        <v>443</v>
      </c>
    </row>
    <row r="361" spans="2:65" s="1" customFormat="1" ht="24.2" customHeight="1">
      <c r="B361" s="32"/>
      <c r="C361" s="137" t="s">
        <v>536</v>
      </c>
      <c r="D361" s="137" t="s">
        <v>198</v>
      </c>
      <c r="E361" s="138" t="s">
        <v>445</v>
      </c>
      <c r="F361" s="139" t="s">
        <v>446</v>
      </c>
      <c r="G361" s="140" t="s">
        <v>201</v>
      </c>
      <c r="H361" s="141">
        <v>1528.98</v>
      </c>
      <c r="I361" s="142"/>
      <c r="J361" s="143">
        <f>ROUND(I361*H361,2)</f>
        <v>0</v>
      </c>
      <c r="K361" s="139" t="s">
        <v>202</v>
      </c>
      <c r="L361" s="32"/>
      <c r="M361" s="144" t="s">
        <v>1</v>
      </c>
      <c r="N361" s="145" t="s">
        <v>46</v>
      </c>
      <c r="P361" s="146">
        <f>O361*H361</f>
        <v>0</v>
      </c>
      <c r="Q361" s="146">
        <v>0</v>
      </c>
      <c r="R361" s="146">
        <f>Q361*H361</f>
        <v>0</v>
      </c>
      <c r="S361" s="146">
        <v>0</v>
      </c>
      <c r="T361" s="147">
        <f>S361*H361</f>
        <v>0</v>
      </c>
      <c r="AR361" s="148" t="s">
        <v>203</v>
      </c>
      <c r="AT361" s="148" t="s">
        <v>198</v>
      </c>
      <c r="AU361" s="148" t="s">
        <v>89</v>
      </c>
      <c r="AY361" s="17" t="s">
        <v>196</v>
      </c>
      <c r="BE361" s="149">
        <f>IF(N361="základní",J361,0)</f>
        <v>0</v>
      </c>
      <c r="BF361" s="149">
        <f>IF(N361="snížená",J361,0)</f>
        <v>0</v>
      </c>
      <c r="BG361" s="149">
        <f>IF(N361="zákl. přenesená",J361,0)</f>
        <v>0</v>
      </c>
      <c r="BH361" s="149">
        <f>IF(N361="sníž. přenesená",J361,0)</f>
        <v>0</v>
      </c>
      <c r="BI361" s="149">
        <f>IF(N361="nulová",J361,0)</f>
        <v>0</v>
      </c>
      <c r="BJ361" s="17" t="s">
        <v>21</v>
      </c>
      <c r="BK361" s="149">
        <f>ROUND(I361*H361,2)</f>
        <v>0</v>
      </c>
      <c r="BL361" s="17" t="s">
        <v>203</v>
      </c>
      <c r="BM361" s="148" t="s">
        <v>447</v>
      </c>
    </row>
    <row r="362" spans="2:65" s="13" customFormat="1" ht="11.25">
      <c r="B362" s="158"/>
      <c r="D362" s="151" t="s">
        <v>205</v>
      </c>
      <c r="E362" s="159" t="s">
        <v>1</v>
      </c>
      <c r="F362" s="160" t="s">
        <v>448</v>
      </c>
      <c r="H362" s="159" t="s">
        <v>1</v>
      </c>
      <c r="I362" s="161"/>
      <c r="L362" s="158"/>
      <c r="M362" s="162"/>
      <c r="T362" s="163"/>
      <c r="AT362" s="159" t="s">
        <v>205</v>
      </c>
      <c r="AU362" s="159" t="s">
        <v>89</v>
      </c>
      <c r="AV362" s="13" t="s">
        <v>21</v>
      </c>
      <c r="AW362" s="13" t="s">
        <v>36</v>
      </c>
      <c r="AX362" s="13" t="s">
        <v>81</v>
      </c>
      <c r="AY362" s="159" t="s">
        <v>196</v>
      </c>
    </row>
    <row r="363" spans="2:65" s="13" customFormat="1" ht="11.25">
      <c r="B363" s="158"/>
      <c r="D363" s="151" t="s">
        <v>205</v>
      </c>
      <c r="E363" s="159" t="s">
        <v>1</v>
      </c>
      <c r="F363" s="160" t="s">
        <v>449</v>
      </c>
      <c r="H363" s="159" t="s">
        <v>1</v>
      </c>
      <c r="I363" s="161"/>
      <c r="L363" s="158"/>
      <c r="M363" s="162"/>
      <c r="T363" s="163"/>
      <c r="AT363" s="159" t="s">
        <v>205</v>
      </c>
      <c r="AU363" s="159" t="s">
        <v>89</v>
      </c>
      <c r="AV363" s="13" t="s">
        <v>21</v>
      </c>
      <c r="AW363" s="13" t="s">
        <v>36</v>
      </c>
      <c r="AX363" s="13" t="s">
        <v>81</v>
      </c>
      <c r="AY363" s="159" t="s">
        <v>196</v>
      </c>
    </row>
    <row r="364" spans="2:65" s="12" customFormat="1" ht="11.25">
      <c r="B364" s="150"/>
      <c r="D364" s="151" t="s">
        <v>205</v>
      </c>
      <c r="E364" s="152" t="s">
        <v>1</v>
      </c>
      <c r="F364" s="153" t="s">
        <v>1532</v>
      </c>
      <c r="H364" s="154">
        <v>1508.58</v>
      </c>
      <c r="I364" s="155"/>
      <c r="L364" s="150"/>
      <c r="M364" s="156"/>
      <c r="T364" s="157"/>
      <c r="AT364" s="152" t="s">
        <v>205</v>
      </c>
      <c r="AU364" s="152" t="s">
        <v>89</v>
      </c>
      <c r="AV364" s="12" t="s">
        <v>89</v>
      </c>
      <c r="AW364" s="12" t="s">
        <v>36</v>
      </c>
      <c r="AX364" s="12" t="s">
        <v>81</v>
      </c>
      <c r="AY364" s="152" t="s">
        <v>196</v>
      </c>
    </row>
    <row r="365" spans="2:65" s="12" customFormat="1" ht="11.25">
      <c r="B365" s="150"/>
      <c r="D365" s="151" t="s">
        <v>205</v>
      </c>
      <c r="E365" s="152" t="s">
        <v>1</v>
      </c>
      <c r="F365" s="153" t="s">
        <v>1533</v>
      </c>
      <c r="H365" s="154">
        <v>20.399999999999999</v>
      </c>
      <c r="I365" s="155"/>
      <c r="L365" s="150"/>
      <c r="M365" s="156"/>
      <c r="T365" s="157"/>
      <c r="AT365" s="152" t="s">
        <v>205</v>
      </c>
      <c r="AU365" s="152" t="s">
        <v>89</v>
      </c>
      <c r="AV365" s="12" t="s">
        <v>89</v>
      </c>
      <c r="AW365" s="12" t="s">
        <v>36</v>
      </c>
      <c r="AX365" s="12" t="s">
        <v>81</v>
      </c>
      <c r="AY365" s="152" t="s">
        <v>196</v>
      </c>
    </row>
    <row r="366" spans="2:65" s="14" customFormat="1" ht="11.25">
      <c r="B366" s="164"/>
      <c r="D366" s="151" t="s">
        <v>205</v>
      </c>
      <c r="E366" s="165" t="s">
        <v>124</v>
      </c>
      <c r="F366" s="166" t="s">
        <v>249</v>
      </c>
      <c r="H366" s="167">
        <v>1528.98</v>
      </c>
      <c r="I366" s="168"/>
      <c r="L366" s="164"/>
      <c r="M366" s="169"/>
      <c r="T366" s="170"/>
      <c r="AT366" s="165" t="s">
        <v>205</v>
      </c>
      <c r="AU366" s="165" t="s">
        <v>89</v>
      </c>
      <c r="AV366" s="14" t="s">
        <v>203</v>
      </c>
      <c r="AW366" s="14" t="s">
        <v>36</v>
      </c>
      <c r="AX366" s="14" t="s">
        <v>21</v>
      </c>
      <c r="AY366" s="165" t="s">
        <v>196</v>
      </c>
    </row>
    <row r="367" spans="2:65" s="1" customFormat="1" ht="24.2" customHeight="1">
      <c r="B367" s="32"/>
      <c r="C367" s="137" t="s">
        <v>540</v>
      </c>
      <c r="D367" s="137" t="s">
        <v>198</v>
      </c>
      <c r="E367" s="138" t="s">
        <v>452</v>
      </c>
      <c r="F367" s="139" t="s">
        <v>453</v>
      </c>
      <c r="G367" s="140" t="s">
        <v>201</v>
      </c>
      <c r="H367" s="141">
        <v>1528.98</v>
      </c>
      <c r="I367" s="142"/>
      <c r="J367" s="143">
        <f>ROUND(I367*H367,2)</f>
        <v>0</v>
      </c>
      <c r="K367" s="139" t="s">
        <v>217</v>
      </c>
      <c r="L367" s="32"/>
      <c r="M367" s="144" t="s">
        <v>1</v>
      </c>
      <c r="N367" s="145" t="s">
        <v>46</v>
      </c>
      <c r="P367" s="146">
        <f>O367*H367</f>
        <v>0</v>
      </c>
      <c r="Q367" s="146">
        <v>0</v>
      </c>
      <c r="R367" s="146">
        <f>Q367*H367</f>
        <v>0</v>
      </c>
      <c r="S367" s="146">
        <v>0</v>
      </c>
      <c r="T367" s="147">
        <f>S367*H367</f>
        <v>0</v>
      </c>
      <c r="AR367" s="148" t="s">
        <v>203</v>
      </c>
      <c r="AT367" s="148" t="s">
        <v>198</v>
      </c>
      <c r="AU367" s="148" t="s">
        <v>89</v>
      </c>
      <c r="AY367" s="17" t="s">
        <v>196</v>
      </c>
      <c r="BE367" s="149">
        <f>IF(N367="základní",J367,0)</f>
        <v>0</v>
      </c>
      <c r="BF367" s="149">
        <f>IF(N367="snížená",J367,0)</f>
        <v>0</v>
      </c>
      <c r="BG367" s="149">
        <f>IF(N367="zákl. přenesená",J367,0)</f>
        <v>0</v>
      </c>
      <c r="BH367" s="149">
        <f>IF(N367="sníž. přenesená",J367,0)</f>
        <v>0</v>
      </c>
      <c r="BI367" s="149">
        <f>IF(N367="nulová",J367,0)</f>
        <v>0</v>
      </c>
      <c r="BJ367" s="17" t="s">
        <v>21</v>
      </c>
      <c r="BK367" s="149">
        <f>ROUND(I367*H367,2)</f>
        <v>0</v>
      </c>
      <c r="BL367" s="17" t="s">
        <v>203</v>
      </c>
      <c r="BM367" s="148" t="s">
        <v>454</v>
      </c>
    </row>
    <row r="368" spans="2:65" s="12" customFormat="1" ht="11.25">
      <c r="B368" s="150"/>
      <c r="D368" s="151" t="s">
        <v>205</v>
      </c>
      <c r="E368" s="152" t="s">
        <v>1</v>
      </c>
      <c r="F368" s="153" t="s">
        <v>124</v>
      </c>
      <c r="H368" s="154">
        <v>1528.98</v>
      </c>
      <c r="I368" s="155"/>
      <c r="L368" s="150"/>
      <c r="M368" s="156"/>
      <c r="T368" s="157"/>
      <c r="AT368" s="152" t="s">
        <v>205</v>
      </c>
      <c r="AU368" s="152" t="s">
        <v>89</v>
      </c>
      <c r="AV368" s="12" t="s">
        <v>89</v>
      </c>
      <c r="AW368" s="12" t="s">
        <v>36</v>
      </c>
      <c r="AX368" s="12" t="s">
        <v>21</v>
      </c>
      <c r="AY368" s="152" t="s">
        <v>196</v>
      </c>
    </row>
    <row r="369" spans="2:65" s="1" customFormat="1" ht="33" customHeight="1">
      <c r="B369" s="32"/>
      <c r="C369" s="137" t="s">
        <v>544</v>
      </c>
      <c r="D369" s="137" t="s">
        <v>198</v>
      </c>
      <c r="E369" s="138" t="s">
        <v>456</v>
      </c>
      <c r="F369" s="139" t="s">
        <v>457</v>
      </c>
      <c r="G369" s="140" t="s">
        <v>227</v>
      </c>
      <c r="H369" s="141">
        <v>609.79999999999995</v>
      </c>
      <c r="I369" s="142"/>
      <c r="J369" s="143">
        <f>ROUND(I369*H369,2)</f>
        <v>0</v>
      </c>
      <c r="K369" s="139" t="s">
        <v>202</v>
      </c>
      <c r="L369" s="32"/>
      <c r="M369" s="144" t="s">
        <v>1</v>
      </c>
      <c r="N369" s="145" t="s">
        <v>46</v>
      </c>
      <c r="P369" s="146">
        <f>O369*H369</f>
        <v>0</v>
      </c>
      <c r="Q369" s="146">
        <v>6.0999999999999997E-4</v>
      </c>
      <c r="R369" s="146">
        <f>Q369*H369</f>
        <v>0.37197799999999998</v>
      </c>
      <c r="S369" s="146">
        <v>0</v>
      </c>
      <c r="T369" s="147">
        <f>S369*H369</f>
        <v>0</v>
      </c>
      <c r="AR369" s="148" t="s">
        <v>203</v>
      </c>
      <c r="AT369" s="148" t="s">
        <v>198</v>
      </c>
      <c r="AU369" s="148" t="s">
        <v>89</v>
      </c>
      <c r="AY369" s="17" t="s">
        <v>196</v>
      </c>
      <c r="BE369" s="149">
        <f>IF(N369="základní",J369,0)</f>
        <v>0</v>
      </c>
      <c r="BF369" s="149">
        <f>IF(N369="snížená",J369,0)</f>
        <v>0</v>
      </c>
      <c r="BG369" s="149">
        <f>IF(N369="zákl. přenesená",J369,0)</f>
        <v>0</v>
      </c>
      <c r="BH369" s="149">
        <f>IF(N369="sníž. přenesená",J369,0)</f>
        <v>0</v>
      </c>
      <c r="BI369" s="149">
        <f>IF(N369="nulová",J369,0)</f>
        <v>0</v>
      </c>
      <c r="BJ369" s="17" t="s">
        <v>21</v>
      </c>
      <c r="BK369" s="149">
        <f>ROUND(I369*H369,2)</f>
        <v>0</v>
      </c>
      <c r="BL369" s="17" t="s">
        <v>203</v>
      </c>
      <c r="BM369" s="148" t="s">
        <v>458</v>
      </c>
    </row>
    <row r="370" spans="2:65" s="12" customFormat="1" ht="11.25">
      <c r="B370" s="150"/>
      <c r="D370" s="151" t="s">
        <v>205</v>
      </c>
      <c r="E370" s="152" t="s">
        <v>1</v>
      </c>
      <c r="F370" s="153" t="s">
        <v>152</v>
      </c>
      <c r="H370" s="154">
        <v>609.79999999999995</v>
      </c>
      <c r="I370" s="155"/>
      <c r="L370" s="150"/>
      <c r="M370" s="156"/>
      <c r="T370" s="157"/>
      <c r="AT370" s="152" t="s">
        <v>205</v>
      </c>
      <c r="AU370" s="152" t="s">
        <v>89</v>
      </c>
      <c r="AV370" s="12" t="s">
        <v>89</v>
      </c>
      <c r="AW370" s="12" t="s">
        <v>36</v>
      </c>
      <c r="AX370" s="12" t="s">
        <v>21</v>
      </c>
      <c r="AY370" s="152" t="s">
        <v>196</v>
      </c>
    </row>
    <row r="371" spans="2:65" s="1" customFormat="1" ht="24.2" customHeight="1">
      <c r="B371" s="32"/>
      <c r="C371" s="137" t="s">
        <v>548</v>
      </c>
      <c r="D371" s="137" t="s">
        <v>198</v>
      </c>
      <c r="E371" s="138" t="s">
        <v>460</v>
      </c>
      <c r="F371" s="139" t="s">
        <v>461</v>
      </c>
      <c r="G371" s="140" t="s">
        <v>201</v>
      </c>
      <c r="H371" s="141">
        <v>1225.08</v>
      </c>
      <c r="I371" s="142"/>
      <c r="J371" s="143">
        <f>ROUND(I371*H371,2)</f>
        <v>0</v>
      </c>
      <c r="K371" s="139" t="s">
        <v>202</v>
      </c>
      <c r="L371" s="32"/>
      <c r="M371" s="144" t="s">
        <v>1</v>
      </c>
      <c r="N371" s="145" t="s">
        <v>46</v>
      </c>
      <c r="P371" s="146">
        <f>O371*H371</f>
        <v>0</v>
      </c>
      <c r="Q371" s="146">
        <v>0</v>
      </c>
      <c r="R371" s="146">
        <f>Q371*H371</f>
        <v>0</v>
      </c>
      <c r="S371" s="146">
        <v>0</v>
      </c>
      <c r="T371" s="147">
        <f>S371*H371</f>
        <v>0</v>
      </c>
      <c r="AR371" s="148" t="s">
        <v>203</v>
      </c>
      <c r="AT371" s="148" t="s">
        <v>198</v>
      </c>
      <c r="AU371" s="148" t="s">
        <v>89</v>
      </c>
      <c r="AY371" s="17" t="s">
        <v>196</v>
      </c>
      <c r="BE371" s="149">
        <f>IF(N371="základní",J371,0)</f>
        <v>0</v>
      </c>
      <c r="BF371" s="149">
        <f>IF(N371="snížená",J371,0)</f>
        <v>0</v>
      </c>
      <c r="BG371" s="149">
        <f>IF(N371="zákl. přenesená",J371,0)</f>
        <v>0</v>
      </c>
      <c r="BH371" s="149">
        <f>IF(N371="sníž. přenesená",J371,0)</f>
        <v>0</v>
      </c>
      <c r="BI371" s="149">
        <f>IF(N371="nulová",J371,0)</f>
        <v>0</v>
      </c>
      <c r="BJ371" s="17" t="s">
        <v>21</v>
      </c>
      <c r="BK371" s="149">
        <f>ROUND(I371*H371,2)</f>
        <v>0</v>
      </c>
      <c r="BL371" s="17" t="s">
        <v>203</v>
      </c>
      <c r="BM371" s="148" t="s">
        <v>462</v>
      </c>
    </row>
    <row r="372" spans="2:65" s="13" customFormat="1" ht="11.25">
      <c r="B372" s="158"/>
      <c r="D372" s="151" t="s">
        <v>205</v>
      </c>
      <c r="E372" s="159" t="s">
        <v>1</v>
      </c>
      <c r="F372" s="160" t="s">
        <v>448</v>
      </c>
      <c r="H372" s="159" t="s">
        <v>1</v>
      </c>
      <c r="I372" s="161"/>
      <c r="L372" s="158"/>
      <c r="M372" s="162"/>
      <c r="T372" s="163"/>
      <c r="AT372" s="159" t="s">
        <v>205</v>
      </c>
      <c r="AU372" s="159" t="s">
        <v>89</v>
      </c>
      <c r="AV372" s="13" t="s">
        <v>21</v>
      </c>
      <c r="AW372" s="13" t="s">
        <v>36</v>
      </c>
      <c r="AX372" s="13" t="s">
        <v>81</v>
      </c>
      <c r="AY372" s="159" t="s">
        <v>196</v>
      </c>
    </row>
    <row r="373" spans="2:65" s="13" customFormat="1" ht="11.25">
      <c r="B373" s="158"/>
      <c r="D373" s="151" t="s">
        <v>205</v>
      </c>
      <c r="E373" s="159" t="s">
        <v>1</v>
      </c>
      <c r="F373" s="160" t="s">
        <v>449</v>
      </c>
      <c r="H373" s="159" t="s">
        <v>1</v>
      </c>
      <c r="I373" s="161"/>
      <c r="L373" s="158"/>
      <c r="M373" s="162"/>
      <c r="T373" s="163"/>
      <c r="AT373" s="159" t="s">
        <v>205</v>
      </c>
      <c r="AU373" s="159" t="s">
        <v>89</v>
      </c>
      <c r="AV373" s="13" t="s">
        <v>21</v>
      </c>
      <c r="AW373" s="13" t="s">
        <v>36</v>
      </c>
      <c r="AX373" s="13" t="s">
        <v>81</v>
      </c>
      <c r="AY373" s="159" t="s">
        <v>196</v>
      </c>
    </row>
    <row r="374" spans="2:65" s="12" customFormat="1" ht="11.25">
      <c r="B374" s="150"/>
      <c r="D374" s="151" t="s">
        <v>205</v>
      </c>
      <c r="E374" s="152" t="s">
        <v>1</v>
      </c>
      <c r="F374" s="153" t="s">
        <v>1534</v>
      </c>
      <c r="H374" s="154">
        <v>1210.73</v>
      </c>
      <c r="I374" s="155"/>
      <c r="L374" s="150"/>
      <c r="M374" s="156"/>
      <c r="T374" s="157"/>
      <c r="AT374" s="152" t="s">
        <v>205</v>
      </c>
      <c r="AU374" s="152" t="s">
        <v>89</v>
      </c>
      <c r="AV374" s="12" t="s">
        <v>89</v>
      </c>
      <c r="AW374" s="12" t="s">
        <v>36</v>
      </c>
      <c r="AX374" s="12" t="s">
        <v>81</v>
      </c>
      <c r="AY374" s="152" t="s">
        <v>196</v>
      </c>
    </row>
    <row r="375" spans="2:65" s="12" customFormat="1" ht="11.25">
      <c r="B375" s="150"/>
      <c r="D375" s="151" t="s">
        <v>205</v>
      </c>
      <c r="E375" s="152" t="s">
        <v>1</v>
      </c>
      <c r="F375" s="153" t="s">
        <v>1535</v>
      </c>
      <c r="H375" s="154">
        <v>14.35</v>
      </c>
      <c r="I375" s="155"/>
      <c r="L375" s="150"/>
      <c r="M375" s="156"/>
      <c r="T375" s="157"/>
      <c r="AT375" s="152" t="s">
        <v>205</v>
      </c>
      <c r="AU375" s="152" t="s">
        <v>89</v>
      </c>
      <c r="AV375" s="12" t="s">
        <v>89</v>
      </c>
      <c r="AW375" s="12" t="s">
        <v>36</v>
      </c>
      <c r="AX375" s="12" t="s">
        <v>81</v>
      </c>
      <c r="AY375" s="152" t="s">
        <v>196</v>
      </c>
    </row>
    <row r="376" spans="2:65" s="14" customFormat="1" ht="11.25">
      <c r="B376" s="164"/>
      <c r="D376" s="151" t="s">
        <v>205</v>
      </c>
      <c r="E376" s="165" t="s">
        <v>122</v>
      </c>
      <c r="F376" s="166" t="s">
        <v>249</v>
      </c>
      <c r="H376" s="167">
        <v>1225.08</v>
      </c>
      <c r="I376" s="168"/>
      <c r="L376" s="164"/>
      <c r="M376" s="169"/>
      <c r="T376" s="170"/>
      <c r="AT376" s="165" t="s">
        <v>205</v>
      </c>
      <c r="AU376" s="165" t="s">
        <v>89</v>
      </c>
      <c r="AV376" s="14" t="s">
        <v>203</v>
      </c>
      <c r="AW376" s="14" t="s">
        <v>36</v>
      </c>
      <c r="AX376" s="14" t="s">
        <v>21</v>
      </c>
      <c r="AY376" s="165" t="s">
        <v>196</v>
      </c>
    </row>
    <row r="377" spans="2:65" s="1" customFormat="1" ht="24.2" customHeight="1">
      <c r="B377" s="32"/>
      <c r="C377" s="137" t="s">
        <v>551</v>
      </c>
      <c r="D377" s="137" t="s">
        <v>198</v>
      </c>
      <c r="E377" s="138" t="s">
        <v>452</v>
      </c>
      <c r="F377" s="139" t="s">
        <v>453</v>
      </c>
      <c r="G377" s="140" t="s">
        <v>201</v>
      </c>
      <c r="H377" s="141">
        <v>1225.08</v>
      </c>
      <c r="I377" s="142"/>
      <c r="J377" s="143">
        <f>ROUND(I377*H377,2)</f>
        <v>0</v>
      </c>
      <c r="K377" s="139" t="s">
        <v>217</v>
      </c>
      <c r="L377" s="32"/>
      <c r="M377" s="144" t="s">
        <v>1</v>
      </c>
      <c r="N377" s="145" t="s">
        <v>46</v>
      </c>
      <c r="P377" s="146">
        <f>O377*H377</f>
        <v>0</v>
      </c>
      <c r="Q377" s="146">
        <v>0</v>
      </c>
      <c r="R377" s="146">
        <f>Q377*H377</f>
        <v>0</v>
      </c>
      <c r="S377" s="146">
        <v>0</v>
      </c>
      <c r="T377" s="147">
        <f>S377*H377</f>
        <v>0</v>
      </c>
      <c r="AR377" s="148" t="s">
        <v>203</v>
      </c>
      <c r="AT377" s="148" t="s">
        <v>198</v>
      </c>
      <c r="AU377" s="148" t="s">
        <v>89</v>
      </c>
      <c r="AY377" s="17" t="s">
        <v>196</v>
      </c>
      <c r="BE377" s="149">
        <f>IF(N377="základní",J377,0)</f>
        <v>0</v>
      </c>
      <c r="BF377" s="149">
        <f>IF(N377="snížená",J377,0)</f>
        <v>0</v>
      </c>
      <c r="BG377" s="149">
        <f>IF(N377="zákl. přenesená",J377,0)</f>
        <v>0</v>
      </c>
      <c r="BH377" s="149">
        <f>IF(N377="sníž. přenesená",J377,0)</f>
        <v>0</v>
      </c>
      <c r="BI377" s="149">
        <f>IF(N377="nulová",J377,0)</f>
        <v>0</v>
      </c>
      <c r="BJ377" s="17" t="s">
        <v>21</v>
      </c>
      <c r="BK377" s="149">
        <f>ROUND(I377*H377,2)</f>
        <v>0</v>
      </c>
      <c r="BL377" s="17" t="s">
        <v>203</v>
      </c>
      <c r="BM377" s="148" t="s">
        <v>465</v>
      </c>
    </row>
    <row r="378" spans="2:65" s="12" customFormat="1" ht="11.25">
      <c r="B378" s="150"/>
      <c r="D378" s="151" t="s">
        <v>205</v>
      </c>
      <c r="E378" s="152" t="s">
        <v>1</v>
      </c>
      <c r="F378" s="153" t="s">
        <v>122</v>
      </c>
      <c r="H378" s="154">
        <v>1225.08</v>
      </c>
      <c r="I378" s="155"/>
      <c r="L378" s="150"/>
      <c r="M378" s="156"/>
      <c r="T378" s="157"/>
      <c r="AT378" s="152" t="s">
        <v>205</v>
      </c>
      <c r="AU378" s="152" t="s">
        <v>89</v>
      </c>
      <c r="AV378" s="12" t="s">
        <v>89</v>
      </c>
      <c r="AW378" s="12" t="s">
        <v>36</v>
      </c>
      <c r="AX378" s="12" t="s">
        <v>21</v>
      </c>
      <c r="AY378" s="152" t="s">
        <v>196</v>
      </c>
    </row>
    <row r="379" spans="2:65" s="1" customFormat="1" ht="33" customHeight="1">
      <c r="B379" s="32"/>
      <c r="C379" s="137" t="s">
        <v>553</v>
      </c>
      <c r="D379" s="137" t="s">
        <v>198</v>
      </c>
      <c r="E379" s="138" t="s">
        <v>467</v>
      </c>
      <c r="F379" s="139" t="s">
        <v>468</v>
      </c>
      <c r="G379" s="140" t="s">
        <v>201</v>
      </c>
      <c r="H379" s="141">
        <v>926.28</v>
      </c>
      <c r="I379" s="142"/>
      <c r="J379" s="143">
        <f>ROUND(I379*H379,2)</f>
        <v>0</v>
      </c>
      <c r="K379" s="139" t="s">
        <v>202</v>
      </c>
      <c r="L379" s="32"/>
      <c r="M379" s="144" t="s">
        <v>1</v>
      </c>
      <c r="N379" s="145" t="s">
        <v>46</v>
      </c>
      <c r="P379" s="146">
        <f>O379*H379</f>
        <v>0</v>
      </c>
      <c r="Q379" s="146">
        <v>0</v>
      </c>
      <c r="R379" s="146">
        <f>Q379*H379</f>
        <v>0</v>
      </c>
      <c r="S379" s="146">
        <v>0</v>
      </c>
      <c r="T379" s="147">
        <f>S379*H379</f>
        <v>0</v>
      </c>
      <c r="AR379" s="148" t="s">
        <v>203</v>
      </c>
      <c r="AT379" s="148" t="s">
        <v>198</v>
      </c>
      <c r="AU379" s="148" t="s">
        <v>89</v>
      </c>
      <c r="AY379" s="17" t="s">
        <v>196</v>
      </c>
      <c r="BE379" s="149">
        <f>IF(N379="základní",J379,0)</f>
        <v>0</v>
      </c>
      <c r="BF379" s="149">
        <f>IF(N379="snížená",J379,0)</f>
        <v>0</v>
      </c>
      <c r="BG379" s="149">
        <f>IF(N379="zákl. přenesená",J379,0)</f>
        <v>0</v>
      </c>
      <c r="BH379" s="149">
        <f>IF(N379="sníž. přenesená",J379,0)</f>
        <v>0</v>
      </c>
      <c r="BI379" s="149">
        <f>IF(N379="nulová",J379,0)</f>
        <v>0</v>
      </c>
      <c r="BJ379" s="17" t="s">
        <v>21</v>
      </c>
      <c r="BK379" s="149">
        <f>ROUND(I379*H379,2)</f>
        <v>0</v>
      </c>
      <c r="BL379" s="17" t="s">
        <v>203</v>
      </c>
      <c r="BM379" s="148" t="s">
        <v>469</v>
      </c>
    </row>
    <row r="380" spans="2:65" s="13" customFormat="1" ht="11.25">
      <c r="B380" s="158"/>
      <c r="D380" s="151" t="s">
        <v>205</v>
      </c>
      <c r="E380" s="159" t="s">
        <v>1</v>
      </c>
      <c r="F380" s="160" t="s">
        <v>448</v>
      </c>
      <c r="H380" s="159" t="s">
        <v>1</v>
      </c>
      <c r="I380" s="161"/>
      <c r="L380" s="158"/>
      <c r="M380" s="162"/>
      <c r="T380" s="163"/>
      <c r="AT380" s="159" t="s">
        <v>205</v>
      </c>
      <c r="AU380" s="159" t="s">
        <v>89</v>
      </c>
      <c r="AV380" s="13" t="s">
        <v>21</v>
      </c>
      <c r="AW380" s="13" t="s">
        <v>36</v>
      </c>
      <c r="AX380" s="13" t="s">
        <v>81</v>
      </c>
      <c r="AY380" s="159" t="s">
        <v>196</v>
      </c>
    </row>
    <row r="381" spans="2:65" s="13" customFormat="1" ht="11.25">
      <c r="B381" s="158"/>
      <c r="D381" s="151" t="s">
        <v>205</v>
      </c>
      <c r="E381" s="159" t="s">
        <v>1</v>
      </c>
      <c r="F381" s="160" t="s">
        <v>470</v>
      </c>
      <c r="H381" s="159" t="s">
        <v>1</v>
      </c>
      <c r="I381" s="161"/>
      <c r="L381" s="158"/>
      <c r="M381" s="162"/>
      <c r="T381" s="163"/>
      <c r="AT381" s="159" t="s">
        <v>205</v>
      </c>
      <c r="AU381" s="159" t="s">
        <v>89</v>
      </c>
      <c r="AV381" s="13" t="s">
        <v>21</v>
      </c>
      <c r="AW381" s="13" t="s">
        <v>36</v>
      </c>
      <c r="AX381" s="13" t="s">
        <v>81</v>
      </c>
      <c r="AY381" s="159" t="s">
        <v>196</v>
      </c>
    </row>
    <row r="382" spans="2:65" s="12" customFormat="1" ht="11.25">
      <c r="B382" s="150"/>
      <c r="D382" s="151" t="s">
        <v>205</v>
      </c>
      <c r="E382" s="152" t="s">
        <v>1</v>
      </c>
      <c r="F382" s="153" t="s">
        <v>1536</v>
      </c>
      <c r="H382" s="154">
        <v>913.88</v>
      </c>
      <c r="I382" s="155"/>
      <c r="L382" s="150"/>
      <c r="M382" s="156"/>
      <c r="T382" s="157"/>
      <c r="AT382" s="152" t="s">
        <v>205</v>
      </c>
      <c r="AU382" s="152" t="s">
        <v>89</v>
      </c>
      <c r="AV382" s="12" t="s">
        <v>89</v>
      </c>
      <c r="AW382" s="12" t="s">
        <v>36</v>
      </c>
      <c r="AX382" s="12" t="s">
        <v>81</v>
      </c>
      <c r="AY382" s="152" t="s">
        <v>196</v>
      </c>
    </row>
    <row r="383" spans="2:65" s="12" customFormat="1" ht="11.25">
      <c r="B383" s="150"/>
      <c r="D383" s="151" t="s">
        <v>205</v>
      </c>
      <c r="E383" s="152" t="s">
        <v>1</v>
      </c>
      <c r="F383" s="153" t="s">
        <v>1537</v>
      </c>
      <c r="H383" s="154">
        <v>12.4</v>
      </c>
      <c r="I383" s="155"/>
      <c r="L383" s="150"/>
      <c r="M383" s="156"/>
      <c r="T383" s="157"/>
      <c r="AT383" s="152" t="s">
        <v>205</v>
      </c>
      <c r="AU383" s="152" t="s">
        <v>89</v>
      </c>
      <c r="AV383" s="12" t="s">
        <v>89</v>
      </c>
      <c r="AW383" s="12" t="s">
        <v>36</v>
      </c>
      <c r="AX383" s="12" t="s">
        <v>81</v>
      </c>
      <c r="AY383" s="152" t="s">
        <v>196</v>
      </c>
    </row>
    <row r="384" spans="2:65" s="14" customFormat="1" ht="11.25">
      <c r="B384" s="164"/>
      <c r="D384" s="151" t="s">
        <v>205</v>
      </c>
      <c r="E384" s="165" t="s">
        <v>127</v>
      </c>
      <c r="F384" s="166" t="s">
        <v>249</v>
      </c>
      <c r="H384" s="167">
        <v>926.28</v>
      </c>
      <c r="I384" s="168"/>
      <c r="L384" s="164"/>
      <c r="M384" s="169"/>
      <c r="T384" s="170"/>
      <c r="AT384" s="165" t="s">
        <v>205</v>
      </c>
      <c r="AU384" s="165" t="s">
        <v>89</v>
      </c>
      <c r="AV384" s="14" t="s">
        <v>203</v>
      </c>
      <c r="AW384" s="14" t="s">
        <v>36</v>
      </c>
      <c r="AX384" s="14" t="s">
        <v>21</v>
      </c>
      <c r="AY384" s="165" t="s">
        <v>196</v>
      </c>
    </row>
    <row r="385" spans="2:65" s="1" customFormat="1" ht="24.2" customHeight="1">
      <c r="B385" s="32"/>
      <c r="C385" s="137" t="s">
        <v>557</v>
      </c>
      <c r="D385" s="137" t="s">
        <v>198</v>
      </c>
      <c r="E385" s="138" t="s">
        <v>473</v>
      </c>
      <c r="F385" s="139" t="s">
        <v>474</v>
      </c>
      <c r="G385" s="140" t="s">
        <v>201</v>
      </c>
      <c r="H385" s="141">
        <v>926.28</v>
      </c>
      <c r="I385" s="142"/>
      <c r="J385" s="143">
        <f>ROUND(I385*H385,2)</f>
        <v>0</v>
      </c>
      <c r="K385" s="139" t="s">
        <v>217</v>
      </c>
      <c r="L385" s="32"/>
      <c r="M385" s="144" t="s">
        <v>1</v>
      </c>
      <c r="N385" s="145" t="s">
        <v>46</v>
      </c>
      <c r="P385" s="146">
        <f>O385*H385</f>
        <v>0</v>
      </c>
      <c r="Q385" s="146">
        <v>0</v>
      </c>
      <c r="R385" s="146">
        <f>Q385*H385</f>
        <v>0</v>
      </c>
      <c r="S385" s="146">
        <v>0</v>
      </c>
      <c r="T385" s="147">
        <f>S385*H385</f>
        <v>0</v>
      </c>
      <c r="AR385" s="148" t="s">
        <v>203</v>
      </c>
      <c r="AT385" s="148" t="s">
        <v>198</v>
      </c>
      <c r="AU385" s="148" t="s">
        <v>89</v>
      </c>
      <c r="AY385" s="17" t="s">
        <v>196</v>
      </c>
      <c r="BE385" s="149">
        <f>IF(N385="základní",J385,0)</f>
        <v>0</v>
      </c>
      <c r="BF385" s="149">
        <f>IF(N385="snížená",J385,0)</f>
        <v>0</v>
      </c>
      <c r="BG385" s="149">
        <f>IF(N385="zákl. přenesená",J385,0)</f>
        <v>0</v>
      </c>
      <c r="BH385" s="149">
        <f>IF(N385="sníž. přenesená",J385,0)</f>
        <v>0</v>
      </c>
      <c r="BI385" s="149">
        <f>IF(N385="nulová",J385,0)</f>
        <v>0</v>
      </c>
      <c r="BJ385" s="17" t="s">
        <v>21</v>
      </c>
      <c r="BK385" s="149">
        <f>ROUND(I385*H385,2)</f>
        <v>0</v>
      </c>
      <c r="BL385" s="17" t="s">
        <v>203</v>
      </c>
      <c r="BM385" s="148" t="s">
        <v>475</v>
      </c>
    </row>
    <row r="386" spans="2:65" s="12" customFormat="1" ht="11.25">
      <c r="B386" s="150"/>
      <c r="D386" s="151" t="s">
        <v>205</v>
      </c>
      <c r="E386" s="152" t="s">
        <v>1</v>
      </c>
      <c r="F386" s="153" t="s">
        <v>127</v>
      </c>
      <c r="H386" s="154">
        <v>926.28</v>
      </c>
      <c r="I386" s="155"/>
      <c r="L386" s="150"/>
      <c r="M386" s="156"/>
      <c r="T386" s="157"/>
      <c r="AT386" s="152" t="s">
        <v>205</v>
      </c>
      <c r="AU386" s="152" t="s">
        <v>89</v>
      </c>
      <c r="AV386" s="12" t="s">
        <v>89</v>
      </c>
      <c r="AW386" s="12" t="s">
        <v>36</v>
      </c>
      <c r="AX386" s="12" t="s">
        <v>21</v>
      </c>
      <c r="AY386" s="152" t="s">
        <v>196</v>
      </c>
    </row>
    <row r="387" spans="2:65" s="1" customFormat="1" ht="24.2" customHeight="1">
      <c r="B387" s="32"/>
      <c r="C387" s="137" t="s">
        <v>561</v>
      </c>
      <c r="D387" s="137" t="s">
        <v>198</v>
      </c>
      <c r="E387" s="138" t="s">
        <v>477</v>
      </c>
      <c r="F387" s="139" t="s">
        <v>478</v>
      </c>
      <c r="G387" s="140" t="s">
        <v>201</v>
      </c>
      <c r="H387" s="141">
        <v>623.28</v>
      </c>
      <c r="I387" s="142"/>
      <c r="J387" s="143">
        <f>ROUND(I387*H387,2)</f>
        <v>0</v>
      </c>
      <c r="K387" s="139" t="s">
        <v>202</v>
      </c>
      <c r="L387" s="32"/>
      <c r="M387" s="144" t="s">
        <v>1</v>
      </c>
      <c r="N387" s="145" t="s">
        <v>46</v>
      </c>
      <c r="P387" s="146">
        <f>O387*H387</f>
        <v>0</v>
      </c>
      <c r="Q387" s="146">
        <v>0</v>
      </c>
      <c r="R387" s="146">
        <f>Q387*H387</f>
        <v>0</v>
      </c>
      <c r="S387" s="146">
        <v>0</v>
      </c>
      <c r="T387" s="147">
        <f>S387*H387</f>
        <v>0</v>
      </c>
      <c r="AR387" s="148" t="s">
        <v>203</v>
      </c>
      <c r="AT387" s="148" t="s">
        <v>198</v>
      </c>
      <c r="AU387" s="148" t="s">
        <v>89</v>
      </c>
      <c r="AY387" s="17" t="s">
        <v>196</v>
      </c>
      <c r="BE387" s="149">
        <f>IF(N387="základní",J387,0)</f>
        <v>0</v>
      </c>
      <c r="BF387" s="149">
        <f>IF(N387="snížená",J387,0)</f>
        <v>0</v>
      </c>
      <c r="BG387" s="149">
        <f>IF(N387="zákl. přenesená",J387,0)</f>
        <v>0</v>
      </c>
      <c r="BH387" s="149">
        <f>IF(N387="sníž. přenesená",J387,0)</f>
        <v>0</v>
      </c>
      <c r="BI387" s="149">
        <f>IF(N387="nulová",J387,0)</f>
        <v>0</v>
      </c>
      <c r="BJ387" s="17" t="s">
        <v>21</v>
      </c>
      <c r="BK387" s="149">
        <f>ROUND(I387*H387,2)</f>
        <v>0</v>
      </c>
      <c r="BL387" s="17" t="s">
        <v>203</v>
      </c>
      <c r="BM387" s="148" t="s">
        <v>479</v>
      </c>
    </row>
    <row r="388" spans="2:65" s="13" customFormat="1" ht="11.25">
      <c r="B388" s="158"/>
      <c r="D388" s="151" t="s">
        <v>205</v>
      </c>
      <c r="E388" s="159" t="s">
        <v>1</v>
      </c>
      <c r="F388" s="160" t="s">
        <v>448</v>
      </c>
      <c r="H388" s="159" t="s">
        <v>1</v>
      </c>
      <c r="I388" s="161"/>
      <c r="L388" s="158"/>
      <c r="M388" s="162"/>
      <c r="T388" s="163"/>
      <c r="AT388" s="159" t="s">
        <v>205</v>
      </c>
      <c r="AU388" s="159" t="s">
        <v>89</v>
      </c>
      <c r="AV388" s="13" t="s">
        <v>21</v>
      </c>
      <c r="AW388" s="13" t="s">
        <v>36</v>
      </c>
      <c r="AX388" s="13" t="s">
        <v>81</v>
      </c>
      <c r="AY388" s="159" t="s">
        <v>196</v>
      </c>
    </row>
    <row r="389" spans="2:65" s="13" customFormat="1" ht="11.25">
      <c r="B389" s="158"/>
      <c r="D389" s="151" t="s">
        <v>205</v>
      </c>
      <c r="E389" s="159" t="s">
        <v>1</v>
      </c>
      <c r="F389" s="160" t="s">
        <v>223</v>
      </c>
      <c r="H389" s="159" t="s">
        <v>1</v>
      </c>
      <c r="I389" s="161"/>
      <c r="L389" s="158"/>
      <c r="M389" s="162"/>
      <c r="T389" s="163"/>
      <c r="AT389" s="159" t="s">
        <v>205</v>
      </c>
      <c r="AU389" s="159" t="s">
        <v>89</v>
      </c>
      <c r="AV389" s="13" t="s">
        <v>21</v>
      </c>
      <c r="AW389" s="13" t="s">
        <v>36</v>
      </c>
      <c r="AX389" s="13" t="s">
        <v>81</v>
      </c>
      <c r="AY389" s="159" t="s">
        <v>196</v>
      </c>
    </row>
    <row r="390" spans="2:65" s="12" customFormat="1" ht="11.25">
      <c r="B390" s="150"/>
      <c r="D390" s="151" t="s">
        <v>205</v>
      </c>
      <c r="E390" s="152" t="s">
        <v>1</v>
      </c>
      <c r="F390" s="153" t="s">
        <v>1538</v>
      </c>
      <c r="H390" s="154">
        <v>618.03</v>
      </c>
      <c r="I390" s="155"/>
      <c r="L390" s="150"/>
      <c r="M390" s="156"/>
      <c r="T390" s="157"/>
      <c r="AT390" s="152" t="s">
        <v>205</v>
      </c>
      <c r="AU390" s="152" t="s">
        <v>89</v>
      </c>
      <c r="AV390" s="12" t="s">
        <v>89</v>
      </c>
      <c r="AW390" s="12" t="s">
        <v>36</v>
      </c>
      <c r="AX390" s="12" t="s">
        <v>81</v>
      </c>
      <c r="AY390" s="152" t="s">
        <v>196</v>
      </c>
    </row>
    <row r="391" spans="2:65" s="12" customFormat="1" ht="11.25">
      <c r="B391" s="150"/>
      <c r="D391" s="151" t="s">
        <v>205</v>
      </c>
      <c r="E391" s="152" t="s">
        <v>1</v>
      </c>
      <c r="F391" s="153" t="s">
        <v>1539</v>
      </c>
      <c r="H391" s="154">
        <v>5.25</v>
      </c>
      <c r="I391" s="155"/>
      <c r="L391" s="150"/>
      <c r="M391" s="156"/>
      <c r="T391" s="157"/>
      <c r="AT391" s="152" t="s">
        <v>205</v>
      </c>
      <c r="AU391" s="152" t="s">
        <v>89</v>
      </c>
      <c r="AV391" s="12" t="s">
        <v>89</v>
      </c>
      <c r="AW391" s="12" t="s">
        <v>36</v>
      </c>
      <c r="AX391" s="12" t="s">
        <v>81</v>
      </c>
      <c r="AY391" s="152" t="s">
        <v>196</v>
      </c>
    </row>
    <row r="392" spans="2:65" s="14" customFormat="1" ht="11.25">
      <c r="B392" s="164"/>
      <c r="D392" s="151" t="s">
        <v>205</v>
      </c>
      <c r="E392" s="165" t="s">
        <v>154</v>
      </c>
      <c r="F392" s="166" t="s">
        <v>249</v>
      </c>
      <c r="H392" s="167">
        <v>623.28</v>
      </c>
      <c r="I392" s="168"/>
      <c r="L392" s="164"/>
      <c r="M392" s="169"/>
      <c r="T392" s="170"/>
      <c r="AT392" s="165" t="s">
        <v>205</v>
      </c>
      <c r="AU392" s="165" t="s">
        <v>89</v>
      </c>
      <c r="AV392" s="14" t="s">
        <v>203</v>
      </c>
      <c r="AW392" s="14" t="s">
        <v>36</v>
      </c>
      <c r="AX392" s="14" t="s">
        <v>21</v>
      </c>
      <c r="AY392" s="165" t="s">
        <v>196</v>
      </c>
    </row>
    <row r="393" spans="2:65" s="1" customFormat="1" ht="24.2" customHeight="1">
      <c r="B393" s="32"/>
      <c r="C393" s="137" t="s">
        <v>565</v>
      </c>
      <c r="D393" s="137" t="s">
        <v>198</v>
      </c>
      <c r="E393" s="138" t="s">
        <v>482</v>
      </c>
      <c r="F393" s="139" t="s">
        <v>483</v>
      </c>
      <c r="G393" s="140" t="s">
        <v>201</v>
      </c>
      <c r="H393" s="141">
        <v>325.38</v>
      </c>
      <c r="I393" s="142"/>
      <c r="J393" s="143">
        <f>ROUND(I393*H393,2)</f>
        <v>0</v>
      </c>
      <c r="K393" s="139" t="s">
        <v>202</v>
      </c>
      <c r="L393" s="32"/>
      <c r="M393" s="144" t="s">
        <v>1</v>
      </c>
      <c r="N393" s="145" t="s">
        <v>46</v>
      </c>
      <c r="P393" s="146">
        <f>O393*H393</f>
        <v>0</v>
      </c>
      <c r="Q393" s="146">
        <v>0.34499999999999997</v>
      </c>
      <c r="R393" s="146">
        <f>Q393*H393</f>
        <v>112.25609999999999</v>
      </c>
      <c r="S393" s="146">
        <v>0</v>
      </c>
      <c r="T393" s="147">
        <f>S393*H393</f>
        <v>0</v>
      </c>
      <c r="AR393" s="148" t="s">
        <v>203</v>
      </c>
      <c r="AT393" s="148" t="s">
        <v>198</v>
      </c>
      <c r="AU393" s="148" t="s">
        <v>89</v>
      </c>
      <c r="AY393" s="17" t="s">
        <v>196</v>
      </c>
      <c r="BE393" s="149">
        <f>IF(N393="základní",J393,0)</f>
        <v>0</v>
      </c>
      <c r="BF393" s="149">
        <f>IF(N393="snížená",J393,0)</f>
        <v>0</v>
      </c>
      <c r="BG393" s="149">
        <f>IF(N393="zákl. přenesená",J393,0)</f>
        <v>0</v>
      </c>
      <c r="BH393" s="149">
        <f>IF(N393="sníž. přenesená",J393,0)</f>
        <v>0</v>
      </c>
      <c r="BI393" s="149">
        <f>IF(N393="nulová",J393,0)</f>
        <v>0</v>
      </c>
      <c r="BJ393" s="17" t="s">
        <v>21</v>
      </c>
      <c r="BK393" s="149">
        <f>ROUND(I393*H393,2)</f>
        <v>0</v>
      </c>
      <c r="BL393" s="17" t="s">
        <v>203</v>
      </c>
      <c r="BM393" s="148" t="s">
        <v>484</v>
      </c>
    </row>
    <row r="394" spans="2:65" s="13" customFormat="1" ht="11.25">
      <c r="B394" s="158"/>
      <c r="D394" s="151" t="s">
        <v>205</v>
      </c>
      <c r="E394" s="159" t="s">
        <v>1</v>
      </c>
      <c r="F394" s="160" t="s">
        <v>448</v>
      </c>
      <c r="H394" s="159" t="s">
        <v>1</v>
      </c>
      <c r="I394" s="161"/>
      <c r="L394" s="158"/>
      <c r="M394" s="162"/>
      <c r="T394" s="163"/>
      <c r="AT394" s="159" t="s">
        <v>205</v>
      </c>
      <c r="AU394" s="159" t="s">
        <v>89</v>
      </c>
      <c r="AV394" s="13" t="s">
        <v>21</v>
      </c>
      <c r="AW394" s="13" t="s">
        <v>36</v>
      </c>
      <c r="AX394" s="13" t="s">
        <v>81</v>
      </c>
      <c r="AY394" s="159" t="s">
        <v>196</v>
      </c>
    </row>
    <row r="395" spans="2:65" s="13" customFormat="1" ht="11.25">
      <c r="B395" s="158"/>
      <c r="D395" s="151" t="s">
        <v>205</v>
      </c>
      <c r="E395" s="159" t="s">
        <v>1</v>
      </c>
      <c r="F395" s="160" t="s">
        <v>485</v>
      </c>
      <c r="H395" s="159" t="s">
        <v>1</v>
      </c>
      <c r="I395" s="161"/>
      <c r="L395" s="158"/>
      <c r="M395" s="162"/>
      <c r="T395" s="163"/>
      <c r="AT395" s="159" t="s">
        <v>205</v>
      </c>
      <c r="AU395" s="159" t="s">
        <v>89</v>
      </c>
      <c r="AV395" s="13" t="s">
        <v>21</v>
      </c>
      <c r="AW395" s="13" t="s">
        <v>36</v>
      </c>
      <c r="AX395" s="13" t="s">
        <v>81</v>
      </c>
      <c r="AY395" s="159" t="s">
        <v>196</v>
      </c>
    </row>
    <row r="396" spans="2:65" s="12" customFormat="1" ht="11.25">
      <c r="B396" s="150"/>
      <c r="D396" s="151" t="s">
        <v>205</v>
      </c>
      <c r="E396" s="152" t="s">
        <v>1</v>
      </c>
      <c r="F396" s="153" t="s">
        <v>486</v>
      </c>
      <c r="H396" s="154">
        <v>325.38</v>
      </c>
      <c r="I396" s="155"/>
      <c r="L396" s="150"/>
      <c r="M396" s="156"/>
      <c r="T396" s="157"/>
      <c r="AT396" s="152" t="s">
        <v>205</v>
      </c>
      <c r="AU396" s="152" t="s">
        <v>89</v>
      </c>
      <c r="AV396" s="12" t="s">
        <v>89</v>
      </c>
      <c r="AW396" s="12" t="s">
        <v>36</v>
      </c>
      <c r="AX396" s="12" t="s">
        <v>81</v>
      </c>
      <c r="AY396" s="152" t="s">
        <v>196</v>
      </c>
    </row>
    <row r="397" spans="2:65" s="14" customFormat="1" ht="11.25">
      <c r="B397" s="164"/>
      <c r="D397" s="151" t="s">
        <v>205</v>
      </c>
      <c r="E397" s="165" t="s">
        <v>158</v>
      </c>
      <c r="F397" s="166" t="s">
        <v>249</v>
      </c>
      <c r="H397" s="167">
        <v>325.38</v>
      </c>
      <c r="I397" s="168"/>
      <c r="L397" s="164"/>
      <c r="M397" s="169"/>
      <c r="T397" s="170"/>
      <c r="AT397" s="165" t="s">
        <v>205</v>
      </c>
      <c r="AU397" s="165" t="s">
        <v>89</v>
      </c>
      <c r="AV397" s="14" t="s">
        <v>203</v>
      </c>
      <c r="AW397" s="14" t="s">
        <v>36</v>
      </c>
      <c r="AX397" s="14" t="s">
        <v>21</v>
      </c>
      <c r="AY397" s="165" t="s">
        <v>196</v>
      </c>
    </row>
    <row r="398" spans="2:65" s="1" customFormat="1" ht="24.2" customHeight="1">
      <c r="B398" s="32"/>
      <c r="C398" s="137" t="s">
        <v>569</v>
      </c>
      <c r="D398" s="137" t="s">
        <v>198</v>
      </c>
      <c r="E398" s="138" t="s">
        <v>488</v>
      </c>
      <c r="F398" s="139" t="s">
        <v>390</v>
      </c>
      <c r="G398" s="140" t="s">
        <v>276</v>
      </c>
      <c r="H398" s="141">
        <v>48.807000000000002</v>
      </c>
      <c r="I398" s="142"/>
      <c r="J398" s="143">
        <f>ROUND(I398*H398,2)</f>
        <v>0</v>
      </c>
      <c r="K398" s="139" t="s">
        <v>217</v>
      </c>
      <c r="L398" s="32"/>
      <c r="M398" s="144" t="s">
        <v>1</v>
      </c>
      <c r="N398" s="145" t="s">
        <v>46</v>
      </c>
      <c r="P398" s="146">
        <f>O398*H398</f>
        <v>0</v>
      </c>
      <c r="Q398" s="146">
        <v>0</v>
      </c>
      <c r="R398" s="146">
        <f>Q398*H398</f>
        <v>0</v>
      </c>
      <c r="S398" s="146">
        <v>0</v>
      </c>
      <c r="T398" s="147">
        <f>S398*H398</f>
        <v>0</v>
      </c>
      <c r="AR398" s="148" t="s">
        <v>203</v>
      </c>
      <c r="AT398" s="148" t="s">
        <v>198</v>
      </c>
      <c r="AU398" s="148" t="s">
        <v>89</v>
      </c>
      <c r="AY398" s="17" t="s">
        <v>196</v>
      </c>
      <c r="BE398" s="149">
        <f>IF(N398="základní",J398,0)</f>
        <v>0</v>
      </c>
      <c r="BF398" s="149">
        <f>IF(N398="snížená",J398,0)</f>
        <v>0</v>
      </c>
      <c r="BG398" s="149">
        <f>IF(N398="zákl. přenesená",J398,0)</f>
        <v>0</v>
      </c>
      <c r="BH398" s="149">
        <f>IF(N398="sníž. přenesená",J398,0)</f>
        <v>0</v>
      </c>
      <c r="BI398" s="149">
        <f>IF(N398="nulová",J398,0)</f>
        <v>0</v>
      </c>
      <c r="BJ398" s="17" t="s">
        <v>21</v>
      </c>
      <c r="BK398" s="149">
        <f>ROUND(I398*H398,2)</f>
        <v>0</v>
      </c>
      <c r="BL398" s="17" t="s">
        <v>203</v>
      </c>
      <c r="BM398" s="148" t="s">
        <v>489</v>
      </c>
    </row>
    <row r="399" spans="2:65" s="12" customFormat="1" ht="11.25">
      <c r="B399" s="150"/>
      <c r="D399" s="151" t="s">
        <v>205</v>
      </c>
      <c r="E399" s="152" t="s">
        <v>1</v>
      </c>
      <c r="F399" s="153" t="s">
        <v>490</v>
      </c>
      <c r="H399" s="154">
        <v>48.807000000000002</v>
      </c>
      <c r="I399" s="155"/>
      <c r="L399" s="150"/>
      <c r="M399" s="156"/>
      <c r="T399" s="157"/>
      <c r="AT399" s="152" t="s">
        <v>205</v>
      </c>
      <c r="AU399" s="152" t="s">
        <v>89</v>
      </c>
      <c r="AV399" s="12" t="s">
        <v>89</v>
      </c>
      <c r="AW399" s="12" t="s">
        <v>36</v>
      </c>
      <c r="AX399" s="12" t="s">
        <v>21</v>
      </c>
      <c r="AY399" s="152" t="s">
        <v>196</v>
      </c>
    </row>
    <row r="400" spans="2:65" s="1" customFormat="1" ht="37.9" customHeight="1">
      <c r="B400" s="32"/>
      <c r="C400" s="137" t="s">
        <v>573</v>
      </c>
      <c r="D400" s="137" t="s">
        <v>198</v>
      </c>
      <c r="E400" s="138" t="s">
        <v>492</v>
      </c>
      <c r="F400" s="139" t="s">
        <v>493</v>
      </c>
      <c r="G400" s="140" t="s">
        <v>276</v>
      </c>
      <c r="H400" s="141">
        <v>48.807000000000002</v>
      </c>
      <c r="I400" s="142"/>
      <c r="J400" s="143">
        <f>ROUND(I400*H400,2)</f>
        <v>0</v>
      </c>
      <c r="K400" s="139" t="s">
        <v>202</v>
      </c>
      <c r="L400" s="32"/>
      <c r="M400" s="144" t="s">
        <v>1</v>
      </c>
      <c r="N400" s="145" t="s">
        <v>46</v>
      </c>
      <c r="P400" s="146">
        <f>O400*H400</f>
        <v>0</v>
      </c>
      <c r="Q400" s="146">
        <v>0</v>
      </c>
      <c r="R400" s="146">
        <f>Q400*H400</f>
        <v>0</v>
      </c>
      <c r="S400" s="146">
        <v>0</v>
      </c>
      <c r="T400" s="147">
        <f>S400*H400</f>
        <v>0</v>
      </c>
      <c r="AR400" s="148" t="s">
        <v>203</v>
      </c>
      <c r="AT400" s="148" t="s">
        <v>198</v>
      </c>
      <c r="AU400" s="148" t="s">
        <v>89</v>
      </c>
      <c r="AY400" s="17" t="s">
        <v>196</v>
      </c>
      <c r="BE400" s="149">
        <f>IF(N400="základní",J400,0)</f>
        <v>0</v>
      </c>
      <c r="BF400" s="149">
        <f>IF(N400="snížená",J400,0)</f>
        <v>0</v>
      </c>
      <c r="BG400" s="149">
        <f>IF(N400="zákl. přenesená",J400,0)</f>
        <v>0</v>
      </c>
      <c r="BH400" s="149">
        <f>IF(N400="sníž. přenesená",J400,0)</f>
        <v>0</v>
      </c>
      <c r="BI400" s="149">
        <f>IF(N400="nulová",J400,0)</f>
        <v>0</v>
      </c>
      <c r="BJ400" s="17" t="s">
        <v>21</v>
      </c>
      <c r="BK400" s="149">
        <f>ROUND(I400*H400,2)</f>
        <v>0</v>
      </c>
      <c r="BL400" s="17" t="s">
        <v>203</v>
      </c>
      <c r="BM400" s="148" t="s">
        <v>494</v>
      </c>
    </row>
    <row r="401" spans="2:65" s="1" customFormat="1" ht="24.2" customHeight="1">
      <c r="B401" s="32"/>
      <c r="C401" s="137" t="s">
        <v>577</v>
      </c>
      <c r="D401" s="137" t="s">
        <v>198</v>
      </c>
      <c r="E401" s="138" t="s">
        <v>967</v>
      </c>
      <c r="F401" s="139" t="s">
        <v>968</v>
      </c>
      <c r="G401" s="140" t="s">
        <v>227</v>
      </c>
      <c r="H401" s="141">
        <v>2</v>
      </c>
      <c r="I401" s="142"/>
      <c r="J401" s="143">
        <f>ROUND(I401*H401,2)</f>
        <v>0</v>
      </c>
      <c r="K401" s="139" t="s">
        <v>202</v>
      </c>
      <c r="L401" s="32"/>
      <c r="M401" s="144" t="s">
        <v>1</v>
      </c>
      <c r="N401" s="145" t="s">
        <v>46</v>
      </c>
      <c r="P401" s="146">
        <f>O401*H401</f>
        <v>0</v>
      </c>
      <c r="Q401" s="146">
        <v>0.2195</v>
      </c>
      <c r="R401" s="146">
        <f>Q401*H401</f>
        <v>0.439</v>
      </c>
      <c r="S401" s="146">
        <v>0</v>
      </c>
      <c r="T401" s="147">
        <f>S401*H401</f>
        <v>0</v>
      </c>
      <c r="AR401" s="148" t="s">
        <v>203</v>
      </c>
      <c r="AT401" s="148" t="s">
        <v>198</v>
      </c>
      <c r="AU401" s="148" t="s">
        <v>89</v>
      </c>
      <c r="AY401" s="17" t="s">
        <v>196</v>
      </c>
      <c r="BE401" s="149">
        <f>IF(N401="základní",J401,0)</f>
        <v>0</v>
      </c>
      <c r="BF401" s="149">
        <f>IF(N401="snížená",J401,0)</f>
        <v>0</v>
      </c>
      <c r="BG401" s="149">
        <f>IF(N401="zákl. přenesená",J401,0)</f>
        <v>0</v>
      </c>
      <c r="BH401" s="149">
        <f>IF(N401="sníž. přenesená",J401,0)</f>
        <v>0</v>
      </c>
      <c r="BI401" s="149">
        <f>IF(N401="nulová",J401,0)</f>
        <v>0</v>
      </c>
      <c r="BJ401" s="17" t="s">
        <v>21</v>
      </c>
      <c r="BK401" s="149">
        <f>ROUND(I401*H401,2)</f>
        <v>0</v>
      </c>
      <c r="BL401" s="17" t="s">
        <v>203</v>
      </c>
      <c r="BM401" s="148" t="s">
        <v>969</v>
      </c>
    </row>
    <row r="402" spans="2:65" s="12" customFormat="1" ht="11.25">
      <c r="B402" s="150"/>
      <c r="D402" s="151" t="s">
        <v>205</v>
      </c>
      <c r="E402" s="152" t="s">
        <v>1</v>
      </c>
      <c r="F402" s="153" t="s">
        <v>1418</v>
      </c>
      <c r="H402" s="154">
        <v>2</v>
      </c>
      <c r="I402" s="155"/>
      <c r="L402" s="150"/>
      <c r="M402" s="156"/>
      <c r="T402" s="157"/>
      <c r="AT402" s="152" t="s">
        <v>205</v>
      </c>
      <c r="AU402" s="152" t="s">
        <v>89</v>
      </c>
      <c r="AV402" s="12" t="s">
        <v>89</v>
      </c>
      <c r="AW402" s="12" t="s">
        <v>36</v>
      </c>
      <c r="AX402" s="12" t="s">
        <v>21</v>
      </c>
      <c r="AY402" s="152" t="s">
        <v>196</v>
      </c>
    </row>
    <row r="403" spans="2:65" s="1" customFormat="1" ht="33" customHeight="1">
      <c r="B403" s="32"/>
      <c r="C403" s="137" t="s">
        <v>581</v>
      </c>
      <c r="D403" s="137" t="s">
        <v>198</v>
      </c>
      <c r="E403" s="138" t="s">
        <v>496</v>
      </c>
      <c r="F403" s="139" t="s">
        <v>497</v>
      </c>
      <c r="G403" s="140" t="s">
        <v>209</v>
      </c>
      <c r="H403" s="141">
        <v>113.133</v>
      </c>
      <c r="I403" s="142"/>
      <c r="J403" s="143">
        <f>ROUND(I403*H403,2)</f>
        <v>0</v>
      </c>
      <c r="K403" s="139" t="s">
        <v>202</v>
      </c>
      <c r="L403" s="32"/>
      <c r="M403" s="144" t="s">
        <v>1</v>
      </c>
      <c r="N403" s="145" t="s">
        <v>46</v>
      </c>
      <c r="P403" s="146">
        <f>O403*H403</f>
        <v>0</v>
      </c>
      <c r="Q403" s="146">
        <v>0</v>
      </c>
      <c r="R403" s="146">
        <f>Q403*H403</f>
        <v>0</v>
      </c>
      <c r="S403" s="146">
        <v>0</v>
      </c>
      <c r="T403" s="147">
        <f>S403*H403</f>
        <v>0</v>
      </c>
      <c r="AR403" s="148" t="s">
        <v>203</v>
      </c>
      <c r="AT403" s="148" t="s">
        <v>198</v>
      </c>
      <c r="AU403" s="148" t="s">
        <v>89</v>
      </c>
      <c r="AY403" s="17" t="s">
        <v>196</v>
      </c>
      <c r="BE403" s="149">
        <f>IF(N403="základní",J403,0)</f>
        <v>0</v>
      </c>
      <c r="BF403" s="149">
        <f>IF(N403="snížená",J403,0)</f>
        <v>0</v>
      </c>
      <c r="BG403" s="149">
        <f>IF(N403="zákl. přenesená",J403,0)</f>
        <v>0</v>
      </c>
      <c r="BH403" s="149">
        <f>IF(N403="sníž. přenesená",J403,0)</f>
        <v>0</v>
      </c>
      <c r="BI403" s="149">
        <f>IF(N403="nulová",J403,0)</f>
        <v>0</v>
      </c>
      <c r="BJ403" s="17" t="s">
        <v>21</v>
      </c>
      <c r="BK403" s="149">
        <f>ROUND(I403*H403,2)</f>
        <v>0</v>
      </c>
      <c r="BL403" s="17" t="s">
        <v>203</v>
      </c>
      <c r="BM403" s="148" t="s">
        <v>498</v>
      </c>
    </row>
    <row r="404" spans="2:65" s="11" customFormat="1" ht="22.9" customHeight="1">
      <c r="B404" s="125"/>
      <c r="D404" s="126" t="s">
        <v>80</v>
      </c>
      <c r="E404" s="135" t="s">
        <v>997</v>
      </c>
      <c r="F404" s="135" t="s">
        <v>998</v>
      </c>
      <c r="I404" s="128"/>
      <c r="J404" s="136">
        <f>BK404</f>
        <v>0</v>
      </c>
      <c r="L404" s="125"/>
      <c r="M404" s="130"/>
      <c r="P404" s="131">
        <f>SUM(P405:P438)</f>
        <v>0</v>
      </c>
      <c r="R404" s="131">
        <f>SUM(R405:R438)</f>
        <v>4.4361086000000007</v>
      </c>
      <c r="T404" s="132">
        <f>SUM(T405:T438)</f>
        <v>3.5522499999999999</v>
      </c>
      <c r="AR404" s="126" t="s">
        <v>21</v>
      </c>
      <c r="AT404" s="133" t="s">
        <v>80</v>
      </c>
      <c r="AU404" s="133" t="s">
        <v>21</v>
      </c>
      <c r="AY404" s="126" t="s">
        <v>196</v>
      </c>
      <c r="BK404" s="134">
        <f>SUM(BK405:BK438)</f>
        <v>0</v>
      </c>
    </row>
    <row r="405" spans="2:65" s="1" customFormat="1" ht="24.2" customHeight="1">
      <c r="B405" s="32"/>
      <c r="C405" s="137" t="s">
        <v>585</v>
      </c>
      <c r="D405" s="137" t="s">
        <v>198</v>
      </c>
      <c r="E405" s="138" t="s">
        <v>818</v>
      </c>
      <c r="F405" s="139" t="s">
        <v>819</v>
      </c>
      <c r="G405" s="140" t="s">
        <v>201</v>
      </c>
      <c r="H405" s="141">
        <v>12.7</v>
      </c>
      <c r="I405" s="142"/>
      <c r="J405" s="143">
        <f>ROUND(I405*H405,2)</f>
        <v>0</v>
      </c>
      <c r="K405" s="139" t="s">
        <v>217</v>
      </c>
      <c r="L405" s="32"/>
      <c r="M405" s="144" t="s">
        <v>1</v>
      </c>
      <c r="N405" s="145" t="s">
        <v>46</v>
      </c>
      <c r="P405" s="146">
        <f>O405*H405</f>
        <v>0</v>
      </c>
      <c r="Q405" s="146">
        <v>0</v>
      </c>
      <c r="R405" s="146">
        <f>Q405*H405</f>
        <v>0</v>
      </c>
      <c r="S405" s="146">
        <v>0.13</v>
      </c>
      <c r="T405" s="147">
        <f>S405*H405</f>
        <v>1.651</v>
      </c>
      <c r="AR405" s="148" t="s">
        <v>203</v>
      </c>
      <c r="AT405" s="148" t="s">
        <v>198</v>
      </c>
      <c r="AU405" s="148" t="s">
        <v>89</v>
      </c>
      <c r="AY405" s="17" t="s">
        <v>196</v>
      </c>
      <c r="BE405" s="149">
        <f>IF(N405="základní",J405,0)</f>
        <v>0</v>
      </c>
      <c r="BF405" s="149">
        <f>IF(N405="snížená",J405,0)</f>
        <v>0</v>
      </c>
      <c r="BG405" s="149">
        <f>IF(N405="zákl. přenesená",J405,0)</f>
        <v>0</v>
      </c>
      <c r="BH405" s="149">
        <f>IF(N405="sníž. přenesená",J405,0)</f>
        <v>0</v>
      </c>
      <c r="BI405" s="149">
        <f>IF(N405="nulová",J405,0)</f>
        <v>0</v>
      </c>
      <c r="BJ405" s="17" t="s">
        <v>21</v>
      </c>
      <c r="BK405" s="149">
        <f>ROUND(I405*H405,2)</f>
        <v>0</v>
      </c>
      <c r="BL405" s="17" t="s">
        <v>203</v>
      </c>
      <c r="BM405" s="148" t="s">
        <v>999</v>
      </c>
    </row>
    <row r="406" spans="2:65" s="12" customFormat="1" ht="11.25">
      <c r="B406" s="150"/>
      <c r="D406" s="151" t="s">
        <v>205</v>
      </c>
      <c r="E406" s="152" t="s">
        <v>1</v>
      </c>
      <c r="F406" s="153" t="s">
        <v>1000</v>
      </c>
      <c r="H406" s="154">
        <v>12.7</v>
      </c>
      <c r="I406" s="155"/>
      <c r="L406" s="150"/>
      <c r="M406" s="156"/>
      <c r="T406" s="157"/>
      <c r="AT406" s="152" t="s">
        <v>205</v>
      </c>
      <c r="AU406" s="152" t="s">
        <v>89</v>
      </c>
      <c r="AV406" s="12" t="s">
        <v>89</v>
      </c>
      <c r="AW406" s="12" t="s">
        <v>36</v>
      </c>
      <c r="AX406" s="12" t="s">
        <v>21</v>
      </c>
      <c r="AY406" s="152" t="s">
        <v>196</v>
      </c>
    </row>
    <row r="407" spans="2:65" s="1" customFormat="1" ht="33" customHeight="1">
      <c r="B407" s="32"/>
      <c r="C407" s="137" t="s">
        <v>589</v>
      </c>
      <c r="D407" s="137" t="s">
        <v>198</v>
      </c>
      <c r="E407" s="138" t="s">
        <v>815</v>
      </c>
      <c r="F407" s="139" t="s">
        <v>816</v>
      </c>
      <c r="G407" s="140" t="s">
        <v>201</v>
      </c>
      <c r="H407" s="141">
        <v>12.7</v>
      </c>
      <c r="I407" s="142"/>
      <c r="J407" s="143">
        <f>ROUND(I407*H407,2)</f>
        <v>0</v>
      </c>
      <c r="K407" s="139" t="s">
        <v>202</v>
      </c>
      <c r="L407" s="32"/>
      <c r="M407" s="144" t="s">
        <v>1</v>
      </c>
      <c r="N407" s="145" t="s">
        <v>46</v>
      </c>
      <c r="P407" s="146">
        <f>O407*H407</f>
        <v>0</v>
      </c>
      <c r="Q407" s="146">
        <v>0</v>
      </c>
      <c r="R407" s="146">
        <f>Q407*H407</f>
        <v>0</v>
      </c>
      <c r="S407" s="146">
        <v>0</v>
      </c>
      <c r="T407" s="147">
        <f>S407*H407</f>
        <v>0</v>
      </c>
      <c r="AR407" s="148" t="s">
        <v>203</v>
      </c>
      <c r="AT407" s="148" t="s">
        <v>198</v>
      </c>
      <c r="AU407" s="148" t="s">
        <v>89</v>
      </c>
      <c r="AY407" s="17" t="s">
        <v>196</v>
      </c>
      <c r="BE407" s="149">
        <f>IF(N407="základní",J407,0)</f>
        <v>0</v>
      </c>
      <c r="BF407" s="149">
        <f>IF(N407="snížená",J407,0)</f>
        <v>0</v>
      </c>
      <c r="BG407" s="149">
        <f>IF(N407="zákl. přenesená",J407,0)</f>
        <v>0</v>
      </c>
      <c r="BH407" s="149">
        <f>IF(N407="sníž. přenesená",J407,0)</f>
        <v>0</v>
      </c>
      <c r="BI407" s="149">
        <f>IF(N407="nulová",J407,0)</f>
        <v>0</v>
      </c>
      <c r="BJ407" s="17" t="s">
        <v>21</v>
      </c>
      <c r="BK407" s="149">
        <f>ROUND(I407*H407,2)</f>
        <v>0</v>
      </c>
      <c r="BL407" s="17" t="s">
        <v>203</v>
      </c>
      <c r="BM407" s="148" t="s">
        <v>1001</v>
      </c>
    </row>
    <row r="408" spans="2:65" s="12" customFormat="1" ht="11.25">
      <c r="B408" s="150"/>
      <c r="D408" s="151" t="s">
        <v>205</v>
      </c>
      <c r="E408" s="152" t="s">
        <v>1</v>
      </c>
      <c r="F408" s="153" t="s">
        <v>1002</v>
      </c>
      <c r="H408" s="154">
        <v>12.7</v>
      </c>
      <c r="I408" s="155"/>
      <c r="L408" s="150"/>
      <c r="M408" s="156"/>
      <c r="T408" s="157"/>
      <c r="AT408" s="152" t="s">
        <v>205</v>
      </c>
      <c r="AU408" s="152" t="s">
        <v>89</v>
      </c>
      <c r="AV408" s="12" t="s">
        <v>89</v>
      </c>
      <c r="AW408" s="12" t="s">
        <v>36</v>
      </c>
      <c r="AX408" s="12" t="s">
        <v>21</v>
      </c>
      <c r="AY408" s="152" t="s">
        <v>196</v>
      </c>
    </row>
    <row r="409" spans="2:65" s="1" customFormat="1" ht="21.75" customHeight="1">
      <c r="B409" s="32"/>
      <c r="C409" s="137" t="s">
        <v>593</v>
      </c>
      <c r="D409" s="137" t="s">
        <v>198</v>
      </c>
      <c r="E409" s="138" t="s">
        <v>207</v>
      </c>
      <c r="F409" s="139" t="s">
        <v>208</v>
      </c>
      <c r="G409" s="140" t="s">
        <v>209</v>
      </c>
      <c r="H409" s="141">
        <v>1.651</v>
      </c>
      <c r="I409" s="142"/>
      <c r="J409" s="143">
        <f>ROUND(I409*H409,2)</f>
        <v>0</v>
      </c>
      <c r="K409" s="139" t="s">
        <v>202</v>
      </c>
      <c r="L409" s="32"/>
      <c r="M409" s="144" t="s">
        <v>1</v>
      </c>
      <c r="N409" s="145" t="s">
        <v>46</v>
      </c>
      <c r="P409" s="146">
        <f>O409*H409</f>
        <v>0</v>
      </c>
      <c r="Q409" s="146">
        <v>0</v>
      </c>
      <c r="R409" s="146">
        <f>Q409*H409</f>
        <v>0</v>
      </c>
      <c r="S409" s="146">
        <v>0</v>
      </c>
      <c r="T409" s="147">
        <f>S409*H409</f>
        <v>0</v>
      </c>
      <c r="AR409" s="148" t="s">
        <v>203</v>
      </c>
      <c r="AT409" s="148" t="s">
        <v>198</v>
      </c>
      <c r="AU409" s="148" t="s">
        <v>89</v>
      </c>
      <c r="AY409" s="17" t="s">
        <v>196</v>
      </c>
      <c r="BE409" s="149">
        <f>IF(N409="základní",J409,0)</f>
        <v>0</v>
      </c>
      <c r="BF409" s="149">
        <f>IF(N409="snížená",J409,0)</f>
        <v>0</v>
      </c>
      <c r="BG409" s="149">
        <f>IF(N409="zákl. přenesená",J409,0)</f>
        <v>0</v>
      </c>
      <c r="BH409" s="149">
        <f>IF(N409="sníž. přenesená",J409,0)</f>
        <v>0</v>
      </c>
      <c r="BI409" s="149">
        <f>IF(N409="nulová",J409,0)</f>
        <v>0</v>
      </c>
      <c r="BJ409" s="17" t="s">
        <v>21</v>
      </c>
      <c r="BK409" s="149">
        <f>ROUND(I409*H409,2)</f>
        <v>0</v>
      </c>
      <c r="BL409" s="17" t="s">
        <v>203</v>
      </c>
      <c r="BM409" s="148" t="s">
        <v>1003</v>
      </c>
    </row>
    <row r="410" spans="2:65" s="1" customFormat="1" ht="24.2" customHeight="1">
      <c r="B410" s="32"/>
      <c r="C410" s="137" t="s">
        <v>598</v>
      </c>
      <c r="D410" s="137" t="s">
        <v>198</v>
      </c>
      <c r="E410" s="138" t="s">
        <v>211</v>
      </c>
      <c r="F410" s="139" t="s">
        <v>212</v>
      </c>
      <c r="G410" s="140" t="s">
        <v>209</v>
      </c>
      <c r="H410" s="141">
        <v>6.6040000000000001</v>
      </c>
      <c r="I410" s="142"/>
      <c r="J410" s="143">
        <f>ROUND(I410*H410,2)</f>
        <v>0</v>
      </c>
      <c r="K410" s="139" t="s">
        <v>202</v>
      </c>
      <c r="L410" s="32"/>
      <c r="M410" s="144" t="s">
        <v>1</v>
      </c>
      <c r="N410" s="145" t="s">
        <v>46</v>
      </c>
      <c r="P410" s="146">
        <f>O410*H410</f>
        <v>0</v>
      </c>
      <c r="Q410" s="146">
        <v>0</v>
      </c>
      <c r="R410" s="146">
        <f>Q410*H410</f>
        <v>0</v>
      </c>
      <c r="S410" s="146">
        <v>0</v>
      </c>
      <c r="T410" s="147">
        <f>S410*H410</f>
        <v>0</v>
      </c>
      <c r="AR410" s="148" t="s">
        <v>203</v>
      </c>
      <c r="AT410" s="148" t="s">
        <v>198</v>
      </c>
      <c r="AU410" s="148" t="s">
        <v>89</v>
      </c>
      <c r="AY410" s="17" t="s">
        <v>196</v>
      </c>
      <c r="BE410" s="149">
        <f>IF(N410="základní",J410,0)</f>
        <v>0</v>
      </c>
      <c r="BF410" s="149">
        <f>IF(N410="snížená",J410,0)</f>
        <v>0</v>
      </c>
      <c r="BG410" s="149">
        <f>IF(N410="zákl. přenesená",J410,0)</f>
        <v>0</v>
      </c>
      <c r="BH410" s="149">
        <f>IF(N410="sníž. přenesená",J410,0)</f>
        <v>0</v>
      </c>
      <c r="BI410" s="149">
        <f>IF(N410="nulová",J410,0)</f>
        <v>0</v>
      </c>
      <c r="BJ410" s="17" t="s">
        <v>21</v>
      </c>
      <c r="BK410" s="149">
        <f>ROUND(I410*H410,2)</f>
        <v>0</v>
      </c>
      <c r="BL410" s="17" t="s">
        <v>203</v>
      </c>
      <c r="BM410" s="148" t="s">
        <v>1004</v>
      </c>
    </row>
    <row r="411" spans="2:65" s="12" customFormat="1" ht="11.25">
      <c r="B411" s="150"/>
      <c r="D411" s="151" t="s">
        <v>205</v>
      </c>
      <c r="F411" s="153" t="s">
        <v>1540</v>
      </c>
      <c r="H411" s="154">
        <v>6.6040000000000001</v>
      </c>
      <c r="I411" s="155"/>
      <c r="L411" s="150"/>
      <c r="M411" s="156"/>
      <c r="T411" s="157"/>
      <c r="AT411" s="152" t="s">
        <v>205</v>
      </c>
      <c r="AU411" s="152" t="s">
        <v>89</v>
      </c>
      <c r="AV411" s="12" t="s">
        <v>89</v>
      </c>
      <c r="AW411" s="12" t="s">
        <v>4</v>
      </c>
      <c r="AX411" s="12" t="s">
        <v>21</v>
      </c>
      <c r="AY411" s="152" t="s">
        <v>196</v>
      </c>
    </row>
    <row r="412" spans="2:65" s="1" customFormat="1" ht="24.2" customHeight="1">
      <c r="B412" s="32"/>
      <c r="C412" s="137" t="s">
        <v>602</v>
      </c>
      <c r="D412" s="137" t="s">
        <v>198</v>
      </c>
      <c r="E412" s="138" t="s">
        <v>215</v>
      </c>
      <c r="F412" s="139" t="s">
        <v>216</v>
      </c>
      <c r="G412" s="140" t="s">
        <v>209</v>
      </c>
      <c r="H412" s="141">
        <v>1.651</v>
      </c>
      <c r="I412" s="142"/>
      <c r="J412" s="143">
        <f>ROUND(I412*H412,2)</f>
        <v>0</v>
      </c>
      <c r="K412" s="139" t="s">
        <v>217</v>
      </c>
      <c r="L412" s="32"/>
      <c r="M412" s="144" t="s">
        <v>1</v>
      </c>
      <c r="N412" s="145" t="s">
        <v>46</v>
      </c>
      <c r="P412" s="146">
        <f>O412*H412</f>
        <v>0</v>
      </c>
      <c r="Q412" s="146">
        <v>0</v>
      </c>
      <c r="R412" s="146">
        <f>Q412*H412</f>
        <v>0</v>
      </c>
      <c r="S412" s="146">
        <v>0</v>
      </c>
      <c r="T412" s="147">
        <f>S412*H412</f>
        <v>0</v>
      </c>
      <c r="AR412" s="148" t="s">
        <v>203</v>
      </c>
      <c r="AT412" s="148" t="s">
        <v>198</v>
      </c>
      <c r="AU412" s="148" t="s">
        <v>89</v>
      </c>
      <c r="AY412" s="17" t="s">
        <v>196</v>
      </c>
      <c r="BE412" s="149">
        <f>IF(N412="základní",J412,0)</f>
        <v>0</v>
      </c>
      <c r="BF412" s="149">
        <f>IF(N412="snížená",J412,0)</f>
        <v>0</v>
      </c>
      <c r="BG412" s="149">
        <f>IF(N412="zákl. přenesená",J412,0)</f>
        <v>0</v>
      </c>
      <c r="BH412" s="149">
        <f>IF(N412="sníž. přenesená",J412,0)</f>
        <v>0</v>
      </c>
      <c r="BI412" s="149">
        <f>IF(N412="nulová",J412,0)</f>
        <v>0</v>
      </c>
      <c r="BJ412" s="17" t="s">
        <v>21</v>
      </c>
      <c r="BK412" s="149">
        <f>ROUND(I412*H412,2)</f>
        <v>0</v>
      </c>
      <c r="BL412" s="17" t="s">
        <v>203</v>
      </c>
      <c r="BM412" s="148" t="s">
        <v>1006</v>
      </c>
    </row>
    <row r="413" spans="2:65" s="1" customFormat="1" ht="33" customHeight="1">
      <c r="B413" s="32"/>
      <c r="C413" s="137" t="s">
        <v>606</v>
      </c>
      <c r="D413" s="137" t="s">
        <v>198</v>
      </c>
      <c r="E413" s="138" t="s">
        <v>845</v>
      </c>
      <c r="F413" s="139" t="s">
        <v>846</v>
      </c>
      <c r="G413" s="140" t="s">
        <v>201</v>
      </c>
      <c r="H413" s="141">
        <v>5.85</v>
      </c>
      <c r="I413" s="142"/>
      <c r="J413" s="143">
        <f>ROUND(I413*H413,2)</f>
        <v>0</v>
      </c>
      <c r="K413" s="139" t="s">
        <v>202</v>
      </c>
      <c r="L413" s="32"/>
      <c r="M413" s="144" t="s">
        <v>1</v>
      </c>
      <c r="N413" s="145" t="s">
        <v>46</v>
      </c>
      <c r="P413" s="146">
        <f>O413*H413</f>
        <v>0</v>
      </c>
      <c r="Q413" s="146">
        <v>0</v>
      </c>
      <c r="R413" s="146">
        <f>Q413*H413</f>
        <v>0</v>
      </c>
      <c r="S413" s="146">
        <v>0.32500000000000001</v>
      </c>
      <c r="T413" s="147">
        <f>S413*H413</f>
        <v>1.9012499999999999</v>
      </c>
      <c r="AR413" s="148" t="s">
        <v>203</v>
      </c>
      <c r="AT413" s="148" t="s">
        <v>198</v>
      </c>
      <c r="AU413" s="148" t="s">
        <v>89</v>
      </c>
      <c r="AY413" s="17" t="s">
        <v>196</v>
      </c>
      <c r="BE413" s="149">
        <f>IF(N413="základní",J413,0)</f>
        <v>0</v>
      </c>
      <c r="BF413" s="149">
        <f>IF(N413="snížená",J413,0)</f>
        <v>0</v>
      </c>
      <c r="BG413" s="149">
        <f>IF(N413="zákl. přenesená",J413,0)</f>
        <v>0</v>
      </c>
      <c r="BH413" s="149">
        <f>IF(N413="sníž. přenesená",J413,0)</f>
        <v>0</v>
      </c>
      <c r="BI413" s="149">
        <f>IF(N413="nulová",J413,0)</f>
        <v>0</v>
      </c>
      <c r="BJ413" s="17" t="s">
        <v>21</v>
      </c>
      <c r="BK413" s="149">
        <f>ROUND(I413*H413,2)</f>
        <v>0</v>
      </c>
      <c r="BL413" s="17" t="s">
        <v>203</v>
      </c>
      <c r="BM413" s="148" t="s">
        <v>1007</v>
      </c>
    </row>
    <row r="414" spans="2:65" s="12" customFormat="1" ht="11.25">
      <c r="B414" s="150"/>
      <c r="D414" s="151" t="s">
        <v>205</v>
      </c>
      <c r="E414" s="152" t="s">
        <v>1</v>
      </c>
      <c r="F414" s="153" t="s">
        <v>1008</v>
      </c>
      <c r="H414" s="154">
        <v>5.85</v>
      </c>
      <c r="I414" s="155"/>
      <c r="L414" s="150"/>
      <c r="M414" s="156"/>
      <c r="T414" s="157"/>
      <c r="AT414" s="152" t="s">
        <v>205</v>
      </c>
      <c r="AU414" s="152" t="s">
        <v>89</v>
      </c>
      <c r="AV414" s="12" t="s">
        <v>89</v>
      </c>
      <c r="AW414" s="12" t="s">
        <v>36</v>
      </c>
      <c r="AX414" s="12" t="s">
        <v>21</v>
      </c>
      <c r="AY414" s="152" t="s">
        <v>196</v>
      </c>
    </row>
    <row r="415" spans="2:65" s="1" customFormat="1" ht="24.2" customHeight="1">
      <c r="B415" s="32"/>
      <c r="C415" s="137" t="s">
        <v>610</v>
      </c>
      <c r="D415" s="137" t="s">
        <v>198</v>
      </c>
      <c r="E415" s="138" t="s">
        <v>849</v>
      </c>
      <c r="F415" s="139" t="s">
        <v>850</v>
      </c>
      <c r="G415" s="140" t="s">
        <v>227</v>
      </c>
      <c r="H415" s="141">
        <v>12.7</v>
      </c>
      <c r="I415" s="142"/>
      <c r="J415" s="143">
        <f>ROUND(I415*H415,2)</f>
        <v>0</v>
      </c>
      <c r="K415" s="139" t="s">
        <v>202</v>
      </c>
      <c r="L415" s="32"/>
      <c r="M415" s="144" t="s">
        <v>1</v>
      </c>
      <c r="N415" s="145" t="s">
        <v>46</v>
      </c>
      <c r="P415" s="146">
        <f>O415*H415</f>
        <v>0</v>
      </c>
      <c r="Q415" s="146">
        <v>3.0000000000000001E-5</v>
      </c>
      <c r="R415" s="146">
        <f>Q415*H415</f>
        <v>3.8099999999999999E-4</v>
      </c>
      <c r="S415" s="146">
        <v>0</v>
      </c>
      <c r="T415" s="147">
        <f>S415*H415</f>
        <v>0</v>
      </c>
      <c r="AR415" s="148" t="s">
        <v>203</v>
      </c>
      <c r="AT415" s="148" t="s">
        <v>198</v>
      </c>
      <c r="AU415" s="148" t="s">
        <v>89</v>
      </c>
      <c r="AY415" s="17" t="s">
        <v>196</v>
      </c>
      <c r="BE415" s="149">
        <f>IF(N415="základní",J415,0)</f>
        <v>0</v>
      </c>
      <c r="BF415" s="149">
        <f>IF(N415="snížená",J415,0)</f>
        <v>0</v>
      </c>
      <c r="BG415" s="149">
        <f>IF(N415="zákl. přenesená",J415,0)</f>
        <v>0</v>
      </c>
      <c r="BH415" s="149">
        <f>IF(N415="sníž. přenesená",J415,0)</f>
        <v>0</v>
      </c>
      <c r="BI415" s="149">
        <f>IF(N415="nulová",J415,0)</f>
        <v>0</v>
      </c>
      <c r="BJ415" s="17" t="s">
        <v>21</v>
      </c>
      <c r="BK415" s="149">
        <f>ROUND(I415*H415,2)</f>
        <v>0</v>
      </c>
      <c r="BL415" s="17" t="s">
        <v>203</v>
      </c>
      <c r="BM415" s="148" t="s">
        <v>1009</v>
      </c>
    </row>
    <row r="416" spans="2:65" s="13" customFormat="1" ht="11.25">
      <c r="B416" s="158"/>
      <c r="D416" s="151" t="s">
        <v>205</v>
      </c>
      <c r="E416" s="159" t="s">
        <v>1</v>
      </c>
      <c r="F416" s="160" t="s">
        <v>448</v>
      </c>
      <c r="H416" s="159" t="s">
        <v>1</v>
      </c>
      <c r="I416" s="161"/>
      <c r="L416" s="158"/>
      <c r="M416" s="162"/>
      <c r="T416" s="163"/>
      <c r="AT416" s="159" t="s">
        <v>205</v>
      </c>
      <c r="AU416" s="159" t="s">
        <v>89</v>
      </c>
      <c r="AV416" s="13" t="s">
        <v>21</v>
      </c>
      <c r="AW416" s="13" t="s">
        <v>36</v>
      </c>
      <c r="AX416" s="13" t="s">
        <v>81</v>
      </c>
      <c r="AY416" s="159" t="s">
        <v>196</v>
      </c>
    </row>
    <row r="417" spans="2:65" s="13" customFormat="1" ht="11.25">
      <c r="B417" s="158"/>
      <c r="D417" s="151" t="s">
        <v>205</v>
      </c>
      <c r="E417" s="159" t="s">
        <v>1</v>
      </c>
      <c r="F417" s="160" t="s">
        <v>1010</v>
      </c>
      <c r="H417" s="159" t="s">
        <v>1</v>
      </c>
      <c r="I417" s="161"/>
      <c r="L417" s="158"/>
      <c r="M417" s="162"/>
      <c r="T417" s="163"/>
      <c r="AT417" s="159" t="s">
        <v>205</v>
      </c>
      <c r="AU417" s="159" t="s">
        <v>89</v>
      </c>
      <c r="AV417" s="13" t="s">
        <v>21</v>
      </c>
      <c r="AW417" s="13" t="s">
        <v>36</v>
      </c>
      <c r="AX417" s="13" t="s">
        <v>81</v>
      </c>
      <c r="AY417" s="159" t="s">
        <v>196</v>
      </c>
    </row>
    <row r="418" spans="2:65" s="12" customFormat="1" ht="22.5">
      <c r="B418" s="150"/>
      <c r="D418" s="151" t="s">
        <v>205</v>
      </c>
      <c r="E418" s="152" t="s">
        <v>1</v>
      </c>
      <c r="F418" s="153" t="s">
        <v>1541</v>
      </c>
      <c r="H418" s="154">
        <v>12.7</v>
      </c>
      <c r="I418" s="155"/>
      <c r="L418" s="150"/>
      <c r="M418" s="156"/>
      <c r="T418" s="157"/>
      <c r="AT418" s="152" t="s">
        <v>205</v>
      </c>
      <c r="AU418" s="152" t="s">
        <v>89</v>
      </c>
      <c r="AV418" s="12" t="s">
        <v>89</v>
      </c>
      <c r="AW418" s="12" t="s">
        <v>36</v>
      </c>
      <c r="AX418" s="12" t="s">
        <v>21</v>
      </c>
      <c r="AY418" s="152" t="s">
        <v>196</v>
      </c>
    </row>
    <row r="419" spans="2:65" s="1" customFormat="1" ht="21.75" customHeight="1">
      <c r="B419" s="32"/>
      <c r="C419" s="137" t="s">
        <v>614</v>
      </c>
      <c r="D419" s="137" t="s">
        <v>198</v>
      </c>
      <c r="E419" s="138" t="s">
        <v>232</v>
      </c>
      <c r="F419" s="139" t="s">
        <v>233</v>
      </c>
      <c r="G419" s="140" t="s">
        <v>209</v>
      </c>
      <c r="H419" s="141">
        <v>1.901</v>
      </c>
      <c r="I419" s="142"/>
      <c r="J419" s="143">
        <f>ROUND(I419*H419,2)</f>
        <v>0</v>
      </c>
      <c r="K419" s="139" t="s">
        <v>202</v>
      </c>
      <c r="L419" s="32"/>
      <c r="M419" s="144" t="s">
        <v>1</v>
      </c>
      <c r="N419" s="145" t="s">
        <v>46</v>
      </c>
      <c r="P419" s="146">
        <f>O419*H419</f>
        <v>0</v>
      </c>
      <c r="Q419" s="146">
        <v>0</v>
      </c>
      <c r="R419" s="146">
        <f>Q419*H419</f>
        <v>0</v>
      </c>
      <c r="S419" s="146">
        <v>0</v>
      </c>
      <c r="T419" s="147">
        <f>S419*H419</f>
        <v>0</v>
      </c>
      <c r="AR419" s="148" t="s">
        <v>203</v>
      </c>
      <c r="AT419" s="148" t="s">
        <v>198</v>
      </c>
      <c r="AU419" s="148" t="s">
        <v>89</v>
      </c>
      <c r="AY419" s="17" t="s">
        <v>196</v>
      </c>
      <c r="BE419" s="149">
        <f>IF(N419="základní",J419,0)</f>
        <v>0</v>
      </c>
      <c r="BF419" s="149">
        <f>IF(N419="snížená",J419,0)</f>
        <v>0</v>
      </c>
      <c r="BG419" s="149">
        <f>IF(N419="zákl. přenesená",J419,0)</f>
        <v>0</v>
      </c>
      <c r="BH419" s="149">
        <f>IF(N419="sníž. přenesená",J419,0)</f>
        <v>0</v>
      </c>
      <c r="BI419" s="149">
        <f>IF(N419="nulová",J419,0)</f>
        <v>0</v>
      </c>
      <c r="BJ419" s="17" t="s">
        <v>21</v>
      </c>
      <c r="BK419" s="149">
        <f>ROUND(I419*H419,2)</f>
        <v>0</v>
      </c>
      <c r="BL419" s="17" t="s">
        <v>203</v>
      </c>
      <c r="BM419" s="148" t="s">
        <v>1012</v>
      </c>
    </row>
    <row r="420" spans="2:65" s="1" customFormat="1" ht="24.2" customHeight="1">
      <c r="B420" s="32"/>
      <c r="C420" s="137" t="s">
        <v>618</v>
      </c>
      <c r="D420" s="137" t="s">
        <v>198</v>
      </c>
      <c r="E420" s="138" t="s">
        <v>236</v>
      </c>
      <c r="F420" s="139" t="s">
        <v>237</v>
      </c>
      <c r="G420" s="140" t="s">
        <v>209</v>
      </c>
      <c r="H420" s="141">
        <v>7.6040000000000001</v>
      </c>
      <c r="I420" s="142"/>
      <c r="J420" s="143">
        <f>ROUND(I420*H420,2)</f>
        <v>0</v>
      </c>
      <c r="K420" s="139" t="s">
        <v>202</v>
      </c>
      <c r="L420" s="32"/>
      <c r="M420" s="144" t="s">
        <v>1</v>
      </c>
      <c r="N420" s="145" t="s">
        <v>46</v>
      </c>
      <c r="P420" s="146">
        <f>O420*H420</f>
        <v>0</v>
      </c>
      <c r="Q420" s="146">
        <v>0</v>
      </c>
      <c r="R420" s="146">
        <f>Q420*H420</f>
        <v>0</v>
      </c>
      <c r="S420" s="146">
        <v>0</v>
      </c>
      <c r="T420" s="147">
        <f>S420*H420</f>
        <v>0</v>
      </c>
      <c r="AR420" s="148" t="s">
        <v>203</v>
      </c>
      <c r="AT420" s="148" t="s">
        <v>198</v>
      </c>
      <c r="AU420" s="148" t="s">
        <v>89</v>
      </c>
      <c r="AY420" s="17" t="s">
        <v>196</v>
      </c>
      <c r="BE420" s="149">
        <f>IF(N420="základní",J420,0)</f>
        <v>0</v>
      </c>
      <c r="BF420" s="149">
        <f>IF(N420="snížená",J420,0)</f>
        <v>0</v>
      </c>
      <c r="BG420" s="149">
        <f>IF(N420="zákl. přenesená",J420,0)</f>
        <v>0</v>
      </c>
      <c r="BH420" s="149">
        <f>IF(N420="sníž. přenesená",J420,0)</f>
        <v>0</v>
      </c>
      <c r="BI420" s="149">
        <f>IF(N420="nulová",J420,0)</f>
        <v>0</v>
      </c>
      <c r="BJ420" s="17" t="s">
        <v>21</v>
      </c>
      <c r="BK420" s="149">
        <f>ROUND(I420*H420,2)</f>
        <v>0</v>
      </c>
      <c r="BL420" s="17" t="s">
        <v>203</v>
      </c>
      <c r="BM420" s="148" t="s">
        <v>1013</v>
      </c>
    </row>
    <row r="421" spans="2:65" s="12" customFormat="1" ht="11.25">
      <c r="B421" s="150"/>
      <c r="D421" s="151" t="s">
        <v>205</v>
      </c>
      <c r="F421" s="153" t="s">
        <v>1542</v>
      </c>
      <c r="H421" s="154">
        <v>7.6040000000000001</v>
      </c>
      <c r="I421" s="155"/>
      <c r="L421" s="150"/>
      <c r="M421" s="156"/>
      <c r="T421" s="157"/>
      <c r="AT421" s="152" t="s">
        <v>205</v>
      </c>
      <c r="AU421" s="152" t="s">
        <v>89</v>
      </c>
      <c r="AV421" s="12" t="s">
        <v>89</v>
      </c>
      <c r="AW421" s="12" t="s">
        <v>4</v>
      </c>
      <c r="AX421" s="12" t="s">
        <v>21</v>
      </c>
      <c r="AY421" s="152" t="s">
        <v>196</v>
      </c>
    </row>
    <row r="422" spans="2:65" s="1" customFormat="1" ht="37.9" customHeight="1">
      <c r="B422" s="32"/>
      <c r="C422" s="137" t="s">
        <v>622</v>
      </c>
      <c r="D422" s="137" t="s">
        <v>198</v>
      </c>
      <c r="E422" s="138" t="s">
        <v>241</v>
      </c>
      <c r="F422" s="139" t="s">
        <v>242</v>
      </c>
      <c r="G422" s="140" t="s">
        <v>209</v>
      </c>
      <c r="H422" s="141">
        <v>1.901</v>
      </c>
      <c r="I422" s="142"/>
      <c r="J422" s="143">
        <f>ROUND(I422*H422,2)</f>
        <v>0</v>
      </c>
      <c r="K422" s="139" t="s">
        <v>217</v>
      </c>
      <c r="L422" s="32"/>
      <c r="M422" s="144" t="s">
        <v>1</v>
      </c>
      <c r="N422" s="145" t="s">
        <v>46</v>
      </c>
      <c r="P422" s="146">
        <f>O422*H422</f>
        <v>0</v>
      </c>
      <c r="Q422" s="146">
        <v>0</v>
      </c>
      <c r="R422" s="146">
        <f>Q422*H422</f>
        <v>0</v>
      </c>
      <c r="S422" s="146">
        <v>0</v>
      </c>
      <c r="T422" s="147">
        <f>S422*H422</f>
        <v>0</v>
      </c>
      <c r="AR422" s="148" t="s">
        <v>203</v>
      </c>
      <c r="AT422" s="148" t="s">
        <v>198</v>
      </c>
      <c r="AU422" s="148" t="s">
        <v>89</v>
      </c>
      <c r="AY422" s="17" t="s">
        <v>196</v>
      </c>
      <c r="BE422" s="149">
        <f>IF(N422="základní",J422,0)</f>
        <v>0</v>
      </c>
      <c r="BF422" s="149">
        <f>IF(N422="snížená",J422,0)</f>
        <v>0</v>
      </c>
      <c r="BG422" s="149">
        <f>IF(N422="zákl. přenesená",J422,0)</f>
        <v>0</v>
      </c>
      <c r="BH422" s="149">
        <f>IF(N422="sníž. přenesená",J422,0)</f>
        <v>0</v>
      </c>
      <c r="BI422" s="149">
        <f>IF(N422="nulová",J422,0)</f>
        <v>0</v>
      </c>
      <c r="BJ422" s="17" t="s">
        <v>21</v>
      </c>
      <c r="BK422" s="149">
        <f>ROUND(I422*H422,2)</f>
        <v>0</v>
      </c>
      <c r="BL422" s="17" t="s">
        <v>203</v>
      </c>
      <c r="BM422" s="148" t="s">
        <v>1015</v>
      </c>
    </row>
    <row r="423" spans="2:65" s="1" customFormat="1" ht="44.25" customHeight="1">
      <c r="B423" s="32"/>
      <c r="C423" s="137" t="s">
        <v>626</v>
      </c>
      <c r="D423" s="137" t="s">
        <v>198</v>
      </c>
      <c r="E423" s="138" t="s">
        <v>1016</v>
      </c>
      <c r="F423" s="139" t="s">
        <v>1017</v>
      </c>
      <c r="G423" s="140" t="s">
        <v>201</v>
      </c>
      <c r="H423" s="141">
        <v>17.98</v>
      </c>
      <c r="I423" s="142"/>
      <c r="J423" s="143">
        <f>ROUND(I423*H423,2)</f>
        <v>0</v>
      </c>
      <c r="K423" s="139" t="s">
        <v>217</v>
      </c>
      <c r="L423" s="32"/>
      <c r="M423" s="144" t="s">
        <v>1</v>
      </c>
      <c r="N423" s="145" t="s">
        <v>46</v>
      </c>
      <c r="P423" s="146">
        <f>O423*H423</f>
        <v>0</v>
      </c>
      <c r="Q423" s="146">
        <v>0.11162</v>
      </c>
      <c r="R423" s="146">
        <f>Q423*H423</f>
        <v>2.0069276</v>
      </c>
      <c r="S423" s="146">
        <v>0</v>
      </c>
      <c r="T423" s="147">
        <f>S423*H423</f>
        <v>0</v>
      </c>
      <c r="AR423" s="148" t="s">
        <v>203</v>
      </c>
      <c r="AT423" s="148" t="s">
        <v>198</v>
      </c>
      <c r="AU423" s="148" t="s">
        <v>89</v>
      </c>
      <c r="AY423" s="17" t="s">
        <v>196</v>
      </c>
      <c r="BE423" s="149">
        <f>IF(N423="základní",J423,0)</f>
        <v>0</v>
      </c>
      <c r="BF423" s="149">
        <f>IF(N423="snížená",J423,0)</f>
        <v>0</v>
      </c>
      <c r="BG423" s="149">
        <f>IF(N423="zákl. přenesená",J423,0)</f>
        <v>0</v>
      </c>
      <c r="BH423" s="149">
        <f>IF(N423="sníž. přenesená",J423,0)</f>
        <v>0</v>
      </c>
      <c r="BI423" s="149">
        <f>IF(N423="nulová",J423,0)</f>
        <v>0</v>
      </c>
      <c r="BJ423" s="17" t="s">
        <v>21</v>
      </c>
      <c r="BK423" s="149">
        <f>ROUND(I423*H423,2)</f>
        <v>0</v>
      </c>
      <c r="BL423" s="17" t="s">
        <v>203</v>
      </c>
      <c r="BM423" s="148" t="s">
        <v>1018</v>
      </c>
    </row>
    <row r="424" spans="2:65" s="13" customFormat="1" ht="11.25">
      <c r="B424" s="158"/>
      <c r="D424" s="151" t="s">
        <v>205</v>
      </c>
      <c r="E424" s="159" t="s">
        <v>1</v>
      </c>
      <c r="F424" s="160" t="s">
        <v>448</v>
      </c>
      <c r="H424" s="159" t="s">
        <v>1</v>
      </c>
      <c r="I424" s="161"/>
      <c r="L424" s="158"/>
      <c r="M424" s="162"/>
      <c r="T424" s="163"/>
      <c r="AT424" s="159" t="s">
        <v>205</v>
      </c>
      <c r="AU424" s="159" t="s">
        <v>89</v>
      </c>
      <c r="AV424" s="13" t="s">
        <v>21</v>
      </c>
      <c r="AW424" s="13" t="s">
        <v>36</v>
      </c>
      <c r="AX424" s="13" t="s">
        <v>81</v>
      </c>
      <c r="AY424" s="159" t="s">
        <v>196</v>
      </c>
    </row>
    <row r="425" spans="2:65" s="13" customFormat="1" ht="11.25">
      <c r="B425" s="158"/>
      <c r="D425" s="151" t="s">
        <v>205</v>
      </c>
      <c r="E425" s="159" t="s">
        <v>1</v>
      </c>
      <c r="F425" s="160" t="s">
        <v>1010</v>
      </c>
      <c r="H425" s="159" t="s">
        <v>1</v>
      </c>
      <c r="I425" s="161"/>
      <c r="L425" s="158"/>
      <c r="M425" s="162"/>
      <c r="T425" s="163"/>
      <c r="AT425" s="159" t="s">
        <v>205</v>
      </c>
      <c r="AU425" s="159" t="s">
        <v>89</v>
      </c>
      <c r="AV425" s="13" t="s">
        <v>21</v>
      </c>
      <c r="AW425" s="13" t="s">
        <v>36</v>
      </c>
      <c r="AX425" s="13" t="s">
        <v>81</v>
      </c>
      <c r="AY425" s="159" t="s">
        <v>196</v>
      </c>
    </row>
    <row r="426" spans="2:65" s="12" customFormat="1" ht="11.25">
      <c r="B426" s="150"/>
      <c r="D426" s="151" t="s">
        <v>205</v>
      </c>
      <c r="E426" s="152" t="s">
        <v>1</v>
      </c>
      <c r="F426" s="153" t="s">
        <v>1543</v>
      </c>
      <c r="H426" s="154">
        <v>17.98</v>
      </c>
      <c r="I426" s="155"/>
      <c r="L426" s="150"/>
      <c r="M426" s="156"/>
      <c r="T426" s="157"/>
      <c r="AT426" s="152" t="s">
        <v>205</v>
      </c>
      <c r="AU426" s="152" t="s">
        <v>89</v>
      </c>
      <c r="AV426" s="12" t="s">
        <v>89</v>
      </c>
      <c r="AW426" s="12" t="s">
        <v>36</v>
      </c>
      <c r="AX426" s="12" t="s">
        <v>81</v>
      </c>
      <c r="AY426" s="152" t="s">
        <v>196</v>
      </c>
    </row>
    <row r="427" spans="2:65" s="14" customFormat="1" ht="11.25">
      <c r="B427" s="164"/>
      <c r="D427" s="151" t="s">
        <v>205</v>
      </c>
      <c r="E427" s="165" t="s">
        <v>760</v>
      </c>
      <c r="F427" s="166" t="s">
        <v>249</v>
      </c>
      <c r="H427" s="167">
        <v>17.98</v>
      </c>
      <c r="I427" s="168"/>
      <c r="L427" s="164"/>
      <c r="M427" s="169"/>
      <c r="T427" s="170"/>
      <c r="AT427" s="165" t="s">
        <v>205</v>
      </c>
      <c r="AU427" s="165" t="s">
        <v>89</v>
      </c>
      <c r="AV427" s="14" t="s">
        <v>203</v>
      </c>
      <c r="AW427" s="14" t="s">
        <v>36</v>
      </c>
      <c r="AX427" s="14" t="s">
        <v>21</v>
      </c>
      <c r="AY427" s="165" t="s">
        <v>196</v>
      </c>
    </row>
    <row r="428" spans="2:65" s="1" customFormat="1" ht="24.2" customHeight="1">
      <c r="B428" s="32"/>
      <c r="C428" s="137" t="s">
        <v>630</v>
      </c>
      <c r="D428" s="137" t="s">
        <v>198</v>
      </c>
      <c r="E428" s="138" t="s">
        <v>1020</v>
      </c>
      <c r="F428" s="139" t="s">
        <v>1021</v>
      </c>
      <c r="G428" s="140" t="s">
        <v>201</v>
      </c>
      <c r="H428" s="141">
        <v>11.13</v>
      </c>
      <c r="I428" s="142"/>
      <c r="J428" s="143">
        <f>ROUND(I428*H428,2)</f>
        <v>0</v>
      </c>
      <c r="K428" s="139" t="s">
        <v>202</v>
      </c>
      <c r="L428" s="32"/>
      <c r="M428" s="144" t="s">
        <v>1</v>
      </c>
      <c r="N428" s="145" t="s">
        <v>46</v>
      </c>
      <c r="P428" s="146">
        <f>O428*H428</f>
        <v>0</v>
      </c>
      <c r="Q428" s="146">
        <v>0</v>
      </c>
      <c r="R428" s="146">
        <f>Q428*H428</f>
        <v>0</v>
      </c>
      <c r="S428" s="146">
        <v>0</v>
      </c>
      <c r="T428" s="147">
        <f>S428*H428</f>
        <v>0</v>
      </c>
      <c r="AR428" s="148" t="s">
        <v>203</v>
      </c>
      <c r="AT428" s="148" t="s">
        <v>198</v>
      </c>
      <c r="AU428" s="148" t="s">
        <v>89</v>
      </c>
      <c r="AY428" s="17" t="s">
        <v>196</v>
      </c>
      <c r="BE428" s="149">
        <f>IF(N428="základní",J428,0)</f>
        <v>0</v>
      </c>
      <c r="BF428" s="149">
        <f>IF(N428="snížená",J428,0)</f>
        <v>0</v>
      </c>
      <c r="BG428" s="149">
        <f>IF(N428="zákl. přenesená",J428,0)</f>
        <v>0</v>
      </c>
      <c r="BH428" s="149">
        <f>IF(N428="sníž. přenesená",J428,0)</f>
        <v>0</v>
      </c>
      <c r="BI428" s="149">
        <f>IF(N428="nulová",J428,0)</f>
        <v>0</v>
      </c>
      <c r="BJ428" s="17" t="s">
        <v>21</v>
      </c>
      <c r="BK428" s="149">
        <f>ROUND(I428*H428,2)</f>
        <v>0</v>
      </c>
      <c r="BL428" s="17" t="s">
        <v>203</v>
      </c>
      <c r="BM428" s="148" t="s">
        <v>1022</v>
      </c>
    </row>
    <row r="429" spans="2:65" s="13" customFormat="1" ht="11.25">
      <c r="B429" s="158"/>
      <c r="D429" s="151" t="s">
        <v>205</v>
      </c>
      <c r="E429" s="159" t="s">
        <v>1</v>
      </c>
      <c r="F429" s="160" t="s">
        <v>448</v>
      </c>
      <c r="H429" s="159" t="s">
        <v>1</v>
      </c>
      <c r="I429" s="161"/>
      <c r="L429" s="158"/>
      <c r="M429" s="162"/>
      <c r="T429" s="163"/>
      <c r="AT429" s="159" t="s">
        <v>205</v>
      </c>
      <c r="AU429" s="159" t="s">
        <v>89</v>
      </c>
      <c r="AV429" s="13" t="s">
        <v>21</v>
      </c>
      <c r="AW429" s="13" t="s">
        <v>36</v>
      </c>
      <c r="AX429" s="13" t="s">
        <v>81</v>
      </c>
      <c r="AY429" s="159" t="s">
        <v>196</v>
      </c>
    </row>
    <row r="430" spans="2:65" s="13" customFormat="1" ht="11.25">
      <c r="B430" s="158"/>
      <c r="D430" s="151" t="s">
        <v>205</v>
      </c>
      <c r="E430" s="159" t="s">
        <v>1</v>
      </c>
      <c r="F430" s="160" t="s">
        <v>1010</v>
      </c>
      <c r="H430" s="159" t="s">
        <v>1</v>
      </c>
      <c r="I430" s="161"/>
      <c r="L430" s="158"/>
      <c r="M430" s="162"/>
      <c r="T430" s="163"/>
      <c r="AT430" s="159" t="s">
        <v>205</v>
      </c>
      <c r="AU430" s="159" t="s">
        <v>89</v>
      </c>
      <c r="AV430" s="13" t="s">
        <v>21</v>
      </c>
      <c r="AW430" s="13" t="s">
        <v>36</v>
      </c>
      <c r="AX430" s="13" t="s">
        <v>81</v>
      </c>
      <c r="AY430" s="159" t="s">
        <v>196</v>
      </c>
    </row>
    <row r="431" spans="2:65" s="12" customFormat="1" ht="11.25">
      <c r="B431" s="150"/>
      <c r="D431" s="151" t="s">
        <v>205</v>
      </c>
      <c r="E431" s="152" t="s">
        <v>1</v>
      </c>
      <c r="F431" s="153" t="s">
        <v>1544</v>
      </c>
      <c r="H431" s="154">
        <v>11.13</v>
      </c>
      <c r="I431" s="155"/>
      <c r="L431" s="150"/>
      <c r="M431" s="156"/>
      <c r="T431" s="157"/>
      <c r="AT431" s="152" t="s">
        <v>205</v>
      </c>
      <c r="AU431" s="152" t="s">
        <v>89</v>
      </c>
      <c r="AV431" s="12" t="s">
        <v>89</v>
      </c>
      <c r="AW431" s="12" t="s">
        <v>36</v>
      </c>
      <c r="AX431" s="12" t="s">
        <v>81</v>
      </c>
      <c r="AY431" s="152" t="s">
        <v>196</v>
      </c>
    </row>
    <row r="432" spans="2:65" s="14" customFormat="1" ht="11.25">
      <c r="B432" s="164"/>
      <c r="D432" s="151" t="s">
        <v>205</v>
      </c>
      <c r="E432" s="165" t="s">
        <v>784</v>
      </c>
      <c r="F432" s="166" t="s">
        <v>249</v>
      </c>
      <c r="H432" s="167">
        <v>11.13</v>
      </c>
      <c r="I432" s="168"/>
      <c r="L432" s="164"/>
      <c r="M432" s="169"/>
      <c r="T432" s="170"/>
      <c r="AT432" s="165" t="s">
        <v>205</v>
      </c>
      <c r="AU432" s="165" t="s">
        <v>89</v>
      </c>
      <c r="AV432" s="14" t="s">
        <v>203</v>
      </c>
      <c r="AW432" s="14" t="s">
        <v>36</v>
      </c>
      <c r="AX432" s="14" t="s">
        <v>21</v>
      </c>
      <c r="AY432" s="165" t="s">
        <v>196</v>
      </c>
    </row>
    <row r="433" spans="2:65" s="1" customFormat="1" ht="24.2" customHeight="1">
      <c r="B433" s="32"/>
      <c r="C433" s="137" t="s">
        <v>634</v>
      </c>
      <c r="D433" s="137" t="s">
        <v>198</v>
      </c>
      <c r="E433" s="138" t="s">
        <v>1024</v>
      </c>
      <c r="F433" s="139" t="s">
        <v>1025</v>
      </c>
      <c r="G433" s="140" t="s">
        <v>201</v>
      </c>
      <c r="H433" s="141">
        <v>5.28</v>
      </c>
      <c r="I433" s="142"/>
      <c r="J433" s="143">
        <f>ROUND(I433*H433,2)</f>
        <v>0</v>
      </c>
      <c r="K433" s="139" t="s">
        <v>202</v>
      </c>
      <c r="L433" s="32"/>
      <c r="M433" s="144" t="s">
        <v>1</v>
      </c>
      <c r="N433" s="145" t="s">
        <v>46</v>
      </c>
      <c r="P433" s="146">
        <f>O433*H433</f>
        <v>0</v>
      </c>
      <c r="Q433" s="146">
        <v>0.46</v>
      </c>
      <c r="R433" s="146">
        <f>Q433*H433</f>
        <v>2.4288000000000003</v>
      </c>
      <c r="S433" s="146">
        <v>0</v>
      </c>
      <c r="T433" s="147">
        <f>S433*H433</f>
        <v>0</v>
      </c>
      <c r="AR433" s="148" t="s">
        <v>203</v>
      </c>
      <c r="AT433" s="148" t="s">
        <v>198</v>
      </c>
      <c r="AU433" s="148" t="s">
        <v>89</v>
      </c>
      <c r="AY433" s="17" t="s">
        <v>196</v>
      </c>
      <c r="BE433" s="149">
        <f>IF(N433="základní",J433,0)</f>
        <v>0</v>
      </c>
      <c r="BF433" s="149">
        <f>IF(N433="snížená",J433,0)</f>
        <v>0</v>
      </c>
      <c r="BG433" s="149">
        <f>IF(N433="zákl. přenesená",J433,0)</f>
        <v>0</v>
      </c>
      <c r="BH433" s="149">
        <f>IF(N433="sníž. přenesená",J433,0)</f>
        <v>0</v>
      </c>
      <c r="BI433" s="149">
        <f>IF(N433="nulová",J433,0)</f>
        <v>0</v>
      </c>
      <c r="BJ433" s="17" t="s">
        <v>21</v>
      </c>
      <c r="BK433" s="149">
        <f>ROUND(I433*H433,2)</f>
        <v>0</v>
      </c>
      <c r="BL433" s="17" t="s">
        <v>203</v>
      </c>
      <c r="BM433" s="148" t="s">
        <v>1026</v>
      </c>
    </row>
    <row r="434" spans="2:65" s="13" customFormat="1" ht="11.25">
      <c r="B434" s="158"/>
      <c r="D434" s="151" t="s">
        <v>205</v>
      </c>
      <c r="E434" s="159" t="s">
        <v>1</v>
      </c>
      <c r="F434" s="160" t="s">
        <v>448</v>
      </c>
      <c r="H434" s="159" t="s">
        <v>1</v>
      </c>
      <c r="I434" s="161"/>
      <c r="L434" s="158"/>
      <c r="M434" s="162"/>
      <c r="T434" s="163"/>
      <c r="AT434" s="159" t="s">
        <v>205</v>
      </c>
      <c r="AU434" s="159" t="s">
        <v>89</v>
      </c>
      <c r="AV434" s="13" t="s">
        <v>21</v>
      </c>
      <c r="AW434" s="13" t="s">
        <v>36</v>
      </c>
      <c r="AX434" s="13" t="s">
        <v>81</v>
      </c>
      <c r="AY434" s="159" t="s">
        <v>196</v>
      </c>
    </row>
    <row r="435" spans="2:65" s="13" customFormat="1" ht="11.25">
      <c r="B435" s="158"/>
      <c r="D435" s="151" t="s">
        <v>205</v>
      </c>
      <c r="E435" s="159" t="s">
        <v>1</v>
      </c>
      <c r="F435" s="160" t="s">
        <v>1027</v>
      </c>
      <c r="H435" s="159" t="s">
        <v>1</v>
      </c>
      <c r="I435" s="161"/>
      <c r="L435" s="158"/>
      <c r="M435" s="162"/>
      <c r="T435" s="163"/>
      <c r="AT435" s="159" t="s">
        <v>205</v>
      </c>
      <c r="AU435" s="159" t="s">
        <v>89</v>
      </c>
      <c r="AV435" s="13" t="s">
        <v>21</v>
      </c>
      <c r="AW435" s="13" t="s">
        <v>36</v>
      </c>
      <c r="AX435" s="13" t="s">
        <v>81</v>
      </c>
      <c r="AY435" s="159" t="s">
        <v>196</v>
      </c>
    </row>
    <row r="436" spans="2:65" s="12" customFormat="1" ht="11.25">
      <c r="B436" s="150"/>
      <c r="D436" s="151" t="s">
        <v>205</v>
      </c>
      <c r="E436" s="152" t="s">
        <v>1</v>
      </c>
      <c r="F436" s="153" t="s">
        <v>1028</v>
      </c>
      <c r="H436" s="154">
        <v>5.28</v>
      </c>
      <c r="I436" s="155"/>
      <c r="L436" s="150"/>
      <c r="M436" s="156"/>
      <c r="T436" s="157"/>
      <c r="AT436" s="152" t="s">
        <v>205</v>
      </c>
      <c r="AU436" s="152" t="s">
        <v>89</v>
      </c>
      <c r="AV436" s="12" t="s">
        <v>89</v>
      </c>
      <c r="AW436" s="12" t="s">
        <v>36</v>
      </c>
      <c r="AX436" s="12" t="s">
        <v>81</v>
      </c>
      <c r="AY436" s="152" t="s">
        <v>196</v>
      </c>
    </row>
    <row r="437" spans="2:65" s="14" customFormat="1" ht="11.25">
      <c r="B437" s="164"/>
      <c r="D437" s="151" t="s">
        <v>205</v>
      </c>
      <c r="E437" s="165" t="s">
        <v>1029</v>
      </c>
      <c r="F437" s="166" t="s">
        <v>249</v>
      </c>
      <c r="H437" s="167">
        <v>5.28</v>
      </c>
      <c r="I437" s="168"/>
      <c r="L437" s="164"/>
      <c r="M437" s="169"/>
      <c r="T437" s="170"/>
      <c r="AT437" s="165" t="s">
        <v>205</v>
      </c>
      <c r="AU437" s="165" t="s">
        <v>89</v>
      </c>
      <c r="AV437" s="14" t="s">
        <v>203</v>
      </c>
      <c r="AW437" s="14" t="s">
        <v>36</v>
      </c>
      <c r="AX437" s="14" t="s">
        <v>21</v>
      </c>
      <c r="AY437" s="165" t="s">
        <v>196</v>
      </c>
    </row>
    <row r="438" spans="2:65" s="1" customFormat="1" ht="24.2" customHeight="1">
      <c r="B438" s="32"/>
      <c r="C438" s="137" t="s">
        <v>639</v>
      </c>
      <c r="D438" s="137" t="s">
        <v>198</v>
      </c>
      <c r="E438" s="138" t="s">
        <v>994</v>
      </c>
      <c r="F438" s="139" t="s">
        <v>995</v>
      </c>
      <c r="G438" s="140" t="s">
        <v>209</v>
      </c>
      <c r="H438" s="141">
        <v>4.4359999999999999</v>
      </c>
      <c r="I438" s="142"/>
      <c r="J438" s="143">
        <f>ROUND(I438*H438,2)</f>
        <v>0</v>
      </c>
      <c r="K438" s="139" t="s">
        <v>202</v>
      </c>
      <c r="L438" s="32"/>
      <c r="M438" s="144" t="s">
        <v>1</v>
      </c>
      <c r="N438" s="145" t="s">
        <v>46</v>
      </c>
      <c r="P438" s="146">
        <f>O438*H438</f>
        <v>0</v>
      </c>
      <c r="Q438" s="146">
        <v>0</v>
      </c>
      <c r="R438" s="146">
        <f>Q438*H438</f>
        <v>0</v>
      </c>
      <c r="S438" s="146">
        <v>0</v>
      </c>
      <c r="T438" s="147">
        <f>S438*H438</f>
        <v>0</v>
      </c>
      <c r="AR438" s="148" t="s">
        <v>203</v>
      </c>
      <c r="AT438" s="148" t="s">
        <v>198</v>
      </c>
      <c r="AU438" s="148" t="s">
        <v>89</v>
      </c>
      <c r="AY438" s="17" t="s">
        <v>196</v>
      </c>
      <c r="BE438" s="149">
        <f>IF(N438="základní",J438,0)</f>
        <v>0</v>
      </c>
      <c r="BF438" s="149">
        <f>IF(N438="snížená",J438,0)</f>
        <v>0</v>
      </c>
      <c r="BG438" s="149">
        <f>IF(N438="zákl. přenesená",J438,0)</f>
        <v>0</v>
      </c>
      <c r="BH438" s="149">
        <f>IF(N438="sníž. přenesená",J438,0)</f>
        <v>0</v>
      </c>
      <c r="BI438" s="149">
        <f>IF(N438="nulová",J438,0)</f>
        <v>0</v>
      </c>
      <c r="BJ438" s="17" t="s">
        <v>21</v>
      </c>
      <c r="BK438" s="149">
        <f>ROUND(I438*H438,2)</f>
        <v>0</v>
      </c>
      <c r="BL438" s="17" t="s">
        <v>203</v>
      </c>
      <c r="BM438" s="148" t="s">
        <v>1030</v>
      </c>
    </row>
    <row r="439" spans="2:65" s="11" customFormat="1" ht="22.9" customHeight="1">
      <c r="B439" s="125"/>
      <c r="D439" s="126" t="s">
        <v>80</v>
      </c>
      <c r="E439" s="135" t="s">
        <v>1031</v>
      </c>
      <c r="F439" s="135" t="s">
        <v>1032</v>
      </c>
      <c r="I439" s="128"/>
      <c r="J439" s="136">
        <f>BK439</f>
        <v>0</v>
      </c>
      <c r="L439" s="125"/>
      <c r="M439" s="130"/>
      <c r="P439" s="131">
        <f>SUM(P440:P468)</f>
        <v>0</v>
      </c>
      <c r="R439" s="131">
        <f>SUM(R440:R468)</f>
        <v>8.1962899999999994</v>
      </c>
      <c r="T439" s="132">
        <f>SUM(T440:T468)</f>
        <v>3.0924999999999998</v>
      </c>
      <c r="AR439" s="126" t="s">
        <v>21</v>
      </c>
      <c r="AT439" s="133" t="s">
        <v>80</v>
      </c>
      <c r="AU439" s="133" t="s">
        <v>21</v>
      </c>
      <c r="AY439" s="126" t="s">
        <v>196</v>
      </c>
      <c r="BK439" s="134">
        <f>SUM(BK440:BK468)</f>
        <v>0</v>
      </c>
    </row>
    <row r="440" spans="2:65" s="1" customFormat="1" ht="33" customHeight="1">
      <c r="B440" s="32"/>
      <c r="C440" s="137" t="s">
        <v>643</v>
      </c>
      <c r="D440" s="137" t="s">
        <v>198</v>
      </c>
      <c r="E440" s="138" t="s">
        <v>824</v>
      </c>
      <c r="F440" s="139" t="s">
        <v>825</v>
      </c>
      <c r="G440" s="140" t="s">
        <v>201</v>
      </c>
      <c r="H440" s="141">
        <v>11.93</v>
      </c>
      <c r="I440" s="142"/>
      <c r="J440" s="143">
        <f>ROUND(I440*H440,2)</f>
        <v>0</v>
      </c>
      <c r="K440" s="139" t="s">
        <v>217</v>
      </c>
      <c r="L440" s="32"/>
      <c r="M440" s="144" t="s">
        <v>1</v>
      </c>
      <c r="N440" s="145" t="s">
        <v>46</v>
      </c>
      <c r="P440" s="146">
        <f>O440*H440</f>
        <v>0</v>
      </c>
      <c r="Q440" s="146">
        <v>0</v>
      </c>
      <c r="R440" s="146">
        <f>Q440*H440</f>
        <v>0</v>
      </c>
      <c r="S440" s="146">
        <v>0.1</v>
      </c>
      <c r="T440" s="147">
        <f>S440*H440</f>
        <v>1.1930000000000001</v>
      </c>
      <c r="AR440" s="148" t="s">
        <v>203</v>
      </c>
      <c r="AT440" s="148" t="s">
        <v>198</v>
      </c>
      <c r="AU440" s="148" t="s">
        <v>89</v>
      </c>
      <c r="AY440" s="17" t="s">
        <v>196</v>
      </c>
      <c r="BE440" s="149">
        <f>IF(N440="základní",J440,0)</f>
        <v>0</v>
      </c>
      <c r="BF440" s="149">
        <f>IF(N440="snížená",J440,0)</f>
        <v>0</v>
      </c>
      <c r="BG440" s="149">
        <f>IF(N440="zákl. přenesená",J440,0)</f>
        <v>0</v>
      </c>
      <c r="BH440" s="149">
        <f>IF(N440="sníž. přenesená",J440,0)</f>
        <v>0</v>
      </c>
      <c r="BI440" s="149">
        <f>IF(N440="nulová",J440,0)</f>
        <v>0</v>
      </c>
      <c r="BJ440" s="17" t="s">
        <v>21</v>
      </c>
      <c r="BK440" s="149">
        <f>ROUND(I440*H440,2)</f>
        <v>0</v>
      </c>
      <c r="BL440" s="17" t="s">
        <v>203</v>
      </c>
      <c r="BM440" s="148" t="s">
        <v>1033</v>
      </c>
    </row>
    <row r="441" spans="2:65" s="13" customFormat="1" ht="11.25">
      <c r="B441" s="158"/>
      <c r="D441" s="151" t="s">
        <v>205</v>
      </c>
      <c r="E441" s="159" t="s">
        <v>1</v>
      </c>
      <c r="F441" s="160" t="s">
        <v>827</v>
      </c>
      <c r="H441" s="159" t="s">
        <v>1</v>
      </c>
      <c r="I441" s="161"/>
      <c r="L441" s="158"/>
      <c r="M441" s="162"/>
      <c r="T441" s="163"/>
      <c r="AT441" s="159" t="s">
        <v>205</v>
      </c>
      <c r="AU441" s="159" t="s">
        <v>89</v>
      </c>
      <c r="AV441" s="13" t="s">
        <v>21</v>
      </c>
      <c r="AW441" s="13" t="s">
        <v>36</v>
      </c>
      <c r="AX441" s="13" t="s">
        <v>81</v>
      </c>
      <c r="AY441" s="159" t="s">
        <v>196</v>
      </c>
    </row>
    <row r="442" spans="2:65" s="12" customFormat="1" ht="11.25">
      <c r="B442" s="150"/>
      <c r="D442" s="151" t="s">
        <v>205</v>
      </c>
      <c r="E442" s="152" t="s">
        <v>1</v>
      </c>
      <c r="F442" s="153" t="s">
        <v>1034</v>
      </c>
      <c r="H442" s="154">
        <v>11.93</v>
      </c>
      <c r="I442" s="155"/>
      <c r="L442" s="150"/>
      <c r="M442" s="156"/>
      <c r="T442" s="157"/>
      <c r="AT442" s="152" t="s">
        <v>205</v>
      </c>
      <c r="AU442" s="152" t="s">
        <v>89</v>
      </c>
      <c r="AV442" s="12" t="s">
        <v>89</v>
      </c>
      <c r="AW442" s="12" t="s">
        <v>36</v>
      </c>
      <c r="AX442" s="12" t="s">
        <v>21</v>
      </c>
      <c r="AY442" s="152" t="s">
        <v>196</v>
      </c>
    </row>
    <row r="443" spans="2:65" s="1" customFormat="1" ht="33" customHeight="1">
      <c r="B443" s="32"/>
      <c r="C443" s="137" t="s">
        <v>647</v>
      </c>
      <c r="D443" s="137" t="s">
        <v>198</v>
      </c>
      <c r="E443" s="138" t="s">
        <v>829</v>
      </c>
      <c r="F443" s="139" t="s">
        <v>830</v>
      </c>
      <c r="G443" s="140" t="s">
        <v>201</v>
      </c>
      <c r="H443" s="141">
        <v>11.93</v>
      </c>
      <c r="I443" s="142"/>
      <c r="J443" s="143">
        <f>ROUND(I443*H443,2)</f>
        <v>0</v>
      </c>
      <c r="K443" s="139" t="s">
        <v>202</v>
      </c>
      <c r="L443" s="32"/>
      <c r="M443" s="144" t="s">
        <v>1</v>
      </c>
      <c r="N443" s="145" t="s">
        <v>46</v>
      </c>
      <c r="P443" s="146">
        <f>O443*H443</f>
        <v>0</v>
      </c>
      <c r="Q443" s="146">
        <v>0</v>
      </c>
      <c r="R443" s="146">
        <f>Q443*H443</f>
        <v>0</v>
      </c>
      <c r="S443" s="146">
        <v>0</v>
      </c>
      <c r="T443" s="147">
        <f>S443*H443</f>
        <v>0</v>
      </c>
      <c r="AR443" s="148" t="s">
        <v>203</v>
      </c>
      <c r="AT443" s="148" t="s">
        <v>198</v>
      </c>
      <c r="AU443" s="148" t="s">
        <v>89</v>
      </c>
      <c r="AY443" s="17" t="s">
        <v>196</v>
      </c>
      <c r="BE443" s="149">
        <f>IF(N443="základní",J443,0)</f>
        <v>0</v>
      </c>
      <c r="BF443" s="149">
        <f>IF(N443="snížená",J443,0)</f>
        <v>0</v>
      </c>
      <c r="BG443" s="149">
        <f>IF(N443="zákl. přenesená",J443,0)</f>
        <v>0</v>
      </c>
      <c r="BH443" s="149">
        <f>IF(N443="sníž. přenesená",J443,0)</f>
        <v>0</v>
      </c>
      <c r="BI443" s="149">
        <f>IF(N443="nulová",J443,0)</f>
        <v>0</v>
      </c>
      <c r="BJ443" s="17" t="s">
        <v>21</v>
      </c>
      <c r="BK443" s="149">
        <f>ROUND(I443*H443,2)</f>
        <v>0</v>
      </c>
      <c r="BL443" s="17" t="s">
        <v>203</v>
      </c>
      <c r="BM443" s="148" t="s">
        <v>1035</v>
      </c>
    </row>
    <row r="444" spans="2:65" s="12" customFormat="1" ht="11.25">
      <c r="B444" s="150"/>
      <c r="D444" s="151" t="s">
        <v>205</v>
      </c>
      <c r="E444" s="152" t="s">
        <v>1</v>
      </c>
      <c r="F444" s="153" t="s">
        <v>1034</v>
      </c>
      <c r="H444" s="154">
        <v>11.93</v>
      </c>
      <c r="I444" s="155"/>
      <c r="L444" s="150"/>
      <c r="M444" s="156"/>
      <c r="T444" s="157"/>
      <c r="AT444" s="152" t="s">
        <v>205</v>
      </c>
      <c r="AU444" s="152" t="s">
        <v>89</v>
      </c>
      <c r="AV444" s="12" t="s">
        <v>89</v>
      </c>
      <c r="AW444" s="12" t="s">
        <v>36</v>
      </c>
      <c r="AX444" s="12" t="s">
        <v>21</v>
      </c>
      <c r="AY444" s="152" t="s">
        <v>196</v>
      </c>
    </row>
    <row r="445" spans="2:65" s="1" customFormat="1" ht="33" customHeight="1">
      <c r="B445" s="32"/>
      <c r="C445" s="137" t="s">
        <v>651</v>
      </c>
      <c r="D445" s="137" t="s">
        <v>198</v>
      </c>
      <c r="E445" s="138" t="s">
        <v>832</v>
      </c>
      <c r="F445" s="139" t="s">
        <v>833</v>
      </c>
      <c r="G445" s="140" t="s">
        <v>201</v>
      </c>
      <c r="H445" s="141">
        <v>6.55</v>
      </c>
      <c r="I445" s="142"/>
      <c r="J445" s="143">
        <f>ROUND(I445*H445,2)</f>
        <v>0</v>
      </c>
      <c r="K445" s="139" t="s">
        <v>202</v>
      </c>
      <c r="L445" s="32"/>
      <c r="M445" s="144" t="s">
        <v>1</v>
      </c>
      <c r="N445" s="145" t="s">
        <v>46</v>
      </c>
      <c r="P445" s="146">
        <f>O445*H445</f>
        <v>0</v>
      </c>
      <c r="Q445" s="146">
        <v>0</v>
      </c>
      <c r="R445" s="146">
        <f>Q445*H445</f>
        <v>0</v>
      </c>
      <c r="S445" s="146">
        <v>0.28999999999999998</v>
      </c>
      <c r="T445" s="147">
        <f>S445*H445</f>
        <v>1.8994999999999997</v>
      </c>
      <c r="AR445" s="148" t="s">
        <v>203</v>
      </c>
      <c r="AT445" s="148" t="s">
        <v>198</v>
      </c>
      <c r="AU445" s="148" t="s">
        <v>89</v>
      </c>
      <c r="AY445" s="17" t="s">
        <v>196</v>
      </c>
      <c r="BE445" s="149">
        <f>IF(N445="základní",J445,0)</f>
        <v>0</v>
      </c>
      <c r="BF445" s="149">
        <f>IF(N445="snížená",J445,0)</f>
        <v>0</v>
      </c>
      <c r="BG445" s="149">
        <f>IF(N445="zákl. přenesená",J445,0)</f>
        <v>0</v>
      </c>
      <c r="BH445" s="149">
        <f>IF(N445="sníž. přenesená",J445,0)</f>
        <v>0</v>
      </c>
      <c r="BI445" s="149">
        <f>IF(N445="nulová",J445,0)</f>
        <v>0</v>
      </c>
      <c r="BJ445" s="17" t="s">
        <v>21</v>
      </c>
      <c r="BK445" s="149">
        <f>ROUND(I445*H445,2)</f>
        <v>0</v>
      </c>
      <c r="BL445" s="17" t="s">
        <v>203</v>
      </c>
      <c r="BM445" s="148" t="s">
        <v>1037</v>
      </c>
    </row>
    <row r="446" spans="2:65" s="12" customFormat="1" ht="11.25">
      <c r="B446" s="150"/>
      <c r="D446" s="151" t="s">
        <v>205</v>
      </c>
      <c r="E446" s="152" t="s">
        <v>1</v>
      </c>
      <c r="F446" s="153" t="s">
        <v>1038</v>
      </c>
      <c r="H446" s="154">
        <v>6.55</v>
      </c>
      <c r="I446" s="155"/>
      <c r="L446" s="150"/>
      <c r="M446" s="156"/>
      <c r="T446" s="157"/>
      <c r="AT446" s="152" t="s">
        <v>205</v>
      </c>
      <c r="AU446" s="152" t="s">
        <v>89</v>
      </c>
      <c r="AV446" s="12" t="s">
        <v>89</v>
      </c>
      <c r="AW446" s="12" t="s">
        <v>36</v>
      </c>
      <c r="AX446" s="12" t="s">
        <v>21</v>
      </c>
      <c r="AY446" s="152" t="s">
        <v>196</v>
      </c>
    </row>
    <row r="447" spans="2:65" s="1" customFormat="1" ht="21.75" customHeight="1">
      <c r="B447" s="32"/>
      <c r="C447" s="137" t="s">
        <v>655</v>
      </c>
      <c r="D447" s="137" t="s">
        <v>198</v>
      </c>
      <c r="E447" s="138" t="s">
        <v>207</v>
      </c>
      <c r="F447" s="139" t="s">
        <v>208</v>
      </c>
      <c r="G447" s="140" t="s">
        <v>209</v>
      </c>
      <c r="H447" s="141">
        <v>3.093</v>
      </c>
      <c r="I447" s="142"/>
      <c r="J447" s="143">
        <f>ROUND(I447*H447,2)</f>
        <v>0</v>
      </c>
      <c r="K447" s="139" t="s">
        <v>202</v>
      </c>
      <c r="L447" s="32"/>
      <c r="M447" s="144" t="s">
        <v>1</v>
      </c>
      <c r="N447" s="145" t="s">
        <v>46</v>
      </c>
      <c r="P447" s="146">
        <f>O447*H447</f>
        <v>0</v>
      </c>
      <c r="Q447" s="146">
        <v>0</v>
      </c>
      <c r="R447" s="146">
        <f>Q447*H447</f>
        <v>0</v>
      </c>
      <c r="S447" s="146">
        <v>0</v>
      </c>
      <c r="T447" s="147">
        <f>S447*H447</f>
        <v>0</v>
      </c>
      <c r="AR447" s="148" t="s">
        <v>203</v>
      </c>
      <c r="AT447" s="148" t="s">
        <v>198</v>
      </c>
      <c r="AU447" s="148" t="s">
        <v>89</v>
      </c>
      <c r="AY447" s="17" t="s">
        <v>196</v>
      </c>
      <c r="BE447" s="149">
        <f>IF(N447="základní",J447,0)</f>
        <v>0</v>
      </c>
      <c r="BF447" s="149">
        <f>IF(N447="snížená",J447,0)</f>
        <v>0</v>
      </c>
      <c r="BG447" s="149">
        <f>IF(N447="zákl. přenesená",J447,0)</f>
        <v>0</v>
      </c>
      <c r="BH447" s="149">
        <f>IF(N447="sníž. přenesená",J447,0)</f>
        <v>0</v>
      </c>
      <c r="BI447" s="149">
        <f>IF(N447="nulová",J447,0)</f>
        <v>0</v>
      </c>
      <c r="BJ447" s="17" t="s">
        <v>21</v>
      </c>
      <c r="BK447" s="149">
        <f>ROUND(I447*H447,2)</f>
        <v>0</v>
      </c>
      <c r="BL447" s="17" t="s">
        <v>203</v>
      </c>
      <c r="BM447" s="148" t="s">
        <v>1040</v>
      </c>
    </row>
    <row r="448" spans="2:65" s="1" customFormat="1" ht="24.2" customHeight="1">
      <c r="B448" s="32"/>
      <c r="C448" s="137" t="s">
        <v>27</v>
      </c>
      <c r="D448" s="137" t="s">
        <v>198</v>
      </c>
      <c r="E448" s="138" t="s">
        <v>211</v>
      </c>
      <c r="F448" s="139" t="s">
        <v>212</v>
      </c>
      <c r="G448" s="140" t="s">
        <v>209</v>
      </c>
      <c r="H448" s="141">
        <v>12.372</v>
      </c>
      <c r="I448" s="142"/>
      <c r="J448" s="143">
        <f>ROUND(I448*H448,2)</f>
        <v>0</v>
      </c>
      <c r="K448" s="139" t="s">
        <v>202</v>
      </c>
      <c r="L448" s="32"/>
      <c r="M448" s="144" t="s">
        <v>1</v>
      </c>
      <c r="N448" s="145" t="s">
        <v>46</v>
      </c>
      <c r="P448" s="146">
        <f>O448*H448</f>
        <v>0</v>
      </c>
      <c r="Q448" s="146">
        <v>0</v>
      </c>
      <c r="R448" s="146">
        <f>Q448*H448</f>
        <v>0</v>
      </c>
      <c r="S448" s="146">
        <v>0</v>
      </c>
      <c r="T448" s="147">
        <f>S448*H448</f>
        <v>0</v>
      </c>
      <c r="AR448" s="148" t="s">
        <v>203</v>
      </c>
      <c r="AT448" s="148" t="s">
        <v>198</v>
      </c>
      <c r="AU448" s="148" t="s">
        <v>89</v>
      </c>
      <c r="AY448" s="17" t="s">
        <v>196</v>
      </c>
      <c r="BE448" s="149">
        <f>IF(N448="základní",J448,0)</f>
        <v>0</v>
      </c>
      <c r="BF448" s="149">
        <f>IF(N448="snížená",J448,0)</f>
        <v>0</v>
      </c>
      <c r="BG448" s="149">
        <f>IF(N448="zákl. přenesená",J448,0)</f>
        <v>0</v>
      </c>
      <c r="BH448" s="149">
        <f>IF(N448="sníž. přenesená",J448,0)</f>
        <v>0</v>
      </c>
      <c r="BI448" s="149">
        <f>IF(N448="nulová",J448,0)</f>
        <v>0</v>
      </c>
      <c r="BJ448" s="17" t="s">
        <v>21</v>
      </c>
      <c r="BK448" s="149">
        <f>ROUND(I448*H448,2)</f>
        <v>0</v>
      </c>
      <c r="BL448" s="17" t="s">
        <v>203</v>
      </c>
      <c r="BM448" s="148" t="s">
        <v>1042</v>
      </c>
    </row>
    <row r="449" spans="2:65" s="12" customFormat="1" ht="11.25">
      <c r="B449" s="150"/>
      <c r="D449" s="151" t="s">
        <v>205</v>
      </c>
      <c r="F449" s="153" t="s">
        <v>1545</v>
      </c>
      <c r="H449" s="154">
        <v>12.372</v>
      </c>
      <c r="I449" s="155"/>
      <c r="L449" s="150"/>
      <c r="M449" s="156"/>
      <c r="T449" s="157"/>
      <c r="AT449" s="152" t="s">
        <v>205</v>
      </c>
      <c r="AU449" s="152" t="s">
        <v>89</v>
      </c>
      <c r="AV449" s="12" t="s">
        <v>89</v>
      </c>
      <c r="AW449" s="12" t="s">
        <v>4</v>
      </c>
      <c r="AX449" s="12" t="s">
        <v>21</v>
      </c>
      <c r="AY449" s="152" t="s">
        <v>196</v>
      </c>
    </row>
    <row r="450" spans="2:65" s="1" customFormat="1" ht="24.2" customHeight="1">
      <c r="B450" s="32"/>
      <c r="C450" s="137" t="s">
        <v>690</v>
      </c>
      <c r="D450" s="137" t="s">
        <v>198</v>
      </c>
      <c r="E450" s="138" t="s">
        <v>215</v>
      </c>
      <c r="F450" s="139" t="s">
        <v>216</v>
      </c>
      <c r="G450" s="140" t="s">
        <v>209</v>
      </c>
      <c r="H450" s="141">
        <v>3.093</v>
      </c>
      <c r="I450" s="142"/>
      <c r="J450" s="143">
        <f>ROUND(I450*H450,2)</f>
        <v>0</v>
      </c>
      <c r="K450" s="139" t="s">
        <v>217</v>
      </c>
      <c r="L450" s="32"/>
      <c r="M450" s="144" t="s">
        <v>1</v>
      </c>
      <c r="N450" s="145" t="s">
        <v>46</v>
      </c>
      <c r="P450" s="146">
        <f>O450*H450</f>
        <v>0</v>
      </c>
      <c r="Q450" s="146">
        <v>0</v>
      </c>
      <c r="R450" s="146">
        <f>Q450*H450</f>
        <v>0</v>
      </c>
      <c r="S450" s="146">
        <v>0</v>
      </c>
      <c r="T450" s="147">
        <f>S450*H450</f>
        <v>0</v>
      </c>
      <c r="AR450" s="148" t="s">
        <v>203</v>
      </c>
      <c r="AT450" s="148" t="s">
        <v>198</v>
      </c>
      <c r="AU450" s="148" t="s">
        <v>89</v>
      </c>
      <c r="AY450" s="17" t="s">
        <v>196</v>
      </c>
      <c r="BE450" s="149">
        <f>IF(N450="základní",J450,0)</f>
        <v>0</v>
      </c>
      <c r="BF450" s="149">
        <f>IF(N450="snížená",J450,0)</f>
        <v>0</v>
      </c>
      <c r="BG450" s="149">
        <f>IF(N450="zákl. přenesená",J450,0)</f>
        <v>0</v>
      </c>
      <c r="BH450" s="149">
        <f>IF(N450="sníž. přenesená",J450,0)</f>
        <v>0</v>
      </c>
      <c r="BI450" s="149">
        <f>IF(N450="nulová",J450,0)</f>
        <v>0</v>
      </c>
      <c r="BJ450" s="17" t="s">
        <v>21</v>
      </c>
      <c r="BK450" s="149">
        <f>ROUND(I450*H450,2)</f>
        <v>0</v>
      </c>
      <c r="BL450" s="17" t="s">
        <v>203</v>
      </c>
      <c r="BM450" s="148" t="s">
        <v>1045</v>
      </c>
    </row>
    <row r="451" spans="2:65" s="1" customFormat="1" ht="49.15" customHeight="1">
      <c r="B451" s="32"/>
      <c r="C451" s="137" t="s">
        <v>694</v>
      </c>
      <c r="D451" s="137" t="s">
        <v>198</v>
      </c>
      <c r="E451" s="138" t="s">
        <v>1047</v>
      </c>
      <c r="F451" s="139" t="s">
        <v>1048</v>
      </c>
      <c r="G451" s="140" t="s">
        <v>201</v>
      </c>
      <c r="H451" s="141">
        <v>17.98</v>
      </c>
      <c r="I451" s="142"/>
      <c r="J451" s="143">
        <f>ROUND(I451*H451,2)</f>
        <v>0</v>
      </c>
      <c r="K451" s="139" t="s">
        <v>217</v>
      </c>
      <c r="L451" s="32"/>
      <c r="M451" s="144" t="s">
        <v>1</v>
      </c>
      <c r="N451" s="145" t="s">
        <v>46</v>
      </c>
      <c r="P451" s="146">
        <f>O451*H451</f>
        <v>0</v>
      </c>
      <c r="Q451" s="146">
        <v>9.8000000000000004E-2</v>
      </c>
      <c r="R451" s="146">
        <f>Q451*H451</f>
        <v>1.7620400000000001</v>
      </c>
      <c r="S451" s="146">
        <v>0</v>
      </c>
      <c r="T451" s="147">
        <f>S451*H451</f>
        <v>0</v>
      </c>
      <c r="AR451" s="148" t="s">
        <v>203</v>
      </c>
      <c r="AT451" s="148" t="s">
        <v>198</v>
      </c>
      <c r="AU451" s="148" t="s">
        <v>89</v>
      </c>
      <c r="AY451" s="17" t="s">
        <v>196</v>
      </c>
      <c r="BE451" s="149">
        <f>IF(N451="základní",J451,0)</f>
        <v>0</v>
      </c>
      <c r="BF451" s="149">
        <f>IF(N451="snížená",J451,0)</f>
        <v>0</v>
      </c>
      <c r="BG451" s="149">
        <f>IF(N451="zákl. přenesená",J451,0)</f>
        <v>0</v>
      </c>
      <c r="BH451" s="149">
        <f>IF(N451="sníž. přenesená",J451,0)</f>
        <v>0</v>
      </c>
      <c r="BI451" s="149">
        <f>IF(N451="nulová",J451,0)</f>
        <v>0</v>
      </c>
      <c r="BJ451" s="17" t="s">
        <v>21</v>
      </c>
      <c r="BK451" s="149">
        <f>ROUND(I451*H451,2)</f>
        <v>0</v>
      </c>
      <c r="BL451" s="17" t="s">
        <v>203</v>
      </c>
      <c r="BM451" s="148" t="s">
        <v>1049</v>
      </c>
    </row>
    <row r="452" spans="2:65" s="13" customFormat="1" ht="11.25">
      <c r="B452" s="158"/>
      <c r="D452" s="151" t="s">
        <v>205</v>
      </c>
      <c r="E452" s="159" t="s">
        <v>1</v>
      </c>
      <c r="F452" s="160" t="s">
        <v>448</v>
      </c>
      <c r="H452" s="159" t="s">
        <v>1</v>
      </c>
      <c r="I452" s="161"/>
      <c r="L452" s="158"/>
      <c r="M452" s="162"/>
      <c r="T452" s="163"/>
      <c r="AT452" s="159" t="s">
        <v>205</v>
      </c>
      <c r="AU452" s="159" t="s">
        <v>89</v>
      </c>
      <c r="AV452" s="13" t="s">
        <v>21</v>
      </c>
      <c r="AW452" s="13" t="s">
        <v>36</v>
      </c>
      <c r="AX452" s="13" t="s">
        <v>81</v>
      </c>
      <c r="AY452" s="159" t="s">
        <v>196</v>
      </c>
    </row>
    <row r="453" spans="2:65" s="13" customFormat="1" ht="11.25">
      <c r="B453" s="158"/>
      <c r="D453" s="151" t="s">
        <v>205</v>
      </c>
      <c r="E453" s="159" t="s">
        <v>1</v>
      </c>
      <c r="F453" s="160" t="s">
        <v>1546</v>
      </c>
      <c r="H453" s="159" t="s">
        <v>1</v>
      </c>
      <c r="I453" s="161"/>
      <c r="L453" s="158"/>
      <c r="M453" s="162"/>
      <c r="T453" s="163"/>
      <c r="AT453" s="159" t="s">
        <v>205</v>
      </c>
      <c r="AU453" s="159" t="s">
        <v>89</v>
      </c>
      <c r="AV453" s="13" t="s">
        <v>21</v>
      </c>
      <c r="AW453" s="13" t="s">
        <v>36</v>
      </c>
      <c r="AX453" s="13" t="s">
        <v>81</v>
      </c>
      <c r="AY453" s="159" t="s">
        <v>196</v>
      </c>
    </row>
    <row r="454" spans="2:65" s="12" customFormat="1" ht="11.25">
      <c r="B454" s="150"/>
      <c r="D454" s="151" t="s">
        <v>205</v>
      </c>
      <c r="E454" s="152" t="s">
        <v>1</v>
      </c>
      <c r="F454" s="153" t="s">
        <v>1543</v>
      </c>
      <c r="H454" s="154">
        <v>17.98</v>
      </c>
      <c r="I454" s="155"/>
      <c r="L454" s="150"/>
      <c r="M454" s="156"/>
      <c r="T454" s="157"/>
      <c r="AT454" s="152" t="s">
        <v>205</v>
      </c>
      <c r="AU454" s="152" t="s">
        <v>89</v>
      </c>
      <c r="AV454" s="12" t="s">
        <v>89</v>
      </c>
      <c r="AW454" s="12" t="s">
        <v>36</v>
      </c>
      <c r="AX454" s="12" t="s">
        <v>81</v>
      </c>
      <c r="AY454" s="152" t="s">
        <v>196</v>
      </c>
    </row>
    <row r="455" spans="2:65" s="14" customFormat="1" ht="11.25">
      <c r="B455" s="164"/>
      <c r="D455" s="151" t="s">
        <v>205</v>
      </c>
      <c r="E455" s="165" t="s">
        <v>763</v>
      </c>
      <c r="F455" s="166" t="s">
        <v>249</v>
      </c>
      <c r="H455" s="167">
        <v>17.98</v>
      </c>
      <c r="I455" s="168"/>
      <c r="L455" s="164"/>
      <c r="M455" s="169"/>
      <c r="T455" s="170"/>
      <c r="AT455" s="165" t="s">
        <v>205</v>
      </c>
      <c r="AU455" s="165" t="s">
        <v>89</v>
      </c>
      <c r="AV455" s="14" t="s">
        <v>203</v>
      </c>
      <c r="AW455" s="14" t="s">
        <v>36</v>
      </c>
      <c r="AX455" s="14" t="s">
        <v>21</v>
      </c>
      <c r="AY455" s="165" t="s">
        <v>196</v>
      </c>
    </row>
    <row r="456" spans="2:65" s="1" customFormat="1" ht="24.2" customHeight="1">
      <c r="B456" s="32"/>
      <c r="C456" s="137" t="s">
        <v>698</v>
      </c>
      <c r="D456" s="137" t="s">
        <v>198</v>
      </c>
      <c r="E456" s="138" t="s">
        <v>1052</v>
      </c>
      <c r="F456" s="139" t="s">
        <v>483</v>
      </c>
      <c r="G456" s="140" t="s">
        <v>201</v>
      </c>
      <c r="H456" s="141">
        <v>12.6</v>
      </c>
      <c r="I456" s="142"/>
      <c r="J456" s="143">
        <f>ROUND(I456*H456,2)</f>
        <v>0</v>
      </c>
      <c r="K456" s="139" t="s">
        <v>217</v>
      </c>
      <c r="L456" s="32"/>
      <c r="M456" s="144" t="s">
        <v>1</v>
      </c>
      <c r="N456" s="145" t="s">
        <v>46</v>
      </c>
      <c r="P456" s="146">
        <f>O456*H456</f>
        <v>0</v>
      </c>
      <c r="Q456" s="146">
        <v>0.34499999999999997</v>
      </c>
      <c r="R456" s="146">
        <f>Q456*H456</f>
        <v>4.3469999999999995</v>
      </c>
      <c r="S456" s="146">
        <v>0</v>
      </c>
      <c r="T456" s="147">
        <f>S456*H456</f>
        <v>0</v>
      </c>
      <c r="AR456" s="148" t="s">
        <v>203</v>
      </c>
      <c r="AT456" s="148" t="s">
        <v>198</v>
      </c>
      <c r="AU456" s="148" t="s">
        <v>89</v>
      </c>
      <c r="AY456" s="17" t="s">
        <v>196</v>
      </c>
      <c r="BE456" s="149">
        <f>IF(N456="základní",J456,0)</f>
        <v>0</v>
      </c>
      <c r="BF456" s="149">
        <f>IF(N456="snížená",J456,0)</f>
        <v>0</v>
      </c>
      <c r="BG456" s="149">
        <f>IF(N456="zákl. přenesená",J456,0)</f>
        <v>0</v>
      </c>
      <c r="BH456" s="149">
        <f>IF(N456="sníž. přenesená",J456,0)</f>
        <v>0</v>
      </c>
      <c r="BI456" s="149">
        <f>IF(N456="nulová",J456,0)</f>
        <v>0</v>
      </c>
      <c r="BJ456" s="17" t="s">
        <v>21</v>
      </c>
      <c r="BK456" s="149">
        <f>ROUND(I456*H456,2)</f>
        <v>0</v>
      </c>
      <c r="BL456" s="17" t="s">
        <v>203</v>
      </c>
      <c r="BM456" s="148" t="s">
        <v>1053</v>
      </c>
    </row>
    <row r="457" spans="2:65" s="13" customFormat="1" ht="11.25">
      <c r="B457" s="158"/>
      <c r="D457" s="151" t="s">
        <v>205</v>
      </c>
      <c r="E457" s="159" t="s">
        <v>1</v>
      </c>
      <c r="F457" s="160" t="s">
        <v>448</v>
      </c>
      <c r="H457" s="159" t="s">
        <v>1</v>
      </c>
      <c r="I457" s="161"/>
      <c r="L457" s="158"/>
      <c r="M457" s="162"/>
      <c r="T457" s="163"/>
      <c r="AT457" s="159" t="s">
        <v>205</v>
      </c>
      <c r="AU457" s="159" t="s">
        <v>89</v>
      </c>
      <c r="AV457" s="13" t="s">
        <v>21</v>
      </c>
      <c r="AW457" s="13" t="s">
        <v>36</v>
      </c>
      <c r="AX457" s="13" t="s">
        <v>81</v>
      </c>
      <c r="AY457" s="159" t="s">
        <v>196</v>
      </c>
    </row>
    <row r="458" spans="2:65" s="13" customFormat="1" ht="11.25">
      <c r="B458" s="158"/>
      <c r="D458" s="151" t="s">
        <v>205</v>
      </c>
      <c r="E458" s="159" t="s">
        <v>1</v>
      </c>
      <c r="F458" s="160" t="s">
        <v>1054</v>
      </c>
      <c r="H458" s="159" t="s">
        <v>1</v>
      </c>
      <c r="I458" s="161"/>
      <c r="L458" s="158"/>
      <c r="M458" s="162"/>
      <c r="T458" s="163"/>
      <c r="AT458" s="159" t="s">
        <v>205</v>
      </c>
      <c r="AU458" s="159" t="s">
        <v>89</v>
      </c>
      <c r="AV458" s="13" t="s">
        <v>21</v>
      </c>
      <c r="AW458" s="13" t="s">
        <v>36</v>
      </c>
      <c r="AX458" s="13" t="s">
        <v>81</v>
      </c>
      <c r="AY458" s="159" t="s">
        <v>196</v>
      </c>
    </row>
    <row r="459" spans="2:65" s="13" customFormat="1" ht="11.25">
      <c r="B459" s="158"/>
      <c r="D459" s="151" t="s">
        <v>205</v>
      </c>
      <c r="E459" s="159" t="s">
        <v>1</v>
      </c>
      <c r="F459" s="160" t="s">
        <v>1055</v>
      </c>
      <c r="H459" s="159" t="s">
        <v>1</v>
      </c>
      <c r="I459" s="161"/>
      <c r="L459" s="158"/>
      <c r="M459" s="162"/>
      <c r="T459" s="163"/>
      <c r="AT459" s="159" t="s">
        <v>205</v>
      </c>
      <c r="AU459" s="159" t="s">
        <v>89</v>
      </c>
      <c r="AV459" s="13" t="s">
        <v>21</v>
      </c>
      <c r="AW459" s="13" t="s">
        <v>36</v>
      </c>
      <c r="AX459" s="13" t="s">
        <v>81</v>
      </c>
      <c r="AY459" s="159" t="s">
        <v>196</v>
      </c>
    </row>
    <row r="460" spans="2:65" s="12" customFormat="1" ht="11.25">
      <c r="B460" s="150"/>
      <c r="D460" s="151" t="s">
        <v>205</v>
      </c>
      <c r="E460" s="152" t="s">
        <v>1</v>
      </c>
      <c r="F460" s="153" t="s">
        <v>1547</v>
      </c>
      <c r="H460" s="154">
        <v>12.6</v>
      </c>
      <c r="I460" s="155"/>
      <c r="L460" s="150"/>
      <c r="M460" s="156"/>
      <c r="T460" s="157"/>
      <c r="AT460" s="152" t="s">
        <v>205</v>
      </c>
      <c r="AU460" s="152" t="s">
        <v>89</v>
      </c>
      <c r="AV460" s="12" t="s">
        <v>89</v>
      </c>
      <c r="AW460" s="12" t="s">
        <v>36</v>
      </c>
      <c r="AX460" s="12" t="s">
        <v>81</v>
      </c>
      <c r="AY460" s="152" t="s">
        <v>196</v>
      </c>
    </row>
    <row r="461" spans="2:65" s="14" customFormat="1" ht="11.25">
      <c r="B461" s="164"/>
      <c r="D461" s="151" t="s">
        <v>205</v>
      </c>
      <c r="E461" s="165" t="s">
        <v>786</v>
      </c>
      <c r="F461" s="166" t="s">
        <v>249</v>
      </c>
      <c r="H461" s="167">
        <v>12.6</v>
      </c>
      <c r="I461" s="168"/>
      <c r="L461" s="164"/>
      <c r="M461" s="169"/>
      <c r="T461" s="170"/>
      <c r="AT461" s="165" t="s">
        <v>205</v>
      </c>
      <c r="AU461" s="165" t="s">
        <v>89</v>
      </c>
      <c r="AV461" s="14" t="s">
        <v>203</v>
      </c>
      <c r="AW461" s="14" t="s">
        <v>36</v>
      </c>
      <c r="AX461" s="14" t="s">
        <v>21</v>
      </c>
      <c r="AY461" s="165" t="s">
        <v>196</v>
      </c>
    </row>
    <row r="462" spans="2:65" s="1" customFormat="1" ht="24.2" customHeight="1">
      <c r="B462" s="32"/>
      <c r="C462" s="137" t="s">
        <v>703</v>
      </c>
      <c r="D462" s="137" t="s">
        <v>198</v>
      </c>
      <c r="E462" s="138" t="s">
        <v>482</v>
      </c>
      <c r="F462" s="139" t="s">
        <v>483</v>
      </c>
      <c r="G462" s="140" t="s">
        <v>201</v>
      </c>
      <c r="H462" s="141">
        <v>6.05</v>
      </c>
      <c r="I462" s="142"/>
      <c r="J462" s="143">
        <f>ROUND(I462*H462,2)</f>
        <v>0</v>
      </c>
      <c r="K462" s="139" t="s">
        <v>202</v>
      </c>
      <c r="L462" s="32"/>
      <c r="M462" s="144" t="s">
        <v>1</v>
      </c>
      <c r="N462" s="145" t="s">
        <v>46</v>
      </c>
      <c r="P462" s="146">
        <f>O462*H462</f>
        <v>0</v>
      </c>
      <c r="Q462" s="146">
        <v>0.34499999999999997</v>
      </c>
      <c r="R462" s="146">
        <f>Q462*H462</f>
        <v>2.0872499999999996</v>
      </c>
      <c r="S462" s="146">
        <v>0</v>
      </c>
      <c r="T462" s="147">
        <f>S462*H462</f>
        <v>0</v>
      </c>
      <c r="AR462" s="148" t="s">
        <v>203</v>
      </c>
      <c r="AT462" s="148" t="s">
        <v>198</v>
      </c>
      <c r="AU462" s="148" t="s">
        <v>89</v>
      </c>
      <c r="AY462" s="17" t="s">
        <v>196</v>
      </c>
      <c r="BE462" s="149">
        <f>IF(N462="základní",J462,0)</f>
        <v>0</v>
      </c>
      <c r="BF462" s="149">
        <f>IF(N462="snížená",J462,0)</f>
        <v>0</v>
      </c>
      <c r="BG462" s="149">
        <f>IF(N462="zákl. přenesená",J462,0)</f>
        <v>0</v>
      </c>
      <c r="BH462" s="149">
        <f>IF(N462="sníž. přenesená",J462,0)</f>
        <v>0</v>
      </c>
      <c r="BI462" s="149">
        <f>IF(N462="nulová",J462,0)</f>
        <v>0</v>
      </c>
      <c r="BJ462" s="17" t="s">
        <v>21</v>
      </c>
      <c r="BK462" s="149">
        <f>ROUND(I462*H462,2)</f>
        <v>0</v>
      </c>
      <c r="BL462" s="17" t="s">
        <v>203</v>
      </c>
      <c r="BM462" s="148" t="s">
        <v>1058</v>
      </c>
    </row>
    <row r="463" spans="2:65" s="13" customFormat="1" ht="11.25">
      <c r="B463" s="158"/>
      <c r="D463" s="151" t="s">
        <v>205</v>
      </c>
      <c r="E463" s="159" t="s">
        <v>1</v>
      </c>
      <c r="F463" s="160" t="s">
        <v>448</v>
      </c>
      <c r="H463" s="159" t="s">
        <v>1</v>
      </c>
      <c r="I463" s="161"/>
      <c r="L463" s="158"/>
      <c r="M463" s="162"/>
      <c r="T463" s="163"/>
      <c r="AT463" s="159" t="s">
        <v>205</v>
      </c>
      <c r="AU463" s="159" t="s">
        <v>89</v>
      </c>
      <c r="AV463" s="13" t="s">
        <v>21</v>
      </c>
      <c r="AW463" s="13" t="s">
        <v>36</v>
      </c>
      <c r="AX463" s="13" t="s">
        <v>81</v>
      </c>
      <c r="AY463" s="159" t="s">
        <v>196</v>
      </c>
    </row>
    <row r="464" spans="2:65" s="13" customFormat="1" ht="11.25">
      <c r="B464" s="158"/>
      <c r="D464" s="151" t="s">
        <v>205</v>
      </c>
      <c r="E464" s="159" t="s">
        <v>1</v>
      </c>
      <c r="F464" s="160" t="s">
        <v>1054</v>
      </c>
      <c r="H464" s="159" t="s">
        <v>1</v>
      </c>
      <c r="I464" s="161"/>
      <c r="L464" s="158"/>
      <c r="M464" s="162"/>
      <c r="T464" s="163"/>
      <c r="AT464" s="159" t="s">
        <v>205</v>
      </c>
      <c r="AU464" s="159" t="s">
        <v>89</v>
      </c>
      <c r="AV464" s="13" t="s">
        <v>21</v>
      </c>
      <c r="AW464" s="13" t="s">
        <v>36</v>
      </c>
      <c r="AX464" s="13" t="s">
        <v>81</v>
      </c>
      <c r="AY464" s="159" t="s">
        <v>196</v>
      </c>
    </row>
    <row r="465" spans="2:65" s="13" customFormat="1" ht="11.25">
      <c r="B465" s="158"/>
      <c r="D465" s="151" t="s">
        <v>205</v>
      </c>
      <c r="E465" s="159" t="s">
        <v>1</v>
      </c>
      <c r="F465" s="160" t="s">
        <v>1055</v>
      </c>
      <c r="H465" s="159" t="s">
        <v>1</v>
      </c>
      <c r="I465" s="161"/>
      <c r="L465" s="158"/>
      <c r="M465" s="162"/>
      <c r="T465" s="163"/>
      <c r="AT465" s="159" t="s">
        <v>205</v>
      </c>
      <c r="AU465" s="159" t="s">
        <v>89</v>
      </c>
      <c r="AV465" s="13" t="s">
        <v>21</v>
      </c>
      <c r="AW465" s="13" t="s">
        <v>36</v>
      </c>
      <c r="AX465" s="13" t="s">
        <v>81</v>
      </c>
      <c r="AY465" s="159" t="s">
        <v>196</v>
      </c>
    </row>
    <row r="466" spans="2:65" s="12" customFormat="1" ht="11.25">
      <c r="B466" s="150"/>
      <c r="D466" s="151" t="s">
        <v>205</v>
      </c>
      <c r="E466" s="152" t="s">
        <v>1</v>
      </c>
      <c r="F466" s="153" t="s">
        <v>754</v>
      </c>
      <c r="H466" s="154">
        <v>6.05</v>
      </c>
      <c r="I466" s="155"/>
      <c r="L466" s="150"/>
      <c r="M466" s="156"/>
      <c r="T466" s="157"/>
      <c r="AT466" s="152" t="s">
        <v>205</v>
      </c>
      <c r="AU466" s="152" t="s">
        <v>89</v>
      </c>
      <c r="AV466" s="12" t="s">
        <v>89</v>
      </c>
      <c r="AW466" s="12" t="s">
        <v>36</v>
      </c>
      <c r="AX466" s="12" t="s">
        <v>81</v>
      </c>
      <c r="AY466" s="152" t="s">
        <v>196</v>
      </c>
    </row>
    <row r="467" spans="2:65" s="14" customFormat="1" ht="11.25">
      <c r="B467" s="164"/>
      <c r="D467" s="151" t="s">
        <v>205</v>
      </c>
      <c r="E467" s="165" t="s">
        <v>1059</v>
      </c>
      <c r="F467" s="166" t="s">
        <v>249</v>
      </c>
      <c r="H467" s="167">
        <v>6.05</v>
      </c>
      <c r="I467" s="168"/>
      <c r="L467" s="164"/>
      <c r="M467" s="169"/>
      <c r="T467" s="170"/>
      <c r="AT467" s="165" t="s">
        <v>205</v>
      </c>
      <c r="AU467" s="165" t="s">
        <v>89</v>
      </c>
      <c r="AV467" s="14" t="s">
        <v>203</v>
      </c>
      <c r="AW467" s="14" t="s">
        <v>36</v>
      </c>
      <c r="AX467" s="14" t="s">
        <v>21</v>
      </c>
      <c r="AY467" s="165" t="s">
        <v>196</v>
      </c>
    </row>
    <row r="468" spans="2:65" s="1" customFormat="1" ht="24.2" customHeight="1">
      <c r="B468" s="32"/>
      <c r="C468" s="137" t="s">
        <v>708</v>
      </c>
      <c r="D468" s="137" t="s">
        <v>198</v>
      </c>
      <c r="E468" s="138" t="s">
        <v>994</v>
      </c>
      <c r="F468" s="139" t="s">
        <v>995</v>
      </c>
      <c r="G468" s="140" t="s">
        <v>209</v>
      </c>
      <c r="H468" s="141">
        <v>8.1959999999999997</v>
      </c>
      <c r="I468" s="142"/>
      <c r="J468" s="143">
        <f>ROUND(I468*H468,2)</f>
        <v>0</v>
      </c>
      <c r="K468" s="139" t="s">
        <v>202</v>
      </c>
      <c r="L468" s="32"/>
      <c r="M468" s="144" t="s">
        <v>1</v>
      </c>
      <c r="N468" s="145" t="s">
        <v>46</v>
      </c>
      <c r="P468" s="146">
        <f>O468*H468</f>
        <v>0</v>
      </c>
      <c r="Q468" s="146">
        <v>0</v>
      </c>
      <c r="R468" s="146">
        <f>Q468*H468</f>
        <v>0</v>
      </c>
      <c r="S468" s="146">
        <v>0</v>
      </c>
      <c r="T468" s="147">
        <f>S468*H468</f>
        <v>0</v>
      </c>
      <c r="AR468" s="148" t="s">
        <v>203</v>
      </c>
      <c r="AT468" s="148" t="s">
        <v>198</v>
      </c>
      <c r="AU468" s="148" t="s">
        <v>89</v>
      </c>
      <c r="AY468" s="17" t="s">
        <v>196</v>
      </c>
      <c r="BE468" s="149">
        <f>IF(N468="základní",J468,0)</f>
        <v>0</v>
      </c>
      <c r="BF468" s="149">
        <f>IF(N468="snížená",J468,0)</f>
        <v>0</v>
      </c>
      <c r="BG468" s="149">
        <f>IF(N468="zákl. přenesená",J468,0)</f>
        <v>0</v>
      </c>
      <c r="BH468" s="149">
        <f>IF(N468="sníž. přenesená",J468,0)</f>
        <v>0</v>
      </c>
      <c r="BI468" s="149">
        <f>IF(N468="nulová",J468,0)</f>
        <v>0</v>
      </c>
      <c r="BJ468" s="17" t="s">
        <v>21</v>
      </c>
      <c r="BK468" s="149">
        <f>ROUND(I468*H468,2)</f>
        <v>0</v>
      </c>
      <c r="BL468" s="17" t="s">
        <v>203</v>
      </c>
      <c r="BM468" s="148" t="s">
        <v>1061</v>
      </c>
    </row>
    <row r="469" spans="2:65" s="11" customFormat="1" ht="22.9" customHeight="1">
      <c r="B469" s="125"/>
      <c r="D469" s="126" t="s">
        <v>80</v>
      </c>
      <c r="E469" s="135" t="s">
        <v>235</v>
      </c>
      <c r="F469" s="135" t="s">
        <v>499</v>
      </c>
      <c r="I469" s="128"/>
      <c r="J469" s="136">
        <f>BK469</f>
        <v>0</v>
      </c>
      <c r="L469" s="125"/>
      <c r="M469" s="130"/>
      <c r="P469" s="131">
        <f>SUM(P470:P622)</f>
        <v>0</v>
      </c>
      <c r="R469" s="131">
        <f>SUM(R470:R622)</f>
        <v>13.945411000000005</v>
      </c>
      <c r="T469" s="132">
        <f>SUM(T470:T622)</f>
        <v>12.6752</v>
      </c>
      <c r="AR469" s="126" t="s">
        <v>21</v>
      </c>
      <c r="AT469" s="133" t="s">
        <v>80</v>
      </c>
      <c r="AU469" s="133" t="s">
        <v>21</v>
      </c>
      <c r="AY469" s="126" t="s">
        <v>196</v>
      </c>
      <c r="BK469" s="134">
        <f>SUM(BK470:BK622)</f>
        <v>0</v>
      </c>
    </row>
    <row r="470" spans="2:65" s="1" customFormat="1" ht="66.75" customHeight="1">
      <c r="B470" s="32"/>
      <c r="C470" s="137" t="s">
        <v>713</v>
      </c>
      <c r="D470" s="137" t="s">
        <v>198</v>
      </c>
      <c r="E470" s="138" t="s">
        <v>1548</v>
      </c>
      <c r="F470" s="139" t="s">
        <v>1549</v>
      </c>
      <c r="G470" s="140" t="s">
        <v>227</v>
      </c>
      <c r="H470" s="141">
        <v>0.3</v>
      </c>
      <c r="I470" s="142"/>
      <c r="J470" s="143">
        <f>ROUND(I470*H470,2)</f>
        <v>0</v>
      </c>
      <c r="K470" s="139" t="s">
        <v>217</v>
      </c>
      <c r="L470" s="32"/>
      <c r="M470" s="144" t="s">
        <v>1</v>
      </c>
      <c r="N470" s="145" t="s">
        <v>46</v>
      </c>
      <c r="P470" s="146">
        <f>O470*H470</f>
        <v>0</v>
      </c>
      <c r="Q470" s="146">
        <v>0.02</v>
      </c>
      <c r="R470" s="146">
        <f>Q470*H470</f>
        <v>6.0000000000000001E-3</v>
      </c>
      <c r="S470" s="146">
        <v>0</v>
      </c>
      <c r="T470" s="147">
        <f>S470*H470</f>
        <v>0</v>
      </c>
      <c r="AR470" s="148" t="s">
        <v>203</v>
      </c>
      <c r="AT470" s="148" t="s">
        <v>198</v>
      </c>
      <c r="AU470" s="148" t="s">
        <v>89</v>
      </c>
      <c r="AY470" s="17" t="s">
        <v>196</v>
      </c>
      <c r="BE470" s="149">
        <f>IF(N470="základní",J470,0)</f>
        <v>0</v>
      </c>
      <c r="BF470" s="149">
        <f>IF(N470="snížená",J470,0)</f>
        <v>0</v>
      </c>
      <c r="BG470" s="149">
        <f>IF(N470="zákl. přenesená",J470,0)</f>
        <v>0</v>
      </c>
      <c r="BH470" s="149">
        <f>IF(N470="sníž. přenesená",J470,0)</f>
        <v>0</v>
      </c>
      <c r="BI470" s="149">
        <f>IF(N470="nulová",J470,0)</f>
        <v>0</v>
      </c>
      <c r="BJ470" s="17" t="s">
        <v>21</v>
      </c>
      <c r="BK470" s="149">
        <f>ROUND(I470*H470,2)</f>
        <v>0</v>
      </c>
      <c r="BL470" s="17" t="s">
        <v>203</v>
      </c>
      <c r="BM470" s="148" t="s">
        <v>1550</v>
      </c>
    </row>
    <row r="471" spans="2:65" s="12" customFormat="1" ht="11.25">
      <c r="B471" s="150"/>
      <c r="D471" s="151" t="s">
        <v>205</v>
      </c>
      <c r="E471" s="152" t="s">
        <v>1</v>
      </c>
      <c r="F471" s="153" t="s">
        <v>1551</v>
      </c>
      <c r="H471" s="154">
        <v>0.3</v>
      </c>
      <c r="I471" s="155"/>
      <c r="L471" s="150"/>
      <c r="M471" s="156"/>
      <c r="T471" s="157"/>
      <c r="AT471" s="152" t="s">
        <v>205</v>
      </c>
      <c r="AU471" s="152" t="s">
        <v>89</v>
      </c>
      <c r="AV471" s="12" t="s">
        <v>89</v>
      </c>
      <c r="AW471" s="12" t="s">
        <v>36</v>
      </c>
      <c r="AX471" s="12" t="s">
        <v>21</v>
      </c>
      <c r="AY471" s="152" t="s">
        <v>196</v>
      </c>
    </row>
    <row r="472" spans="2:65" s="1" customFormat="1" ht="16.5" customHeight="1">
      <c r="B472" s="32"/>
      <c r="C472" s="137" t="s">
        <v>717</v>
      </c>
      <c r="D472" s="137" t="s">
        <v>198</v>
      </c>
      <c r="E472" s="138" t="s">
        <v>1552</v>
      </c>
      <c r="F472" s="139" t="s">
        <v>1553</v>
      </c>
      <c r="G472" s="140" t="s">
        <v>512</v>
      </c>
      <c r="H472" s="141">
        <v>1</v>
      </c>
      <c r="I472" s="142"/>
      <c r="J472" s="143">
        <f>ROUND(I472*H472,2)</f>
        <v>0</v>
      </c>
      <c r="K472" s="139" t="s">
        <v>217</v>
      </c>
      <c r="L472" s="32"/>
      <c r="M472" s="144" t="s">
        <v>1</v>
      </c>
      <c r="N472" s="145" t="s">
        <v>46</v>
      </c>
      <c r="P472" s="146">
        <f>O472*H472</f>
        <v>0</v>
      </c>
      <c r="Q472" s="146">
        <v>2.0000000000000002E-5</v>
      </c>
      <c r="R472" s="146">
        <f>Q472*H472</f>
        <v>2.0000000000000002E-5</v>
      </c>
      <c r="S472" s="146">
        <v>0</v>
      </c>
      <c r="T472" s="147">
        <f>S472*H472</f>
        <v>0</v>
      </c>
      <c r="AR472" s="148" t="s">
        <v>203</v>
      </c>
      <c r="AT472" s="148" t="s">
        <v>198</v>
      </c>
      <c r="AU472" s="148" t="s">
        <v>89</v>
      </c>
      <c r="AY472" s="17" t="s">
        <v>196</v>
      </c>
      <c r="BE472" s="149">
        <f>IF(N472="základní",J472,0)</f>
        <v>0</v>
      </c>
      <c r="BF472" s="149">
        <f>IF(N472="snížená",J472,0)</f>
        <v>0</v>
      </c>
      <c r="BG472" s="149">
        <f>IF(N472="zákl. přenesená",J472,0)</f>
        <v>0</v>
      </c>
      <c r="BH472" s="149">
        <f>IF(N472="sníž. přenesená",J472,0)</f>
        <v>0</v>
      </c>
      <c r="BI472" s="149">
        <f>IF(N472="nulová",J472,0)</f>
        <v>0</v>
      </c>
      <c r="BJ472" s="17" t="s">
        <v>21</v>
      </c>
      <c r="BK472" s="149">
        <f>ROUND(I472*H472,2)</f>
        <v>0</v>
      </c>
      <c r="BL472" s="17" t="s">
        <v>203</v>
      </c>
      <c r="BM472" s="148" t="s">
        <v>1554</v>
      </c>
    </row>
    <row r="473" spans="2:65" s="12" customFormat="1" ht="11.25">
      <c r="B473" s="150"/>
      <c r="D473" s="151" t="s">
        <v>205</v>
      </c>
      <c r="E473" s="152" t="s">
        <v>1437</v>
      </c>
      <c r="F473" s="153" t="s">
        <v>1555</v>
      </c>
      <c r="H473" s="154">
        <v>1</v>
      </c>
      <c r="I473" s="155"/>
      <c r="L473" s="150"/>
      <c r="M473" s="156"/>
      <c r="T473" s="157"/>
      <c r="AT473" s="152" t="s">
        <v>205</v>
      </c>
      <c r="AU473" s="152" t="s">
        <v>89</v>
      </c>
      <c r="AV473" s="12" t="s">
        <v>89</v>
      </c>
      <c r="AW473" s="12" t="s">
        <v>36</v>
      </c>
      <c r="AX473" s="12" t="s">
        <v>21</v>
      </c>
      <c r="AY473" s="152" t="s">
        <v>196</v>
      </c>
    </row>
    <row r="474" spans="2:65" s="1" customFormat="1" ht="66.75" customHeight="1">
      <c r="B474" s="32"/>
      <c r="C474" s="137" t="s">
        <v>719</v>
      </c>
      <c r="D474" s="137" t="s">
        <v>198</v>
      </c>
      <c r="E474" s="138" t="s">
        <v>501</v>
      </c>
      <c r="F474" s="139" t="s">
        <v>502</v>
      </c>
      <c r="G474" s="140" t="s">
        <v>227</v>
      </c>
      <c r="H474" s="141">
        <v>301.8</v>
      </c>
      <c r="I474" s="142"/>
      <c r="J474" s="143">
        <f>ROUND(I474*H474,2)</f>
        <v>0</v>
      </c>
      <c r="K474" s="139" t="s">
        <v>217</v>
      </c>
      <c r="L474" s="32"/>
      <c r="M474" s="144" t="s">
        <v>1</v>
      </c>
      <c r="N474" s="145" t="s">
        <v>46</v>
      </c>
      <c r="P474" s="146">
        <f>O474*H474</f>
        <v>0</v>
      </c>
      <c r="Q474" s="146">
        <v>0.03</v>
      </c>
      <c r="R474" s="146">
        <f>Q474*H474</f>
        <v>9.0540000000000003</v>
      </c>
      <c r="S474" s="146">
        <v>0</v>
      </c>
      <c r="T474" s="147">
        <f>S474*H474</f>
        <v>0</v>
      </c>
      <c r="AR474" s="148" t="s">
        <v>203</v>
      </c>
      <c r="AT474" s="148" t="s">
        <v>198</v>
      </c>
      <c r="AU474" s="148" t="s">
        <v>89</v>
      </c>
      <c r="AY474" s="17" t="s">
        <v>196</v>
      </c>
      <c r="BE474" s="149">
        <f>IF(N474="základní",J474,0)</f>
        <v>0</v>
      </c>
      <c r="BF474" s="149">
        <f>IF(N474="snížená",J474,0)</f>
        <v>0</v>
      </c>
      <c r="BG474" s="149">
        <f>IF(N474="zákl. přenesená",J474,0)</f>
        <v>0</v>
      </c>
      <c r="BH474" s="149">
        <f>IF(N474="sníž. přenesená",J474,0)</f>
        <v>0</v>
      </c>
      <c r="BI474" s="149">
        <f>IF(N474="nulová",J474,0)</f>
        <v>0</v>
      </c>
      <c r="BJ474" s="17" t="s">
        <v>21</v>
      </c>
      <c r="BK474" s="149">
        <f>ROUND(I474*H474,2)</f>
        <v>0</v>
      </c>
      <c r="BL474" s="17" t="s">
        <v>203</v>
      </c>
      <c r="BM474" s="148" t="s">
        <v>503</v>
      </c>
    </row>
    <row r="475" spans="2:65" s="13" customFormat="1" ht="11.25">
      <c r="B475" s="158"/>
      <c r="D475" s="151" t="s">
        <v>205</v>
      </c>
      <c r="E475" s="159" t="s">
        <v>1</v>
      </c>
      <c r="F475" s="160" t="s">
        <v>504</v>
      </c>
      <c r="H475" s="159" t="s">
        <v>1</v>
      </c>
      <c r="I475" s="161"/>
      <c r="L475" s="158"/>
      <c r="M475" s="162"/>
      <c r="T475" s="163"/>
      <c r="AT475" s="159" t="s">
        <v>205</v>
      </c>
      <c r="AU475" s="159" t="s">
        <v>89</v>
      </c>
      <c r="AV475" s="13" t="s">
        <v>21</v>
      </c>
      <c r="AW475" s="13" t="s">
        <v>36</v>
      </c>
      <c r="AX475" s="13" t="s">
        <v>81</v>
      </c>
      <c r="AY475" s="159" t="s">
        <v>196</v>
      </c>
    </row>
    <row r="476" spans="2:65" s="12" customFormat="1" ht="11.25">
      <c r="B476" s="150"/>
      <c r="D476" s="151" t="s">
        <v>205</v>
      </c>
      <c r="E476" s="152" t="s">
        <v>1</v>
      </c>
      <c r="F476" s="153" t="s">
        <v>1556</v>
      </c>
      <c r="H476" s="154">
        <v>293.8</v>
      </c>
      <c r="I476" s="155"/>
      <c r="L476" s="150"/>
      <c r="M476" s="156"/>
      <c r="T476" s="157"/>
      <c r="AT476" s="152" t="s">
        <v>205</v>
      </c>
      <c r="AU476" s="152" t="s">
        <v>89</v>
      </c>
      <c r="AV476" s="12" t="s">
        <v>89</v>
      </c>
      <c r="AW476" s="12" t="s">
        <v>36</v>
      </c>
      <c r="AX476" s="12" t="s">
        <v>81</v>
      </c>
      <c r="AY476" s="152" t="s">
        <v>196</v>
      </c>
    </row>
    <row r="477" spans="2:65" s="12" customFormat="1" ht="11.25">
      <c r="B477" s="150"/>
      <c r="D477" s="151" t="s">
        <v>205</v>
      </c>
      <c r="E477" s="152" t="s">
        <v>1</v>
      </c>
      <c r="F477" s="153" t="s">
        <v>1557</v>
      </c>
      <c r="H477" s="154">
        <v>2</v>
      </c>
      <c r="I477" s="155"/>
      <c r="L477" s="150"/>
      <c r="M477" s="156"/>
      <c r="T477" s="157"/>
      <c r="AT477" s="152" t="s">
        <v>205</v>
      </c>
      <c r="AU477" s="152" t="s">
        <v>89</v>
      </c>
      <c r="AV477" s="12" t="s">
        <v>89</v>
      </c>
      <c r="AW477" s="12" t="s">
        <v>36</v>
      </c>
      <c r="AX477" s="12" t="s">
        <v>81</v>
      </c>
      <c r="AY477" s="152" t="s">
        <v>196</v>
      </c>
    </row>
    <row r="478" spans="2:65" s="12" customFormat="1" ht="11.25">
      <c r="B478" s="150"/>
      <c r="D478" s="151" t="s">
        <v>205</v>
      </c>
      <c r="E478" s="152" t="s">
        <v>1</v>
      </c>
      <c r="F478" s="153" t="s">
        <v>1558</v>
      </c>
      <c r="H478" s="154">
        <v>-16.5</v>
      </c>
      <c r="I478" s="155"/>
      <c r="L478" s="150"/>
      <c r="M478" s="156"/>
      <c r="T478" s="157"/>
      <c r="AT478" s="152" t="s">
        <v>205</v>
      </c>
      <c r="AU478" s="152" t="s">
        <v>89</v>
      </c>
      <c r="AV478" s="12" t="s">
        <v>89</v>
      </c>
      <c r="AW478" s="12" t="s">
        <v>36</v>
      </c>
      <c r="AX478" s="12" t="s">
        <v>81</v>
      </c>
      <c r="AY478" s="152" t="s">
        <v>196</v>
      </c>
    </row>
    <row r="479" spans="2:65" s="14" customFormat="1" ht="11.25">
      <c r="B479" s="164"/>
      <c r="D479" s="151" t="s">
        <v>205</v>
      </c>
      <c r="E479" s="165" t="s">
        <v>131</v>
      </c>
      <c r="F479" s="166" t="s">
        <v>249</v>
      </c>
      <c r="H479" s="167">
        <v>279.3</v>
      </c>
      <c r="I479" s="168"/>
      <c r="L479" s="164"/>
      <c r="M479" s="169"/>
      <c r="T479" s="170"/>
      <c r="AT479" s="165" t="s">
        <v>205</v>
      </c>
      <c r="AU479" s="165" t="s">
        <v>89</v>
      </c>
      <c r="AV479" s="14" t="s">
        <v>203</v>
      </c>
      <c r="AW479" s="14" t="s">
        <v>36</v>
      </c>
      <c r="AX479" s="14" t="s">
        <v>81</v>
      </c>
      <c r="AY479" s="165" t="s">
        <v>196</v>
      </c>
    </row>
    <row r="480" spans="2:65" s="13" customFormat="1" ht="11.25">
      <c r="B480" s="158"/>
      <c r="D480" s="151" t="s">
        <v>205</v>
      </c>
      <c r="E480" s="159" t="s">
        <v>1</v>
      </c>
      <c r="F480" s="160" t="s">
        <v>506</v>
      </c>
      <c r="H480" s="159" t="s">
        <v>1</v>
      </c>
      <c r="I480" s="161"/>
      <c r="L480" s="158"/>
      <c r="M480" s="162"/>
      <c r="T480" s="163"/>
      <c r="AT480" s="159" t="s">
        <v>205</v>
      </c>
      <c r="AU480" s="159" t="s">
        <v>89</v>
      </c>
      <c r="AV480" s="13" t="s">
        <v>21</v>
      </c>
      <c r="AW480" s="13" t="s">
        <v>36</v>
      </c>
      <c r="AX480" s="13" t="s">
        <v>81</v>
      </c>
      <c r="AY480" s="159" t="s">
        <v>196</v>
      </c>
    </row>
    <row r="481" spans="2:65" s="12" customFormat="1" ht="11.25">
      <c r="B481" s="150"/>
      <c r="D481" s="151" t="s">
        <v>205</v>
      </c>
      <c r="E481" s="152" t="s">
        <v>1</v>
      </c>
      <c r="F481" s="153" t="s">
        <v>507</v>
      </c>
      <c r="H481" s="154">
        <v>279.3</v>
      </c>
      <c r="I481" s="155"/>
      <c r="L481" s="150"/>
      <c r="M481" s="156"/>
      <c r="T481" s="157"/>
      <c r="AT481" s="152" t="s">
        <v>205</v>
      </c>
      <c r="AU481" s="152" t="s">
        <v>89</v>
      </c>
      <c r="AV481" s="12" t="s">
        <v>89</v>
      </c>
      <c r="AW481" s="12" t="s">
        <v>36</v>
      </c>
      <c r="AX481" s="12" t="s">
        <v>81</v>
      </c>
      <c r="AY481" s="152" t="s">
        <v>196</v>
      </c>
    </row>
    <row r="482" spans="2:65" s="12" customFormat="1" ht="11.25">
      <c r="B482" s="150"/>
      <c r="D482" s="151" t="s">
        <v>205</v>
      </c>
      <c r="E482" s="152" t="s">
        <v>1</v>
      </c>
      <c r="F482" s="153" t="s">
        <v>1559</v>
      </c>
      <c r="H482" s="154">
        <v>16.5</v>
      </c>
      <c r="I482" s="155"/>
      <c r="L482" s="150"/>
      <c r="M482" s="156"/>
      <c r="T482" s="157"/>
      <c r="AT482" s="152" t="s">
        <v>205</v>
      </c>
      <c r="AU482" s="152" t="s">
        <v>89</v>
      </c>
      <c r="AV482" s="12" t="s">
        <v>89</v>
      </c>
      <c r="AW482" s="12" t="s">
        <v>36</v>
      </c>
      <c r="AX482" s="12" t="s">
        <v>81</v>
      </c>
      <c r="AY482" s="152" t="s">
        <v>196</v>
      </c>
    </row>
    <row r="483" spans="2:65" s="12" customFormat="1" ht="11.25">
      <c r="B483" s="150"/>
      <c r="D483" s="151" t="s">
        <v>205</v>
      </c>
      <c r="E483" s="152" t="s">
        <v>1</v>
      </c>
      <c r="F483" s="153" t="s">
        <v>508</v>
      </c>
      <c r="H483" s="154">
        <v>6</v>
      </c>
      <c r="I483" s="155"/>
      <c r="L483" s="150"/>
      <c r="M483" s="156"/>
      <c r="T483" s="157"/>
      <c r="AT483" s="152" t="s">
        <v>205</v>
      </c>
      <c r="AU483" s="152" t="s">
        <v>89</v>
      </c>
      <c r="AV483" s="12" t="s">
        <v>89</v>
      </c>
      <c r="AW483" s="12" t="s">
        <v>36</v>
      </c>
      <c r="AX483" s="12" t="s">
        <v>81</v>
      </c>
      <c r="AY483" s="152" t="s">
        <v>196</v>
      </c>
    </row>
    <row r="484" spans="2:65" s="14" customFormat="1" ht="11.25">
      <c r="B484" s="164"/>
      <c r="D484" s="151" t="s">
        <v>205</v>
      </c>
      <c r="E484" s="165" t="s">
        <v>1</v>
      </c>
      <c r="F484" s="166" t="s">
        <v>249</v>
      </c>
      <c r="H484" s="167">
        <v>301.8</v>
      </c>
      <c r="I484" s="168"/>
      <c r="L484" s="164"/>
      <c r="M484" s="169"/>
      <c r="T484" s="170"/>
      <c r="AT484" s="165" t="s">
        <v>205</v>
      </c>
      <c r="AU484" s="165" t="s">
        <v>89</v>
      </c>
      <c r="AV484" s="14" t="s">
        <v>203</v>
      </c>
      <c r="AW484" s="14" t="s">
        <v>36</v>
      </c>
      <c r="AX484" s="14" t="s">
        <v>21</v>
      </c>
      <c r="AY484" s="165" t="s">
        <v>196</v>
      </c>
    </row>
    <row r="485" spans="2:65" s="1" customFormat="1" ht="16.5" customHeight="1">
      <c r="B485" s="32"/>
      <c r="C485" s="137" t="s">
        <v>722</v>
      </c>
      <c r="D485" s="137" t="s">
        <v>198</v>
      </c>
      <c r="E485" s="138" t="s">
        <v>510</v>
      </c>
      <c r="F485" s="139" t="s">
        <v>511</v>
      </c>
      <c r="G485" s="140" t="s">
        <v>512</v>
      </c>
      <c r="H485" s="141">
        <v>20</v>
      </c>
      <c r="I485" s="142"/>
      <c r="J485" s="143">
        <f>ROUND(I485*H485,2)</f>
        <v>0</v>
      </c>
      <c r="K485" s="139" t="s">
        <v>217</v>
      </c>
      <c r="L485" s="32"/>
      <c r="M485" s="144" t="s">
        <v>1</v>
      </c>
      <c r="N485" s="145" t="s">
        <v>46</v>
      </c>
      <c r="P485" s="146">
        <f>O485*H485</f>
        <v>0</v>
      </c>
      <c r="Q485" s="146">
        <v>2.0000000000000002E-5</v>
      </c>
      <c r="R485" s="146">
        <f>Q485*H485</f>
        <v>4.0000000000000002E-4</v>
      </c>
      <c r="S485" s="146">
        <v>0</v>
      </c>
      <c r="T485" s="147">
        <f>S485*H485</f>
        <v>0</v>
      </c>
      <c r="AR485" s="148" t="s">
        <v>203</v>
      </c>
      <c r="AT485" s="148" t="s">
        <v>198</v>
      </c>
      <c r="AU485" s="148" t="s">
        <v>89</v>
      </c>
      <c r="AY485" s="17" t="s">
        <v>196</v>
      </c>
      <c r="BE485" s="149">
        <f>IF(N485="základní",J485,0)</f>
        <v>0</v>
      </c>
      <c r="BF485" s="149">
        <f>IF(N485="snížená",J485,0)</f>
        <v>0</v>
      </c>
      <c r="BG485" s="149">
        <f>IF(N485="zákl. přenesená",J485,0)</f>
        <v>0</v>
      </c>
      <c r="BH485" s="149">
        <f>IF(N485="sníž. přenesená",J485,0)</f>
        <v>0</v>
      </c>
      <c r="BI485" s="149">
        <f>IF(N485="nulová",J485,0)</f>
        <v>0</v>
      </c>
      <c r="BJ485" s="17" t="s">
        <v>21</v>
      </c>
      <c r="BK485" s="149">
        <f>ROUND(I485*H485,2)</f>
        <v>0</v>
      </c>
      <c r="BL485" s="17" t="s">
        <v>203</v>
      </c>
      <c r="BM485" s="148" t="s">
        <v>513</v>
      </c>
    </row>
    <row r="486" spans="2:65" s="12" customFormat="1" ht="11.25">
      <c r="B486" s="150"/>
      <c r="D486" s="151" t="s">
        <v>205</v>
      </c>
      <c r="E486" s="152" t="s">
        <v>156</v>
      </c>
      <c r="F486" s="153" t="s">
        <v>1560</v>
      </c>
      <c r="H486" s="154">
        <v>20</v>
      </c>
      <c r="I486" s="155"/>
      <c r="L486" s="150"/>
      <c r="M486" s="156"/>
      <c r="T486" s="157"/>
      <c r="AT486" s="152" t="s">
        <v>205</v>
      </c>
      <c r="AU486" s="152" t="s">
        <v>89</v>
      </c>
      <c r="AV486" s="12" t="s">
        <v>89</v>
      </c>
      <c r="AW486" s="12" t="s">
        <v>36</v>
      </c>
      <c r="AX486" s="12" t="s">
        <v>21</v>
      </c>
      <c r="AY486" s="152" t="s">
        <v>196</v>
      </c>
    </row>
    <row r="487" spans="2:65" s="1" customFormat="1" ht="66.75" customHeight="1">
      <c r="B487" s="32"/>
      <c r="C487" s="137" t="s">
        <v>727</v>
      </c>
      <c r="D487" s="137" t="s">
        <v>198</v>
      </c>
      <c r="E487" s="138" t="s">
        <v>1561</v>
      </c>
      <c r="F487" s="139" t="s">
        <v>1562</v>
      </c>
      <c r="G487" s="140" t="s">
        <v>227</v>
      </c>
      <c r="H487" s="141">
        <v>0.6</v>
      </c>
      <c r="I487" s="142"/>
      <c r="J487" s="143">
        <f>ROUND(I487*H487,2)</f>
        <v>0</v>
      </c>
      <c r="K487" s="139" t="s">
        <v>217</v>
      </c>
      <c r="L487" s="32"/>
      <c r="M487" s="144" t="s">
        <v>1</v>
      </c>
      <c r="N487" s="145" t="s">
        <v>46</v>
      </c>
      <c r="P487" s="146">
        <f>O487*H487</f>
        <v>0</v>
      </c>
      <c r="Q487" s="146">
        <v>7.0000000000000007E-2</v>
      </c>
      <c r="R487" s="146">
        <f>Q487*H487</f>
        <v>4.2000000000000003E-2</v>
      </c>
      <c r="S487" s="146">
        <v>0</v>
      </c>
      <c r="T487" s="147">
        <f>S487*H487</f>
        <v>0</v>
      </c>
      <c r="AR487" s="148" t="s">
        <v>203</v>
      </c>
      <c r="AT487" s="148" t="s">
        <v>198</v>
      </c>
      <c r="AU487" s="148" t="s">
        <v>89</v>
      </c>
      <c r="AY487" s="17" t="s">
        <v>196</v>
      </c>
      <c r="BE487" s="149">
        <f>IF(N487="základní",J487,0)</f>
        <v>0</v>
      </c>
      <c r="BF487" s="149">
        <f>IF(N487="snížená",J487,0)</f>
        <v>0</v>
      </c>
      <c r="BG487" s="149">
        <f>IF(N487="zákl. přenesená",J487,0)</f>
        <v>0</v>
      </c>
      <c r="BH487" s="149">
        <f>IF(N487="sníž. přenesená",J487,0)</f>
        <v>0</v>
      </c>
      <c r="BI487" s="149">
        <f>IF(N487="nulová",J487,0)</f>
        <v>0</v>
      </c>
      <c r="BJ487" s="17" t="s">
        <v>21</v>
      </c>
      <c r="BK487" s="149">
        <f>ROUND(I487*H487,2)</f>
        <v>0</v>
      </c>
      <c r="BL487" s="17" t="s">
        <v>203</v>
      </c>
      <c r="BM487" s="148" t="s">
        <v>1563</v>
      </c>
    </row>
    <row r="488" spans="2:65" s="12" customFormat="1" ht="11.25">
      <c r="B488" s="150"/>
      <c r="D488" s="151" t="s">
        <v>205</v>
      </c>
      <c r="E488" s="152" t="s">
        <v>1</v>
      </c>
      <c r="F488" s="153" t="s">
        <v>1564</v>
      </c>
      <c r="H488" s="154">
        <v>0.6</v>
      </c>
      <c r="I488" s="155"/>
      <c r="L488" s="150"/>
      <c r="M488" s="156"/>
      <c r="T488" s="157"/>
      <c r="AT488" s="152" t="s">
        <v>205</v>
      </c>
      <c r="AU488" s="152" t="s">
        <v>89</v>
      </c>
      <c r="AV488" s="12" t="s">
        <v>89</v>
      </c>
      <c r="AW488" s="12" t="s">
        <v>36</v>
      </c>
      <c r="AX488" s="12" t="s">
        <v>21</v>
      </c>
      <c r="AY488" s="152" t="s">
        <v>196</v>
      </c>
    </row>
    <row r="489" spans="2:65" s="1" customFormat="1" ht="16.5" customHeight="1">
      <c r="B489" s="32"/>
      <c r="C489" s="137" t="s">
        <v>734</v>
      </c>
      <c r="D489" s="137" t="s">
        <v>198</v>
      </c>
      <c r="E489" s="138" t="s">
        <v>1565</v>
      </c>
      <c r="F489" s="139" t="s">
        <v>1566</v>
      </c>
      <c r="G489" s="140" t="s">
        <v>512</v>
      </c>
      <c r="H489" s="141">
        <v>2</v>
      </c>
      <c r="I489" s="142"/>
      <c r="J489" s="143">
        <f>ROUND(I489*H489,2)</f>
        <v>0</v>
      </c>
      <c r="K489" s="139" t="s">
        <v>217</v>
      </c>
      <c r="L489" s="32"/>
      <c r="M489" s="144" t="s">
        <v>1</v>
      </c>
      <c r="N489" s="145" t="s">
        <v>46</v>
      </c>
      <c r="P489" s="146">
        <f>O489*H489</f>
        <v>0</v>
      </c>
      <c r="Q489" s="146">
        <v>2.0000000000000002E-5</v>
      </c>
      <c r="R489" s="146">
        <f>Q489*H489</f>
        <v>4.0000000000000003E-5</v>
      </c>
      <c r="S489" s="146">
        <v>0</v>
      </c>
      <c r="T489" s="147">
        <f>S489*H489</f>
        <v>0</v>
      </c>
      <c r="AR489" s="148" t="s">
        <v>203</v>
      </c>
      <c r="AT489" s="148" t="s">
        <v>198</v>
      </c>
      <c r="AU489" s="148" t="s">
        <v>89</v>
      </c>
      <c r="AY489" s="17" t="s">
        <v>196</v>
      </c>
      <c r="BE489" s="149">
        <f>IF(N489="základní",J489,0)</f>
        <v>0</v>
      </c>
      <c r="BF489" s="149">
        <f>IF(N489="snížená",J489,0)</f>
        <v>0</v>
      </c>
      <c r="BG489" s="149">
        <f>IF(N489="zákl. přenesená",J489,0)</f>
        <v>0</v>
      </c>
      <c r="BH489" s="149">
        <f>IF(N489="sníž. přenesená",J489,0)</f>
        <v>0</v>
      </c>
      <c r="BI489" s="149">
        <f>IF(N489="nulová",J489,0)</f>
        <v>0</v>
      </c>
      <c r="BJ489" s="17" t="s">
        <v>21</v>
      </c>
      <c r="BK489" s="149">
        <f>ROUND(I489*H489,2)</f>
        <v>0</v>
      </c>
      <c r="BL489" s="17" t="s">
        <v>203</v>
      </c>
      <c r="BM489" s="148" t="s">
        <v>1567</v>
      </c>
    </row>
    <row r="490" spans="2:65" s="12" customFormat="1" ht="11.25">
      <c r="B490" s="150"/>
      <c r="D490" s="151" t="s">
        <v>205</v>
      </c>
      <c r="E490" s="152" t="s">
        <v>1438</v>
      </c>
      <c r="F490" s="153" t="s">
        <v>1568</v>
      </c>
      <c r="H490" s="154">
        <v>2</v>
      </c>
      <c r="I490" s="155"/>
      <c r="L490" s="150"/>
      <c r="M490" s="156"/>
      <c r="T490" s="157"/>
      <c r="AT490" s="152" t="s">
        <v>205</v>
      </c>
      <c r="AU490" s="152" t="s">
        <v>89</v>
      </c>
      <c r="AV490" s="12" t="s">
        <v>89</v>
      </c>
      <c r="AW490" s="12" t="s">
        <v>36</v>
      </c>
      <c r="AX490" s="12" t="s">
        <v>21</v>
      </c>
      <c r="AY490" s="152" t="s">
        <v>196</v>
      </c>
    </row>
    <row r="491" spans="2:65" s="1" customFormat="1" ht="66.75" customHeight="1">
      <c r="B491" s="32"/>
      <c r="C491" s="137" t="s">
        <v>741</v>
      </c>
      <c r="D491" s="137" t="s">
        <v>198</v>
      </c>
      <c r="E491" s="138" t="s">
        <v>1569</v>
      </c>
      <c r="F491" s="139" t="s">
        <v>1570</v>
      </c>
      <c r="G491" s="140" t="s">
        <v>227</v>
      </c>
      <c r="H491" s="141">
        <v>0.6</v>
      </c>
      <c r="I491" s="142"/>
      <c r="J491" s="143">
        <f>ROUND(I491*H491,2)</f>
        <v>0</v>
      </c>
      <c r="K491" s="139" t="s">
        <v>217</v>
      </c>
      <c r="L491" s="32"/>
      <c r="M491" s="144" t="s">
        <v>1</v>
      </c>
      <c r="N491" s="145" t="s">
        <v>46</v>
      </c>
      <c r="P491" s="146">
        <f>O491*H491</f>
        <v>0</v>
      </c>
      <c r="Q491" s="146">
        <v>0.10299999999999999</v>
      </c>
      <c r="R491" s="146">
        <f>Q491*H491</f>
        <v>6.1799999999999994E-2</v>
      </c>
      <c r="S491" s="146">
        <v>0</v>
      </c>
      <c r="T491" s="147">
        <f>S491*H491</f>
        <v>0</v>
      </c>
      <c r="AR491" s="148" t="s">
        <v>203</v>
      </c>
      <c r="AT491" s="148" t="s">
        <v>198</v>
      </c>
      <c r="AU491" s="148" t="s">
        <v>89</v>
      </c>
      <c r="AY491" s="17" t="s">
        <v>196</v>
      </c>
      <c r="BE491" s="149">
        <f>IF(N491="základní",J491,0)</f>
        <v>0</v>
      </c>
      <c r="BF491" s="149">
        <f>IF(N491="snížená",J491,0)</f>
        <v>0</v>
      </c>
      <c r="BG491" s="149">
        <f>IF(N491="zákl. přenesená",J491,0)</f>
        <v>0</v>
      </c>
      <c r="BH491" s="149">
        <f>IF(N491="sníž. přenesená",J491,0)</f>
        <v>0</v>
      </c>
      <c r="BI491" s="149">
        <f>IF(N491="nulová",J491,0)</f>
        <v>0</v>
      </c>
      <c r="BJ491" s="17" t="s">
        <v>21</v>
      </c>
      <c r="BK491" s="149">
        <f>ROUND(I491*H491,2)</f>
        <v>0</v>
      </c>
      <c r="BL491" s="17" t="s">
        <v>203</v>
      </c>
      <c r="BM491" s="148" t="s">
        <v>1571</v>
      </c>
    </row>
    <row r="492" spans="2:65" s="12" customFormat="1" ht="11.25">
      <c r="B492" s="150"/>
      <c r="D492" s="151" t="s">
        <v>205</v>
      </c>
      <c r="E492" s="152" t="s">
        <v>1</v>
      </c>
      <c r="F492" s="153" t="s">
        <v>1572</v>
      </c>
      <c r="H492" s="154">
        <v>0.6</v>
      </c>
      <c r="I492" s="155"/>
      <c r="L492" s="150"/>
      <c r="M492" s="156"/>
      <c r="T492" s="157"/>
      <c r="AT492" s="152" t="s">
        <v>205</v>
      </c>
      <c r="AU492" s="152" t="s">
        <v>89</v>
      </c>
      <c r="AV492" s="12" t="s">
        <v>89</v>
      </c>
      <c r="AW492" s="12" t="s">
        <v>36</v>
      </c>
      <c r="AX492" s="12" t="s">
        <v>21</v>
      </c>
      <c r="AY492" s="152" t="s">
        <v>196</v>
      </c>
    </row>
    <row r="493" spans="2:65" s="1" customFormat="1" ht="16.5" customHeight="1">
      <c r="B493" s="32"/>
      <c r="C493" s="137" t="s">
        <v>1036</v>
      </c>
      <c r="D493" s="137" t="s">
        <v>198</v>
      </c>
      <c r="E493" s="138" t="s">
        <v>1573</v>
      </c>
      <c r="F493" s="139" t="s">
        <v>1574</v>
      </c>
      <c r="G493" s="140" t="s">
        <v>512</v>
      </c>
      <c r="H493" s="141">
        <v>2</v>
      </c>
      <c r="I493" s="142"/>
      <c r="J493" s="143">
        <f>ROUND(I493*H493,2)</f>
        <v>0</v>
      </c>
      <c r="K493" s="139" t="s">
        <v>217</v>
      </c>
      <c r="L493" s="32"/>
      <c r="M493" s="144" t="s">
        <v>1</v>
      </c>
      <c r="N493" s="145" t="s">
        <v>46</v>
      </c>
      <c r="P493" s="146">
        <f>O493*H493</f>
        <v>0</v>
      </c>
      <c r="Q493" s="146">
        <v>1.0000000000000001E-5</v>
      </c>
      <c r="R493" s="146">
        <f>Q493*H493</f>
        <v>2.0000000000000002E-5</v>
      </c>
      <c r="S493" s="146">
        <v>0</v>
      </c>
      <c r="T493" s="147">
        <f>S493*H493</f>
        <v>0</v>
      </c>
      <c r="AR493" s="148" t="s">
        <v>203</v>
      </c>
      <c r="AT493" s="148" t="s">
        <v>198</v>
      </c>
      <c r="AU493" s="148" t="s">
        <v>89</v>
      </c>
      <c r="AY493" s="17" t="s">
        <v>196</v>
      </c>
      <c r="BE493" s="149">
        <f>IF(N493="základní",J493,0)</f>
        <v>0</v>
      </c>
      <c r="BF493" s="149">
        <f>IF(N493="snížená",J493,0)</f>
        <v>0</v>
      </c>
      <c r="BG493" s="149">
        <f>IF(N493="zákl. přenesená",J493,0)</f>
        <v>0</v>
      </c>
      <c r="BH493" s="149">
        <f>IF(N493="sníž. přenesená",J493,0)</f>
        <v>0</v>
      </c>
      <c r="BI493" s="149">
        <f>IF(N493="nulová",J493,0)</f>
        <v>0</v>
      </c>
      <c r="BJ493" s="17" t="s">
        <v>21</v>
      </c>
      <c r="BK493" s="149">
        <f>ROUND(I493*H493,2)</f>
        <v>0</v>
      </c>
      <c r="BL493" s="17" t="s">
        <v>203</v>
      </c>
      <c r="BM493" s="148" t="s">
        <v>1575</v>
      </c>
    </row>
    <row r="494" spans="2:65" s="12" customFormat="1" ht="11.25">
      <c r="B494" s="150"/>
      <c r="D494" s="151" t="s">
        <v>205</v>
      </c>
      <c r="E494" s="152" t="s">
        <v>1439</v>
      </c>
      <c r="F494" s="153" t="s">
        <v>1568</v>
      </c>
      <c r="H494" s="154">
        <v>2</v>
      </c>
      <c r="I494" s="155"/>
      <c r="L494" s="150"/>
      <c r="M494" s="156"/>
      <c r="T494" s="157"/>
      <c r="AT494" s="152" t="s">
        <v>205</v>
      </c>
      <c r="AU494" s="152" t="s">
        <v>89</v>
      </c>
      <c r="AV494" s="12" t="s">
        <v>89</v>
      </c>
      <c r="AW494" s="12" t="s">
        <v>36</v>
      </c>
      <c r="AX494" s="12" t="s">
        <v>21</v>
      </c>
      <c r="AY494" s="152" t="s">
        <v>196</v>
      </c>
    </row>
    <row r="495" spans="2:65" s="1" customFormat="1" ht="37.9" customHeight="1">
      <c r="B495" s="32"/>
      <c r="C495" s="137" t="s">
        <v>1039</v>
      </c>
      <c r="D495" s="137" t="s">
        <v>198</v>
      </c>
      <c r="E495" s="138" t="s">
        <v>1068</v>
      </c>
      <c r="F495" s="139" t="s">
        <v>1576</v>
      </c>
      <c r="G495" s="140" t="s">
        <v>512</v>
      </c>
      <c r="H495" s="141">
        <v>2</v>
      </c>
      <c r="I495" s="142"/>
      <c r="J495" s="143">
        <f>ROUND(I495*H495,2)</f>
        <v>0</v>
      </c>
      <c r="K495" s="139" t="s">
        <v>217</v>
      </c>
      <c r="L495" s="32"/>
      <c r="M495" s="144" t="s">
        <v>1</v>
      </c>
      <c r="N495" s="145" t="s">
        <v>46</v>
      </c>
      <c r="P495" s="146">
        <f>O495*H495</f>
        <v>0</v>
      </c>
      <c r="Q495" s="146">
        <v>1.67E-3</v>
      </c>
      <c r="R495" s="146">
        <f>Q495*H495</f>
        <v>3.3400000000000001E-3</v>
      </c>
      <c r="S495" s="146">
        <v>0</v>
      </c>
      <c r="T495" s="147">
        <f>S495*H495</f>
        <v>0</v>
      </c>
      <c r="AR495" s="148" t="s">
        <v>203</v>
      </c>
      <c r="AT495" s="148" t="s">
        <v>198</v>
      </c>
      <c r="AU495" s="148" t="s">
        <v>89</v>
      </c>
      <c r="AY495" s="17" t="s">
        <v>196</v>
      </c>
      <c r="BE495" s="149">
        <f>IF(N495="základní",J495,0)</f>
        <v>0</v>
      </c>
      <c r="BF495" s="149">
        <f>IF(N495="snížená",J495,0)</f>
        <v>0</v>
      </c>
      <c r="BG495" s="149">
        <f>IF(N495="zákl. přenesená",J495,0)</f>
        <v>0</v>
      </c>
      <c r="BH495" s="149">
        <f>IF(N495="sníž. přenesená",J495,0)</f>
        <v>0</v>
      </c>
      <c r="BI495" s="149">
        <f>IF(N495="nulová",J495,0)</f>
        <v>0</v>
      </c>
      <c r="BJ495" s="17" t="s">
        <v>21</v>
      </c>
      <c r="BK495" s="149">
        <f>ROUND(I495*H495,2)</f>
        <v>0</v>
      </c>
      <c r="BL495" s="17" t="s">
        <v>203</v>
      </c>
      <c r="BM495" s="148" t="s">
        <v>1577</v>
      </c>
    </row>
    <row r="496" spans="2:65" s="1" customFormat="1" ht="24.2" customHeight="1">
      <c r="B496" s="32"/>
      <c r="C496" s="178" t="s">
        <v>1041</v>
      </c>
      <c r="D496" s="178" t="s">
        <v>351</v>
      </c>
      <c r="E496" s="179" t="s">
        <v>1578</v>
      </c>
      <c r="F496" s="180" t="s">
        <v>1579</v>
      </c>
      <c r="G496" s="181" t="s">
        <v>512</v>
      </c>
      <c r="H496" s="182">
        <v>2.02</v>
      </c>
      <c r="I496" s="183"/>
      <c r="J496" s="184">
        <f>ROUND(I496*H496,2)</f>
        <v>0</v>
      </c>
      <c r="K496" s="180" t="s">
        <v>202</v>
      </c>
      <c r="L496" s="185"/>
      <c r="M496" s="186" t="s">
        <v>1</v>
      </c>
      <c r="N496" s="187" t="s">
        <v>46</v>
      </c>
      <c r="P496" s="146">
        <f>O496*H496</f>
        <v>0</v>
      </c>
      <c r="Q496" s="146">
        <v>1.04E-2</v>
      </c>
      <c r="R496" s="146">
        <f>Q496*H496</f>
        <v>2.1007999999999999E-2</v>
      </c>
      <c r="S496" s="146">
        <v>0</v>
      </c>
      <c r="T496" s="147">
        <f>S496*H496</f>
        <v>0</v>
      </c>
      <c r="AR496" s="148" t="s">
        <v>235</v>
      </c>
      <c r="AT496" s="148" t="s">
        <v>351</v>
      </c>
      <c r="AU496" s="148" t="s">
        <v>89</v>
      </c>
      <c r="AY496" s="17" t="s">
        <v>196</v>
      </c>
      <c r="BE496" s="149">
        <f>IF(N496="základní",J496,0)</f>
        <v>0</v>
      </c>
      <c r="BF496" s="149">
        <f>IF(N496="snížená",J496,0)</f>
        <v>0</v>
      </c>
      <c r="BG496" s="149">
        <f>IF(N496="zákl. přenesená",J496,0)</f>
        <v>0</v>
      </c>
      <c r="BH496" s="149">
        <f>IF(N496="sníž. přenesená",J496,0)</f>
        <v>0</v>
      </c>
      <c r="BI496" s="149">
        <f>IF(N496="nulová",J496,0)</f>
        <v>0</v>
      </c>
      <c r="BJ496" s="17" t="s">
        <v>21</v>
      </c>
      <c r="BK496" s="149">
        <f>ROUND(I496*H496,2)</f>
        <v>0</v>
      </c>
      <c r="BL496" s="17" t="s">
        <v>203</v>
      </c>
      <c r="BM496" s="148" t="s">
        <v>1580</v>
      </c>
    </row>
    <row r="497" spans="2:65" s="12" customFormat="1" ht="11.25">
      <c r="B497" s="150"/>
      <c r="D497" s="151" t="s">
        <v>205</v>
      </c>
      <c r="F497" s="153" t="s">
        <v>1581</v>
      </c>
      <c r="H497" s="154">
        <v>2.02</v>
      </c>
      <c r="I497" s="155"/>
      <c r="L497" s="150"/>
      <c r="M497" s="156"/>
      <c r="T497" s="157"/>
      <c r="AT497" s="152" t="s">
        <v>205</v>
      </c>
      <c r="AU497" s="152" t="s">
        <v>89</v>
      </c>
      <c r="AV497" s="12" t="s">
        <v>89</v>
      </c>
      <c r="AW497" s="12" t="s">
        <v>4</v>
      </c>
      <c r="AX497" s="12" t="s">
        <v>21</v>
      </c>
      <c r="AY497" s="152" t="s">
        <v>196</v>
      </c>
    </row>
    <row r="498" spans="2:65" s="1" customFormat="1" ht="37.9" customHeight="1">
      <c r="B498" s="32"/>
      <c r="C498" s="137" t="s">
        <v>1044</v>
      </c>
      <c r="D498" s="137" t="s">
        <v>198</v>
      </c>
      <c r="E498" s="138" t="s">
        <v>1582</v>
      </c>
      <c r="F498" s="139" t="s">
        <v>1583</v>
      </c>
      <c r="G498" s="140" t="s">
        <v>512</v>
      </c>
      <c r="H498" s="141">
        <v>1</v>
      </c>
      <c r="I498" s="142"/>
      <c r="J498" s="143">
        <f>ROUND(I498*H498,2)</f>
        <v>0</v>
      </c>
      <c r="K498" s="139" t="s">
        <v>217</v>
      </c>
      <c r="L498" s="32"/>
      <c r="M498" s="144" t="s">
        <v>1</v>
      </c>
      <c r="N498" s="145" t="s">
        <v>46</v>
      </c>
      <c r="P498" s="146">
        <f>O498*H498</f>
        <v>0</v>
      </c>
      <c r="Q498" s="146">
        <v>2.82E-3</v>
      </c>
      <c r="R498" s="146">
        <f>Q498*H498</f>
        <v>2.82E-3</v>
      </c>
      <c r="S498" s="146">
        <v>0</v>
      </c>
      <c r="T498" s="147">
        <f>S498*H498</f>
        <v>0</v>
      </c>
      <c r="AR498" s="148" t="s">
        <v>203</v>
      </c>
      <c r="AT498" s="148" t="s">
        <v>198</v>
      </c>
      <c r="AU498" s="148" t="s">
        <v>89</v>
      </c>
      <c r="AY498" s="17" t="s">
        <v>196</v>
      </c>
      <c r="BE498" s="149">
        <f>IF(N498="základní",J498,0)</f>
        <v>0</v>
      </c>
      <c r="BF498" s="149">
        <f>IF(N498="snížená",J498,0)</f>
        <v>0</v>
      </c>
      <c r="BG498" s="149">
        <f>IF(N498="zákl. přenesená",J498,0)</f>
        <v>0</v>
      </c>
      <c r="BH498" s="149">
        <f>IF(N498="sníž. přenesená",J498,0)</f>
        <v>0</v>
      </c>
      <c r="BI498" s="149">
        <f>IF(N498="nulová",J498,0)</f>
        <v>0</v>
      </c>
      <c r="BJ498" s="17" t="s">
        <v>21</v>
      </c>
      <c r="BK498" s="149">
        <f>ROUND(I498*H498,2)</f>
        <v>0</v>
      </c>
      <c r="BL498" s="17" t="s">
        <v>203</v>
      </c>
      <c r="BM498" s="148" t="s">
        <v>1070</v>
      </c>
    </row>
    <row r="499" spans="2:65" s="1" customFormat="1" ht="24.2" customHeight="1">
      <c r="B499" s="32"/>
      <c r="C499" s="178" t="s">
        <v>1046</v>
      </c>
      <c r="D499" s="178" t="s">
        <v>351</v>
      </c>
      <c r="E499" s="179" t="s">
        <v>1584</v>
      </c>
      <c r="F499" s="180" t="s">
        <v>1585</v>
      </c>
      <c r="G499" s="181" t="s">
        <v>512</v>
      </c>
      <c r="H499" s="182">
        <v>1.01</v>
      </c>
      <c r="I499" s="183"/>
      <c r="J499" s="184">
        <f>ROUND(I499*H499,2)</f>
        <v>0</v>
      </c>
      <c r="K499" s="180" t="s">
        <v>217</v>
      </c>
      <c r="L499" s="185"/>
      <c r="M499" s="186" t="s">
        <v>1</v>
      </c>
      <c r="N499" s="187" t="s">
        <v>46</v>
      </c>
      <c r="P499" s="146">
        <f>O499*H499</f>
        <v>0</v>
      </c>
      <c r="Q499" s="146">
        <v>2.5999999999999999E-2</v>
      </c>
      <c r="R499" s="146">
        <f>Q499*H499</f>
        <v>2.6259999999999999E-2</v>
      </c>
      <c r="S499" s="146">
        <v>0</v>
      </c>
      <c r="T499" s="147">
        <f>S499*H499</f>
        <v>0</v>
      </c>
      <c r="AR499" s="148" t="s">
        <v>235</v>
      </c>
      <c r="AT499" s="148" t="s">
        <v>351</v>
      </c>
      <c r="AU499" s="148" t="s">
        <v>89</v>
      </c>
      <c r="AY499" s="17" t="s">
        <v>196</v>
      </c>
      <c r="BE499" s="149">
        <f>IF(N499="základní",J499,0)</f>
        <v>0</v>
      </c>
      <c r="BF499" s="149">
        <f>IF(N499="snížená",J499,0)</f>
        <v>0</v>
      </c>
      <c r="BG499" s="149">
        <f>IF(N499="zákl. přenesená",J499,0)</f>
        <v>0</v>
      </c>
      <c r="BH499" s="149">
        <f>IF(N499="sníž. přenesená",J499,0)</f>
        <v>0</v>
      </c>
      <c r="BI499" s="149">
        <f>IF(N499="nulová",J499,0)</f>
        <v>0</v>
      </c>
      <c r="BJ499" s="17" t="s">
        <v>21</v>
      </c>
      <c r="BK499" s="149">
        <f>ROUND(I499*H499,2)</f>
        <v>0</v>
      </c>
      <c r="BL499" s="17" t="s">
        <v>203</v>
      </c>
      <c r="BM499" s="148" t="s">
        <v>1586</v>
      </c>
    </row>
    <row r="500" spans="2:65" s="12" customFormat="1" ht="11.25">
      <c r="B500" s="150"/>
      <c r="D500" s="151" t="s">
        <v>205</v>
      </c>
      <c r="F500" s="153" t="s">
        <v>1587</v>
      </c>
      <c r="H500" s="154">
        <v>1.01</v>
      </c>
      <c r="I500" s="155"/>
      <c r="L500" s="150"/>
      <c r="M500" s="156"/>
      <c r="T500" s="157"/>
      <c r="AT500" s="152" t="s">
        <v>205</v>
      </c>
      <c r="AU500" s="152" t="s">
        <v>89</v>
      </c>
      <c r="AV500" s="12" t="s">
        <v>89</v>
      </c>
      <c r="AW500" s="12" t="s">
        <v>4</v>
      </c>
      <c r="AX500" s="12" t="s">
        <v>21</v>
      </c>
      <c r="AY500" s="152" t="s">
        <v>196</v>
      </c>
    </row>
    <row r="501" spans="2:65" s="1" customFormat="1" ht="24.2" customHeight="1">
      <c r="B501" s="32"/>
      <c r="C501" s="137" t="s">
        <v>1051</v>
      </c>
      <c r="D501" s="137" t="s">
        <v>198</v>
      </c>
      <c r="E501" s="138" t="s">
        <v>1588</v>
      </c>
      <c r="F501" s="139" t="s">
        <v>1589</v>
      </c>
      <c r="G501" s="140" t="s">
        <v>512</v>
      </c>
      <c r="H501" s="141">
        <v>2</v>
      </c>
      <c r="I501" s="142"/>
      <c r="J501" s="143">
        <f>ROUND(I501*H501,2)</f>
        <v>0</v>
      </c>
      <c r="K501" s="139" t="s">
        <v>202</v>
      </c>
      <c r="L501" s="32"/>
      <c r="M501" s="144" t="s">
        <v>1</v>
      </c>
      <c r="N501" s="145" t="s">
        <v>46</v>
      </c>
      <c r="P501" s="146">
        <f>O501*H501</f>
        <v>0</v>
      </c>
      <c r="Q501" s="146">
        <v>0</v>
      </c>
      <c r="R501" s="146">
        <f>Q501*H501</f>
        <v>0</v>
      </c>
      <c r="S501" s="146">
        <v>0</v>
      </c>
      <c r="T501" s="147">
        <f>S501*H501</f>
        <v>0</v>
      </c>
      <c r="AR501" s="148" t="s">
        <v>203</v>
      </c>
      <c r="AT501" s="148" t="s">
        <v>198</v>
      </c>
      <c r="AU501" s="148" t="s">
        <v>89</v>
      </c>
      <c r="AY501" s="17" t="s">
        <v>196</v>
      </c>
      <c r="BE501" s="149">
        <f>IF(N501="základní",J501,0)</f>
        <v>0</v>
      </c>
      <c r="BF501" s="149">
        <f>IF(N501="snížená",J501,0)</f>
        <v>0</v>
      </c>
      <c r="BG501" s="149">
        <f>IF(N501="zákl. přenesená",J501,0)</f>
        <v>0</v>
      </c>
      <c r="BH501" s="149">
        <f>IF(N501="sníž. přenesená",J501,0)</f>
        <v>0</v>
      </c>
      <c r="BI501" s="149">
        <f>IF(N501="nulová",J501,0)</f>
        <v>0</v>
      </c>
      <c r="BJ501" s="17" t="s">
        <v>21</v>
      </c>
      <c r="BK501" s="149">
        <f>ROUND(I501*H501,2)</f>
        <v>0</v>
      </c>
      <c r="BL501" s="17" t="s">
        <v>203</v>
      </c>
      <c r="BM501" s="148" t="s">
        <v>1590</v>
      </c>
    </row>
    <row r="502" spans="2:65" s="1" customFormat="1" ht="24.2" customHeight="1">
      <c r="B502" s="32"/>
      <c r="C502" s="178" t="s">
        <v>1057</v>
      </c>
      <c r="D502" s="178" t="s">
        <v>351</v>
      </c>
      <c r="E502" s="179" t="s">
        <v>1591</v>
      </c>
      <c r="F502" s="180" t="s">
        <v>1592</v>
      </c>
      <c r="G502" s="181" t="s">
        <v>512</v>
      </c>
      <c r="H502" s="182">
        <v>2</v>
      </c>
      <c r="I502" s="183"/>
      <c r="J502" s="184">
        <f>ROUND(I502*H502,2)</f>
        <v>0</v>
      </c>
      <c r="K502" s="180" t="s">
        <v>217</v>
      </c>
      <c r="L502" s="185"/>
      <c r="M502" s="186" t="s">
        <v>1</v>
      </c>
      <c r="N502" s="187" t="s">
        <v>46</v>
      </c>
      <c r="P502" s="146">
        <f>O502*H502</f>
        <v>0</v>
      </c>
      <c r="Q502" s="146">
        <v>1.6500000000000001E-2</v>
      </c>
      <c r="R502" s="146">
        <f>Q502*H502</f>
        <v>3.3000000000000002E-2</v>
      </c>
      <c r="S502" s="146">
        <v>0</v>
      </c>
      <c r="T502" s="147">
        <f>S502*H502</f>
        <v>0</v>
      </c>
      <c r="AR502" s="148" t="s">
        <v>235</v>
      </c>
      <c r="AT502" s="148" t="s">
        <v>351</v>
      </c>
      <c r="AU502" s="148" t="s">
        <v>89</v>
      </c>
      <c r="AY502" s="17" t="s">
        <v>196</v>
      </c>
      <c r="BE502" s="149">
        <f>IF(N502="základní",J502,0)</f>
        <v>0</v>
      </c>
      <c r="BF502" s="149">
        <f>IF(N502="snížená",J502,0)</f>
        <v>0</v>
      </c>
      <c r="BG502" s="149">
        <f>IF(N502="zákl. přenesená",J502,0)</f>
        <v>0</v>
      </c>
      <c r="BH502" s="149">
        <f>IF(N502="sníž. přenesená",J502,0)</f>
        <v>0</v>
      </c>
      <c r="BI502" s="149">
        <f>IF(N502="nulová",J502,0)</f>
        <v>0</v>
      </c>
      <c r="BJ502" s="17" t="s">
        <v>21</v>
      </c>
      <c r="BK502" s="149">
        <f>ROUND(I502*H502,2)</f>
        <v>0</v>
      </c>
      <c r="BL502" s="17" t="s">
        <v>203</v>
      </c>
      <c r="BM502" s="148" t="s">
        <v>1593</v>
      </c>
    </row>
    <row r="503" spans="2:65" s="1" customFormat="1" ht="16.5" customHeight="1">
      <c r="B503" s="32"/>
      <c r="C503" s="178" t="s">
        <v>1060</v>
      </c>
      <c r="D503" s="178" t="s">
        <v>351</v>
      </c>
      <c r="E503" s="179" t="s">
        <v>524</v>
      </c>
      <c r="F503" s="180" t="s">
        <v>525</v>
      </c>
      <c r="G503" s="181" t="s">
        <v>512</v>
      </c>
      <c r="H503" s="182">
        <v>4.08</v>
      </c>
      <c r="I503" s="183"/>
      <c r="J503" s="184">
        <f>ROUND(I503*H503,2)</f>
        <v>0</v>
      </c>
      <c r="K503" s="180" t="s">
        <v>217</v>
      </c>
      <c r="L503" s="185"/>
      <c r="M503" s="186" t="s">
        <v>1</v>
      </c>
      <c r="N503" s="187" t="s">
        <v>46</v>
      </c>
      <c r="P503" s="146">
        <f>O503*H503</f>
        <v>0</v>
      </c>
      <c r="Q503" s="146">
        <v>1E-4</v>
      </c>
      <c r="R503" s="146">
        <f>Q503*H503</f>
        <v>4.0800000000000005E-4</v>
      </c>
      <c r="S503" s="146">
        <v>0</v>
      </c>
      <c r="T503" s="147">
        <f>S503*H503</f>
        <v>0</v>
      </c>
      <c r="AR503" s="148" t="s">
        <v>235</v>
      </c>
      <c r="AT503" s="148" t="s">
        <v>351</v>
      </c>
      <c r="AU503" s="148" t="s">
        <v>89</v>
      </c>
      <c r="AY503" s="17" t="s">
        <v>196</v>
      </c>
      <c r="BE503" s="149">
        <f>IF(N503="základní",J503,0)</f>
        <v>0</v>
      </c>
      <c r="BF503" s="149">
        <f>IF(N503="snížená",J503,0)</f>
        <v>0</v>
      </c>
      <c r="BG503" s="149">
        <f>IF(N503="zákl. přenesená",J503,0)</f>
        <v>0</v>
      </c>
      <c r="BH503" s="149">
        <f>IF(N503="sníž. přenesená",J503,0)</f>
        <v>0</v>
      </c>
      <c r="BI503" s="149">
        <f>IF(N503="nulová",J503,0)</f>
        <v>0</v>
      </c>
      <c r="BJ503" s="17" t="s">
        <v>21</v>
      </c>
      <c r="BK503" s="149">
        <f>ROUND(I503*H503,2)</f>
        <v>0</v>
      </c>
      <c r="BL503" s="17" t="s">
        <v>203</v>
      </c>
      <c r="BM503" s="148" t="s">
        <v>1594</v>
      </c>
    </row>
    <row r="504" spans="2:65" s="12" customFormat="1" ht="11.25">
      <c r="B504" s="150"/>
      <c r="D504" s="151" t="s">
        <v>205</v>
      </c>
      <c r="F504" s="153" t="s">
        <v>1595</v>
      </c>
      <c r="H504" s="154">
        <v>4.08</v>
      </c>
      <c r="I504" s="155"/>
      <c r="L504" s="150"/>
      <c r="M504" s="156"/>
      <c r="T504" s="157"/>
      <c r="AT504" s="152" t="s">
        <v>205</v>
      </c>
      <c r="AU504" s="152" t="s">
        <v>89</v>
      </c>
      <c r="AV504" s="12" t="s">
        <v>89</v>
      </c>
      <c r="AW504" s="12" t="s">
        <v>4</v>
      </c>
      <c r="AX504" s="12" t="s">
        <v>21</v>
      </c>
      <c r="AY504" s="152" t="s">
        <v>196</v>
      </c>
    </row>
    <row r="505" spans="2:65" s="1" customFormat="1" ht="24.2" customHeight="1">
      <c r="B505" s="32"/>
      <c r="C505" s="178" t="s">
        <v>1062</v>
      </c>
      <c r="D505" s="178" t="s">
        <v>351</v>
      </c>
      <c r="E505" s="179" t="s">
        <v>529</v>
      </c>
      <c r="F505" s="180" t="s">
        <v>530</v>
      </c>
      <c r="G505" s="181" t="s">
        <v>512</v>
      </c>
      <c r="H505" s="182">
        <v>4.08</v>
      </c>
      <c r="I505" s="183"/>
      <c r="J505" s="184">
        <f>ROUND(I505*H505,2)</f>
        <v>0</v>
      </c>
      <c r="K505" s="180" t="s">
        <v>217</v>
      </c>
      <c r="L505" s="185"/>
      <c r="M505" s="186" t="s">
        <v>1</v>
      </c>
      <c r="N505" s="187" t="s">
        <v>46</v>
      </c>
      <c r="P505" s="146">
        <f>O505*H505</f>
        <v>0</v>
      </c>
      <c r="Q505" s="146">
        <v>1E-4</v>
      </c>
      <c r="R505" s="146">
        <f>Q505*H505</f>
        <v>4.0800000000000005E-4</v>
      </c>
      <c r="S505" s="146">
        <v>0</v>
      </c>
      <c r="T505" s="147">
        <f>S505*H505</f>
        <v>0</v>
      </c>
      <c r="AR505" s="148" t="s">
        <v>235</v>
      </c>
      <c r="AT505" s="148" t="s">
        <v>351</v>
      </c>
      <c r="AU505" s="148" t="s">
        <v>89</v>
      </c>
      <c r="AY505" s="17" t="s">
        <v>196</v>
      </c>
      <c r="BE505" s="149">
        <f>IF(N505="základní",J505,0)</f>
        <v>0</v>
      </c>
      <c r="BF505" s="149">
        <f>IF(N505="snížená",J505,0)</f>
        <v>0</v>
      </c>
      <c r="BG505" s="149">
        <f>IF(N505="zákl. přenesená",J505,0)</f>
        <v>0</v>
      </c>
      <c r="BH505" s="149">
        <f>IF(N505="sníž. přenesená",J505,0)</f>
        <v>0</v>
      </c>
      <c r="BI505" s="149">
        <f>IF(N505="nulová",J505,0)</f>
        <v>0</v>
      </c>
      <c r="BJ505" s="17" t="s">
        <v>21</v>
      </c>
      <c r="BK505" s="149">
        <f>ROUND(I505*H505,2)</f>
        <v>0</v>
      </c>
      <c r="BL505" s="17" t="s">
        <v>203</v>
      </c>
      <c r="BM505" s="148" t="s">
        <v>1596</v>
      </c>
    </row>
    <row r="506" spans="2:65" s="12" customFormat="1" ht="11.25">
      <c r="B506" s="150"/>
      <c r="D506" s="151" t="s">
        <v>205</v>
      </c>
      <c r="F506" s="153" t="s">
        <v>1595</v>
      </c>
      <c r="H506" s="154">
        <v>4.08</v>
      </c>
      <c r="I506" s="155"/>
      <c r="L506" s="150"/>
      <c r="M506" s="156"/>
      <c r="T506" s="157"/>
      <c r="AT506" s="152" t="s">
        <v>205</v>
      </c>
      <c r="AU506" s="152" t="s">
        <v>89</v>
      </c>
      <c r="AV506" s="12" t="s">
        <v>89</v>
      </c>
      <c r="AW506" s="12" t="s">
        <v>4</v>
      </c>
      <c r="AX506" s="12" t="s">
        <v>21</v>
      </c>
      <c r="AY506" s="152" t="s">
        <v>196</v>
      </c>
    </row>
    <row r="507" spans="2:65" s="1" customFormat="1" ht="24.2" customHeight="1">
      <c r="B507" s="32"/>
      <c r="C507" s="137" t="s">
        <v>1067</v>
      </c>
      <c r="D507" s="137" t="s">
        <v>198</v>
      </c>
      <c r="E507" s="138" t="s">
        <v>516</v>
      </c>
      <c r="F507" s="139" t="s">
        <v>517</v>
      </c>
      <c r="G507" s="140" t="s">
        <v>512</v>
      </c>
      <c r="H507" s="141">
        <v>14</v>
      </c>
      <c r="I507" s="142"/>
      <c r="J507" s="143">
        <f>ROUND(I507*H507,2)</f>
        <v>0</v>
      </c>
      <c r="K507" s="139" t="s">
        <v>202</v>
      </c>
      <c r="L507" s="32"/>
      <c r="M507" s="144" t="s">
        <v>1</v>
      </c>
      <c r="N507" s="145" t="s">
        <v>46</v>
      </c>
      <c r="P507" s="146">
        <f>O507*H507</f>
        <v>0</v>
      </c>
      <c r="Q507" s="146">
        <v>0</v>
      </c>
      <c r="R507" s="146">
        <f>Q507*H507</f>
        <v>0</v>
      </c>
      <c r="S507" s="146">
        <v>0</v>
      </c>
      <c r="T507" s="147">
        <f>S507*H507</f>
        <v>0</v>
      </c>
      <c r="AR507" s="148" t="s">
        <v>203</v>
      </c>
      <c r="AT507" s="148" t="s">
        <v>198</v>
      </c>
      <c r="AU507" s="148" t="s">
        <v>89</v>
      </c>
      <c r="AY507" s="17" t="s">
        <v>196</v>
      </c>
      <c r="BE507" s="149">
        <f>IF(N507="základní",J507,0)</f>
        <v>0</v>
      </c>
      <c r="BF507" s="149">
        <f>IF(N507="snížená",J507,0)</f>
        <v>0</v>
      </c>
      <c r="BG507" s="149">
        <f>IF(N507="zákl. přenesená",J507,0)</f>
        <v>0</v>
      </c>
      <c r="BH507" s="149">
        <f>IF(N507="sníž. přenesená",J507,0)</f>
        <v>0</v>
      </c>
      <c r="BI507" s="149">
        <f>IF(N507="nulová",J507,0)</f>
        <v>0</v>
      </c>
      <c r="BJ507" s="17" t="s">
        <v>21</v>
      </c>
      <c r="BK507" s="149">
        <f>ROUND(I507*H507,2)</f>
        <v>0</v>
      </c>
      <c r="BL507" s="17" t="s">
        <v>203</v>
      </c>
      <c r="BM507" s="148" t="s">
        <v>518</v>
      </c>
    </row>
    <row r="508" spans="2:65" s="1" customFormat="1" ht="24.2" customHeight="1">
      <c r="B508" s="32"/>
      <c r="C508" s="178" t="s">
        <v>1071</v>
      </c>
      <c r="D508" s="178" t="s">
        <v>351</v>
      </c>
      <c r="E508" s="179" t="s">
        <v>520</v>
      </c>
      <c r="F508" s="180" t="s">
        <v>521</v>
      </c>
      <c r="G508" s="181" t="s">
        <v>512</v>
      </c>
      <c r="H508" s="182">
        <v>12.12</v>
      </c>
      <c r="I508" s="183"/>
      <c r="J508" s="184">
        <f>ROUND(I508*H508,2)</f>
        <v>0</v>
      </c>
      <c r="K508" s="180" t="s">
        <v>217</v>
      </c>
      <c r="L508" s="185"/>
      <c r="M508" s="186" t="s">
        <v>1</v>
      </c>
      <c r="N508" s="187" t="s">
        <v>46</v>
      </c>
      <c r="P508" s="146">
        <f>O508*H508</f>
        <v>0</v>
      </c>
      <c r="Q508" s="146">
        <v>2.12E-2</v>
      </c>
      <c r="R508" s="146">
        <f>Q508*H508</f>
        <v>0.25694400000000001</v>
      </c>
      <c r="S508" s="146">
        <v>0</v>
      </c>
      <c r="T508" s="147">
        <f>S508*H508</f>
        <v>0</v>
      </c>
      <c r="AR508" s="148" t="s">
        <v>235</v>
      </c>
      <c r="AT508" s="148" t="s">
        <v>351</v>
      </c>
      <c r="AU508" s="148" t="s">
        <v>89</v>
      </c>
      <c r="AY508" s="17" t="s">
        <v>196</v>
      </c>
      <c r="BE508" s="149">
        <f>IF(N508="základní",J508,0)</f>
        <v>0</v>
      </c>
      <c r="BF508" s="149">
        <f>IF(N508="snížená",J508,0)</f>
        <v>0</v>
      </c>
      <c r="BG508" s="149">
        <f>IF(N508="zákl. přenesená",J508,0)</f>
        <v>0</v>
      </c>
      <c r="BH508" s="149">
        <f>IF(N508="sníž. přenesená",J508,0)</f>
        <v>0</v>
      </c>
      <c r="BI508" s="149">
        <f>IF(N508="nulová",J508,0)</f>
        <v>0</v>
      </c>
      <c r="BJ508" s="17" t="s">
        <v>21</v>
      </c>
      <c r="BK508" s="149">
        <f>ROUND(I508*H508,2)</f>
        <v>0</v>
      </c>
      <c r="BL508" s="17" t="s">
        <v>203</v>
      </c>
      <c r="BM508" s="148" t="s">
        <v>522</v>
      </c>
    </row>
    <row r="509" spans="2:65" s="1" customFormat="1" ht="33" customHeight="1">
      <c r="B509" s="32"/>
      <c r="C509" s="178" t="s">
        <v>1075</v>
      </c>
      <c r="D509" s="178" t="s">
        <v>351</v>
      </c>
      <c r="E509" s="179" t="s">
        <v>1597</v>
      </c>
      <c r="F509" s="180" t="s">
        <v>1598</v>
      </c>
      <c r="G509" s="181" t="s">
        <v>512</v>
      </c>
      <c r="H509" s="182">
        <v>2.02</v>
      </c>
      <c r="I509" s="183"/>
      <c r="J509" s="184">
        <f>ROUND(I509*H509,2)</f>
        <v>0</v>
      </c>
      <c r="K509" s="180" t="s">
        <v>217</v>
      </c>
      <c r="L509" s="185"/>
      <c r="M509" s="186" t="s">
        <v>1</v>
      </c>
      <c r="N509" s="187" t="s">
        <v>46</v>
      </c>
      <c r="P509" s="146">
        <f>O509*H509</f>
        <v>0</v>
      </c>
      <c r="Q509" s="146">
        <v>2.3E-2</v>
      </c>
      <c r="R509" s="146">
        <f>Q509*H509</f>
        <v>4.6460000000000001E-2</v>
      </c>
      <c r="S509" s="146">
        <v>0</v>
      </c>
      <c r="T509" s="147">
        <f>S509*H509</f>
        <v>0</v>
      </c>
      <c r="AR509" s="148" t="s">
        <v>235</v>
      </c>
      <c r="AT509" s="148" t="s">
        <v>351</v>
      </c>
      <c r="AU509" s="148" t="s">
        <v>89</v>
      </c>
      <c r="AY509" s="17" t="s">
        <v>196</v>
      </c>
      <c r="BE509" s="149">
        <f>IF(N509="základní",J509,0)</f>
        <v>0</v>
      </c>
      <c r="BF509" s="149">
        <f>IF(N509="snížená",J509,0)</f>
        <v>0</v>
      </c>
      <c r="BG509" s="149">
        <f>IF(N509="zákl. přenesená",J509,0)</f>
        <v>0</v>
      </c>
      <c r="BH509" s="149">
        <f>IF(N509="sníž. přenesená",J509,0)</f>
        <v>0</v>
      </c>
      <c r="BI509" s="149">
        <f>IF(N509="nulová",J509,0)</f>
        <v>0</v>
      </c>
      <c r="BJ509" s="17" t="s">
        <v>21</v>
      </c>
      <c r="BK509" s="149">
        <f>ROUND(I509*H509,2)</f>
        <v>0</v>
      </c>
      <c r="BL509" s="17" t="s">
        <v>203</v>
      </c>
      <c r="BM509" s="148" t="s">
        <v>1599</v>
      </c>
    </row>
    <row r="510" spans="2:65" s="1" customFormat="1" ht="16.5" customHeight="1">
      <c r="B510" s="32"/>
      <c r="C510" s="178" t="s">
        <v>1079</v>
      </c>
      <c r="D510" s="178" t="s">
        <v>351</v>
      </c>
      <c r="E510" s="179" t="s">
        <v>524</v>
      </c>
      <c r="F510" s="180" t="s">
        <v>525</v>
      </c>
      <c r="G510" s="181" t="s">
        <v>512</v>
      </c>
      <c r="H510" s="182">
        <v>14.28</v>
      </c>
      <c r="I510" s="183"/>
      <c r="J510" s="184">
        <f>ROUND(I510*H510,2)</f>
        <v>0</v>
      </c>
      <c r="K510" s="180" t="s">
        <v>217</v>
      </c>
      <c r="L510" s="185"/>
      <c r="M510" s="186" t="s">
        <v>1</v>
      </c>
      <c r="N510" s="187" t="s">
        <v>46</v>
      </c>
      <c r="P510" s="146">
        <f>O510*H510</f>
        <v>0</v>
      </c>
      <c r="Q510" s="146">
        <v>1E-4</v>
      </c>
      <c r="R510" s="146">
        <f>Q510*H510</f>
        <v>1.428E-3</v>
      </c>
      <c r="S510" s="146">
        <v>0</v>
      </c>
      <c r="T510" s="147">
        <f>S510*H510</f>
        <v>0</v>
      </c>
      <c r="AR510" s="148" t="s">
        <v>235</v>
      </c>
      <c r="AT510" s="148" t="s">
        <v>351</v>
      </c>
      <c r="AU510" s="148" t="s">
        <v>89</v>
      </c>
      <c r="AY510" s="17" t="s">
        <v>196</v>
      </c>
      <c r="BE510" s="149">
        <f>IF(N510="základní",J510,0)</f>
        <v>0</v>
      </c>
      <c r="BF510" s="149">
        <f>IF(N510="snížená",J510,0)</f>
        <v>0</v>
      </c>
      <c r="BG510" s="149">
        <f>IF(N510="zákl. přenesená",J510,0)</f>
        <v>0</v>
      </c>
      <c r="BH510" s="149">
        <f>IF(N510="sníž. přenesená",J510,0)</f>
        <v>0</v>
      </c>
      <c r="BI510" s="149">
        <f>IF(N510="nulová",J510,0)</f>
        <v>0</v>
      </c>
      <c r="BJ510" s="17" t="s">
        <v>21</v>
      </c>
      <c r="BK510" s="149">
        <f>ROUND(I510*H510,2)</f>
        <v>0</v>
      </c>
      <c r="BL510" s="17" t="s">
        <v>203</v>
      </c>
      <c r="BM510" s="148" t="s">
        <v>526</v>
      </c>
    </row>
    <row r="511" spans="2:65" s="12" customFormat="1" ht="11.25">
      <c r="B511" s="150"/>
      <c r="D511" s="151" t="s">
        <v>205</v>
      </c>
      <c r="F511" s="153" t="s">
        <v>1600</v>
      </c>
      <c r="H511" s="154">
        <v>14.28</v>
      </c>
      <c r="I511" s="155"/>
      <c r="L511" s="150"/>
      <c r="M511" s="156"/>
      <c r="T511" s="157"/>
      <c r="AT511" s="152" t="s">
        <v>205</v>
      </c>
      <c r="AU511" s="152" t="s">
        <v>89</v>
      </c>
      <c r="AV511" s="12" t="s">
        <v>89</v>
      </c>
      <c r="AW511" s="12" t="s">
        <v>4</v>
      </c>
      <c r="AX511" s="12" t="s">
        <v>21</v>
      </c>
      <c r="AY511" s="152" t="s">
        <v>196</v>
      </c>
    </row>
    <row r="512" spans="2:65" s="1" customFormat="1" ht="24.2" customHeight="1">
      <c r="B512" s="32"/>
      <c r="C512" s="178" t="s">
        <v>1083</v>
      </c>
      <c r="D512" s="178" t="s">
        <v>351</v>
      </c>
      <c r="E512" s="179" t="s">
        <v>529</v>
      </c>
      <c r="F512" s="180" t="s">
        <v>530</v>
      </c>
      <c r="G512" s="181" t="s">
        <v>512</v>
      </c>
      <c r="H512" s="182">
        <v>14.28</v>
      </c>
      <c r="I512" s="183"/>
      <c r="J512" s="184">
        <f>ROUND(I512*H512,2)</f>
        <v>0</v>
      </c>
      <c r="K512" s="180" t="s">
        <v>217</v>
      </c>
      <c r="L512" s="185"/>
      <c r="M512" s="186" t="s">
        <v>1</v>
      </c>
      <c r="N512" s="187" t="s">
        <v>46</v>
      </c>
      <c r="P512" s="146">
        <f>O512*H512</f>
        <v>0</v>
      </c>
      <c r="Q512" s="146">
        <v>1E-4</v>
      </c>
      <c r="R512" s="146">
        <f>Q512*H512</f>
        <v>1.428E-3</v>
      </c>
      <c r="S512" s="146">
        <v>0</v>
      </c>
      <c r="T512" s="147">
        <f>S512*H512</f>
        <v>0</v>
      </c>
      <c r="AR512" s="148" t="s">
        <v>235</v>
      </c>
      <c r="AT512" s="148" t="s">
        <v>351</v>
      </c>
      <c r="AU512" s="148" t="s">
        <v>89</v>
      </c>
      <c r="AY512" s="17" t="s">
        <v>196</v>
      </c>
      <c r="BE512" s="149">
        <f>IF(N512="základní",J512,0)</f>
        <v>0</v>
      </c>
      <c r="BF512" s="149">
        <f>IF(N512="snížená",J512,0)</f>
        <v>0</v>
      </c>
      <c r="BG512" s="149">
        <f>IF(N512="zákl. přenesená",J512,0)</f>
        <v>0</v>
      </c>
      <c r="BH512" s="149">
        <f>IF(N512="sníž. přenesená",J512,0)</f>
        <v>0</v>
      </c>
      <c r="BI512" s="149">
        <f>IF(N512="nulová",J512,0)</f>
        <v>0</v>
      </c>
      <c r="BJ512" s="17" t="s">
        <v>21</v>
      </c>
      <c r="BK512" s="149">
        <f>ROUND(I512*H512,2)</f>
        <v>0</v>
      </c>
      <c r="BL512" s="17" t="s">
        <v>203</v>
      </c>
      <c r="BM512" s="148" t="s">
        <v>531</v>
      </c>
    </row>
    <row r="513" spans="2:65" s="12" customFormat="1" ht="11.25">
      <c r="B513" s="150"/>
      <c r="D513" s="151" t="s">
        <v>205</v>
      </c>
      <c r="F513" s="153" t="s">
        <v>1600</v>
      </c>
      <c r="H513" s="154">
        <v>14.28</v>
      </c>
      <c r="I513" s="155"/>
      <c r="L513" s="150"/>
      <c r="M513" s="156"/>
      <c r="T513" s="157"/>
      <c r="AT513" s="152" t="s">
        <v>205</v>
      </c>
      <c r="AU513" s="152" t="s">
        <v>89</v>
      </c>
      <c r="AV513" s="12" t="s">
        <v>89</v>
      </c>
      <c r="AW513" s="12" t="s">
        <v>4</v>
      </c>
      <c r="AX513" s="12" t="s">
        <v>21</v>
      </c>
      <c r="AY513" s="152" t="s">
        <v>196</v>
      </c>
    </row>
    <row r="514" spans="2:65" s="1" customFormat="1" ht="37.9" customHeight="1">
      <c r="B514" s="32"/>
      <c r="C514" s="137" t="s">
        <v>1087</v>
      </c>
      <c r="D514" s="137" t="s">
        <v>198</v>
      </c>
      <c r="E514" s="138" t="s">
        <v>533</v>
      </c>
      <c r="F514" s="139" t="s">
        <v>534</v>
      </c>
      <c r="G514" s="140" t="s">
        <v>512</v>
      </c>
      <c r="H514" s="141">
        <v>1</v>
      </c>
      <c r="I514" s="142"/>
      <c r="J514" s="143">
        <f>ROUND(I514*H514,2)</f>
        <v>0</v>
      </c>
      <c r="K514" s="139" t="s">
        <v>217</v>
      </c>
      <c r="L514" s="32"/>
      <c r="M514" s="144" t="s">
        <v>1</v>
      </c>
      <c r="N514" s="145" t="s">
        <v>46</v>
      </c>
      <c r="P514" s="146">
        <f>O514*H514</f>
        <v>0</v>
      </c>
      <c r="Q514" s="146">
        <v>1.67E-3</v>
      </c>
      <c r="R514" s="146">
        <f>Q514*H514</f>
        <v>1.67E-3</v>
      </c>
      <c r="S514" s="146">
        <v>0</v>
      </c>
      <c r="T514" s="147">
        <f>S514*H514</f>
        <v>0</v>
      </c>
      <c r="AR514" s="148" t="s">
        <v>203</v>
      </c>
      <c r="AT514" s="148" t="s">
        <v>198</v>
      </c>
      <c r="AU514" s="148" t="s">
        <v>89</v>
      </c>
      <c r="AY514" s="17" t="s">
        <v>196</v>
      </c>
      <c r="BE514" s="149">
        <f>IF(N514="základní",J514,0)</f>
        <v>0</v>
      </c>
      <c r="BF514" s="149">
        <f>IF(N514="snížená",J514,0)</f>
        <v>0</v>
      </c>
      <c r="BG514" s="149">
        <f>IF(N514="zákl. přenesená",J514,0)</f>
        <v>0</v>
      </c>
      <c r="BH514" s="149">
        <f>IF(N514="sníž. přenesená",J514,0)</f>
        <v>0</v>
      </c>
      <c r="BI514" s="149">
        <f>IF(N514="nulová",J514,0)</f>
        <v>0</v>
      </c>
      <c r="BJ514" s="17" t="s">
        <v>21</v>
      </c>
      <c r="BK514" s="149">
        <f>ROUND(I514*H514,2)</f>
        <v>0</v>
      </c>
      <c r="BL514" s="17" t="s">
        <v>203</v>
      </c>
      <c r="BM514" s="148" t="s">
        <v>535</v>
      </c>
    </row>
    <row r="515" spans="2:65" s="1" customFormat="1" ht="24.2" customHeight="1">
      <c r="B515" s="32"/>
      <c r="C515" s="178" t="s">
        <v>1091</v>
      </c>
      <c r="D515" s="178" t="s">
        <v>351</v>
      </c>
      <c r="E515" s="179" t="s">
        <v>1601</v>
      </c>
      <c r="F515" s="180" t="s">
        <v>1602</v>
      </c>
      <c r="G515" s="181" t="s">
        <v>512</v>
      </c>
      <c r="H515" s="182">
        <v>1.01</v>
      </c>
      <c r="I515" s="183"/>
      <c r="J515" s="184">
        <f>ROUND(I515*H515,2)</f>
        <v>0</v>
      </c>
      <c r="K515" s="180" t="s">
        <v>217</v>
      </c>
      <c r="L515" s="185"/>
      <c r="M515" s="186" t="s">
        <v>1</v>
      </c>
      <c r="N515" s="187" t="s">
        <v>46</v>
      </c>
      <c r="P515" s="146">
        <f>O515*H515</f>
        <v>0</v>
      </c>
      <c r="Q515" s="146">
        <v>8.8000000000000005E-3</v>
      </c>
      <c r="R515" s="146">
        <f>Q515*H515</f>
        <v>8.8880000000000001E-3</v>
      </c>
      <c r="S515" s="146">
        <v>0</v>
      </c>
      <c r="T515" s="147">
        <f>S515*H515</f>
        <v>0</v>
      </c>
      <c r="AR515" s="148" t="s">
        <v>235</v>
      </c>
      <c r="AT515" s="148" t="s">
        <v>351</v>
      </c>
      <c r="AU515" s="148" t="s">
        <v>89</v>
      </c>
      <c r="AY515" s="17" t="s">
        <v>196</v>
      </c>
      <c r="BE515" s="149">
        <f>IF(N515="základní",J515,0)</f>
        <v>0</v>
      </c>
      <c r="BF515" s="149">
        <f>IF(N515="snížená",J515,0)</f>
        <v>0</v>
      </c>
      <c r="BG515" s="149">
        <f>IF(N515="zákl. přenesená",J515,0)</f>
        <v>0</v>
      </c>
      <c r="BH515" s="149">
        <f>IF(N515="sníž. přenesená",J515,0)</f>
        <v>0</v>
      </c>
      <c r="BI515" s="149">
        <f>IF(N515="nulová",J515,0)</f>
        <v>0</v>
      </c>
      <c r="BJ515" s="17" t="s">
        <v>21</v>
      </c>
      <c r="BK515" s="149">
        <f>ROUND(I515*H515,2)</f>
        <v>0</v>
      </c>
      <c r="BL515" s="17" t="s">
        <v>203</v>
      </c>
      <c r="BM515" s="148" t="s">
        <v>1603</v>
      </c>
    </row>
    <row r="516" spans="2:65" s="1" customFormat="1" ht="16.5" customHeight="1">
      <c r="B516" s="32"/>
      <c r="C516" s="178" t="s">
        <v>1095</v>
      </c>
      <c r="D516" s="178" t="s">
        <v>351</v>
      </c>
      <c r="E516" s="179" t="s">
        <v>1604</v>
      </c>
      <c r="F516" s="180" t="s">
        <v>1605</v>
      </c>
      <c r="G516" s="181" t="s">
        <v>512</v>
      </c>
      <c r="H516" s="182">
        <v>1.02</v>
      </c>
      <c r="I516" s="183"/>
      <c r="J516" s="184">
        <f>ROUND(I516*H516,2)</f>
        <v>0</v>
      </c>
      <c r="K516" s="180" t="s">
        <v>217</v>
      </c>
      <c r="L516" s="185"/>
      <c r="M516" s="186" t="s">
        <v>1</v>
      </c>
      <c r="N516" s="187" t="s">
        <v>46</v>
      </c>
      <c r="P516" s="146">
        <f>O516*H516</f>
        <v>0</v>
      </c>
      <c r="Q516" s="146">
        <v>1E-4</v>
      </c>
      <c r="R516" s="146">
        <f>Q516*H516</f>
        <v>1.0200000000000001E-4</v>
      </c>
      <c r="S516" s="146">
        <v>0</v>
      </c>
      <c r="T516" s="147">
        <f>S516*H516</f>
        <v>0</v>
      </c>
      <c r="AR516" s="148" t="s">
        <v>235</v>
      </c>
      <c r="AT516" s="148" t="s">
        <v>351</v>
      </c>
      <c r="AU516" s="148" t="s">
        <v>89</v>
      </c>
      <c r="AY516" s="17" t="s">
        <v>196</v>
      </c>
      <c r="BE516" s="149">
        <f>IF(N516="základní",J516,0)</f>
        <v>0</v>
      </c>
      <c r="BF516" s="149">
        <f>IF(N516="snížená",J516,0)</f>
        <v>0</v>
      </c>
      <c r="BG516" s="149">
        <f>IF(N516="zákl. přenesená",J516,0)</f>
        <v>0</v>
      </c>
      <c r="BH516" s="149">
        <f>IF(N516="sníž. přenesená",J516,0)</f>
        <v>0</v>
      </c>
      <c r="BI516" s="149">
        <f>IF(N516="nulová",J516,0)</f>
        <v>0</v>
      </c>
      <c r="BJ516" s="17" t="s">
        <v>21</v>
      </c>
      <c r="BK516" s="149">
        <f>ROUND(I516*H516,2)</f>
        <v>0</v>
      </c>
      <c r="BL516" s="17" t="s">
        <v>203</v>
      </c>
      <c r="BM516" s="148" t="s">
        <v>1606</v>
      </c>
    </row>
    <row r="517" spans="2:65" s="12" customFormat="1" ht="11.25">
      <c r="B517" s="150"/>
      <c r="D517" s="151" t="s">
        <v>205</v>
      </c>
      <c r="F517" s="153" t="s">
        <v>1123</v>
      </c>
      <c r="H517" s="154">
        <v>1.02</v>
      </c>
      <c r="I517" s="155"/>
      <c r="L517" s="150"/>
      <c r="M517" s="156"/>
      <c r="T517" s="157"/>
      <c r="AT517" s="152" t="s">
        <v>205</v>
      </c>
      <c r="AU517" s="152" t="s">
        <v>89</v>
      </c>
      <c r="AV517" s="12" t="s">
        <v>89</v>
      </c>
      <c r="AW517" s="12" t="s">
        <v>4</v>
      </c>
      <c r="AX517" s="12" t="s">
        <v>21</v>
      </c>
      <c r="AY517" s="152" t="s">
        <v>196</v>
      </c>
    </row>
    <row r="518" spans="2:65" s="1" customFormat="1" ht="24.2" customHeight="1">
      <c r="B518" s="32"/>
      <c r="C518" s="178" t="s">
        <v>1099</v>
      </c>
      <c r="D518" s="178" t="s">
        <v>351</v>
      </c>
      <c r="E518" s="179" t="s">
        <v>1607</v>
      </c>
      <c r="F518" s="180" t="s">
        <v>1608</v>
      </c>
      <c r="G518" s="181" t="s">
        <v>512</v>
      </c>
      <c r="H518" s="182">
        <v>1.02</v>
      </c>
      <c r="I518" s="183"/>
      <c r="J518" s="184">
        <f>ROUND(I518*H518,2)</f>
        <v>0</v>
      </c>
      <c r="K518" s="180" t="s">
        <v>217</v>
      </c>
      <c r="L518" s="185"/>
      <c r="M518" s="186" t="s">
        <v>1</v>
      </c>
      <c r="N518" s="187" t="s">
        <v>46</v>
      </c>
      <c r="P518" s="146">
        <f>O518*H518</f>
        <v>0</v>
      </c>
      <c r="Q518" s="146">
        <v>1E-4</v>
      </c>
      <c r="R518" s="146">
        <f>Q518*H518</f>
        <v>1.0200000000000001E-4</v>
      </c>
      <c r="S518" s="146">
        <v>0</v>
      </c>
      <c r="T518" s="147">
        <f>S518*H518</f>
        <v>0</v>
      </c>
      <c r="AR518" s="148" t="s">
        <v>235</v>
      </c>
      <c r="AT518" s="148" t="s">
        <v>351</v>
      </c>
      <c r="AU518" s="148" t="s">
        <v>89</v>
      </c>
      <c r="AY518" s="17" t="s">
        <v>196</v>
      </c>
      <c r="BE518" s="149">
        <f>IF(N518="základní",J518,0)</f>
        <v>0</v>
      </c>
      <c r="BF518" s="149">
        <f>IF(N518="snížená",J518,0)</f>
        <v>0</v>
      </c>
      <c r="BG518" s="149">
        <f>IF(N518="zákl. přenesená",J518,0)</f>
        <v>0</v>
      </c>
      <c r="BH518" s="149">
        <f>IF(N518="sníž. přenesená",J518,0)</f>
        <v>0</v>
      </c>
      <c r="BI518" s="149">
        <f>IF(N518="nulová",J518,0)</f>
        <v>0</v>
      </c>
      <c r="BJ518" s="17" t="s">
        <v>21</v>
      </c>
      <c r="BK518" s="149">
        <f>ROUND(I518*H518,2)</f>
        <v>0</v>
      </c>
      <c r="BL518" s="17" t="s">
        <v>203</v>
      </c>
      <c r="BM518" s="148" t="s">
        <v>1609</v>
      </c>
    </row>
    <row r="519" spans="2:65" s="12" customFormat="1" ht="11.25">
      <c r="B519" s="150"/>
      <c r="D519" s="151" t="s">
        <v>205</v>
      </c>
      <c r="F519" s="153" t="s">
        <v>1123</v>
      </c>
      <c r="H519" s="154">
        <v>1.02</v>
      </c>
      <c r="I519" s="155"/>
      <c r="L519" s="150"/>
      <c r="M519" s="156"/>
      <c r="T519" s="157"/>
      <c r="AT519" s="152" t="s">
        <v>205</v>
      </c>
      <c r="AU519" s="152" t="s">
        <v>89</v>
      </c>
      <c r="AV519" s="12" t="s">
        <v>89</v>
      </c>
      <c r="AW519" s="12" t="s">
        <v>4</v>
      </c>
      <c r="AX519" s="12" t="s">
        <v>21</v>
      </c>
      <c r="AY519" s="152" t="s">
        <v>196</v>
      </c>
    </row>
    <row r="520" spans="2:65" s="1" customFormat="1" ht="37.9" customHeight="1">
      <c r="B520" s="32"/>
      <c r="C520" s="137" t="s">
        <v>1100</v>
      </c>
      <c r="D520" s="137" t="s">
        <v>198</v>
      </c>
      <c r="E520" s="138" t="s">
        <v>541</v>
      </c>
      <c r="F520" s="139" t="s">
        <v>542</v>
      </c>
      <c r="G520" s="140" t="s">
        <v>512</v>
      </c>
      <c r="H520" s="141">
        <v>9</v>
      </c>
      <c r="I520" s="142"/>
      <c r="J520" s="143">
        <f>ROUND(I520*H520,2)</f>
        <v>0</v>
      </c>
      <c r="K520" s="139" t="s">
        <v>217</v>
      </c>
      <c r="L520" s="32"/>
      <c r="M520" s="144" t="s">
        <v>1</v>
      </c>
      <c r="N520" s="145" t="s">
        <v>46</v>
      </c>
      <c r="P520" s="146">
        <f>O520*H520</f>
        <v>0</v>
      </c>
      <c r="Q520" s="146">
        <v>2.82E-3</v>
      </c>
      <c r="R520" s="146">
        <f>Q520*H520</f>
        <v>2.538E-2</v>
      </c>
      <c r="S520" s="146">
        <v>0</v>
      </c>
      <c r="T520" s="147">
        <f>S520*H520</f>
        <v>0</v>
      </c>
      <c r="AR520" s="148" t="s">
        <v>203</v>
      </c>
      <c r="AT520" s="148" t="s">
        <v>198</v>
      </c>
      <c r="AU520" s="148" t="s">
        <v>89</v>
      </c>
      <c r="AY520" s="17" t="s">
        <v>196</v>
      </c>
      <c r="BE520" s="149">
        <f>IF(N520="základní",J520,0)</f>
        <v>0</v>
      </c>
      <c r="BF520" s="149">
        <f>IF(N520="snížená",J520,0)</f>
        <v>0</v>
      </c>
      <c r="BG520" s="149">
        <f>IF(N520="zákl. přenesená",J520,0)</f>
        <v>0</v>
      </c>
      <c r="BH520" s="149">
        <f>IF(N520="sníž. přenesená",J520,0)</f>
        <v>0</v>
      </c>
      <c r="BI520" s="149">
        <f>IF(N520="nulová",J520,0)</f>
        <v>0</v>
      </c>
      <c r="BJ520" s="17" t="s">
        <v>21</v>
      </c>
      <c r="BK520" s="149">
        <f>ROUND(I520*H520,2)</f>
        <v>0</v>
      </c>
      <c r="BL520" s="17" t="s">
        <v>203</v>
      </c>
      <c r="BM520" s="148" t="s">
        <v>543</v>
      </c>
    </row>
    <row r="521" spans="2:65" s="1" customFormat="1" ht="24.2" customHeight="1">
      <c r="B521" s="32"/>
      <c r="C521" s="178" t="s">
        <v>1104</v>
      </c>
      <c r="D521" s="178" t="s">
        <v>351</v>
      </c>
      <c r="E521" s="179" t="s">
        <v>1610</v>
      </c>
      <c r="F521" s="180" t="s">
        <v>1611</v>
      </c>
      <c r="G521" s="181" t="s">
        <v>512</v>
      </c>
      <c r="H521" s="182">
        <v>1.01</v>
      </c>
      <c r="I521" s="183"/>
      <c r="J521" s="184">
        <f>ROUND(I521*H521,2)</f>
        <v>0</v>
      </c>
      <c r="K521" s="180" t="s">
        <v>217</v>
      </c>
      <c r="L521" s="185"/>
      <c r="M521" s="186" t="s">
        <v>1</v>
      </c>
      <c r="N521" s="187" t="s">
        <v>46</v>
      </c>
      <c r="P521" s="146">
        <f>O521*H521</f>
        <v>0</v>
      </c>
      <c r="Q521" s="146">
        <v>1.0500000000000001E-2</v>
      </c>
      <c r="R521" s="146">
        <f>Q521*H521</f>
        <v>1.0605000000000002E-2</v>
      </c>
      <c r="S521" s="146">
        <v>0</v>
      </c>
      <c r="T521" s="147">
        <f>S521*H521</f>
        <v>0</v>
      </c>
      <c r="AR521" s="148" t="s">
        <v>235</v>
      </c>
      <c r="AT521" s="148" t="s">
        <v>351</v>
      </c>
      <c r="AU521" s="148" t="s">
        <v>89</v>
      </c>
      <c r="AY521" s="17" t="s">
        <v>196</v>
      </c>
      <c r="BE521" s="149">
        <f>IF(N521="základní",J521,0)</f>
        <v>0</v>
      </c>
      <c r="BF521" s="149">
        <f>IF(N521="snížená",J521,0)</f>
        <v>0</v>
      </c>
      <c r="BG521" s="149">
        <f>IF(N521="zákl. přenesená",J521,0)</f>
        <v>0</v>
      </c>
      <c r="BH521" s="149">
        <f>IF(N521="sníž. přenesená",J521,0)</f>
        <v>0</v>
      </c>
      <c r="BI521" s="149">
        <f>IF(N521="nulová",J521,0)</f>
        <v>0</v>
      </c>
      <c r="BJ521" s="17" t="s">
        <v>21</v>
      </c>
      <c r="BK521" s="149">
        <f>ROUND(I521*H521,2)</f>
        <v>0</v>
      </c>
      <c r="BL521" s="17" t="s">
        <v>203</v>
      </c>
      <c r="BM521" s="148" t="s">
        <v>1612</v>
      </c>
    </row>
    <row r="522" spans="2:65" s="1" customFormat="1" ht="24.2" customHeight="1">
      <c r="B522" s="32"/>
      <c r="C522" s="178" t="s">
        <v>1108</v>
      </c>
      <c r="D522" s="178" t="s">
        <v>351</v>
      </c>
      <c r="E522" s="179" t="s">
        <v>545</v>
      </c>
      <c r="F522" s="180" t="s">
        <v>546</v>
      </c>
      <c r="G522" s="181" t="s">
        <v>512</v>
      </c>
      <c r="H522" s="182">
        <v>7.07</v>
      </c>
      <c r="I522" s="183"/>
      <c r="J522" s="184">
        <f>ROUND(I522*H522,2)</f>
        <v>0</v>
      </c>
      <c r="K522" s="180" t="s">
        <v>217</v>
      </c>
      <c r="L522" s="185"/>
      <c r="M522" s="186" t="s">
        <v>1</v>
      </c>
      <c r="N522" s="187" t="s">
        <v>46</v>
      </c>
      <c r="P522" s="146">
        <f>O522*H522</f>
        <v>0</v>
      </c>
      <c r="Q522" s="146">
        <v>1.6E-2</v>
      </c>
      <c r="R522" s="146">
        <f>Q522*H522</f>
        <v>0.11312000000000001</v>
      </c>
      <c r="S522" s="146">
        <v>0</v>
      </c>
      <c r="T522" s="147">
        <f>S522*H522</f>
        <v>0</v>
      </c>
      <c r="AR522" s="148" t="s">
        <v>235</v>
      </c>
      <c r="AT522" s="148" t="s">
        <v>351</v>
      </c>
      <c r="AU522" s="148" t="s">
        <v>89</v>
      </c>
      <c r="AY522" s="17" t="s">
        <v>196</v>
      </c>
      <c r="BE522" s="149">
        <f>IF(N522="základní",J522,0)</f>
        <v>0</v>
      </c>
      <c r="BF522" s="149">
        <f>IF(N522="snížená",J522,0)</f>
        <v>0</v>
      </c>
      <c r="BG522" s="149">
        <f>IF(N522="zákl. přenesená",J522,0)</f>
        <v>0</v>
      </c>
      <c r="BH522" s="149">
        <f>IF(N522="sníž. přenesená",J522,0)</f>
        <v>0</v>
      </c>
      <c r="BI522" s="149">
        <f>IF(N522="nulová",J522,0)</f>
        <v>0</v>
      </c>
      <c r="BJ522" s="17" t="s">
        <v>21</v>
      </c>
      <c r="BK522" s="149">
        <f>ROUND(I522*H522,2)</f>
        <v>0</v>
      </c>
      <c r="BL522" s="17" t="s">
        <v>203</v>
      </c>
      <c r="BM522" s="148" t="s">
        <v>547</v>
      </c>
    </row>
    <row r="523" spans="2:65" s="1" customFormat="1" ht="16.5" customHeight="1">
      <c r="B523" s="32"/>
      <c r="C523" s="178" t="s">
        <v>1112</v>
      </c>
      <c r="D523" s="178" t="s">
        <v>351</v>
      </c>
      <c r="E523" s="179" t="s">
        <v>524</v>
      </c>
      <c r="F523" s="180" t="s">
        <v>525</v>
      </c>
      <c r="G523" s="181" t="s">
        <v>512</v>
      </c>
      <c r="H523" s="182">
        <v>7.14</v>
      </c>
      <c r="I523" s="183"/>
      <c r="J523" s="184">
        <f>ROUND(I523*H523,2)</f>
        <v>0</v>
      </c>
      <c r="K523" s="180" t="s">
        <v>217</v>
      </c>
      <c r="L523" s="185"/>
      <c r="M523" s="186" t="s">
        <v>1</v>
      </c>
      <c r="N523" s="187" t="s">
        <v>46</v>
      </c>
      <c r="P523" s="146">
        <f>O523*H523</f>
        <v>0</v>
      </c>
      <c r="Q523" s="146">
        <v>1E-4</v>
      </c>
      <c r="R523" s="146">
        <f>Q523*H523</f>
        <v>7.1400000000000001E-4</v>
      </c>
      <c r="S523" s="146">
        <v>0</v>
      </c>
      <c r="T523" s="147">
        <f>S523*H523</f>
        <v>0</v>
      </c>
      <c r="AR523" s="148" t="s">
        <v>235</v>
      </c>
      <c r="AT523" s="148" t="s">
        <v>351</v>
      </c>
      <c r="AU523" s="148" t="s">
        <v>89</v>
      </c>
      <c r="AY523" s="17" t="s">
        <v>196</v>
      </c>
      <c r="BE523" s="149">
        <f>IF(N523="základní",J523,0)</f>
        <v>0</v>
      </c>
      <c r="BF523" s="149">
        <f>IF(N523="snížená",J523,0)</f>
        <v>0</v>
      </c>
      <c r="BG523" s="149">
        <f>IF(N523="zákl. přenesená",J523,0)</f>
        <v>0</v>
      </c>
      <c r="BH523" s="149">
        <f>IF(N523="sníž. přenesená",J523,0)</f>
        <v>0</v>
      </c>
      <c r="BI523" s="149">
        <f>IF(N523="nulová",J523,0)</f>
        <v>0</v>
      </c>
      <c r="BJ523" s="17" t="s">
        <v>21</v>
      </c>
      <c r="BK523" s="149">
        <f>ROUND(I523*H523,2)</f>
        <v>0</v>
      </c>
      <c r="BL523" s="17" t="s">
        <v>203</v>
      </c>
      <c r="BM523" s="148" t="s">
        <v>549</v>
      </c>
    </row>
    <row r="524" spans="2:65" s="12" customFormat="1" ht="11.25">
      <c r="B524" s="150"/>
      <c r="D524" s="151" t="s">
        <v>205</v>
      </c>
      <c r="F524" s="153" t="s">
        <v>1613</v>
      </c>
      <c r="H524" s="154">
        <v>7.14</v>
      </c>
      <c r="I524" s="155"/>
      <c r="L524" s="150"/>
      <c r="M524" s="156"/>
      <c r="T524" s="157"/>
      <c r="AT524" s="152" t="s">
        <v>205</v>
      </c>
      <c r="AU524" s="152" t="s">
        <v>89</v>
      </c>
      <c r="AV524" s="12" t="s">
        <v>89</v>
      </c>
      <c r="AW524" s="12" t="s">
        <v>4</v>
      </c>
      <c r="AX524" s="12" t="s">
        <v>21</v>
      </c>
      <c r="AY524" s="152" t="s">
        <v>196</v>
      </c>
    </row>
    <row r="525" spans="2:65" s="1" customFormat="1" ht="24.2" customHeight="1">
      <c r="B525" s="32"/>
      <c r="C525" s="178" t="s">
        <v>1113</v>
      </c>
      <c r="D525" s="178" t="s">
        <v>351</v>
      </c>
      <c r="E525" s="179" t="s">
        <v>529</v>
      </c>
      <c r="F525" s="180" t="s">
        <v>530</v>
      </c>
      <c r="G525" s="181" t="s">
        <v>512</v>
      </c>
      <c r="H525" s="182">
        <v>7.14</v>
      </c>
      <c r="I525" s="183"/>
      <c r="J525" s="184">
        <f>ROUND(I525*H525,2)</f>
        <v>0</v>
      </c>
      <c r="K525" s="180" t="s">
        <v>217</v>
      </c>
      <c r="L525" s="185"/>
      <c r="M525" s="186" t="s">
        <v>1</v>
      </c>
      <c r="N525" s="187" t="s">
        <v>46</v>
      </c>
      <c r="P525" s="146">
        <f>O525*H525</f>
        <v>0</v>
      </c>
      <c r="Q525" s="146">
        <v>1E-4</v>
      </c>
      <c r="R525" s="146">
        <f>Q525*H525</f>
        <v>7.1400000000000001E-4</v>
      </c>
      <c r="S525" s="146">
        <v>0</v>
      </c>
      <c r="T525" s="147">
        <f>S525*H525</f>
        <v>0</v>
      </c>
      <c r="AR525" s="148" t="s">
        <v>235</v>
      </c>
      <c r="AT525" s="148" t="s">
        <v>351</v>
      </c>
      <c r="AU525" s="148" t="s">
        <v>89</v>
      </c>
      <c r="AY525" s="17" t="s">
        <v>196</v>
      </c>
      <c r="BE525" s="149">
        <f>IF(N525="základní",J525,0)</f>
        <v>0</v>
      </c>
      <c r="BF525" s="149">
        <f>IF(N525="snížená",J525,0)</f>
        <v>0</v>
      </c>
      <c r="BG525" s="149">
        <f>IF(N525="zákl. přenesená",J525,0)</f>
        <v>0</v>
      </c>
      <c r="BH525" s="149">
        <f>IF(N525="sníž. přenesená",J525,0)</f>
        <v>0</v>
      </c>
      <c r="BI525" s="149">
        <f>IF(N525="nulová",J525,0)</f>
        <v>0</v>
      </c>
      <c r="BJ525" s="17" t="s">
        <v>21</v>
      </c>
      <c r="BK525" s="149">
        <f>ROUND(I525*H525,2)</f>
        <v>0</v>
      </c>
      <c r="BL525" s="17" t="s">
        <v>203</v>
      </c>
      <c r="BM525" s="148" t="s">
        <v>552</v>
      </c>
    </row>
    <row r="526" spans="2:65" s="12" customFormat="1" ht="11.25">
      <c r="B526" s="150"/>
      <c r="D526" s="151" t="s">
        <v>205</v>
      </c>
      <c r="F526" s="153" t="s">
        <v>1613</v>
      </c>
      <c r="H526" s="154">
        <v>7.14</v>
      </c>
      <c r="I526" s="155"/>
      <c r="L526" s="150"/>
      <c r="M526" s="156"/>
      <c r="T526" s="157"/>
      <c r="AT526" s="152" t="s">
        <v>205</v>
      </c>
      <c r="AU526" s="152" t="s">
        <v>89</v>
      </c>
      <c r="AV526" s="12" t="s">
        <v>89</v>
      </c>
      <c r="AW526" s="12" t="s">
        <v>4</v>
      </c>
      <c r="AX526" s="12" t="s">
        <v>21</v>
      </c>
      <c r="AY526" s="152" t="s">
        <v>196</v>
      </c>
    </row>
    <row r="527" spans="2:65" s="1" customFormat="1" ht="33" customHeight="1">
      <c r="B527" s="32"/>
      <c r="C527" s="178" t="s">
        <v>1117</v>
      </c>
      <c r="D527" s="178" t="s">
        <v>351</v>
      </c>
      <c r="E527" s="179" t="s">
        <v>1126</v>
      </c>
      <c r="F527" s="180" t="s">
        <v>1614</v>
      </c>
      <c r="G527" s="181" t="s">
        <v>512</v>
      </c>
      <c r="H527" s="182">
        <v>1.01</v>
      </c>
      <c r="I527" s="183"/>
      <c r="J527" s="184">
        <f>ROUND(I527*H527,2)</f>
        <v>0</v>
      </c>
      <c r="K527" s="180" t="s">
        <v>217</v>
      </c>
      <c r="L527" s="185"/>
      <c r="M527" s="186" t="s">
        <v>1</v>
      </c>
      <c r="N527" s="187" t="s">
        <v>46</v>
      </c>
      <c r="P527" s="146">
        <f>O527*H527</f>
        <v>0</v>
      </c>
      <c r="Q527" s="146">
        <v>2.9499999999999998E-2</v>
      </c>
      <c r="R527" s="146">
        <f>Q527*H527</f>
        <v>2.9794999999999999E-2</v>
      </c>
      <c r="S527" s="146">
        <v>0</v>
      </c>
      <c r="T527" s="147">
        <f>S527*H527</f>
        <v>0</v>
      </c>
      <c r="AR527" s="148" t="s">
        <v>235</v>
      </c>
      <c r="AT527" s="148" t="s">
        <v>351</v>
      </c>
      <c r="AU527" s="148" t="s">
        <v>89</v>
      </c>
      <c r="AY527" s="17" t="s">
        <v>196</v>
      </c>
      <c r="BE527" s="149">
        <f>IF(N527="základní",J527,0)</f>
        <v>0</v>
      </c>
      <c r="BF527" s="149">
        <f>IF(N527="snížená",J527,0)</f>
        <v>0</v>
      </c>
      <c r="BG527" s="149">
        <f>IF(N527="zákl. přenesená",J527,0)</f>
        <v>0</v>
      </c>
      <c r="BH527" s="149">
        <f>IF(N527="sníž. přenesená",J527,0)</f>
        <v>0</v>
      </c>
      <c r="BI527" s="149">
        <f>IF(N527="nulová",J527,0)</f>
        <v>0</v>
      </c>
      <c r="BJ527" s="17" t="s">
        <v>21</v>
      </c>
      <c r="BK527" s="149">
        <f>ROUND(I527*H527,2)</f>
        <v>0</v>
      </c>
      <c r="BL527" s="17" t="s">
        <v>203</v>
      </c>
      <c r="BM527" s="148" t="s">
        <v>1128</v>
      </c>
    </row>
    <row r="528" spans="2:65" s="1" customFormat="1" ht="37.9" customHeight="1">
      <c r="B528" s="32"/>
      <c r="C528" s="137" t="s">
        <v>1121</v>
      </c>
      <c r="D528" s="137" t="s">
        <v>198</v>
      </c>
      <c r="E528" s="138" t="s">
        <v>1615</v>
      </c>
      <c r="F528" s="139" t="s">
        <v>1616</v>
      </c>
      <c r="G528" s="140" t="s">
        <v>512</v>
      </c>
      <c r="H528" s="141">
        <v>2</v>
      </c>
      <c r="I528" s="142"/>
      <c r="J528" s="143">
        <f>ROUND(I528*H528,2)</f>
        <v>0</v>
      </c>
      <c r="K528" s="139" t="s">
        <v>217</v>
      </c>
      <c r="L528" s="32"/>
      <c r="M528" s="144" t="s">
        <v>1</v>
      </c>
      <c r="N528" s="145" t="s">
        <v>46</v>
      </c>
      <c r="P528" s="146">
        <f>O528*H528</f>
        <v>0</v>
      </c>
      <c r="Q528" s="146">
        <v>5.4200000000000003E-3</v>
      </c>
      <c r="R528" s="146">
        <f>Q528*H528</f>
        <v>1.0840000000000001E-2</v>
      </c>
      <c r="S528" s="146">
        <v>0</v>
      </c>
      <c r="T528" s="147">
        <f>S528*H528</f>
        <v>0</v>
      </c>
      <c r="AR528" s="148" t="s">
        <v>203</v>
      </c>
      <c r="AT528" s="148" t="s">
        <v>198</v>
      </c>
      <c r="AU528" s="148" t="s">
        <v>89</v>
      </c>
      <c r="AY528" s="17" t="s">
        <v>196</v>
      </c>
      <c r="BE528" s="149">
        <f>IF(N528="základní",J528,0)</f>
        <v>0</v>
      </c>
      <c r="BF528" s="149">
        <f>IF(N528="snížená",J528,0)</f>
        <v>0</v>
      </c>
      <c r="BG528" s="149">
        <f>IF(N528="zákl. přenesená",J528,0)</f>
        <v>0</v>
      </c>
      <c r="BH528" s="149">
        <f>IF(N528="sníž. přenesená",J528,0)</f>
        <v>0</v>
      </c>
      <c r="BI528" s="149">
        <f>IF(N528="nulová",J528,0)</f>
        <v>0</v>
      </c>
      <c r="BJ528" s="17" t="s">
        <v>21</v>
      </c>
      <c r="BK528" s="149">
        <f>ROUND(I528*H528,2)</f>
        <v>0</v>
      </c>
      <c r="BL528" s="17" t="s">
        <v>203</v>
      </c>
      <c r="BM528" s="148" t="s">
        <v>1617</v>
      </c>
    </row>
    <row r="529" spans="2:65" s="1" customFormat="1" ht="24.2" customHeight="1">
      <c r="B529" s="32"/>
      <c r="C529" s="178" t="s">
        <v>1122</v>
      </c>
      <c r="D529" s="178" t="s">
        <v>351</v>
      </c>
      <c r="E529" s="179" t="s">
        <v>1618</v>
      </c>
      <c r="F529" s="180" t="s">
        <v>1619</v>
      </c>
      <c r="G529" s="181" t="s">
        <v>512</v>
      </c>
      <c r="H529" s="182">
        <v>2.02</v>
      </c>
      <c r="I529" s="183"/>
      <c r="J529" s="184">
        <f>ROUND(I529*H529,2)</f>
        <v>0</v>
      </c>
      <c r="K529" s="180" t="s">
        <v>217</v>
      </c>
      <c r="L529" s="185"/>
      <c r="M529" s="186" t="s">
        <v>1</v>
      </c>
      <c r="N529" s="187" t="s">
        <v>46</v>
      </c>
      <c r="P529" s="146">
        <f>O529*H529</f>
        <v>0</v>
      </c>
      <c r="Q529" s="146">
        <v>4.2099999999999999E-2</v>
      </c>
      <c r="R529" s="146">
        <f>Q529*H529</f>
        <v>8.5041999999999993E-2</v>
      </c>
      <c r="S529" s="146">
        <v>0</v>
      </c>
      <c r="T529" s="147">
        <f>S529*H529</f>
        <v>0</v>
      </c>
      <c r="AR529" s="148" t="s">
        <v>235</v>
      </c>
      <c r="AT529" s="148" t="s">
        <v>351</v>
      </c>
      <c r="AU529" s="148" t="s">
        <v>89</v>
      </c>
      <c r="AY529" s="17" t="s">
        <v>196</v>
      </c>
      <c r="BE529" s="149">
        <f>IF(N529="základní",J529,0)</f>
        <v>0</v>
      </c>
      <c r="BF529" s="149">
        <f>IF(N529="snížená",J529,0)</f>
        <v>0</v>
      </c>
      <c r="BG529" s="149">
        <f>IF(N529="zákl. přenesená",J529,0)</f>
        <v>0</v>
      </c>
      <c r="BH529" s="149">
        <f>IF(N529="sníž. přenesená",J529,0)</f>
        <v>0</v>
      </c>
      <c r="BI529" s="149">
        <f>IF(N529="nulová",J529,0)</f>
        <v>0</v>
      </c>
      <c r="BJ529" s="17" t="s">
        <v>21</v>
      </c>
      <c r="BK529" s="149">
        <f>ROUND(I529*H529,2)</f>
        <v>0</v>
      </c>
      <c r="BL529" s="17" t="s">
        <v>203</v>
      </c>
      <c r="BM529" s="148" t="s">
        <v>1620</v>
      </c>
    </row>
    <row r="530" spans="2:65" s="1" customFormat="1" ht="16.5" customHeight="1">
      <c r="B530" s="32"/>
      <c r="C530" s="178" t="s">
        <v>1124</v>
      </c>
      <c r="D530" s="178" t="s">
        <v>351</v>
      </c>
      <c r="E530" s="179" t="s">
        <v>1621</v>
      </c>
      <c r="F530" s="180" t="s">
        <v>1622</v>
      </c>
      <c r="G530" s="181" t="s">
        <v>512</v>
      </c>
      <c r="H530" s="182">
        <v>2.04</v>
      </c>
      <c r="I530" s="183"/>
      <c r="J530" s="184">
        <f>ROUND(I530*H530,2)</f>
        <v>0</v>
      </c>
      <c r="K530" s="180" t="s">
        <v>217</v>
      </c>
      <c r="L530" s="185"/>
      <c r="M530" s="186" t="s">
        <v>1</v>
      </c>
      <c r="N530" s="187" t="s">
        <v>46</v>
      </c>
      <c r="P530" s="146">
        <f>O530*H530</f>
        <v>0</v>
      </c>
      <c r="Q530" s="146">
        <v>1E-4</v>
      </c>
      <c r="R530" s="146">
        <f>Q530*H530</f>
        <v>2.0400000000000003E-4</v>
      </c>
      <c r="S530" s="146">
        <v>0</v>
      </c>
      <c r="T530" s="147">
        <f>S530*H530</f>
        <v>0</v>
      </c>
      <c r="AR530" s="148" t="s">
        <v>235</v>
      </c>
      <c r="AT530" s="148" t="s">
        <v>351</v>
      </c>
      <c r="AU530" s="148" t="s">
        <v>89</v>
      </c>
      <c r="AY530" s="17" t="s">
        <v>196</v>
      </c>
      <c r="BE530" s="149">
        <f>IF(N530="základní",J530,0)</f>
        <v>0</v>
      </c>
      <c r="BF530" s="149">
        <f>IF(N530="snížená",J530,0)</f>
        <v>0</v>
      </c>
      <c r="BG530" s="149">
        <f>IF(N530="zákl. přenesená",J530,0)</f>
        <v>0</v>
      </c>
      <c r="BH530" s="149">
        <f>IF(N530="sníž. přenesená",J530,0)</f>
        <v>0</v>
      </c>
      <c r="BI530" s="149">
        <f>IF(N530="nulová",J530,0)</f>
        <v>0</v>
      </c>
      <c r="BJ530" s="17" t="s">
        <v>21</v>
      </c>
      <c r="BK530" s="149">
        <f>ROUND(I530*H530,2)</f>
        <v>0</v>
      </c>
      <c r="BL530" s="17" t="s">
        <v>203</v>
      </c>
      <c r="BM530" s="148" t="s">
        <v>1623</v>
      </c>
    </row>
    <row r="531" spans="2:65" s="12" customFormat="1" ht="11.25">
      <c r="B531" s="150"/>
      <c r="D531" s="151" t="s">
        <v>205</v>
      </c>
      <c r="F531" s="153" t="s">
        <v>550</v>
      </c>
      <c r="H531" s="154">
        <v>2.04</v>
      </c>
      <c r="I531" s="155"/>
      <c r="L531" s="150"/>
      <c r="M531" s="156"/>
      <c r="T531" s="157"/>
      <c r="AT531" s="152" t="s">
        <v>205</v>
      </c>
      <c r="AU531" s="152" t="s">
        <v>89</v>
      </c>
      <c r="AV531" s="12" t="s">
        <v>89</v>
      </c>
      <c r="AW531" s="12" t="s">
        <v>4</v>
      </c>
      <c r="AX531" s="12" t="s">
        <v>21</v>
      </c>
      <c r="AY531" s="152" t="s">
        <v>196</v>
      </c>
    </row>
    <row r="532" spans="2:65" s="1" customFormat="1" ht="24.2" customHeight="1">
      <c r="B532" s="32"/>
      <c r="C532" s="178" t="s">
        <v>1125</v>
      </c>
      <c r="D532" s="178" t="s">
        <v>351</v>
      </c>
      <c r="E532" s="179" t="s">
        <v>1624</v>
      </c>
      <c r="F532" s="180" t="s">
        <v>1625</v>
      </c>
      <c r="G532" s="181" t="s">
        <v>512</v>
      </c>
      <c r="H532" s="182">
        <v>2.04</v>
      </c>
      <c r="I532" s="183"/>
      <c r="J532" s="184">
        <f>ROUND(I532*H532,2)</f>
        <v>0</v>
      </c>
      <c r="K532" s="180" t="s">
        <v>217</v>
      </c>
      <c r="L532" s="185"/>
      <c r="M532" s="186" t="s">
        <v>1</v>
      </c>
      <c r="N532" s="187" t="s">
        <v>46</v>
      </c>
      <c r="P532" s="146">
        <f>O532*H532</f>
        <v>0</v>
      </c>
      <c r="Q532" s="146">
        <v>1E-4</v>
      </c>
      <c r="R532" s="146">
        <f>Q532*H532</f>
        <v>2.0400000000000003E-4</v>
      </c>
      <c r="S532" s="146">
        <v>0</v>
      </c>
      <c r="T532" s="147">
        <f>S532*H532</f>
        <v>0</v>
      </c>
      <c r="AR532" s="148" t="s">
        <v>235</v>
      </c>
      <c r="AT532" s="148" t="s">
        <v>351</v>
      </c>
      <c r="AU532" s="148" t="s">
        <v>89</v>
      </c>
      <c r="AY532" s="17" t="s">
        <v>196</v>
      </c>
      <c r="BE532" s="149">
        <f>IF(N532="základní",J532,0)</f>
        <v>0</v>
      </c>
      <c r="BF532" s="149">
        <f>IF(N532="snížená",J532,0)</f>
        <v>0</v>
      </c>
      <c r="BG532" s="149">
        <f>IF(N532="zákl. přenesená",J532,0)</f>
        <v>0</v>
      </c>
      <c r="BH532" s="149">
        <f>IF(N532="sníž. přenesená",J532,0)</f>
        <v>0</v>
      </c>
      <c r="BI532" s="149">
        <f>IF(N532="nulová",J532,0)</f>
        <v>0</v>
      </c>
      <c r="BJ532" s="17" t="s">
        <v>21</v>
      </c>
      <c r="BK532" s="149">
        <f>ROUND(I532*H532,2)</f>
        <v>0</v>
      </c>
      <c r="BL532" s="17" t="s">
        <v>203</v>
      </c>
      <c r="BM532" s="148" t="s">
        <v>1626</v>
      </c>
    </row>
    <row r="533" spans="2:65" s="12" customFormat="1" ht="11.25">
      <c r="B533" s="150"/>
      <c r="D533" s="151" t="s">
        <v>205</v>
      </c>
      <c r="F533" s="153" t="s">
        <v>550</v>
      </c>
      <c r="H533" s="154">
        <v>2.04</v>
      </c>
      <c r="I533" s="155"/>
      <c r="L533" s="150"/>
      <c r="M533" s="156"/>
      <c r="T533" s="157"/>
      <c r="AT533" s="152" t="s">
        <v>205</v>
      </c>
      <c r="AU533" s="152" t="s">
        <v>89</v>
      </c>
      <c r="AV533" s="12" t="s">
        <v>89</v>
      </c>
      <c r="AW533" s="12" t="s">
        <v>4</v>
      </c>
      <c r="AX533" s="12" t="s">
        <v>21</v>
      </c>
      <c r="AY533" s="152" t="s">
        <v>196</v>
      </c>
    </row>
    <row r="534" spans="2:65" s="1" customFormat="1" ht="37.9" customHeight="1">
      <c r="B534" s="32"/>
      <c r="C534" s="137" t="s">
        <v>1129</v>
      </c>
      <c r="D534" s="137" t="s">
        <v>198</v>
      </c>
      <c r="E534" s="138" t="s">
        <v>1627</v>
      </c>
      <c r="F534" s="139" t="s">
        <v>1628</v>
      </c>
      <c r="G534" s="140" t="s">
        <v>512</v>
      </c>
      <c r="H534" s="141">
        <v>2</v>
      </c>
      <c r="I534" s="142"/>
      <c r="J534" s="143">
        <f>ROUND(I534*H534,2)</f>
        <v>0</v>
      </c>
      <c r="K534" s="139" t="s">
        <v>217</v>
      </c>
      <c r="L534" s="32"/>
      <c r="M534" s="144" t="s">
        <v>1</v>
      </c>
      <c r="N534" s="145" t="s">
        <v>46</v>
      </c>
      <c r="P534" s="146">
        <f>O534*H534</f>
        <v>0</v>
      </c>
      <c r="Q534" s="146">
        <v>1.2919999999999999E-2</v>
      </c>
      <c r="R534" s="146">
        <f>Q534*H534</f>
        <v>2.5839999999999998E-2</v>
      </c>
      <c r="S534" s="146">
        <v>0</v>
      </c>
      <c r="T534" s="147">
        <f>S534*H534</f>
        <v>0</v>
      </c>
      <c r="AR534" s="148" t="s">
        <v>203</v>
      </c>
      <c r="AT534" s="148" t="s">
        <v>198</v>
      </c>
      <c r="AU534" s="148" t="s">
        <v>89</v>
      </c>
      <c r="AY534" s="17" t="s">
        <v>196</v>
      </c>
      <c r="BE534" s="149">
        <f>IF(N534="základní",J534,0)</f>
        <v>0</v>
      </c>
      <c r="BF534" s="149">
        <f>IF(N534="snížená",J534,0)</f>
        <v>0</v>
      </c>
      <c r="BG534" s="149">
        <f>IF(N534="zákl. přenesená",J534,0)</f>
        <v>0</v>
      </c>
      <c r="BH534" s="149">
        <f>IF(N534="sníž. přenesená",J534,0)</f>
        <v>0</v>
      </c>
      <c r="BI534" s="149">
        <f>IF(N534="nulová",J534,0)</f>
        <v>0</v>
      </c>
      <c r="BJ534" s="17" t="s">
        <v>21</v>
      </c>
      <c r="BK534" s="149">
        <f>ROUND(I534*H534,2)</f>
        <v>0</v>
      </c>
      <c r="BL534" s="17" t="s">
        <v>203</v>
      </c>
      <c r="BM534" s="148" t="s">
        <v>1629</v>
      </c>
    </row>
    <row r="535" spans="2:65" s="1" customFormat="1" ht="24.2" customHeight="1">
      <c r="B535" s="32"/>
      <c r="C535" s="178" t="s">
        <v>1133</v>
      </c>
      <c r="D535" s="178" t="s">
        <v>351</v>
      </c>
      <c r="E535" s="179" t="s">
        <v>1630</v>
      </c>
      <c r="F535" s="180" t="s">
        <v>1631</v>
      </c>
      <c r="G535" s="181" t="s">
        <v>512</v>
      </c>
      <c r="H535" s="182">
        <v>2.02</v>
      </c>
      <c r="I535" s="183"/>
      <c r="J535" s="184">
        <f>ROUND(I535*H535,2)</f>
        <v>0</v>
      </c>
      <c r="K535" s="180" t="s">
        <v>217</v>
      </c>
      <c r="L535" s="185"/>
      <c r="M535" s="186" t="s">
        <v>1</v>
      </c>
      <c r="N535" s="187" t="s">
        <v>46</v>
      </c>
      <c r="P535" s="146">
        <f>O535*H535</f>
        <v>0</v>
      </c>
      <c r="Q535" s="146">
        <v>6.3600000000000004E-2</v>
      </c>
      <c r="R535" s="146">
        <f>Q535*H535</f>
        <v>0.128472</v>
      </c>
      <c r="S535" s="146">
        <v>0</v>
      </c>
      <c r="T535" s="147">
        <f>S535*H535</f>
        <v>0</v>
      </c>
      <c r="AR535" s="148" t="s">
        <v>235</v>
      </c>
      <c r="AT535" s="148" t="s">
        <v>351</v>
      </c>
      <c r="AU535" s="148" t="s">
        <v>89</v>
      </c>
      <c r="AY535" s="17" t="s">
        <v>196</v>
      </c>
      <c r="BE535" s="149">
        <f>IF(N535="základní",J535,0)</f>
        <v>0</v>
      </c>
      <c r="BF535" s="149">
        <f>IF(N535="snížená",J535,0)</f>
        <v>0</v>
      </c>
      <c r="BG535" s="149">
        <f>IF(N535="zákl. přenesená",J535,0)</f>
        <v>0</v>
      </c>
      <c r="BH535" s="149">
        <f>IF(N535="sníž. přenesená",J535,0)</f>
        <v>0</v>
      </c>
      <c r="BI535" s="149">
        <f>IF(N535="nulová",J535,0)</f>
        <v>0</v>
      </c>
      <c r="BJ535" s="17" t="s">
        <v>21</v>
      </c>
      <c r="BK535" s="149">
        <f>ROUND(I535*H535,2)</f>
        <v>0</v>
      </c>
      <c r="BL535" s="17" t="s">
        <v>203</v>
      </c>
      <c r="BM535" s="148" t="s">
        <v>1632</v>
      </c>
    </row>
    <row r="536" spans="2:65" s="1" customFormat="1" ht="16.5" customHeight="1">
      <c r="B536" s="32"/>
      <c r="C536" s="178" t="s">
        <v>1137</v>
      </c>
      <c r="D536" s="178" t="s">
        <v>351</v>
      </c>
      <c r="E536" s="179" t="s">
        <v>1633</v>
      </c>
      <c r="F536" s="180" t="s">
        <v>1634</v>
      </c>
      <c r="G536" s="181" t="s">
        <v>512</v>
      </c>
      <c r="H536" s="182">
        <v>2.04</v>
      </c>
      <c r="I536" s="183"/>
      <c r="J536" s="184">
        <f>ROUND(I536*H536,2)</f>
        <v>0</v>
      </c>
      <c r="K536" s="180" t="s">
        <v>217</v>
      </c>
      <c r="L536" s="185"/>
      <c r="M536" s="186" t="s">
        <v>1</v>
      </c>
      <c r="N536" s="187" t="s">
        <v>46</v>
      </c>
      <c r="P536" s="146">
        <f>O536*H536</f>
        <v>0</v>
      </c>
      <c r="Q536" s="146">
        <v>1E-4</v>
      </c>
      <c r="R536" s="146">
        <f>Q536*H536</f>
        <v>2.0400000000000003E-4</v>
      </c>
      <c r="S536" s="146">
        <v>0</v>
      </c>
      <c r="T536" s="147">
        <f>S536*H536</f>
        <v>0</v>
      </c>
      <c r="AR536" s="148" t="s">
        <v>235</v>
      </c>
      <c r="AT536" s="148" t="s">
        <v>351</v>
      </c>
      <c r="AU536" s="148" t="s">
        <v>89</v>
      </c>
      <c r="AY536" s="17" t="s">
        <v>196</v>
      </c>
      <c r="BE536" s="149">
        <f>IF(N536="základní",J536,0)</f>
        <v>0</v>
      </c>
      <c r="BF536" s="149">
        <f>IF(N536="snížená",J536,0)</f>
        <v>0</v>
      </c>
      <c r="BG536" s="149">
        <f>IF(N536="zákl. přenesená",J536,0)</f>
        <v>0</v>
      </c>
      <c r="BH536" s="149">
        <f>IF(N536="sníž. přenesená",J536,0)</f>
        <v>0</v>
      </c>
      <c r="BI536" s="149">
        <f>IF(N536="nulová",J536,0)</f>
        <v>0</v>
      </c>
      <c r="BJ536" s="17" t="s">
        <v>21</v>
      </c>
      <c r="BK536" s="149">
        <f>ROUND(I536*H536,2)</f>
        <v>0</v>
      </c>
      <c r="BL536" s="17" t="s">
        <v>203</v>
      </c>
      <c r="BM536" s="148" t="s">
        <v>1635</v>
      </c>
    </row>
    <row r="537" spans="2:65" s="12" customFormat="1" ht="11.25">
      <c r="B537" s="150"/>
      <c r="D537" s="151" t="s">
        <v>205</v>
      </c>
      <c r="F537" s="153" t="s">
        <v>550</v>
      </c>
      <c r="H537" s="154">
        <v>2.04</v>
      </c>
      <c r="I537" s="155"/>
      <c r="L537" s="150"/>
      <c r="M537" s="156"/>
      <c r="T537" s="157"/>
      <c r="AT537" s="152" t="s">
        <v>205</v>
      </c>
      <c r="AU537" s="152" t="s">
        <v>89</v>
      </c>
      <c r="AV537" s="12" t="s">
        <v>89</v>
      </c>
      <c r="AW537" s="12" t="s">
        <v>4</v>
      </c>
      <c r="AX537" s="12" t="s">
        <v>21</v>
      </c>
      <c r="AY537" s="152" t="s">
        <v>196</v>
      </c>
    </row>
    <row r="538" spans="2:65" s="1" customFormat="1" ht="24.2" customHeight="1">
      <c r="B538" s="32"/>
      <c r="C538" s="178" t="s">
        <v>1140</v>
      </c>
      <c r="D538" s="178" t="s">
        <v>351</v>
      </c>
      <c r="E538" s="179" t="s">
        <v>1636</v>
      </c>
      <c r="F538" s="180" t="s">
        <v>1637</v>
      </c>
      <c r="G538" s="181" t="s">
        <v>512</v>
      </c>
      <c r="H538" s="182">
        <v>2.04</v>
      </c>
      <c r="I538" s="183"/>
      <c r="J538" s="184">
        <f>ROUND(I538*H538,2)</f>
        <v>0</v>
      </c>
      <c r="K538" s="180" t="s">
        <v>217</v>
      </c>
      <c r="L538" s="185"/>
      <c r="M538" s="186" t="s">
        <v>1</v>
      </c>
      <c r="N538" s="187" t="s">
        <v>46</v>
      </c>
      <c r="P538" s="146">
        <f>O538*H538</f>
        <v>0</v>
      </c>
      <c r="Q538" s="146">
        <v>1E-4</v>
      </c>
      <c r="R538" s="146">
        <f>Q538*H538</f>
        <v>2.0400000000000003E-4</v>
      </c>
      <c r="S538" s="146">
        <v>0</v>
      </c>
      <c r="T538" s="147">
        <f>S538*H538</f>
        <v>0</v>
      </c>
      <c r="AR538" s="148" t="s">
        <v>235</v>
      </c>
      <c r="AT538" s="148" t="s">
        <v>351</v>
      </c>
      <c r="AU538" s="148" t="s">
        <v>89</v>
      </c>
      <c r="AY538" s="17" t="s">
        <v>196</v>
      </c>
      <c r="BE538" s="149">
        <f>IF(N538="základní",J538,0)</f>
        <v>0</v>
      </c>
      <c r="BF538" s="149">
        <f>IF(N538="snížená",J538,0)</f>
        <v>0</v>
      </c>
      <c r="BG538" s="149">
        <f>IF(N538="zákl. přenesená",J538,0)</f>
        <v>0</v>
      </c>
      <c r="BH538" s="149">
        <f>IF(N538="sníž. přenesená",J538,0)</f>
        <v>0</v>
      </c>
      <c r="BI538" s="149">
        <f>IF(N538="nulová",J538,0)</f>
        <v>0</v>
      </c>
      <c r="BJ538" s="17" t="s">
        <v>21</v>
      </c>
      <c r="BK538" s="149">
        <f>ROUND(I538*H538,2)</f>
        <v>0</v>
      </c>
      <c r="BL538" s="17" t="s">
        <v>203</v>
      </c>
      <c r="BM538" s="148" t="s">
        <v>1638</v>
      </c>
    </row>
    <row r="539" spans="2:65" s="12" customFormat="1" ht="11.25">
      <c r="B539" s="150"/>
      <c r="D539" s="151" t="s">
        <v>205</v>
      </c>
      <c r="F539" s="153" t="s">
        <v>550</v>
      </c>
      <c r="H539" s="154">
        <v>2.04</v>
      </c>
      <c r="I539" s="155"/>
      <c r="L539" s="150"/>
      <c r="M539" s="156"/>
      <c r="T539" s="157"/>
      <c r="AT539" s="152" t="s">
        <v>205</v>
      </c>
      <c r="AU539" s="152" t="s">
        <v>89</v>
      </c>
      <c r="AV539" s="12" t="s">
        <v>89</v>
      </c>
      <c r="AW539" s="12" t="s">
        <v>4</v>
      </c>
      <c r="AX539" s="12" t="s">
        <v>21</v>
      </c>
      <c r="AY539" s="152" t="s">
        <v>196</v>
      </c>
    </row>
    <row r="540" spans="2:65" s="1" customFormat="1" ht="37.9" customHeight="1">
      <c r="B540" s="32"/>
      <c r="C540" s="137" t="s">
        <v>1144</v>
      </c>
      <c r="D540" s="137" t="s">
        <v>198</v>
      </c>
      <c r="E540" s="138" t="s">
        <v>554</v>
      </c>
      <c r="F540" s="139" t="s">
        <v>555</v>
      </c>
      <c r="G540" s="140" t="s">
        <v>512</v>
      </c>
      <c r="H540" s="141">
        <v>4</v>
      </c>
      <c r="I540" s="142"/>
      <c r="J540" s="143">
        <f t="shared" ref="J540:J574" si="0">ROUND(I540*H540,2)</f>
        <v>0</v>
      </c>
      <c r="K540" s="139" t="s">
        <v>217</v>
      </c>
      <c r="L540" s="32"/>
      <c r="M540" s="144" t="s">
        <v>1</v>
      </c>
      <c r="N540" s="145" t="s">
        <v>46</v>
      </c>
      <c r="P540" s="146">
        <f t="shared" ref="P540:P574" si="1">O540*H540</f>
        <v>0</v>
      </c>
      <c r="Q540" s="146">
        <v>3.6600000000000001E-3</v>
      </c>
      <c r="R540" s="146">
        <f t="shared" ref="R540:R574" si="2">Q540*H540</f>
        <v>1.464E-2</v>
      </c>
      <c r="S540" s="146">
        <v>0</v>
      </c>
      <c r="T540" s="147">
        <f t="shared" ref="T540:T574" si="3">S540*H540</f>
        <v>0</v>
      </c>
      <c r="AR540" s="148" t="s">
        <v>203</v>
      </c>
      <c r="AT540" s="148" t="s">
        <v>198</v>
      </c>
      <c r="AU540" s="148" t="s">
        <v>89</v>
      </c>
      <c r="AY540" s="17" t="s">
        <v>196</v>
      </c>
      <c r="BE540" s="149">
        <f t="shared" ref="BE540:BE574" si="4">IF(N540="základní",J540,0)</f>
        <v>0</v>
      </c>
      <c r="BF540" s="149">
        <f t="shared" ref="BF540:BF574" si="5">IF(N540="snížená",J540,0)</f>
        <v>0</v>
      </c>
      <c r="BG540" s="149">
        <f t="shared" ref="BG540:BG574" si="6">IF(N540="zákl. přenesená",J540,0)</f>
        <v>0</v>
      </c>
      <c r="BH540" s="149">
        <f t="shared" ref="BH540:BH574" si="7">IF(N540="sníž. přenesená",J540,0)</f>
        <v>0</v>
      </c>
      <c r="BI540" s="149">
        <f t="shared" ref="BI540:BI574" si="8">IF(N540="nulová",J540,0)</f>
        <v>0</v>
      </c>
      <c r="BJ540" s="17" t="s">
        <v>21</v>
      </c>
      <c r="BK540" s="149">
        <f t="shared" ref="BK540:BK574" si="9">ROUND(I540*H540,2)</f>
        <v>0</v>
      </c>
      <c r="BL540" s="17" t="s">
        <v>203</v>
      </c>
      <c r="BM540" s="148" t="s">
        <v>556</v>
      </c>
    </row>
    <row r="541" spans="2:65" s="1" customFormat="1" ht="24.2" customHeight="1">
      <c r="B541" s="32"/>
      <c r="C541" s="178" t="s">
        <v>1148</v>
      </c>
      <c r="D541" s="178" t="s">
        <v>351</v>
      </c>
      <c r="E541" s="179" t="s">
        <v>558</v>
      </c>
      <c r="F541" s="180" t="s">
        <v>559</v>
      </c>
      <c r="G541" s="181" t="s">
        <v>512</v>
      </c>
      <c r="H541" s="182">
        <v>2.02</v>
      </c>
      <c r="I541" s="183"/>
      <c r="J541" s="184">
        <f t="shared" si="0"/>
        <v>0</v>
      </c>
      <c r="K541" s="180" t="s">
        <v>217</v>
      </c>
      <c r="L541" s="185"/>
      <c r="M541" s="186" t="s">
        <v>1</v>
      </c>
      <c r="N541" s="187" t="s">
        <v>46</v>
      </c>
      <c r="P541" s="146">
        <f t="shared" si="1"/>
        <v>0</v>
      </c>
      <c r="Q541" s="146">
        <v>2.76E-2</v>
      </c>
      <c r="R541" s="146">
        <f t="shared" si="2"/>
        <v>5.5752000000000003E-2</v>
      </c>
      <c r="S541" s="146">
        <v>0</v>
      </c>
      <c r="T541" s="147">
        <f t="shared" si="3"/>
        <v>0</v>
      </c>
      <c r="AR541" s="148" t="s">
        <v>235</v>
      </c>
      <c r="AT541" s="148" t="s">
        <v>351</v>
      </c>
      <c r="AU541" s="148" t="s">
        <v>89</v>
      </c>
      <c r="AY541" s="17" t="s">
        <v>196</v>
      </c>
      <c r="BE541" s="149">
        <f t="shared" si="4"/>
        <v>0</v>
      </c>
      <c r="BF541" s="149">
        <f t="shared" si="5"/>
        <v>0</v>
      </c>
      <c r="BG541" s="149">
        <f t="shared" si="6"/>
        <v>0</v>
      </c>
      <c r="BH541" s="149">
        <f t="shared" si="7"/>
        <v>0</v>
      </c>
      <c r="BI541" s="149">
        <f t="shared" si="8"/>
        <v>0</v>
      </c>
      <c r="BJ541" s="17" t="s">
        <v>21</v>
      </c>
      <c r="BK541" s="149">
        <f t="shared" si="9"/>
        <v>0</v>
      </c>
      <c r="BL541" s="17" t="s">
        <v>203</v>
      </c>
      <c r="BM541" s="148" t="s">
        <v>560</v>
      </c>
    </row>
    <row r="542" spans="2:65" s="1" customFormat="1" ht="24.2" customHeight="1">
      <c r="B542" s="32"/>
      <c r="C542" s="178" t="s">
        <v>1152</v>
      </c>
      <c r="D542" s="178" t="s">
        <v>351</v>
      </c>
      <c r="E542" s="179" t="s">
        <v>1639</v>
      </c>
      <c r="F542" s="180" t="s">
        <v>1640</v>
      </c>
      <c r="G542" s="181" t="s">
        <v>512</v>
      </c>
      <c r="H542" s="182">
        <v>1.01</v>
      </c>
      <c r="I542" s="183"/>
      <c r="J542" s="184">
        <f t="shared" si="0"/>
        <v>0</v>
      </c>
      <c r="K542" s="180" t="s">
        <v>217</v>
      </c>
      <c r="L542" s="185"/>
      <c r="M542" s="186" t="s">
        <v>1</v>
      </c>
      <c r="N542" s="187" t="s">
        <v>46</v>
      </c>
      <c r="P542" s="146">
        <f t="shared" si="1"/>
        <v>0</v>
      </c>
      <c r="Q542" s="146">
        <v>2.8400000000000002E-2</v>
      </c>
      <c r="R542" s="146">
        <f t="shared" si="2"/>
        <v>2.8684000000000001E-2</v>
      </c>
      <c r="S542" s="146">
        <v>0</v>
      </c>
      <c r="T542" s="147">
        <f t="shared" si="3"/>
        <v>0</v>
      </c>
      <c r="AR542" s="148" t="s">
        <v>235</v>
      </c>
      <c r="AT542" s="148" t="s">
        <v>351</v>
      </c>
      <c r="AU542" s="148" t="s">
        <v>89</v>
      </c>
      <c r="AY542" s="17" t="s">
        <v>196</v>
      </c>
      <c r="BE542" s="149">
        <f t="shared" si="4"/>
        <v>0</v>
      </c>
      <c r="BF542" s="149">
        <f t="shared" si="5"/>
        <v>0</v>
      </c>
      <c r="BG542" s="149">
        <f t="shared" si="6"/>
        <v>0</v>
      </c>
      <c r="BH542" s="149">
        <f t="shared" si="7"/>
        <v>0</v>
      </c>
      <c r="BI542" s="149">
        <f t="shared" si="8"/>
        <v>0</v>
      </c>
      <c r="BJ542" s="17" t="s">
        <v>21</v>
      </c>
      <c r="BK542" s="149">
        <f t="shared" si="9"/>
        <v>0</v>
      </c>
      <c r="BL542" s="17" t="s">
        <v>203</v>
      </c>
      <c r="BM542" s="148" t="s">
        <v>1641</v>
      </c>
    </row>
    <row r="543" spans="2:65" s="1" customFormat="1" ht="33" customHeight="1">
      <c r="B543" s="32"/>
      <c r="C543" s="178" t="s">
        <v>1153</v>
      </c>
      <c r="D543" s="178" t="s">
        <v>351</v>
      </c>
      <c r="E543" s="179" t="s">
        <v>1642</v>
      </c>
      <c r="F543" s="180" t="s">
        <v>1643</v>
      </c>
      <c r="G543" s="181" t="s">
        <v>512</v>
      </c>
      <c r="H543" s="182">
        <v>1.01</v>
      </c>
      <c r="I543" s="183"/>
      <c r="J543" s="184">
        <f t="shared" si="0"/>
        <v>0</v>
      </c>
      <c r="K543" s="180" t="s">
        <v>217</v>
      </c>
      <c r="L543" s="185"/>
      <c r="M543" s="186" t="s">
        <v>1</v>
      </c>
      <c r="N543" s="187" t="s">
        <v>46</v>
      </c>
      <c r="P543" s="146">
        <f t="shared" si="1"/>
        <v>0</v>
      </c>
      <c r="Q543" s="146">
        <v>3.2000000000000001E-2</v>
      </c>
      <c r="R543" s="146">
        <f t="shared" si="2"/>
        <v>3.2320000000000002E-2</v>
      </c>
      <c r="S543" s="146">
        <v>0</v>
      </c>
      <c r="T543" s="147">
        <f t="shared" si="3"/>
        <v>0</v>
      </c>
      <c r="AR543" s="148" t="s">
        <v>235</v>
      </c>
      <c r="AT543" s="148" t="s">
        <v>351</v>
      </c>
      <c r="AU543" s="148" t="s">
        <v>89</v>
      </c>
      <c r="AY543" s="17" t="s">
        <v>196</v>
      </c>
      <c r="BE543" s="149">
        <f t="shared" si="4"/>
        <v>0</v>
      </c>
      <c r="BF543" s="149">
        <f t="shared" si="5"/>
        <v>0</v>
      </c>
      <c r="BG543" s="149">
        <f t="shared" si="6"/>
        <v>0</v>
      </c>
      <c r="BH543" s="149">
        <f t="shared" si="7"/>
        <v>0</v>
      </c>
      <c r="BI543" s="149">
        <f t="shared" si="8"/>
        <v>0</v>
      </c>
      <c r="BJ543" s="17" t="s">
        <v>21</v>
      </c>
      <c r="BK543" s="149">
        <f t="shared" si="9"/>
        <v>0</v>
      </c>
      <c r="BL543" s="17" t="s">
        <v>203</v>
      </c>
      <c r="BM543" s="148" t="s">
        <v>1644</v>
      </c>
    </row>
    <row r="544" spans="2:65" s="1" customFormat="1" ht="37.9" customHeight="1">
      <c r="B544" s="32"/>
      <c r="C544" s="137" t="s">
        <v>1154</v>
      </c>
      <c r="D544" s="137" t="s">
        <v>198</v>
      </c>
      <c r="E544" s="138" t="s">
        <v>1645</v>
      </c>
      <c r="F544" s="139" t="s">
        <v>1646</v>
      </c>
      <c r="G544" s="140" t="s">
        <v>512</v>
      </c>
      <c r="H544" s="141">
        <v>1</v>
      </c>
      <c r="I544" s="142"/>
      <c r="J544" s="143">
        <f t="shared" si="0"/>
        <v>0</v>
      </c>
      <c r="K544" s="139" t="s">
        <v>217</v>
      </c>
      <c r="L544" s="32"/>
      <c r="M544" s="144" t="s">
        <v>1</v>
      </c>
      <c r="N544" s="145" t="s">
        <v>46</v>
      </c>
      <c r="P544" s="146">
        <f t="shared" si="1"/>
        <v>0</v>
      </c>
      <c r="Q544" s="146">
        <v>7.9600000000000001E-3</v>
      </c>
      <c r="R544" s="146">
        <f t="shared" si="2"/>
        <v>7.9600000000000001E-3</v>
      </c>
      <c r="S544" s="146">
        <v>0</v>
      </c>
      <c r="T544" s="147">
        <f t="shared" si="3"/>
        <v>0</v>
      </c>
      <c r="AR544" s="148" t="s">
        <v>203</v>
      </c>
      <c r="AT544" s="148" t="s">
        <v>198</v>
      </c>
      <c r="AU544" s="148" t="s">
        <v>89</v>
      </c>
      <c r="AY544" s="17" t="s">
        <v>196</v>
      </c>
      <c r="BE544" s="149">
        <f t="shared" si="4"/>
        <v>0</v>
      </c>
      <c r="BF544" s="149">
        <f t="shared" si="5"/>
        <v>0</v>
      </c>
      <c r="BG544" s="149">
        <f t="shared" si="6"/>
        <v>0</v>
      </c>
      <c r="BH544" s="149">
        <f t="shared" si="7"/>
        <v>0</v>
      </c>
      <c r="BI544" s="149">
        <f t="shared" si="8"/>
        <v>0</v>
      </c>
      <c r="BJ544" s="17" t="s">
        <v>21</v>
      </c>
      <c r="BK544" s="149">
        <f t="shared" si="9"/>
        <v>0</v>
      </c>
      <c r="BL544" s="17" t="s">
        <v>203</v>
      </c>
      <c r="BM544" s="148" t="s">
        <v>1647</v>
      </c>
    </row>
    <row r="545" spans="2:65" s="1" customFormat="1" ht="24.2" customHeight="1">
      <c r="B545" s="32"/>
      <c r="C545" s="178" t="s">
        <v>1155</v>
      </c>
      <c r="D545" s="178" t="s">
        <v>351</v>
      </c>
      <c r="E545" s="179" t="s">
        <v>1648</v>
      </c>
      <c r="F545" s="180" t="s">
        <v>1649</v>
      </c>
      <c r="G545" s="181" t="s">
        <v>512</v>
      </c>
      <c r="H545" s="182">
        <v>1.01</v>
      </c>
      <c r="I545" s="183"/>
      <c r="J545" s="184">
        <f t="shared" si="0"/>
        <v>0</v>
      </c>
      <c r="K545" s="180" t="s">
        <v>217</v>
      </c>
      <c r="L545" s="185"/>
      <c r="M545" s="186" t="s">
        <v>1</v>
      </c>
      <c r="N545" s="187" t="s">
        <v>46</v>
      </c>
      <c r="P545" s="146">
        <f t="shared" si="1"/>
        <v>0</v>
      </c>
      <c r="Q545" s="146">
        <v>0.10100000000000001</v>
      </c>
      <c r="R545" s="146">
        <f t="shared" si="2"/>
        <v>0.10201</v>
      </c>
      <c r="S545" s="146">
        <v>0</v>
      </c>
      <c r="T545" s="147">
        <f t="shared" si="3"/>
        <v>0</v>
      </c>
      <c r="AR545" s="148" t="s">
        <v>235</v>
      </c>
      <c r="AT545" s="148" t="s">
        <v>351</v>
      </c>
      <c r="AU545" s="148" t="s">
        <v>89</v>
      </c>
      <c r="AY545" s="17" t="s">
        <v>196</v>
      </c>
      <c r="BE545" s="149">
        <f t="shared" si="4"/>
        <v>0</v>
      </c>
      <c r="BF545" s="149">
        <f t="shared" si="5"/>
        <v>0</v>
      </c>
      <c r="BG545" s="149">
        <f t="shared" si="6"/>
        <v>0</v>
      </c>
      <c r="BH545" s="149">
        <f t="shared" si="7"/>
        <v>0</v>
      </c>
      <c r="BI545" s="149">
        <f t="shared" si="8"/>
        <v>0</v>
      </c>
      <c r="BJ545" s="17" t="s">
        <v>21</v>
      </c>
      <c r="BK545" s="149">
        <f t="shared" si="9"/>
        <v>0</v>
      </c>
      <c r="BL545" s="17" t="s">
        <v>203</v>
      </c>
      <c r="BM545" s="148" t="s">
        <v>1650</v>
      </c>
    </row>
    <row r="546" spans="2:65" s="1" customFormat="1" ht="37.9" customHeight="1">
      <c r="B546" s="32"/>
      <c r="C546" s="137" t="s">
        <v>1156</v>
      </c>
      <c r="D546" s="137" t="s">
        <v>198</v>
      </c>
      <c r="E546" s="138" t="s">
        <v>1651</v>
      </c>
      <c r="F546" s="139" t="s">
        <v>1652</v>
      </c>
      <c r="G546" s="140" t="s">
        <v>512</v>
      </c>
      <c r="H546" s="141">
        <v>1</v>
      </c>
      <c r="I546" s="142"/>
      <c r="J546" s="143">
        <f t="shared" si="0"/>
        <v>0</v>
      </c>
      <c r="K546" s="139" t="s">
        <v>217</v>
      </c>
      <c r="L546" s="32"/>
      <c r="M546" s="144" t="s">
        <v>1</v>
      </c>
      <c r="N546" s="145" t="s">
        <v>46</v>
      </c>
      <c r="P546" s="146">
        <f t="shared" si="1"/>
        <v>0</v>
      </c>
      <c r="Q546" s="146">
        <v>1.652E-2</v>
      </c>
      <c r="R546" s="146">
        <f t="shared" si="2"/>
        <v>1.652E-2</v>
      </c>
      <c r="S546" s="146">
        <v>0</v>
      </c>
      <c r="T546" s="147">
        <f t="shared" si="3"/>
        <v>0</v>
      </c>
      <c r="AR546" s="148" t="s">
        <v>203</v>
      </c>
      <c r="AT546" s="148" t="s">
        <v>198</v>
      </c>
      <c r="AU546" s="148" t="s">
        <v>89</v>
      </c>
      <c r="AY546" s="17" t="s">
        <v>196</v>
      </c>
      <c r="BE546" s="149">
        <f t="shared" si="4"/>
        <v>0</v>
      </c>
      <c r="BF546" s="149">
        <f t="shared" si="5"/>
        <v>0</v>
      </c>
      <c r="BG546" s="149">
        <f t="shared" si="6"/>
        <v>0</v>
      </c>
      <c r="BH546" s="149">
        <f t="shared" si="7"/>
        <v>0</v>
      </c>
      <c r="BI546" s="149">
        <f t="shared" si="8"/>
        <v>0</v>
      </c>
      <c r="BJ546" s="17" t="s">
        <v>21</v>
      </c>
      <c r="BK546" s="149">
        <f t="shared" si="9"/>
        <v>0</v>
      </c>
      <c r="BL546" s="17" t="s">
        <v>203</v>
      </c>
      <c r="BM546" s="148" t="s">
        <v>1653</v>
      </c>
    </row>
    <row r="547" spans="2:65" s="1" customFormat="1" ht="24.2" customHeight="1">
      <c r="B547" s="32"/>
      <c r="C547" s="178" t="s">
        <v>1157</v>
      </c>
      <c r="D547" s="178" t="s">
        <v>351</v>
      </c>
      <c r="E547" s="179" t="s">
        <v>1654</v>
      </c>
      <c r="F547" s="180" t="s">
        <v>1655</v>
      </c>
      <c r="G547" s="181" t="s">
        <v>512</v>
      </c>
      <c r="H547" s="182">
        <v>1.01</v>
      </c>
      <c r="I547" s="183"/>
      <c r="J547" s="184">
        <f t="shared" si="0"/>
        <v>0</v>
      </c>
      <c r="K547" s="180" t="s">
        <v>217</v>
      </c>
      <c r="L547" s="185"/>
      <c r="M547" s="186" t="s">
        <v>1</v>
      </c>
      <c r="N547" s="187" t="s">
        <v>46</v>
      </c>
      <c r="P547" s="146">
        <f t="shared" si="1"/>
        <v>0</v>
      </c>
      <c r="Q547" s="146">
        <v>0.16500000000000001</v>
      </c>
      <c r="R547" s="146">
        <f t="shared" si="2"/>
        <v>0.16665000000000002</v>
      </c>
      <c r="S547" s="146">
        <v>0</v>
      </c>
      <c r="T547" s="147">
        <f t="shared" si="3"/>
        <v>0</v>
      </c>
      <c r="AR547" s="148" t="s">
        <v>235</v>
      </c>
      <c r="AT547" s="148" t="s">
        <v>351</v>
      </c>
      <c r="AU547" s="148" t="s">
        <v>89</v>
      </c>
      <c r="AY547" s="17" t="s">
        <v>196</v>
      </c>
      <c r="BE547" s="149">
        <f t="shared" si="4"/>
        <v>0</v>
      </c>
      <c r="BF547" s="149">
        <f t="shared" si="5"/>
        <v>0</v>
      </c>
      <c r="BG547" s="149">
        <f t="shared" si="6"/>
        <v>0</v>
      </c>
      <c r="BH547" s="149">
        <f t="shared" si="7"/>
        <v>0</v>
      </c>
      <c r="BI547" s="149">
        <f t="shared" si="8"/>
        <v>0</v>
      </c>
      <c r="BJ547" s="17" t="s">
        <v>21</v>
      </c>
      <c r="BK547" s="149">
        <f t="shared" si="9"/>
        <v>0</v>
      </c>
      <c r="BL547" s="17" t="s">
        <v>203</v>
      </c>
      <c r="BM547" s="148" t="s">
        <v>1656</v>
      </c>
    </row>
    <row r="548" spans="2:65" s="1" customFormat="1" ht="24.2" customHeight="1">
      <c r="B548" s="32"/>
      <c r="C548" s="137" t="s">
        <v>1158</v>
      </c>
      <c r="D548" s="137" t="s">
        <v>198</v>
      </c>
      <c r="E548" s="138" t="s">
        <v>1657</v>
      </c>
      <c r="F548" s="139" t="s">
        <v>1658</v>
      </c>
      <c r="G548" s="140" t="s">
        <v>512</v>
      </c>
      <c r="H548" s="141">
        <v>1</v>
      </c>
      <c r="I548" s="142"/>
      <c r="J548" s="143">
        <f t="shared" si="0"/>
        <v>0</v>
      </c>
      <c r="K548" s="139" t="s">
        <v>217</v>
      </c>
      <c r="L548" s="32"/>
      <c r="M548" s="144" t="s">
        <v>1</v>
      </c>
      <c r="N548" s="145" t="s">
        <v>46</v>
      </c>
      <c r="P548" s="146">
        <f t="shared" si="1"/>
        <v>0</v>
      </c>
      <c r="Q548" s="146">
        <v>1.67E-3</v>
      </c>
      <c r="R548" s="146">
        <f t="shared" si="2"/>
        <v>1.67E-3</v>
      </c>
      <c r="S548" s="146">
        <v>0</v>
      </c>
      <c r="T548" s="147">
        <f t="shared" si="3"/>
        <v>0</v>
      </c>
      <c r="AR548" s="148" t="s">
        <v>203</v>
      </c>
      <c r="AT548" s="148" t="s">
        <v>198</v>
      </c>
      <c r="AU548" s="148" t="s">
        <v>89</v>
      </c>
      <c r="AY548" s="17" t="s">
        <v>196</v>
      </c>
      <c r="BE548" s="149">
        <f t="shared" si="4"/>
        <v>0</v>
      </c>
      <c r="BF548" s="149">
        <f t="shared" si="5"/>
        <v>0</v>
      </c>
      <c r="BG548" s="149">
        <f t="shared" si="6"/>
        <v>0</v>
      </c>
      <c r="BH548" s="149">
        <f t="shared" si="7"/>
        <v>0</v>
      </c>
      <c r="BI548" s="149">
        <f t="shared" si="8"/>
        <v>0</v>
      </c>
      <c r="BJ548" s="17" t="s">
        <v>21</v>
      </c>
      <c r="BK548" s="149">
        <f t="shared" si="9"/>
        <v>0</v>
      </c>
      <c r="BL548" s="17" t="s">
        <v>203</v>
      </c>
      <c r="BM548" s="148" t="s">
        <v>1659</v>
      </c>
    </row>
    <row r="549" spans="2:65" s="1" customFormat="1" ht="24.2" customHeight="1">
      <c r="B549" s="32"/>
      <c r="C549" s="178" t="s">
        <v>1162</v>
      </c>
      <c r="D549" s="178" t="s">
        <v>351</v>
      </c>
      <c r="E549" s="179" t="s">
        <v>1660</v>
      </c>
      <c r="F549" s="180" t="s">
        <v>1661</v>
      </c>
      <c r="G549" s="181" t="s">
        <v>512</v>
      </c>
      <c r="H549" s="182">
        <v>1.01</v>
      </c>
      <c r="I549" s="183"/>
      <c r="J549" s="184">
        <f t="shared" si="0"/>
        <v>0</v>
      </c>
      <c r="K549" s="180" t="s">
        <v>217</v>
      </c>
      <c r="L549" s="185"/>
      <c r="M549" s="186" t="s">
        <v>1</v>
      </c>
      <c r="N549" s="187" t="s">
        <v>46</v>
      </c>
      <c r="P549" s="146">
        <f t="shared" si="1"/>
        <v>0</v>
      </c>
      <c r="Q549" s="146">
        <v>1.2500000000000001E-2</v>
      </c>
      <c r="R549" s="146">
        <f t="shared" si="2"/>
        <v>1.2625000000000001E-2</v>
      </c>
      <c r="S549" s="146">
        <v>0</v>
      </c>
      <c r="T549" s="147">
        <f t="shared" si="3"/>
        <v>0</v>
      </c>
      <c r="AR549" s="148" t="s">
        <v>235</v>
      </c>
      <c r="AT549" s="148" t="s">
        <v>351</v>
      </c>
      <c r="AU549" s="148" t="s">
        <v>89</v>
      </c>
      <c r="AY549" s="17" t="s">
        <v>196</v>
      </c>
      <c r="BE549" s="149">
        <f t="shared" si="4"/>
        <v>0</v>
      </c>
      <c r="BF549" s="149">
        <f t="shared" si="5"/>
        <v>0</v>
      </c>
      <c r="BG549" s="149">
        <f t="shared" si="6"/>
        <v>0</v>
      </c>
      <c r="BH549" s="149">
        <f t="shared" si="7"/>
        <v>0</v>
      </c>
      <c r="BI549" s="149">
        <f t="shared" si="8"/>
        <v>0</v>
      </c>
      <c r="BJ549" s="17" t="s">
        <v>21</v>
      </c>
      <c r="BK549" s="149">
        <f t="shared" si="9"/>
        <v>0</v>
      </c>
      <c r="BL549" s="17" t="s">
        <v>203</v>
      </c>
      <c r="BM549" s="148" t="s">
        <v>1662</v>
      </c>
    </row>
    <row r="550" spans="2:65" s="1" customFormat="1" ht="24.2" customHeight="1">
      <c r="B550" s="32"/>
      <c r="C550" s="137" t="s">
        <v>1166</v>
      </c>
      <c r="D550" s="137" t="s">
        <v>198</v>
      </c>
      <c r="E550" s="138" t="s">
        <v>566</v>
      </c>
      <c r="F550" s="139" t="s">
        <v>567</v>
      </c>
      <c r="G550" s="140" t="s">
        <v>512</v>
      </c>
      <c r="H550" s="141">
        <v>1</v>
      </c>
      <c r="I550" s="142"/>
      <c r="J550" s="143">
        <f t="shared" si="0"/>
        <v>0</v>
      </c>
      <c r="K550" s="139" t="s">
        <v>217</v>
      </c>
      <c r="L550" s="32"/>
      <c r="M550" s="144" t="s">
        <v>1</v>
      </c>
      <c r="N550" s="145" t="s">
        <v>46</v>
      </c>
      <c r="P550" s="146">
        <f t="shared" si="1"/>
        <v>0</v>
      </c>
      <c r="Q550" s="146">
        <v>2.82E-3</v>
      </c>
      <c r="R550" s="146">
        <f t="shared" si="2"/>
        <v>2.82E-3</v>
      </c>
      <c r="S550" s="146">
        <v>0</v>
      </c>
      <c r="T550" s="147">
        <f t="shared" si="3"/>
        <v>0</v>
      </c>
      <c r="AR550" s="148" t="s">
        <v>203</v>
      </c>
      <c r="AT550" s="148" t="s">
        <v>198</v>
      </c>
      <c r="AU550" s="148" t="s">
        <v>89</v>
      </c>
      <c r="AY550" s="17" t="s">
        <v>196</v>
      </c>
      <c r="BE550" s="149">
        <f t="shared" si="4"/>
        <v>0</v>
      </c>
      <c r="BF550" s="149">
        <f t="shared" si="5"/>
        <v>0</v>
      </c>
      <c r="BG550" s="149">
        <f t="shared" si="6"/>
        <v>0</v>
      </c>
      <c r="BH550" s="149">
        <f t="shared" si="7"/>
        <v>0</v>
      </c>
      <c r="BI550" s="149">
        <f t="shared" si="8"/>
        <v>0</v>
      </c>
      <c r="BJ550" s="17" t="s">
        <v>21</v>
      </c>
      <c r="BK550" s="149">
        <f t="shared" si="9"/>
        <v>0</v>
      </c>
      <c r="BL550" s="17" t="s">
        <v>203</v>
      </c>
      <c r="BM550" s="148" t="s">
        <v>568</v>
      </c>
    </row>
    <row r="551" spans="2:65" s="1" customFormat="1" ht="24.2" customHeight="1">
      <c r="B551" s="32"/>
      <c r="C551" s="178" t="s">
        <v>1170</v>
      </c>
      <c r="D551" s="178" t="s">
        <v>351</v>
      </c>
      <c r="E551" s="179" t="s">
        <v>570</v>
      </c>
      <c r="F551" s="180" t="s">
        <v>571</v>
      </c>
      <c r="G551" s="181" t="s">
        <v>512</v>
      </c>
      <c r="H551" s="182">
        <v>1.01</v>
      </c>
      <c r="I551" s="183"/>
      <c r="J551" s="184">
        <f t="shared" si="0"/>
        <v>0</v>
      </c>
      <c r="K551" s="180" t="s">
        <v>217</v>
      </c>
      <c r="L551" s="185"/>
      <c r="M551" s="186" t="s">
        <v>1</v>
      </c>
      <c r="N551" s="187" t="s">
        <v>46</v>
      </c>
      <c r="P551" s="146">
        <f t="shared" si="1"/>
        <v>0</v>
      </c>
      <c r="Q551" s="146">
        <v>1.4E-2</v>
      </c>
      <c r="R551" s="146">
        <f t="shared" si="2"/>
        <v>1.414E-2</v>
      </c>
      <c r="S551" s="146">
        <v>0</v>
      </c>
      <c r="T551" s="147">
        <f t="shared" si="3"/>
        <v>0</v>
      </c>
      <c r="AR551" s="148" t="s">
        <v>235</v>
      </c>
      <c r="AT551" s="148" t="s">
        <v>351</v>
      </c>
      <c r="AU551" s="148" t="s">
        <v>89</v>
      </c>
      <c r="AY551" s="17" t="s">
        <v>196</v>
      </c>
      <c r="BE551" s="149">
        <f t="shared" si="4"/>
        <v>0</v>
      </c>
      <c r="BF551" s="149">
        <f t="shared" si="5"/>
        <v>0</v>
      </c>
      <c r="BG551" s="149">
        <f t="shared" si="6"/>
        <v>0</v>
      </c>
      <c r="BH551" s="149">
        <f t="shared" si="7"/>
        <v>0</v>
      </c>
      <c r="BI551" s="149">
        <f t="shared" si="8"/>
        <v>0</v>
      </c>
      <c r="BJ551" s="17" t="s">
        <v>21</v>
      </c>
      <c r="BK551" s="149">
        <f t="shared" si="9"/>
        <v>0</v>
      </c>
      <c r="BL551" s="17" t="s">
        <v>203</v>
      </c>
      <c r="BM551" s="148" t="s">
        <v>572</v>
      </c>
    </row>
    <row r="552" spans="2:65" s="1" customFormat="1" ht="24.2" customHeight="1">
      <c r="B552" s="32"/>
      <c r="C552" s="137" t="s">
        <v>1174</v>
      </c>
      <c r="D552" s="137" t="s">
        <v>198</v>
      </c>
      <c r="E552" s="138" t="s">
        <v>1663</v>
      </c>
      <c r="F552" s="139" t="s">
        <v>1664</v>
      </c>
      <c r="G552" s="140" t="s">
        <v>512</v>
      </c>
      <c r="H552" s="141">
        <v>2</v>
      </c>
      <c r="I552" s="142"/>
      <c r="J552" s="143">
        <f t="shared" si="0"/>
        <v>0</v>
      </c>
      <c r="K552" s="139" t="s">
        <v>217</v>
      </c>
      <c r="L552" s="32"/>
      <c r="M552" s="144" t="s">
        <v>1</v>
      </c>
      <c r="N552" s="145" t="s">
        <v>46</v>
      </c>
      <c r="P552" s="146">
        <f t="shared" si="1"/>
        <v>0</v>
      </c>
      <c r="Q552" s="146">
        <v>5.4200000000000003E-3</v>
      </c>
      <c r="R552" s="146">
        <f t="shared" si="2"/>
        <v>1.0840000000000001E-2</v>
      </c>
      <c r="S552" s="146">
        <v>0</v>
      </c>
      <c r="T552" s="147">
        <f t="shared" si="3"/>
        <v>0</v>
      </c>
      <c r="AR552" s="148" t="s">
        <v>203</v>
      </c>
      <c r="AT552" s="148" t="s">
        <v>198</v>
      </c>
      <c r="AU552" s="148" t="s">
        <v>89</v>
      </c>
      <c r="AY552" s="17" t="s">
        <v>196</v>
      </c>
      <c r="BE552" s="149">
        <f t="shared" si="4"/>
        <v>0</v>
      </c>
      <c r="BF552" s="149">
        <f t="shared" si="5"/>
        <v>0</v>
      </c>
      <c r="BG552" s="149">
        <f t="shared" si="6"/>
        <v>0</v>
      </c>
      <c r="BH552" s="149">
        <f t="shared" si="7"/>
        <v>0</v>
      </c>
      <c r="BI552" s="149">
        <f t="shared" si="8"/>
        <v>0</v>
      </c>
      <c r="BJ552" s="17" t="s">
        <v>21</v>
      </c>
      <c r="BK552" s="149">
        <f t="shared" si="9"/>
        <v>0</v>
      </c>
      <c r="BL552" s="17" t="s">
        <v>203</v>
      </c>
      <c r="BM552" s="148" t="s">
        <v>1665</v>
      </c>
    </row>
    <row r="553" spans="2:65" s="1" customFormat="1" ht="24.2" customHeight="1">
      <c r="B553" s="32"/>
      <c r="C553" s="178" t="s">
        <v>1182</v>
      </c>
      <c r="D553" s="178" t="s">
        <v>351</v>
      </c>
      <c r="E553" s="179" t="s">
        <v>1666</v>
      </c>
      <c r="F553" s="180" t="s">
        <v>1667</v>
      </c>
      <c r="G553" s="181" t="s">
        <v>512</v>
      </c>
      <c r="H553" s="182">
        <v>2.02</v>
      </c>
      <c r="I553" s="183"/>
      <c r="J553" s="184">
        <f t="shared" si="0"/>
        <v>0</v>
      </c>
      <c r="K553" s="180" t="s">
        <v>217</v>
      </c>
      <c r="L553" s="185"/>
      <c r="M553" s="186" t="s">
        <v>1</v>
      </c>
      <c r="N553" s="187" t="s">
        <v>46</v>
      </c>
      <c r="P553" s="146">
        <f t="shared" si="1"/>
        <v>0</v>
      </c>
      <c r="Q553" s="146">
        <v>0.06</v>
      </c>
      <c r="R553" s="146">
        <f t="shared" si="2"/>
        <v>0.1212</v>
      </c>
      <c r="S553" s="146">
        <v>0</v>
      </c>
      <c r="T553" s="147">
        <f t="shared" si="3"/>
        <v>0</v>
      </c>
      <c r="AR553" s="148" t="s">
        <v>235</v>
      </c>
      <c r="AT553" s="148" t="s">
        <v>351</v>
      </c>
      <c r="AU553" s="148" t="s">
        <v>89</v>
      </c>
      <c r="AY553" s="17" t="s">
        <v>196</v>
      </c>
      <c r="BE553" s="149">
        <f t="shared" si="4"/>
        <v>0</v>
      </c>
      <c r="BF553" s="149">
        <f t="shared" si="5"/>
        <v>0</v>
      </c>
      <c r="BG553" s="149">
        <f t="shared" si="6"/>
        <v>0</v>
      </c>
      <c r="BH553" s="149">
        <f t="shared" si="7"/>
        <v>0</v>
      </c>
      <c r="BI553" s="149">
        <f t="shared" si="8"/>
        <v>0</v>
      </c>
      <c r="BJ553" s="17" t="s">
        <v>21</v>
      </c>
      <c r="BK553" s="149">
        <f t="shared" si="9"/>
        <v>0</v>
      </c>
      <c r="BL553" s="17" t="s">
        <v>203</v>
      </c>
      <c r="BM553" s="148" t="s">
        <v>1668</v>
      </c>
    </row>
    <row r="554" spans="2:65" s="1" customFormat="1" ht="24.2" customHeight="1">
      <c r="B554" s="32"/>
      <c r="C554" s="137" t="s">
        <v>1187</v>
      </c>
      <c r="D554" s="137" t="s">
        <v>198</v>
      </c>
      <c r="E554" s="138" t="s">
        <v>1669</v>
      </c>
      <c r="F554" s="139" t="s">
        <v>1670</v>
      </c>
      <c r="G554" s="140" t="s">
        <v>512</v>
      </c>
      <c r="H554" s="141">
        <v>2</v>
      </c>
      <c r="I554" s="142"/>
      <c r="J554" s="143">
        <f t="shared" si="0"/>
        <v>0</v>
      </c>
      <c r="K554" s="139" t="s">
        <v>217</v>
      </c>
      <c r="L554" s="32"/>
      <c r="M554" s="144" t="s">
        <v>1</v>
      </c>
      <c r="N554" s="145" t="s">
        <v>46</v>
      </c>
      <c r="P554" s="146">
        <f t="shared" si="1"/>
        <v>0</v>
      </c>
      <c r="Q554" s="146">
        <v>1.2919999999999999E-2</v>
      </c>
      <c r="R554" s="146">
        <f t="shared" si="2"/>
        <v>2.5839999999999998E-2</v>
      </c>
      <c r="S554" s="146">
        <v>0</v>
      </c>
      <c r="T554" s="147">
        <f t="shared" si="3"/>
        <v>0</v>
      </c>
      <c r="AR554" s="148" t="s">
        <v>203</v>
      </c>
      <c r="AT554" s="148" t="s">
        <v>198</v>
      </c>
      <c r="AU554" s="148" t="s">
        <v>89</v>
      </c>
      <c r="AY554" s="17" t="s">
        <v>196</v>
      </c>
      <c r="BE554" s="149">
        <f t="shared" si="4"/>
        <v>0</v>
      </c>
      <c r="BF554" s="149">
        <f t="shared" si="5"/>
        <v>0</v>
      </c>
      <c r="BG554" s="149">
        <f t="shared" si="6"/>
        <v>0</v>
      </c>
      <c r="BH554" s="149">
        <f t="shared" si="7"/>
        <v>0</v>
      </c>
      <c r="BI554" s="149">
        <f t="shared" si="8"/>
        <v>0</v>
      </c>
      <c r="BJ554" s="17" t="s">
        <v>21</v>
      </c>
      <c r="BK554" s="149">
        <f t="shared" si="9"/>
        <v>0</v>
      </c>
      <c r="BL554" s="17" t="s">
        <v>203</v>
      </c>
      <c r="BM554" s="148" t="s">
        <v>1671</v>
      </c>
    </row>
    <row r="555" spans="2:65" s="1" customFormat="1" ht="24.2" customHeight="1">
      <c r="B555" s="32"/>
      <c r="C555" s="178" t="s">
        <v>1192</v>
      </c>
      <c r="D555" s="178" t="s">
        <v>351</v>
      </c>
      <c r="E555" s="179" t="s">
        <v>1672</v>
      </c>
      <c r="F555" s="180" t="s">
        <v>1673</v>
      </c>
      <c r="G555" s="181" t="s">
        <v>512</v>
      </c>
      <c r="H555" s="182">
        <v>2.02</v>
      </c>
      <c r="I555" s="183"/>
      <c r="J555" s="184">
        <f t="shared" si="0"/>
        <v>0</v>
      </c>
      <c r="K555" s="180" t="s">
        <v>217</v>
      </c>
      <c r="L555" s="185"/>
      <c r="M555" s="186" t="s">
        <v>1</v>
      </c>
      <c r="N555" s="187" t="s">
        <v>46</v>
      </c>
      <c r="P555" s="146">
        <f t="shared" si="1"/>
        <v>0</v>
      </c>
      <c r="Q555" s="146">
        <v>0.1</v>
      </c>
      <c r="R555" s="146">
        <f t="shared" si="2"/>
        <v>0.20200000000000001</v>
      </c>
      <c r="S555" s="146">
        <v>0</v>
      </c>
      <c r="T555" s="147">
        <f t="shared" si="3"/>
        <v>0</v>
      </c>
      <c r="AR555" s="148" t="s">
        <v>235</v>
      </c>
      <c r="AT555" s="148" t="s">
        <v>351</v>
      </c>
      <c r="AU555" s="148" t="s">
        <v>89</v>
      </c>
      <c r="AY555" s="17" t="s">
        <v>196</v>
      </c>
      <c r="BE555" s="149">
        <f t="shared" si="4"/>
        <v>0</v>
      </c>
      <c r="BF555" s="149">
        <f t="shared" si="5"/>
        <v>0</v>
      </c>
      <c r="BG555" s="149">
        <f t="shared" si="6"/>
        <v>0</v>
      </c>
      <c r="BH555" s="149">
        <f t="shared" si="7"/>
        <v>0</v>
      </c>
      <c r="BI555" s="149">
        <f t="shared" si="8"/>
        <v>0</v>
      </c>
      <c r="BJ555" s="17" t="s">
        <v>21</v>
      </c>
      <c r="BK555" s="149">
        <f t="shared" si="9"/>
        <v>0</v>
      </c>
      <c r="BL555" s="17" t="s">
        <v>203</v>
      </c>
      <c r="BM555" s="148" t="s">
        <v>1674</v>
      </c>
    </row>
    <row r="556" spans="2:65" s="1" customFormat="1" ht="33" customHeight="1">
      <c r="B556" s="32"/>
      <c r="C556" s="137" t="s">
        <v>1197</v>
      </c>
      <c r="D556" s="137" t="s">
        <v>198</v>
      </c>
      <c r="E556" s="138" t="s">
        <v>574</v>
      </c>
      <c r="F556" s="139" t="s">
        <v>575</v>
      </c>
      <c r="G556" s="140" t="s">
        <v>512</v>
      </c>
      <c r="H556" s="141">
        <v>6</v>
      </c>
      <c r="I556" s="142"/>
      <c r="J556" s="143">
        <f t="shared" si="0"/>
        <v>0</v>
      </c>
      <c r="K556" s="139" t="s">
        <v>217</v>
      </c>
      <c r="L556" s="32"/>
      <c r="M556" s="144" t="s">
        <v>1</v>
      </c>
      <c r="N556" s="145" t="s">
        <v>46</v>
      </c>
      <c r="P556" s="146">
        <f t="shared" si="1"/>
        <v>0</v>
      </c>
      <c r="Q556" s="146">
        <v>1.3600000000000001E-3</v>
      </c>
      <c r="R556" s="146">
        <f t="shared" si="2"/>
        <v>8.1600000000000006E-3</v>
      </c>
      <c r="S556" s="146">
        <v>0</v>
      </c>
      <c r="T556" s="147">
        <f t="shared" si="3"/>
        <v>0</v>
      </c>
      <c r="AR556" s="148" t="s">
        <v>203</v>
      </c>
      <c r="AT556" s="148" t="s">
        <v>198</v>
      </c>
      <c r="AU556" s="148" t="s">
        <v>89</v>
      </c>
      <c r="AY556" s="17" t="s">
        <v>196</v>
      </c>
      <c r="BE556" s="149">
        <f t="shared" si="4"/>
        <v>0</v>
      </c>
      <c r="BF556" s="149">
        <f t="shared" si="5"/>
        <v>0</v>
      </c>
      <c r="BG556" s="149">
        <f t="shared" si="6"/>
        <v>0</v>
      </c>
      <c r="BH556" s="149">
        <f t="shared" si="7"/>
        <v>0</v>
      </c>
      <c r="BI556" s="149">
        <f t="shared" si="8"/>
        <v>0</v>
      </c>
      <c r="BJ556" s="17" t="s">
        <v>21</v>
      </c>
      <c r="BK556" s="149">
        <f t="shared" si="9"/>
        <v>0</v>
      </c>
      <c r="BL556" s="17" t="s">
        <v>203</v>
      </c>
      <c r="BM556" s="148" t="s">
        <v>576</v>
      </c>
    </row>
    <row r="557" spans="2:65" s="1" customFormat="1" ht="16.5" customHeight="1">
      <c r="B557" s="32"/>
      <c r="C557" s="178" t="s">
        <v>1201</v>
      </c>
      <c r="D557" s="178" t="s">
        <v>351</v>
      </c>
      <c r="E557" s="179" t="s">
        <v>578</v>
      </c>
      <c r="F557" s="180" t="s">
        <v>579</v>
      </c>
      <c r="G557" s="181" t="s">
        <v>512</v>
      </c>
      <c r="H557" s="182">
        <v>6</v>
      </c>
      <c r="I557" s="183"/>
      <c r="J557" s="184">
        <f t="shared" si="0"/>
        <v>0</v>
      </c>
      <c r="K557" s="180" t="s">
        <v>217</v>
      </c>
      <c r="L557" s="185"/>
      <c r="M557" s="186" t="s">
        <v>1</v>
      </c>
      <c r="N557" s="187" t="s">
        <v>46</v>
      </c>
      <c r="P557" s="146">
        <f t="shared" si="1"/>
        <v>0</v>
      </c>
      <c r="Q557" s="146">
        <v>7.8E-2</v>
      </c>
      <c r="R557" s="146">
        <f t="shared" si="2"/>
        <v>0.46799999999999997</v>
      </c>
      <c r="S557" s="146">
        <v>0</v>
      </c>
      <c r="T557" s="147">
        <f t="shared" si="3"/>
        <v>0</v>
      </c>
      <c r="AR557" s="148" t="s">
        <v>235</v>
      </c>
      <c r="AT557" s="148" t="s">
        <v>351</v>
      </c>
      <c r="AU557" s="148" t="s">
        <v>89</v>
      </c>
      <c r="AY557" s="17" t="s">
        <v>196</v>
      </c>
      <c r="BE557" s="149">
        <f t="shared" si="4"/>
        <v>0</v>
      </c>
      <c r="BF557" s="149">
        <f t="shared" si="5"/>
        <v>0</v>
      </c>
      <c r="BG557" s="149">
        <f t="shared" si="6"/>
        <v>0</v>
      </c>
      <c r="BH557" s="149">
        <f t="shared" si="7"/>
        <v>0</v>
      </c>
      <c r="BI557" s="149">
        <f t="shared" si="8"/>
        <v>0</v>
      </c>
      <c r="BJ557" s="17" t="s">
        <v>21</v>
      </c>
      <c r="BK557" s="149">
        <f t="shared" si="9"/>
        <v>0</v>
      </c>
      <c r="BL557" s="17" t="s">
        <v>203</v>
      </c>
      <c r="BM557" s="148" t="s">
        <v>580</v>
      </c>
    </row>
    <row r="558" spans="2:65" s="1" customFormat="1" ht="21.75" customHeight="1">
      <c r="B558" s="32"/>
      <c r="C558" s="137" t="s">
        <v>1206</v>
      </c>
      <c r="D558" s="137" t="s">
        <v>198</v>
      </c>
      <c r="E558" s="138" t="s">
        <v>582</v>
      </c>
      <c r="F558" s="139" t="s">
        <v>583</v>
      </c>
      <c r="G558" s="140" t="s">
        <v>512</v>
      </c>
      <c r="H558" s="141">
        <v>6</v>
      </c>
      <c r="I558" s="142"/>
      <c r="J558" s="143">
        <f t="shared" si="0"/>
        <v>0</v>
      </c>
      <c r="K558" s="139" t="s">
        <v>217</v>
      </c>
      <c r="L558" s="32"/>
      <c r="M558" s="144" t="s">
        <v>1</v>
      </c>
      <c r="N558" s="145" t="s">
        <v>46</v>
      </c>
      <c r="P558" s="146">
        <f t="shared" si="1"/>
        <v>0</v>
      </c>
      <c r="Q558" s="146">
        <v>4.0000000000000002E-4</v>
      </c>
      <c r="R558" s="146">
        <f t="shared" si="2"/>
        <v>2.4000000000000002E-3</v>
      </c>
      <c r="S558" s="146">
        <v>0</v>
      </c>
      <c r="T558" s="147">
        <f t="shared" si="3"/>
        <v>0</v>
      </c>
      <c r="AR558" s="148" t="s">
        <v>203</v>
      </c>
      <c r="AT558" s="148" t="s">
        <v>198</v>
      </c>
      <c r="AU558" s="148" t="s">
        <v>89</v>
      </c>
      <c r="AY558" s="17" t="s">
        <v>196</v>
      </c>
      <c r="BE558" s="149">
        <f t="shared" si="4"/>
        <v>0</v>
      </c>
      <c r="BF558" s="149">
        <f t="shared" si="5"/>
        <v>0</v>
      </c>
      <c r="BG558" s="149">
        <f t="shared" si="6"/>
        <v>0</v>
      </c>
      <c r="BH558" s="149">
        <f t="shared" si="7"/>
        <v>0</v>
      </c>
      <c r="BI558" s="149">
        <f t="shared" si="8"/>
        <v>0</v>
      </c>
      <c r="BJ558" s="17" t="s">
        <v>21</v>
      </c>
      <c r="BK558" s="149">
        <f t="shared" si="9"/>
        <v>0</v>
      </c>
      <c r="BL558" s="17" t="s">
        <v>203</v>
      </c>
      <c r="BM558" s="148" t="s">
        <v>584</v>
      </c>
    </row>
    <row r="559" spans="2:65" s="1" customFormat="1" ht="37.9" customHeight="1">
      <c r="B559" s="32"/>
      <c r="C559" s="137" t="s">
        <v>1211</v>
      </c>
      <c r="D559" s="137" t="s">
        <v>198</v>
      </c>
      <c r="E559" s="138" t="s">
        <v>586</v>
      </c>
      <c r="F559" s="139" t="s">
        <v>587</v>
      </c>
      <c r="G559" s="140" t="s">
        <v>512</v>
      </c>
      <c r="H559" s="141">
        <v>8</v>
      </c>
      <c r="I559" s="142"/>
      <c r="J559" s="143">
        <f t="shared" si="0"/>
        <v>0</v>
      </c>
      <c r="K559" s="139" t="s">
        <v>217</v>
      </c>
      <c r="L559" s="32"/>
      <c r="M559" s="144" t="s">
        <v>1</v>
      </c>
      <c r="N559" s="145" t="s">
        <v>46</v>
      </c>
      <c r="P559" s="146">
        <f t="shared" si="1"/>
        <v>0</v>
      </c>
      <c r="Q559" s="146">
        <v>1E-3</v>
      </c>
      <c r="R559" s="146">
        <f t="shared" si="2"/>
        <v>8.0000000000000002E-3</v>
      </c>
      <c r="S559" s="146">
        <v>0</v>
      </c>
      <c r="T559" s="147">
        <f t="shared" si="3"/>
        <v>0</v>
      </c>
      <c r="AR559" s="148" t="s">
        <v>203</v>
      </c>
      <c r="AT559" s="148" t="s">
        <v>198</v>
      </c>
      <c r="AU559" s="148" t="s">
        <v>89</v>
      </c>
      <c r="AY559" s="17" t="s">
        <v>196</v>
      </c>
      <c r="BE559" s="149">
        <f t="shared" si="4"/>
        <v>0</v>
      </c>
      <c r="BF559" s="149">
        <f t="shared" si="5"/>
        <v>0</v>
      </c>
      <c r="BG559" s="149">
        <f t="shared" si="6"/>
        <v>0</v>
      </c>
      <c r="BH559" s="149">
        <f t="shared" si="7"/>
        <v>0</v>
      </c>
      <c r="BI559" s="149">
        <f t="shared" si="8"/>
        <v>0</v>
      </c>
      <c r="BJ559" s="17" t="s">
        <v>21</v>
      </c>
      <c r="BK559" s="149">
        <f t="shared" si="9"/>
        <v>0</v>
      </c>
      <c r="BL559" s="17" t="s">
        <v>203</v>
      </c>
      <c r="BM559" s="148" t="s">
        <v>588</v>
      </c>
    </row>
    <row r="560" spans="2:65" s="1" customFormat="1" ht="16.5" customHeight="1">
      <c r="B560" s="32"/>
      <c r="C560" s="178" t="s">
        <v>1215</v>
      </c>
      <c r="D560" s="178" t="s">
        <v>351</v>
      </c>
      <c r="E560" s="179" t="s">
        <v>590</v>
      </c>
      <c r="F560" s="180" t="s">
        <v>591</v>
      </c>
      <c r="G560" s="181" t="s">
        <v>512</v>
      </c>
      <c r="H560" s="182">
        <v>8</v>
      </c>
      <c r="I560" s="183"/>
      <c r="J560" s="184">
        <f t="shared" si="0"/>
        <v>0</v>
      </c>
      <c r="K560" s="180" t="s">
        <v>217</v>
      </c>
      <c r="L560" s="185"/>
      <c r="M560" s="186" t="s">
        <v>1</v>
      </c>
      <c r="N560" s="187" t="s">
        <v>46</v>
      </c>
      <c r="P560" s="146">
        <f t="shared" si="1"/>
        <v>0</v>
      </c>
      <c r="Q560" s="146">
        <v>1.5100000000000001E-2</v>
      </c>
      <c r="R560" s="146">
        <f t="shared" si="2"/>
        <v>0.1208</v>
      </c>
      <c r="S560" s="146">
        <v>0</v>
      </c>
      <c r="T560" s="147">
        <f t="shared" si="3"/>
        <v>0</v>
      </c>
      <c r="AR560" s="148" t="s">
        <v>235</v>
      </c>
      <c r="AT560" s="148" t="s">
        <v>351</v>
      </c>
      <c r="AU560" s="148" t="s">
        <v>89</v>
      </c>
      <c r="AY560" s="17" t="s">
        <v>196</v>
      </c>
      <c r="BE560" s="149">
        <f t="shared" si="4"/>
        <v>0</v>
      </c>
      <c r="BF560" s="149">
        <f t="shared" si="5"/>
        <v>0</v>
      </c>
      <c r="BG560" s="149">
        <f t="shared" si="6"/>
        <v>0</v>
      </c>
      <c r="BH560" s="149">
        <f t="shared" si="7"/>
        <v>0</v>
      </c>
      <c r="BI560" s="149">
        <f t="shared" si="8"/>
        <v>0</v>
      </c>
      <c r="BJ560" s="17" t="s">
        <v>21</v>
      </c>
      <c r="BK560" s="149">
        <f t="shared" si="9"/>
        <v>0</v>
      </c>
      <c r="BL560" s="17" t="s">
        <v>203</v>
      </c>
      <c r="BM560" s="148" t="s">
        <v>592</v>
      </c>
    </row>
    <row r="561" spans="2:65" s="1" customFormat="1" ht="21.75" customHeight="1">
      <c r="B561" s="32"/>
      <c r="C561" s="178" t="s">
        <v>1220</v>
      </c>
      <c r="D561" s="178" t="s">
        <v>351</v>
      </c>
      <c r="E561" s="179" t="s">
        <v>594</v>
      </c>
      <c r="F561" s="180" t="s">
        <v>595</v>
      </c>
      <c r="G561" s="181" t="s">
        <v>596</v>
      </c>
      <c r="H561" s="182">
        <v>8</v>
      </c>
      <c r="I561" s="183"/>
      <c r="J561" s="184">
        <f t="shared" si="0"/>
        <v>0</v>
      </c>
      <c r="K561" s="180" t="s">
        <v>217</v>
      </c>
      <c r="L561" s="185"/>
      <c r="M561" s="186" t="s">
        <v>1</v>
      </c>
      <c r="N561" s="187" t="s">
        <v>46</v>
      </c>
      <c r="P561" s="146">
        <f t="shared" si="1"/>
        <v>0</v>
      </c>
      <c r="Q561" s="146">
        <v>6.0000000000000001E-3</v>
      </c>
      <c r="R561" s="146">
        <f t="shared" si="2"/>
        <v>4.8000000000000001E-2</v>
      </c>
      <c r="S561" s="146">
        <v>0</v>
      </c>
      <c r="T561" s="147">
        <f t="shared" si="3"/>
        <v>0</v>
      </c>
      <c r="AR561" s="148" t="s">
        <v>235</v>
      </c>
      <c r="AT561" s="148" t="s">
        <v>351</v>
      </c>
      <c r="AU561" s="148" t="s">
        <v>89</v>
      </c>
      <c r="AY561" s="17" t="s">
        <v>196</v>
      </c>
      <c r="BE561" s="149">
        <f t="shared" si="4"/>
        <v>0</v>
      </c>
      <c r="BF561" s="149">
        <f t="shared" si="5"/>
        <v>0</v>
      </c>
      <c r="BG561" s="149">
        <f t="shared" si="6"/>
        <v>0</v>
      </c>
      <c r="BH561" s="149">
        <f t="shared" si="7"/>
        <v>0</v>
      </c>
      <c r="BI561" s="149">
        <f t="shared" si="8"/>
        <v>0</v>
      </c>
      <c r="BJ561" s="17" t="s">
        <v>21</v>
      </c>
      <c r="BK561" s="149">
        <f t="shared" si="9"/>
        <v>0</v>
      </c>
      <c r="BL561" s="17" t="s">
        <v>203</v>
      </c>
      <c r="BM561" s="148" t="s">
        <v>597</v>
      </c>
    </row>
    <row r="562" spans="2:65" s="1" customFormat="1" ht="37.9" customHeight="1">
      <c r="B562" s="32"/>
      <c r="C562" s="137" t="s">
        <v>1225</v>
      </c>
      <c r="D562" s="137" t="s">
        <v>198</v>
      </c>
      <c r="E562" s="138" t="s">
        <v>1141</v>
      </c>
      <c r="F562" s="139" t="s">
        <v>1142</v>
      </c>
      <c r="G562" s="140" t="s">
        <v>512</v>
      </c>
      <c r="H562" s="141">
        <v>3</v>
      </c>
      <c r="I562" s="142"/>
      <c r="J562" s="143">
        <f t="shared" si="0"/>
        <v>0</v>
      </c>
      <c r="K562" s="139" t="s">
        <v>217</v>
      </c>
      <c r="L562" s="32"/>
      <c r="M562" s="144" t="s">
        <v>1</v>
      </c>
      <c r="N562" s="145" t="s">
        <v>46</v>
      </c>
      <c r="P562" s="146">
        <f t="shared" si="1"/>
        <v>0</v>
      </c>
      <c r="Q562" s="146">
        <v>1.65E-3</v>
      </c>
      <c r="R562" s="146">
        <f t="shared" si="2"/>
        <v>4.9499999999999995E-3</v>
      </c>
      <c r="S562" s="146">
        <v>0</v>
      </c>
      <c r="T562" s="147">
        <f t="shared" si="3"/>
        <v>0</v>
      </c>
      <c r="AR562" s="148" t="s">
        <v>203</v>
      </c>
      <c r="AT562" s="148" t="s">
        <v>198</v>
      </c>
      <c r="AU562" s="148" t="s">
        <v>89</v>
      </c>
      <c r="AY562" s="17" t="s">
        <v>196</v>
      </c>
      <c r="BE562" s="149">
        <f t="shared" si="4"/>
        <v>0</v>
      </c>
      <c r="BF562" s="149">
        <f t="shared" si="5"/>
        <v>0</v>
      </c>
      <c r="BG562" s="149">
        <f t="shared" si="6"/>
        <v>0</v>
      </c>
      <c r="BH562" s="149">
        <f t="shared" si="7"/>
        <v>0</v>
      </c>
      <c r="BI562" s="149">
        <f t="shared" si="8"/>
        <v>0</v>
      </c>
      <c r="BJ562" s="17" t="s">
        <v>21</v>
      </c>
      <c r="BK562" s="149">
        <f t="shared" si="9"/>
        <v>0</v>
      </c>
      <c r="BL562" s="17" t="s">
        <v>203</v>
      </c>
      <c r="BM562" s="148" t="s">
        <v>1143</v>
      </c>
    </row>
    <row r="563" spans="2:65" s="1" customFormat="1" ht="16.5" customHeight="1">
      <c r="B563" s="32"/>
      <c r="C563" s="178" t="s">
        <v>1227</v>
      </c>
      <c r="D563" s="178" t="s">
        <v>351</v>
      </c>
      <c r="E563" s="179" t="s">
        <v>1145</v>
      </c>
      <c r="F563" s="180" t="s">
        <v>1146</v>
      </c>
      <c r="G563" s="181" t="s">
        <v>512</v>
      </c>
      <c r="H563" s="182">
        <v>3</v>
      </c>
      <c r="I563" s="183"/>
      <c r="J563" s="184">
        <f t="shared" si="0"/>
        <v>0</v>
      </c>
      <c r="K563" s="180" t="s">
        <v>217</v>
      </c>
      <c r="L563" s="185"/>
      <c r="M563" s="186" t="s">
        <v>1</v>
      </c>
      <c r="N563" s="187" t="s">
        <v>46</v>
      </c>
      <c r="P563" s="146">
        <f t="shared" si="1"/>
        <v>0</v>
      </c>
      <c r="Q563" s="146">
        <v>1.7899999999999999E-2</v>
      </c>
      <c r="R563" s="146">
        <f t="shared" si="2"/>
        <v>5.3699999999999998E-2</v>
      </c>
      <c r="S563" s="146">
        <v>0</v>
      </c>
      <c r="T563" s="147">
        <f t="shared" si="3"/>
        <v>0</v>
      </c>
      <c r="AR563" s="148" t="s">
        <v>235</v>
      </c>
      <c r="AT563" s="148" t="s">
        <v>351</v>
      </c>
      <c r="AU563" s="148" t="s">
        <v>89</v>
      </c>
      <c r="AY563" s="17" t="s">
        <v>196</v>
      </c>
      <c r="BE563" s="149">
        <f t="shared" si="4"/>
        <v>0</v>
      </c>
      <c r="BF563" s="149">
        <f t="shared" si="5"/>
        <v>0</v>
      </c>
      <c r="BG563" s="149">
        <f t="shared" si="6"/>
        <v>0</v>
      </c>
      <c r="BH563" s="149">
        <f t="shared" si="7"/>
        <v>0</v>
      </c>
      <c r="BI563" s="149">
        <f t="shared" si="8"/>
        <v>0</v>
      </c>
      <c r="BJ563" s="17" t="s">
        <v>21</v>
      </c>
      <c r="BK563" s="149">
        <f t="shared" si="9"/>
        <v>0</v>
      </c>
      <c r="BL563" s="17" t="s">
        <v>203</v>
      </c>
      <c r="BM563" s="148" t="s">
        <v>1147</v>
      </c>
    </row>
    <row r="564" spans="2:65" s="1" customFormat="1" ht="16.5" customHeight="1">
      <c r="B564" s="32"/>
      <c r="C564" s="178" t="s">
        <v>1230</v>
      </c>
      <c r="D564" s="178" t="s">
        <v>351</v>
      </c>
      <c r="E564" s="179" t="s">
        <v>1149</v>
      </c>
      <c r="F564" s="180" t="s">
        <v>1150</v>
      </c>
      <c r="G564" s="181" t="s">
        <v>596</v>
      </c>
      <c r="H564" s="182">
        <v>3</v>
      </c>
      <c r="I564" s="183"/>
      <c r="J564" s="184">
        <f t="shared" si="0"/>
        <v>0</v>
      </c>
      <c r="K564" s="180" t="s">
        <v>217</v>
      </c>
      <c r="L564" s="185"/>
      <c r="M564" s="186" t="s">
        <v>1</v>
      </c>
      <c r="N564" s="187" t="s">
        <v>46</v>
      </c>
      <c r="P564" s="146">
        <f t="shared" si="1"/>
        <v>0</v>
      </c>
      <c r="Q564" s="146">
        <v>6.0000000000000001E-3</v>
      </c>
      <c r="R564" s="146">
        <f t="shared" si="2"/>
        <v>1.8000000000000002E-2</v>
      </c>
      <c r="S564" s="146">
        <v>0</v>
      </c>
      <c r="T564" s="147">
        <f t="shared" si="3"/>
        <v>0</v>
      </c>
      <c r="AR564" s="148" t="s">
        <v>235</v>
      </c>
      <c r="AT564" s="148" t="s">
        <v>351</v>
      </c>
      <c r="AU564" s="148" t="s">
        <v>89</v>
      </c>
      <c r="AY564" s="17" t="s">
        <v>196</v>
      </c>
      <c r="BE564" s="149">
        <f t="shared" si="4"/>
        <v>0</v>
      </c>
      <c r="BF564" s="149">
        <f t="shared" si="5"/>
        <v>0</v>
      </c>
      <c r="BG564" s="149">
        <f t="shared" si="6"/>
        <v>0</v>
      </c>
      <c r="BH564" s="149">
        <f t="shared" si="7"/>
        <v>0</v>
      </c>
      <c r="BI564" s="149">
        <f t="shared" si="8"/>
        <v>0</v>
      </c>
      <c r="BJ564" s="17" t="s">
        <v>21</v>
      </c>
      <c r="BK564" s="149">
        <f t="shared" si="9"/>
        <v>0</v>
      </c>
      <c r="BL564" s="17" t="s">
        <v>203</v>
      </c>
      <c r="BM564" s="148" t="s">
        <v>1151</v>
      </c>
    </row>
    <row r="565" spans="2:65" s="1" customFormat="1" ht="37.9" customHeight="1">
      <c r="B565" s="32"/>
      <c r="C565" s="137" t="s">
        <v>1236</v>
      </c>
      <c r="D565" s="137" t="s">
        <v>198</v>
      </c>
      <c r="E565" s="138" t="s">
        <v>599</v>
      </c>
      <c r="F565" s="139" t="s">
        <v>600</v>
      </c>
      <c r="G565" s="140" t="s">
        <v>512</v>
      </c>
      <c r="H565" s="141">
        <v>6</v>
      </c>
      <c r="I565" s="142"/>
      <c r="J565" s="143">
        <f t="shared" si="0"/>
        <v>0</v>
      </c>
      <c r="K565" s="139" t="s">
        <v>217</v>
      </c>
      <c r="L565" s="32"/>
      <c r="M565" s="144" t="s">
        <v>1</v>
      </c>
      <c r="N565" s="145" t="s">
        <v>46</v>
      </c>
      <c r="P565" s="146">
        <f t="shared" si="1"/>
        <v>0</v>
      </c>
      <c r="Q565" s="146">
        <v>2.81E-3</v>
      </c>
      <c r="R565" s="146">
        <f t="shared" si="2"/>
        <v>1.686E-2</v>
      </c>
      <c r="S565" s="146">
        <v>0</v>
      </c>
      <c r="T565" s="147">
        <f t="shared" si="3"/>
        <v>0</v>
      </c>
      <c r="AR565" s="148" t="s">
        <v>203</v>
      </c>
      <c r="AT565" s="148" t="s">
        <v>198</v>
      </c>
      <c r="AU565" s="148" t="s">
        <v>89</v>
      </c>
      <c r="AY565" s="17" t="s">
        <v>196</v>
      </c>
      <c r="BE565" s="149">
        <f t="shared" si="4"/>
        <v>0</v>
      </c>
      <c r="BF565" s="149">
        <f t="shared" si="5"/>
        <v>0</v>
      </c>
      <c r="BG565" s="149">
        <f t="shared" si="6"/>
        <v>0</v>
      </c>
      <c r="BH565" s="149">
        <f t="shared" si="7"/>
        <v>0</v>
      </c>
      <c r="BI565" s="149">
        <f t="shared" si="8"/>
        <v>0</v>
      </c>
      <c r="BJ565" s="17" t="s">
        <v>21</v>
      </c>
      <c r="BK565" s="149">
        <f t="shared" si="9"/>
        <v>0</v>
      </c>
      <c r="BL565" s="17" t="s">
        <v>203</v>
      </c>
      <c r="BM565" s="148" t="s">
        <v>601</v>
      </c>
    </row>
    <row r="566" spans="2:65" s="1" customFormat="1" ht="16.5" customHeight="1">
      <c r="B566" s="32"/>
      <c r="C566" s="178" t="s">
        <v>1238</v>
      </c>
      <c r="D566" s="178" t="s">
        <v>351</v>
      </c>
      <c r="E566" s="179" t="s">
        <v>603</v>
      </c>
      <c r="F566" s="180" t="s">
        <v>604</v>
      </c>
      <c r="G566" s="181" t="s">
        <v>512</v>
      </c>
      <c r="H566" s="182">
        <v>6</v>
      </c>
      <c r="I566" s="183"/>
      <c r="J566" s="184">
        <f t="shared" si="0"/>
        <v>0</v>
      </c>
      <c r="K566" s="180" t="s">
        <v>217</v>
      </c>
      <c r="L566" s="185"/>
      <c r="M566" s="186" t="s">
        <v>1</v>
      </c>
      <c r="N566" s="187" t="s">
        <v>46</v>
      </c>
      <c r="P566" s="146">
        <f t="shared" si="1"/>
        <v>0</v>
      </c>
      <c r="Q566" s="146">
        <v>3.1600000000000003E-2</v>
      </c>
      <c r="R566" s="146">
        <f t="shared" si="2"/>
        <v>0.18960000000000002</v>
      </c>
      <c r="S566" s="146">
        <v>0</v>
      </c>
      <c r="T566" s="147">
        <f t="shared" si="3"/>
        <v>0</v>
      </c>
      <c r="AR566" s="148" t="s">
        <v>235</v>
      </c>
      <c r="AT566" s="148" t="s">
        <v>351</v>
      </c>
      <c r="AU566" s="148" t="s">
        <v>89</v>
      </c>
      <c r="AY566" s="17" t="s">
        <v>196</v>
      </c>
      <c r="BE566" s="149">
        <f t="shared" si="4"/>
        <v>0</v>
      </c>
      <c r="BF566" s="149">
        <f t="shared" si="5"/>
        <v>0</v>
      </c>
      <c r="BG566" s="149">
        <f t="shared" si="6"/>
        <v>0</v>
      </c>
      <c r="BH566" s="149">
        <f t="shared" si="7"/>
        <v>0</v>
      </c>
      <c r="BI566" s="149">
        <f t="shared" si="8"/>
        <v>0</v>
      </c>
      <c r="BJ566" s="17" t="s">
        <v>21</v>
      </c>
      <c r="BK566" s="149">
        <f t="shared" si="9"/>
        <v>0</v>
      </c>
      <c r="BL566" s="17" t="s">
        <v>203</v>
      </c>
      <c r="BM566" s="148" t="s">
        <v>605</v>
      </c>
    </row>
    <row r="567" spans="2:65" s="1" customFormat="1" ht="16.5" customHeight="1">
      <c r="B567" s="32"/>
      <c r="C567" s="178" t="s">
        <v>1240</v>
      </c>
      <c r="D567" s="178" t="s">
        <v>351</v>
      </c>
      <c r="E567" s="179" t="s">
        <v>607</v>
      </c>
      <c r="F567" s="180" t="s">
        <v>608</v>
      </c>
      <c r="G567" s="181" t="s">
        <v>596</v>
      </c>
      <c r="H567" s="182">
        <v>6</v>
      </c>
      <c r="I567" s="183"/>
      <c r="J567" s="184">
        <f t="shared" si="0"/>
        <v>0</v>
      </c>
      <c r="K567" s="180" t="s">
        <v>217</v>
      </c>
      <c r="L567" s="185"/>
      <c r="M567" s="186" t="s">
        <v>1</v>
      </c>
      <c r="N567" s="187" t="s">
        <v>46</v>
      </c>
      <c r="P567" s="146">
        <f t="shared" si="1"/>
        <v>0</v>
      </c>
      <c r="Q567" s="146">
        <v>6.0000000000000001E-3</v>
      </c>
      <c r="R567" s="146">
        <f t="shared" si="2"/>
        <v>3.6000000000000004E-2</v>
      </c>
      <c r="S567" s="146">
        <v>0</v>
      </c>
      <c r="T567" s="147">
        <f t="shared" si="3"/>
        <v>0</v>
      </c>
      <c r="AR567" s="148" t="s">
        <v>235</v>
      </c>
      <c r="AT567" s="148" t="s">
        <v>351</v>
      </c>
      <c r="AU567" s="148" t="s">
        <v>89</v>
      </c>
      <c r="AY567" s="17" t="s">
        <v>196</v>
      </c>
      <c r="BE567" s="149">
        <f t="shared" si="4"/>
        <v>0</v>
      </c>
      <c r="BF567" s="149">
        <f t="shared" si="5"/>
        <v>0</v>
      </c>
      <c r="BG567" s="149">
        <f t="shared" si="6"/>
        <v>0</v>
      </c>
      <c r="BH567" s="149">
        <f t="shared" si="7"/>
        <v>0</v>
      </c>
      <c r="BI567" s="149">
        <f t="shared" si="8"/>
        <v>0</v>
      </c>
      <c r="BJ567" s="17" t="s">
        <v>21</v>
      </c>
      <c r="BK567" s="149">
        <f t="shared" si="9"/>
        <v>0</v>
      </c>
      <c r="BL567" s="17" t="s">
        <v>203</v>
      </c>
      <c r="BM567" s="148" t="s">
        <v>609</v>
      </c>
    </row>
    <row r="568" spans="2:65" s="1" customFormat="1" ht="16.5" customHeight="1">
      <c r="B568" s="32"/>
      <c r="C568" s="137" t="s">
        <v>1242</v>
      </c>
      <c r="D568" s="137" t="s">
        <v>198</v>
      </c>
      <c r="E568" s="138" t="s">
        <v>611</v>
      </c>
      <c r="F568" s="139" t="s">
        <v>612</v>
      </c>
      <c r="G568" s="140" t="s">
        <v>512</v>
      </c>
      <c r="H568" s="141">
        <v>17</v>
      </c>
      <c r="I568" s="142"/>
      <c r="J568" s="143">
        <f t="shared" si="0"/>
        <v>0</v>
      </c>
      <c r="K568" s="139" t="s">
        <v>202</v>
      </c>
      <c r="L568" s="32"/>
      <c r="M568" s="144" t="s">
        <v>1</v>
      </c>
      <c r="N568" s="145" t="s">
        <v>46</v>
      </c>
      <c r="P568" s="146">
        <f t="shared" si="1"/>
        <v>0</v>
      </c>
      <c r="Q568" s="146">
        <v>0.04</v>
      </c>
      <c r="R568" s="146">
        <f t="shared" si="2"/>
        <v>0.68</v>
      </c>
      <c r="S568" s="146">
        <v>0</v>
      </c>
      <c r="T568" s="147">
        <f t="shared" si="3"/>
        <v>0</v>
      </c>
      <c r="AR568" s="148" t="s">
        <v>203</v>
      </c>
      <c r="AT568" s="148" t="s">
        <v>198</v>
      </c>
      <c r="AU568" s="148" t="s">
        <v>89</v>
      </c>
      <c r="AY568" s="17" t="s">
        <v>196</v>
      </c>
      <c r="BE568" s="149">
        <f t="shared" si="4"/>
        <v>0</v>
      </c>
      <c r="BF568" s="149">
        <f t="shared" si="5"/>
        <v>0</v>
      </c>
      <c r="BG568" s="149">
        <f t="shared" si="6"/>
        <v>0</v>
      </c>
      <c r="BH568" s="149">
        <f t="shared" si="7"/>
        <v>0</v>
      </c>
      <c r="BI568" s="149">
        <f t="shared" si="8"/>
        <v>0</v>
      </c>
      <c r="BJ568" s="17" t="s">
        <v>21</v>
      </c>
      <c r="BK568" s="149">
        <f t="shared" si="9"/>
        <v>0</v>
      </c>
      <c r="BL568" s="17" t="s">
        <v>203</v>
      </c>
      <c r="BM568" s="148" t="s">
        <v>613</v>
      </c>
    </row>
    <row r="569" spans="2:65" s="1" customFormat="1" ht="24.2" customHeight="1">
      <c r="B569" s="32"/>
      <c r="C569" s="178" t="s">
        <v>1245</v>
      </c>
      <c r="D569" s="178" t="s">
        <v>351</v>
      </c>
      <c r="E569" s="179" t="s">
        <v>615</v>
      </c>
      <c r="F569" s="180" t="s">
        <v>616</v>
      </c>
      <c r="G569" s="181" t="s">
        <v>512</v>
      </c>
      <c r="H569" s="182">
        <v>17</v>
      </c>
      <c r="I569" s="183"/>
      <c r="J569" s="184">
        <f t="shared" si="0"/>
        <v>0</v>
      </c>
      <c r="K569" s="180" t="s">
        <v>202</v>
      </c>
      <c r="L569" s="185"/>
      <c r="M569" s="186" t="s">
        <v>1</v>
      </c>
      <c r="N569" s="187" t="s">
        <v>46</v>
      </c>
      <c r="P569" s="146">
        <f t="shared" si="1"/>
        <v>0</v>
      </c>
      <c r="Q569" s="146">
        <v>1.3299999999999999E-2</v>
      </c>
      <c r="R569" s="146">
        <f t="shared" si="2"/>
        <v>0.2261</v>
      </c>
      <c r="S569" s="146">
        <v>0</v>
      </c>
      <c r="T569" s="147">
        <f t="shared" si="3"/>
        <v>0</v>
      </c>
      <c r="AR569" s="148" t="s">
        <v>235</v>
      </c>
      <c r="AT569" s="148" t="s">
        <v>351</v>
      </c>
      <c r="AU569" s="148" t="s">
        <v>89</v>
      </c>
      <c r="AY569" s="17" t="s">
        <v>196</v>
      </c>
      <c r="BE569" s="149">
        <f t="shared" si="4"/>
        <v>0</v>
      </c>
      <c r="BF569" s="149">
        <f t="shared" si="5"/>
        <v>0</v>
      </c>
      <c r="BG569" s="149">
        <f t="shared" si="6"/>
        <v>0</v>
      </c>
      <c r="BH569" s="149">
        <f t="shared" si="7"/>
        <v>0</v>
      </c>
      <c r="BI569" s="149">
        <f t="shared" si="8"/>
        <v>0</v>
      </c>
      <c r="BJ569" s="17" t="s">
        <v>21</v>
      </c>
      <c r="BK569" s="149">
        <f t="shared" si="9"/>
        <v>0</v>
      </c>
      <c r="BL569" s="17" t="s">
        <v>203</v>
      </c>
      <c r="BM569" s="148" t="s">
        <v>617</v>
      </c>
    </row>
    <row r="570" spans="2:65" s="1" customFormat="1" ht="16.5" customHeight="1">
      <c r="B570" s="32"/>
      <c r="C570" s="137" t="s">
        <v>1248</v>
      </c>
      <c r="D570" s="137" t="s">
        <v>198</v>
      </c>
      <c r="E570" s="138" t="s">
        <v>619</v>
      </c>
      <c r="F570" s="139" t="s">
        <v>620</v>
      </c>
      <c r="G570" s="140" t="s">
        <v>512</v>
      </c>
      <c r="H570" s="141">
        <v>6</v>
      </c>
      <c r="I570" s="142"/>
      <c r="J570" s="143">
        <f t="shared" si="0"/>
        <v>0</v>
      </c>
      <c r="K570" s="139" t="s">
        <v>202</v>
      </c>
      <c r="L570" s="32"/>
      <c r="M570" s="144" t="s">
        <v>1</v>
      </c>
      <c r="N570" s="145" t="s">
        <v>46</v>
      </c>
      <c r="P570" s="146">
        <f t="shared" si="1"/>
        <v>0</v>
      </c>
      <c r="Q570" s="146">
        <v>0.05</v>
      </c>
      <c r="R570" s="146">
        <f t="shared" si="2"/>
        <v>0.30000000000000004</v>
      </c>
      <c r="S570" s="146">
        <v>0</v>
      </c>
      <c r="T570" s="147">
        <f t="shared" si="3"/>
        <v>0</v>
      </c>
      <c r="AR570" s="148" t="s">
        <v>203</v>
      </c>
      <c r="AT570" s="148" t="s">
        <v>198</v>
      </c>
      <c r="AU570" s="148" t="s">
        <v>89</v>
      </c>
      <c r="AY570" s="17" t="s">
        <v>196</v>
      </c>
      <c r="BE570" s="149">
        <f t="shared" si="4"/>
        <v>0</v>
      </c>
      <c r="BF570" s="149">
        <f t="shared" si="5"/>
        <v>0</v>
      </c>
      <c r="BG570" s="149">
        <f t="shared" si="6"/>
        <v>0</v>
      </c>
      <c r="BH570" s="149">
        <f t="shared" si="7"/>
        <v>0</v>
      </c>
      <c r="BI570" s="149">
        <f t="shared" si="8"/>
        <v>0</v>
      </c>
      <c r="BJ570" s="17" t="s">
        <v>21</v>
      </c>
      <c r="BK570" s="149">
        <f t="shared" si="9"/>
        <v>0</v>
      </c>
      <c r="BL570" s="17" t="s">
        <v>203</v>
      </c>
      <c r="BM570" s="148" t="s">
        <v>621</v>
      </c>
    </row>
    <row r="571" spans="2:65" s="1" customFormat="1" ht="16.5" customHeight="1">
      <c r="B571" s="32"/>
      <c r="C571" s="178" t="s">
        <v>1254</v>
      </c>
      <c r="D571" s="178" t="s">
        <v>351</v>
      </c>
      <c r="E571" s="179" t="s">
        <v>623</v>
      </c>
      <c r="F571" s="180" t="s">
        <v>624</v>
      </c>
      <c r="G571" s="181" t="s">
        <v>512</v>
      </c>
      <c r="H571" s="182">
        <v>6</v>
      </c>
      <c r="I571" s="183"/>
      <c r="J571" s="184">
        <f t="shared" si="0"/>
        <v>0</v>
      </c>
      <c r="K571" s="180" t="s">
        <v>202</v>
      </c>
      <c r="L571" s="185"/>
      <c r="M571" s="186" t="s">
        <v>1</v>
      </c>
      <c r="N571" s="187" t="s">
        <v>46</v>
      </c>
      <c r="P571" s="146">
        <f t="shared" si="1"/>
        <v>0</v>
      </c>
      <c r="Q571" s="146">
        <v>2.9499999999999998E-2</v>
      </c>
      <c r="R571" s="146">
        <f t="shared" si="2"/>
        <v>0.17699999999999999</v>
      </c>
      <c r="S571" s="146">
        <v>0</v>
      </c>
      <c r="T571" s="147">
        <f t="shared" si="3"/>
        <v>0</v>
      </c>
      <c r="AR571" s="148" t="s">
        <v>235</v>
      </c>
      <c r="AT571" s="148" t="s">
        <v>351</v>
      </c>
      <c r="AU571" s="148" t="s">
        <v>89</v>
      </c>
      <c r="AY571" s="17" t="s">
        <v>196</v>
      </c>
      <c r="BE571" s="149">
        <f t="shared" si="4"/>
        <v>0</v>
      </c>
      <c r="BF571" s="149">
        <f t="shared" si="5"/>
        <v>0</v>
      </c>
      <c r="BG571" s="149">
        <f t="shared" si="6"/>
        <v>0</v>
      </c>
      <c r="BH571" s="149">
        <f t="shared" si="7"/>
        <v>0</v>
      </c>
      <c r="BI571" s="149">
        <f t="shared" si="8"/>
        <v>0</v>
      </c>
      <c r="BJ571" s="17" t="s">
        <v>21</v>
      </c>
      <c r="BK571" s="149">
        <f t="shared" si="9"/>
        <v>0</v>
      </c>
      <c r="BL571" s="17" t="s">
        <v>203</v>
      </c>
      <c r="BM571" s="148" t="s">
        <v>625</v>
      </c>
    </row>
    <row r="572" spans="2:65" s="1" customFormat="1" ht="16.5" customHeight="1">
      <c r="B572" s="32"/>
      <c r="C572" s="137" t="s">
        <v>1259</v>
      </c>
      <c r="D572" s="137" t="s">
        <v>198</v>
      </c>
      <c r="E572" s="138" t="s">
        <v>627</v>
      </c>
      <c r="F572" s="139" t="s">
        <v>628</v>
      </c>
      <c r="G572" s="140" t="s">
        <v>512</v>
      </c>
      <c r="H572" s="141">
        <v>17</v>
      </c>
      <c r="I572" s="142"/>
      <c r="J572" s="143">
        <f t="shared" si="0"/>
        <v>0</v>
      </c>
      <c r="K572" s="139" t="s">
        <v>217</v>
      </c>
      <c r="L572" s="32"/>
      <c r="M572" s="144" t="s">
        <v>1</v>
      </c>
      <c r="N572" s="145" t="s">
        <v>46</v>
      </c>
      <c r="P572" s="146">
        <f t="shared" si="1"/>
        <v>0</v>
      </c>
      <c r="Q572" s="146">
        <v>2.5000000000000001E-2</v>
      </c>
      <c r="R572" s="146">
        <f t="shared" si="2"/>
        <v>0.42500000000000004</v>
      </c>
      <c r="S572" s="146">
        <v>0</v>
      </c>
      <c r="T572" s="147">
        <f t="shared" si="3"/>
        <v>0</v>
      </c>
      <c r="AR572" s="148" t="s">
        <v>203</v>
      </c>
      <c r="AT572" s="148" t="s">
        <v>198</v>
      </c>
      <c r="AU572" s="148" t="s">
        <v>89</v>
      </c>
      <c r="AY572" s="17" t="s">
        <v>196</v>
      </c>
      <c r="BE572" s="149">
        <f t="shared" si="4"/>
        <v>0</v>
      </c>
      <c r="BF572" s="149">
        <f t="shared" si="5"/>
        <v>0</v>
      </c>
      <c r="BG572" s="149">
        <f t="shared" si="6"/>
        <v>0</v>
      </c>
      <c r="BH572" s="149">
        <f t="shared" si="7"/>
        <v>0</v>
      </c>
      <c r="BI572" s="149">
        <f t="shared" si="8"/>
        <v>0</v>
      </c>
      <c r="BJ572" s="17" t="s">
        <v>21</v>
      </c>
      <c r="BK572" s="149">
        <f t="shared" si="9"/>
        <v>0</v>
      </c>
      <c r="BL572" s="17" t="s">
        <v>203</v>
      </c>
      <c r="BM572" s="148" t="s">
        <v>629</v>
      </c>
    </row>
    <row r="573" spans="2:65" s="1" customFormat="1" ht="16.5" customHeight="1">
      <c r="B573" s="32"/>
      <c r="C573" s="137" t="s">
        <v>1261</v>
      </c>
      <c r="D573" s="137" t="s">
        <v>198</v>
      </c>
      <c r="E573" s="138" t="s">
        <v>631</v>
      </c>
      <c r="F573" s="139" t="s">
        <v>632</v>
      </c>
      <c r="G573" s="140" t="s">
        <v>512</v>
      </c>
      <c r="H573" s="141">
        <v>6</v>
      </c>
      <c r="I573" s="142"/>
      <c r="J573" s="143">
        <f t="shared" si="0"/>
        <v>0</v>
      </c>
      <c r="K573" s="139" t="s">
        <v>217</v>
      </c>
      <c r="L573" s="32"/>
      <c r="M573" s="144" t="s">
        <v>1</v>
      </c>
      <c r="N573" s="145" t="s">
        <v>46</v>
      </c>
      <c r="P573" s="146">
        <f t="shared" si="1"/>
        <v>0</v>
      </c>
      <c r="Q573" s="146">
        <v>2.5000000000000001E-2</v>
      </c>
      <c r="R573" s="146">
        <f t="shared" si="2"/>
        <v>0.15000000000000002</v>
      </c>
      <c r="S573" s="146">
        <v>0</v>
      </c>
      <c r="T573" s="147">
        <f t="shared" si="3"/>
        <v>0</v>
      </c>
      <c r="AR573" s="148" t="s">
        <v>203</v>
      </c>
      <c r="AT573" s="148" t="s">
        <v>198</v>
      </c>
      <c r="AU573" s="148" t="s">
        <v>89</v>
      </c>
      <c r="AY573" s="17" t="s">
        <v>196</v>
      </c>
      <c r="BE573" s="149">
        <f t="shared" si="4"/>
        <v>0</v>
      </c>
      <c r="BF573" s="149">
        <f t="shared" si="5"/>
        <v>0</v>
      </c>
      <c r="BG573" s="149">
        <f t="shared" si="6"/>
        <v>0</v>
      </c>
      <c r="BH573" s="149">
        <f t="shared" si="7"/>
        <v>0</v>
      </c>
      <c r="BI573" s="149">
        <f t="shared" si="8"/>
        <v>0</v>
      </c>
      <c r="BJ573" s="17" t="s">
        <v>21</v>
      </c>
      <c r="BK573" s="149">
        <f t="shared" si="9"/>
        <v>0</v>
      </c>
      <c r="BL573" s="17" t="s">
        <v>203</v>
      </c>
      <c r="BM573" s="148" t="s">
        <v>633</v>
      </c>
    </row>
    <row r="574" spans="2:65" s="1" customFormat="1" ht="16.5" customHeight="1">
      <c r="B574" s="32"/>
      <c r="C574" s="137" t="s">
        <v>1263</v>
      </c>
      <c r="D574" s="137" t="s">
        <v>198</v>
      </c>
      <c r="E574" s="138" t="s">
        <v>635</v>
      </c>
      <c r="F574" s="139" t="s">
        <v>636</v>
      </c>
      <c r="G574" s="140" t="s">
        <v>512</v>
      </c>
      <c r="H574" s="141">
        <v>23</v>
      </c>
      <c r="I574" s="142"/>
      <c r="J574" s="143">
        <f t="shared" si="0"/>
        <v>0</v>
      </c>
      <c r="K574" s="139" t="s">
        <v>217</v>
      </c>
      <c r="L574" s="32"/>
      <c r="M574" s="144" t="s">
        <v>1</v>
      </c>
      <c r="N574" s="145" t="s">
        <v>46</v>
      </c>
      <c r="P574" s="146">
        <f t="shared" si="1"/>
        <v>0</v>
      </c>
      <c r="Q574" s="146">
        <v>1.6000000000000001E-4</v>
      </c>
      <c r="R574" s="146">
        <f t="shared" si="2"/>
        <v>3.6800000000000001E-3</v>
      </c>
      <c r="S574" s="146">
        <v>0</v>
      </c>
      <c r="T574" s="147">
        <f t="shared" si="3"/>
        <v>0</v>
      </c>
      <c r="AR574" s="148" t="s">
        <v>203</v>
      </c>
      <c r="AT574" s="148" t="s">
        <v>198</v>
      </c>
      <c r="AU574" s="148" t="s">
        <v>89</v>
      </c>
      <c r="AY574" s="17" t="s">
        <v>196</v>
      </c>
      <c r="BE574" s="149">
        <f t="shared" si="4"/>
        <v>0</v>
      </c>
      <c r="BF574" s="149">
        <f t="shared" si="5"/>
        <v>0</v>
      </c>
      <c r="BG574" s="149">
        <f t="shared" si="6"/>
        <v>0</v>
      </c>
      <c r="BH574" s="149">
        <f t="shared" si="7"/>
        <v>0</v>
      </c>
      <c r="BI574" s="149">
        <f t="shared" si="8"/>
        <v>0</v>
      </c>
      <c r="BJ574" s="17" t="s">
        <v>21</v>
      </c>
      <c r="BK574" s="149">
        <f t="shared" si="9"/>
        <v>0</v>
      </c>
      <c r="BL574" s="17" t="s">
        <v>203</v>
      </c>
      <c r="BM574" s="148" t="s">
        <v>637</v>
      </c>
    </row>
    <row r="575" spans="2:65" s="12" customFormat="1" ht="11.25">
      <c r="B575" s="150"/>
      <c r="D575" s="151" t="s">
        <v>205</v>
      </c>
      <c r="E575" s="152" t="s">
        <v>1</v>
      </c>
      <c r="F575" s="153" t="s">
        <v>1675</v>
      </c>
      <c r="H575" s="154">
        <v>23</v>
      </c>
      <c r="I575" s="155"/>
      <c r="L575" s="150"/>
      <c r="M575" s="156"/>
      <c r="T575" s="157"/>
      <c r="AT575" s="152" t="s">
        <v>205</v>
      </c>
      <c r="AU575" s="152" t="s">
        <v>89</v>
      </c>
      <c r="AV575" s="12" t="s">
        <v>89</v>
      </c>
      <c r="AW575" s="12" t="s">
        <v>36</v>
      </c>
      <c r="AX575" s="12" t="s">
        <v>21</v>
      </c>
      <c r="AY575" s="152" t="s">
        <v>196</v>
      </c>
    </row>
    <row r="576" spans="2:65" s="1" customFormat="1" ht="16.5" customHeight="1">
      <c r="B576" s="32"/>
      <c r="C576" s="137" t="s">
        <v>1266</v>
      </c>
      <c r="D576" s="137" t="s">
        <v>198</v>
      </c>
      <c r="E576" s="138" t="s">
        <v>640</v>
      </c>
      <c r="F576" s="139" t="s">
        <v>641</v>
      </c>
      <c r="G576" s="140" t="s">
        <v>227</v>
      </c>
      <c r="H576" s="141">
        <v>683.6</v>
      </c>
      <c r="I576" s="142"/>
      <c r="J576" s="143">
        <f>ROUND(I576*H576,2)</f>
        <v>0</v>
      </c>
      <c r="K576" s="139" t="s">
        <v>202</v>
      </c>
      <c r="L576" s="32"/>
      <c r="M576" s="144" t="s">
        <v>1</v>
      </c>
      <c r="N576" s="145" t="s">
        <v>46</v>
      </c>
      <c r="P576" s="146">
        <f>O576*H576</f>
        <v>0</v>
      </c>
      <c r="Q576" s="146">
        <v>1.9000000000000001E-4</v>
      </c>
      <c r="R576" s="146">
        <f>Q576*H576</f>
        <v>0.129884</v>
      </c>
      <c r="S576" s="146">
        <v>0</v>
      </c>
      <c r="T576" s="147">
        <f>S576*H576</f>
        <v>0</v>
      </c>
      <c r="AR576" s="148" t="s">
        <v>203</v>
      </c>
      <c r="AT576" s="148" t="s">
        <v>198</v>
      </c>
      <c r="AU576" s="148" t="s">
        <v>89</v>
      </c>
      <c r="AY576" s="17" t="s">
        <v>196</v>
      </c>
      <c r="BE576" s="149">
        <f>IF(N576="základní",J576,0)</f>
        <v>0</v>
      </c>
      <c r="BF576" s="149">
        <f>IF(N576="snížená",J576,0)</f>
        <v>0</v>
      </c>
      <c r="BG576" s="149">
        <f>IF(N576="zákl. přenesená",J576,0)</f>
        <v>0</v>
      </c>
      <c r="BH576" s="149">
        <f>IF(N576="sníž. přenesená",J576,0)</f>
        <v>0</v>
      </c>
      <c r="BI576" s="149">
        <f>IF(N576="nulová",J576,0)</f>
        <v>0</v>
      </c>
      <c r="BJ576" s="17" t="s">
        <v>21</v>
      </c>
      <c r="BK576" s="149">
        <f>ROUND(I576*H576,2)</f>
        <v>0</v>
      </c>
      <c r="BL576" s="17" t="s">
        <v>203</v>
      </c>
      <c r="BM576" s="148" t="s">
        <v>642</v>
      </c>
    </row>
    <row r="577" spans="2:65" s="1" customFormat="1" ht="16.5" customHeight="1">
      <c r="B577" s="32"/>
      <c r="C577" s="137" t="s">
        <v>1270</v>
      </c>
      <c r="D577" s="137" t="s">
        <v>198</v>
      </c>
      <c r="E577" s="138" t="s">
        <v>644</v>
      </c>
      <c r="F577" s="139" t="s">
        <v>645</v>
      </c>
      <c r="G577" s="140" t="s">
        <v>512</v>
      </c>
      <c r="H577" s="141">
        <v>15</v>
      </c>
      <c r="I577" s="142"/>
      <c r="J577" s="143">
        <f>ROUND(I577*H577,2)</f>
        <v>0</v>
      </c>
      <c r="K577" s="139" t="s">
        <v>217</v>
      </c>
      <c r="L577" s="32"/>
      <c r="M577" s="144" t="s">
        <v>1</v>
      </c>
      <c r="N577" s="145" t="s">
        <v>46</v>
      </c>
      <c r="P577" s="146">
        <f>O577*H577</f>
        <v>0</v>
      </c>
      <c r="Q577" s="146">
        <v>2.0000000000000001E-4</v>
      </c>
      <c r="R577" s="146">
        <f>Q577*H577</f>
        <v>3.0000000000000001E-3</v>
      </c>
      <c r="S577" s="146">
        <v>0</v>
      </c>
      <c r="T577" s="147">
        <f>S577*H577</f>
        <v>0</v>
      </c>
      <c r="AR577" s="148" t="s">
        <v>203</v>
      </c>
      <c r="AT577" s="148" t="s">
        <v>198</v>
      </c>
      <c r="AU577" s="148" t="s">
        <v>89</v>
      </c>
      <c r="AY577" s="17" t="s">
        <v>196</v>
      </c>
      <c r="BE577" s="149">
        <f>IF(N577="základní",J577,0)</f>
        <v>0</v>
      </c>
      <c r="BF577" s="149">
        <f>IF(N577="snížená",J577,0)</f>
        <v>0</v>
      </c>
      <c r="BG577" s="149">
        <f>IF(N577="zákl. přenesená",J577,0)</f>
        <v>0</v>
      </c>
      <c r="BH577" s="149">
        <f>IF(N577="sníž. přenesená",J577,0)</f>
        <v>0</v>
      </c>
      <c r="BI577" s="149">
        <f>IF(N577="nulová",J577,0)</f>
        <v>0</v>
      </c>
      <c r="BJ577" s="17" t="s">
        <v>21</v>
      </c>
      <c r="BK577" s="149">
        <f>ROUND(I577*H577,2)</f>
        <v>0</v>
      </c>
      <c r="BL577" s="17" t="s">
        <v>203</v>
      </c>
      <c r="BM577" s="148" t="s">
        <v>646</v>
      </c>
    </row>
    <row r="578" spans="2:65" s="1" customFormat="1" ht="16.5" customHeight="1">
      <c r="B578" s="32"/>
      <c r="C578" s="137" t="s">
        <v>1272</v>
      </c>
      <c r="D578" s="137" t="s">
        <v>198</v>
      </c>
      <c r="E578" s="138" t="s">
        <v>648</v>
      </c>
      <c r="F578" s="139" t="s">
        <v>649</v>
      </c>
      <c r="G578" s="140" t="s">
        <v>512</v>
      </c>
      <c r="H578" s="141">
        <v>44</v>
      </c>
      <c r="I578" s="142"/>
      <c r="J578" s="143">
        <f>ROUND(I578*H578,2)</f>
        <v>0</v>
      </c>
      <c r="K578" s="139" t="s">
        <v>217</v>
      </c>
      <c r="L578" s="32"/>
      <c r="M578" s="144" t="s">
        <v>1</v>
      </c>
      <c r="N578" s="145" t="s">
        <v>46</v>
      </c>
      <c r="P578" s="146">
        <f>O578*H578</f>
        <v>0</v>
      </c>
      <c r="Q578" s="146">
        <v>2.0000000000000001E-4</v>
      </c>
      <c r="R578" s="146">
        <f>Q578*H578</f>
        <v>8.8000000000000005E-3</v>
      </c>
      <c r="S578" s="146">
        <v>0</v>
      </c>
      <c r="T578" s="147">
        <f>S578*H578</f>
        <v>0</v>
      </c>
      <c r="AR578" s="148" t="s">
        <v>203</v>
      </c>
      <c r="AT578" s="148" t="s">
        <v>198</v>
      </c>
      <c r="AU578" s="148" t="s">
        <v>89</v>
      </c>
      <c r="AY578" s="17" t="s">
        <v>196</v>
      </c>
      <c r="BE578" s="149">
        <f>IF(N578="základní",J578,0)</f>
        <v>0</v>
      </c>
      <c r="BF578" s="149">
        <f>IF(N578="snížená",J578,0)</f>
        <v>0</v>
      </c>
      <c r="BG578" s="149">
        <f>IF(N578="zákl. přenesená",J578,0)</f>
        <v>0</v>
      </c>
      <c r="BH578" s="149">
        <f>IF(N578="sníž. přenesená",J578,0)</f>
        <v>0</v>
      </c>
      <c r="BI578" s="149">
        <f>IF(N578="nulová",J578,0)</f>
        <v>0</v>
      </c>
      <c r="BJ578" s="17" t="s">
        <v>21</v>
      </c>
      <c r="BK578" s="149">
        <f>ROUND(I578*H578,2)</f>
        <v>0</v>
      </c>
      <c r="BL578" s="17" t="s">
        <v>203</v>
      </c>
      <c r="BM578" s="148" t="s">
        <v>650</v>
      </c>
    </row>
    <row r="579" spans="2:65" s="1" customFormat="1" ht="24.2" customHeight="1">
      <c r="B579" s="32"/>
      <c r="C579" s="137" t="s">
        <v>1273</v>
      </c>
      <c r="D579" s="137" t="s">
        <v>198</v>
      </c>
      <c r="E579" s="138" t="s">
        <v>652</v>
      </c>
      <c r="F579" s="139" t="s">
        <v>653</v>
      </c>
      <c r="G579" s="140" t="s">
        <v>227</v>
      </c>
      <c r="H579" s="141">
        <v>295.8</v>
      </c>
      <c r="I579" s="142"/>
      <c r="J579" s="143">
        <f>ROUND(I579*H579,2)</f>
        <v>0</v>
      </c>
      <c r="K579" s="139" t="s">
        <v>202</v>
      </c>
      <c r="L579" s="32"/>
      <c r="M579" s="144" t="s">
        <v>1</v>
      </c>
      <c r="N579" s="145" t="s">
        <v>46</v>
      </c>
      <c r="P579" s="146">
        <f>O579*H579</f>
        <v>0</v>
      </c>
      <c r="Q579" s="146">
        <v>9.0000000000000006E-5</v>
      </c>
      <c r="R579" s="146">
        <f>Q579*H579</f>
        <v>2.6622000000000003E-2</v>
      </c>
      <c r="S579" s="146">
        <v>0</v>
      </c>
      <c r="T579" s="147">
        <f>S579*H579</f>
        <v>0</v>
      </c>
      <c r="AR579" s="148" t="s">
        <v>203</v>
      </c>
      <c r="AT579" s="148" t="s">
        <v>198</v>
      </c>
      <c r="AU579" s="148" t="s">
        <v>89</v>
      </c>
      <c r="AY579" s="17" t="s">
        <v>196</v>
      </c>
      <c r="BE579" s="149">
        <f>IF(N579="základní",J579,0)</f>
        <v>0</v>
      </c>
      <c r="BF579" s="149">
        <f>IF(N579="snížená",J579,0)</f>
        <v>0</v>
      </c>
      <c r="BG579" s="149">
        <f>IF(N579="zákl. přenesená",J579,0)</f>
        <v>0</v>
      </c>
      <c r="BH579" s="149">
        <f>IF(N579="sníž. přenesená",J579,0)</f>
        <v>0</v>
      </c>
      <c r="BI579" s="149">
        <f>IF(N579="nulová",J579,0)</f>
        <v>0</v>
      </c>
      <c r="BJ579" s="17" t="s">
        <v>21</v>
      </c>
      <c r="BK579" s="149">
        <f>ROUND(I579*H579,2)</f>
        <v>0</v>
      </c>
      <c r="BL579" s="17" t="s">
        <v>203</v>
      </c>
      <c r="BM579" s="148" t="s">
        <v>654</v>
      </c>
    </row>
    <row r="580" spans="2:65" s="1" customFormat="1" ht="24.2" customHeight="1">
      <c r="B580" s="32"/>
      <c r="C580" s="137" t="s">
        <v>1274</v>
      </c>
      <c r="D580" s="137" t="s">
        <v>198</v>
      </c>
      <c r="E580" s="138" t="s">
        <v>1163</v>
      </c>
      <c r="F580" s="139" t="s">
        <v>1164</v>
      </c>
      <c r="G580" s="140" t="s">
        <v>512</v>
      </c>
      <c r="H580" s="141">
        <v>19</v>
      </c>
      <c r="I580" s="142"/>
      <c r="J580" s="143">
        <f>ROUND(I580*H580,2)</f>
        <v>0</v>
      </c>
      <c r="K580" s="139" t="s">
        <v>202</v>
      </c>
      <c r="L580" s="32"/>
      <c r="M580" s="144" t="s">
        <v>1</v>
      </c>
      <c r="N580" s="145" t="s">
        <v>46</v>
      </c>
      <c r="P580" s="146">
        <f>O580*H580</f>
        <v>0</v>
      </c>
      <c r="Q580" s="146">
        <v>6.9999999999999999E-4</v>
      </c>
      <c r="R580" s="146">
        <f>Q580*H580</f>
        <v>1.3299999999999999E-2</v>
      </c>
      <c r="S580" s="146">
        <v>0</v>
      </c>
      <c r="T580" s="147">
        <f>S580*H580</f>
        <v>0</v>
      </c>
      <c r="AR580" s="148" t="s">
        <v>203</v>
      </c>
      <c r="AT580" s="148" t="s">
        <v>198</v>
      </c>
      <c r="AU580" s="148" t="s">
        <v>89</v>
      </c>
      <c r="AY580" s="17" t="s">
        <v>196</v>
      </c>
      <c r="BE580" s="149">
        <f>IF(N580="základní",J580,0)</f>
        <v>0</v>
      </c>
      <c r="BF580" s="149">
        <f>IF(N580="snížená",J580,0)</f>
        <v>0</v>
      </c>
      <c r="BG580" s="149">
        <f>IF(N580="zákl. přenesená",J580,0)</f>
        <v>0</v>
      </c>
      <c r="BH580" s="149">
        <f>IF(N580="sníž. přenesená",J580,0)</f>
        <v>0</v>
      </c>
      <c r="BI580" s="149">
        <f>IF(N580="nulová",J580,0)</f>
        <v>0</v>
      </c>
      <c r="BJ580" s="17" t="s">
        <v>21</v>
      </c>
      <c r="BK580" s="149">
        <f>ROUND(I580*H580,2)</f>
        <v>0</v>
      </c>
      <c r="BL580" s="17" t="s">
        <v>203</v>
      </c>
      <c r="BM580" s="148" t="s">
        <v>1676</v>
      </c>
    </row>
    <row r="581" spans="2:65" s="12" customFormat="1" ht="11.25">
      <c r="B581" s="150"/>
      <c r="D581" s="151" t="s">
        <v>205</v>
      </c>
      <c r="E581" s="152" t="s">
        <v>1</v>
      </c>
      <c r="F581" s="153" t="s">
        <v>1677</v>
      </c>
      <c r="H581" s="154">
        <v>19</v>
      </c>
      <c r="I581" s="155"/>
      <c r="L581" s="150"/>
      <c r="M581" s="156"/>
      <c r="T581" s="157"/>
      <c r="AT581" s="152" t="s">
        <v>205</v>
      </c>
      <c r="AU581" s="152" t="s">
        <v>89</v>
      </c>
      <c r="AV581" s="12" t="s">
        <v>89</v>
      </c>
      <c r="AW581" s="12" t="s">
        <v>36</v>
      </c>
      <c r="AX581" s="12" t="s">
        <v>21</v>
      </c>
      <c r="AY581" s="152" t="s">
        <v>196</v>
      </c>
    </row>
    <row r="582" spans="2:65" s="1" customFormat="1" ht="21.75" customHeight="1">
      <c r="B582" s="32"/>
      <c r="C582" s="137" t="s">
        <v>1276</v>
      </c>
      <c r="D582" s="137" t="s">
        <v>198</v>
      </c>
      <c r="E582" s="138" t="s">
        <v>1171</v>
      </c>
      <c r="F582" s="139" t="s">
        <v>1172</v>
      </c>
      <c r="G582" s="140" t="s">
        <v>512</v>
      </c>
      <c r="H582" s="141">
        <v>2</v>
      </c>
      <c r="I582" s="142"/>
      <c r="J582" s="143">
        <f>ROUND(I582*H582,2)</f>
        <v>0</v>
      </c>
      <c r="K582" s="139" t="s">
        <v>202</v>
      </c>
      <c r="L582" s="32"/>
      <c r="M582" s="144" t="s">
        <v>1</v>
      </c>
      <c r="N582" s="145" t="s">
        <v>46</v>
      </c>
      <c r="P582" s="146">
        <f>O582*H582</f>
        <v>0</v>
      </c>
      <c r="Q582" s="146">
        <v>1.1999999999999999E-3</v>
      </c>
      <c r="R582" s="146">
        <f>Q582*H582</f>
        <v>2.3999999999999998E-3</v>
      </c>
      <c r="S582" s="146">
        <v>0</v>
      </c>
      <c r="T582" s="147">
        <f>S582*H582</f>
        <v>0</v>
      </c>
      <c r="AR582" s="148" t="s">
        <v>203</v>
      </c>
      <c r="AT582" s="148" t="s">
        <v>198</v>
      </c>
      <c r="AU582" s="148" t="s">
        <v>89</v>
      </c>
      <c r="AY582" s="17" t="s">
        <v>196</v>
      </c>
      <c r="BE582" s="149">
        <f>IF(N582="základní",J582,0)</f>
        <v>0</v>
      </c>
      <c r="BF582" s="149">
        <f>IF(N582="snížená",J582,0)</f>
        <v>0</v>
      </c>
      <c r="BG582" s="149">
        <f>IF(N582="zákl. přenesená",J582,0)</f>
        <v>0</v>
      </c>
      <c r="BH582" s="149">
        <f>IF(N582="sníž. přenesená",J582,0)</f>
        <v>0</v>
      </c>
      <c r="BI582" s="149">
        <f>IF(N582="nulová",J582,0)</f>
        <v>0</v>
      </c>
      <c r="BJ582" s="17" t="s">
        <v>21</v>
      </c>
      <c r="BK582" s="149">
        <f>ROUND(I582*H582,2)</f>
        <v>0</v>
      </c>
      <c r="BL582" s="17" t="s">
        <v>203</v>
      </c>
      <c r="BM582" s="148" t="s">
        <v>1169</v>
      </c>
    </row>
    <row r="583" spans="2:65" s="1" customFormat="1" ht="16.5" customHeight="1">
      <c r="B583" s="32"/>
      <c r="C583" s="137" t="s">
        <v>1277</v>
      </c>
      <c r="D583" s="137" t="s">
        <v>198</v>
      </c>
      <c r="E583" s="138" t="s">
        <v>656</v>
      </c>
      <c r="F583" s="139" t="s">
        <v>657</v>
      </c>
      <c r="G583" s="140" t="s">
        <v>512</v>
      </c>
      <c r="H583" s="141">
        <v>1</v>
      </c>
      <c r="I583" s="142"/>
      <c r="J583" s="143">
        <f>ROUND(I583*H583,2)</f>
        <v>0</v>
      </c>
      <c r="K583" s="139" t="s">
        <v>217</v>
      </c>
      <c r="L583" s="32"/>
      <c r="M583" s="144" t="s">
        <v>1</v>
      </c>
      <c r="N583" s="145" t="s">
        <v>46</v>
      </c>
      <c r="P583" s="146">
        <f>O583*H583</f>
        <v>0</v>
      </c>
      <c r="Q583" s="146">
        <v>0</v>
      </c>
      <c r="R583" s="146">
        <f>Q583*H583</f>
        <v>0</v>
      </c>
      <c r="S583" s="146">
        <v>0</v>
      </c>
      <c r="T583" s="147">
        <f>S583*H583</f>
        <v>0</v>
      </c>
      <c r="AR583" s="148" t="s">
        <v>203</v>
      </c>
      <c r="AT583" s="148" t="s">
        <v>198</v>
      </c>
      <c r="AU583" s="148" t="s">
        <v>89</v>
      </c>
      <c r="AY583" s="17" t="s">
        <v>196</v>
      </c>
      <c r="BE583" s="149">
        <f>IF(N583="základní",J583,0)</f>
        <v>0</v>
      </c>
      <c r="BF583" s="149">
        <f>IF(N583="snížená",J583,0)</f>
        <v>0</v>
      </c>
      <c r="BG583" s="149">
        <f>IF(N583="zákl. přenesená",J583,0)</f>
        <v>0</v>
      </c>
      <c r="BH583" s="149">
        <f>IF(N583="sníž. přenesená",J583,0)</f>
        <v>0</v>
      </c>
      <c r="BI583" s="149">
        <f>IF(N583="nulová",J583,0)</f>
        <v>0</v>
      </c>
      <c r="BJ583" s="17" t="s">
        <v>21</v>
      </c>
      <c r="BK583" s="149">
        <f>ROUND(I583*H583,2)</f>
        <v>0</v>
      </c>
      <c r="BL583" s="17" t="s">
        <v>203</v>
      </c>
      <c r="BM583" s="148" t="s">
        <v>658</v>
      </c>
    </row>
    <row r="584" spans="2:65" s="13" customFormat="1" ht="22.5">
      <c r="B584" s="158"/>
      <c r="D584" s="151" t="s">
        <v>205</v>
      </c>
      <c r="E584" s="159" t="s">
        <v>1</v>
      </c>
      <c r="F584" s="160" t="s">
        <v>659</v>
      </c>
      <c r="H584" s="159" t="s">
        <v>1</v>
      </c>
      <c r="I584" s="161"/>
      <c r="L584" s="158"/>
      <c r="M584" s="162"/>
      <c r="T584" s="163"/>
      <c r="AT584" s="159" t="s">
        <v>205</v>
      </c>
      <c r="AU584" s="159" t="s">
        <v>89</v>
      </c>
      <c r="AV584" s="13" t="s">
        <v>21</v>
      </c>
      <c r="AW584" s="13" t="s">
        <v>36</v>
      </c>
      <c r="AX584" s="13" t="s">
        <v>81</v>
      </c>
      <c r="AY584" s="159" t="s">
        <v>196</v>
      </c>
    </row>
    <row r="585" spans="2:65" s="13" customFormat="1" ht="22.5">
      <c r="B585" s="158"/>
      <c r="D585" s="151" t="s">
        <v>205</v>
      </c>
      <c r="E585" s="159" t="s">
        <v>1</v>
      </c>
      <c r="F585" s="160" t="s">
        <v>660</v>
      </c>
      <c r="H585" s="159" t="s">
        <v>1</v>
      </c>
      <c r="I585" s="161"/>
      <c r="L585" s="158"/>
      <c r="M585" s="162"/>
      <c r="T585" s="163"/>
      <c r="AT585" s="159" t="s">
        <v>205</v>
      </c>
      <c r="AU585" s="159" t="s">
        <v>89</v>
      </c>
      <c r="AV585" s="13" t="s">
        <v>21</v>
      </c>
      <c r="AW585" s="13" t="s">
        <v>36</v>
      </c>
      <c r="AX585" s="13" t="s">
        <v>81</v>
      </c>
      <c r="AY585" s="159" t="s">
        <v>196</v>
      </c>
    </row>
    <row r="586" spans="2:65" s="13" customFormat="1" ht="22.5">
      <c r="B586" s="158"/>
      <c r="D586" s="151" t="s">
        <v>205</v>
      </c>
      <c r="E586" s="159" t="s">
        <v>1</v>
      </c>
      <c r="F586" s="160" t="s">
        <v>661</v>
      </c>
      <c r="H586" s="159" t="s">
        <v>1</v>
      </c>
      <c r="I586" s="161"/>
      <c r="L586" s="158"/>
      <c r="M586" s="162"/>
      <c r="T586" s="163"/>
      <c r="AT586" s="159" t="s">
        <v>205</v>
      </c>
      <c r="AU586" s="159" t="s">
        <v>89</v>
      </c>
      <c r="AV586" s="13" t="s">
        <v>21</v>
      </c>
      <c r="AW586" s="13" t="s">
        <v>36</v>
      </c>
      <c r="AX586" s="13" t="s">
        <v>81</v>
      </c>
      <c r="AY586" s="159" t="s">
        <v>196</v>
      </c>
    </row>
    <row r="587" spans="2:65" s="13" customFormat="1" ht="22.5">
      <c r="B587" s="158"/>
      <c r="D587" s="151" t="s">
        <v>205</v>
      </c>
      <c r="E587" s="159" t="s">
        <v>1</v>
      </c>
      <c r="F587" s="160" t="s">
        <v>662</v>
      </c>
      <c r="H587" s="159" t="s">
        <v>1</v>
      </c>
      <c r="I587" s="161"/>
      <c r="L587" s="158"/>
      <c r="M587" s="162"/>
      <c r="T587" s="163"/>
      <c r="AT587" s="159" t="s">
        <v>205</v>
      </c>
      <c r="AU587" s="159" t="s">
        <v>89</v>
      </c>
      <c r="AV587" s="13" t="s">
        <v>21</v>
      </c>
      <c r="AW587" s="13" t="s">
        <v>36</v>
      </c>
      <c r="AX587" s="13" t="s">
        <v>81</v>
      </c>
      <c r="AY587" s="159" t="s">
        <v>196</v>
      </c>
    </row>
    <row r="588" spans="2:65" s="13" customFormat="1" ht="11.25">
      <c r="B588" s="158"/>
      <c r="D588" s="151" t="s">
        <v>205</v>
      </c>
      <c r="E588" s="159" t="s">
        <v>1</v>
      </c>
      <c r="F588" s="160" t="s">
        <v>663</v>
      </c>
      <c r="H588" s="159" t="s">
        <v>1</v>
      </c>
      <c r="I588" s="161"/>
      <c r="L588" s="158"/>
      <c r="M588" s="162"/>
      <c r="T588" s="163"/>
      <c r="AT588" s="159" t="s">
        <v>205</v>
      </c>
      <c r="AU588" s="159" t="s">
        <v>89</v>
      </c>
      <c r="AV588" s="13" t="s">
        <v>21</v>
      </c>
      <c r="AW588" s="13" t="s">
        <v>36</v>
      </c>
      <c r="AX588" s="13" t="s">
        <v>81</v>
      </c>
      <c r="AY588" s="159" t="s">
        <v>196</v>
      </c>
    </row>
    <row r="589" spans="2:65" s="13" customFormat="1" ht="11.25">
      <c r="B589" s="158"/>
      <c r="D589" s="151" t="s">
        <v>205</v>
      </c>
      <c r="E589" s="159" t="s">
        <v>1</v>
      </c>
      <c r="F589" s="160" t="s">
        <v>664</v>
      </c>
      <c r="H589" s="159" t="s">
        <v>1</v>
      </c>
      <c r="I589" s="161"/>
      <c r="L589" s="158"/>
      <c r="M589" s="162"/>
      <c r="T589" s="163"/>
      <c r="AT589" s="159" t="s">
        <v>205</v>
      </c>
      <c r="AU589" s="159" t="s">
        <v>89</v>
      </c>
      <c r="AV589" s="13" t="s">
        <v>21</v>
      </c>
      <c r="AW589" s="13" t="s">
        <v>36</v>
      </c>
      <c r="AX589" s="13" t="s">
        <v>81</v>
      </c>
      <c r="AY589" s="159" t="s">
        <v>196</v>
      </c>
    </row>
    <row r="590" spans="2:65" s="13" customFormat="1" ht="11.25">
      <c r="B590" s="158"/>
      <c r="D590" s="151" t="s">
        <v>205</v>
      </c>
      <c r="E590" s="159" t="s">
        <v>1</v>
      </c>
      <c r="F590" s="160" t="s">
        <v>665</v>
      </c>
      <c r="H590" s="159" t="s">
        <v>1</v>
      </c>
      <c r="I590" s="161"/>
      <c r="L590" s="158"/>
      <c r="M590" s="162"/>
      <c r="T590" s="163"/>
      <c r="AT590" s="159" t="s">
        <v>205</v>
      </c>
      <c r="AU590" s="159" t="s">
        <v>89</v>
      </c>
      <c r="AV590" s="13" t="s">
        <v>21</v>
      </c>
      <c r="AW590" s="13" t="s">
        <v>36</v>
      </c>
      <c r="AX590" s="13" t="s">
        <v>81</v>
      </c>
      <c r="AY590" s="159" t="s">
        <v>196</v>
      </c>
    </row>
    <row r="591" spans="2:65" s="13" customFormat="1" ht="11.25">
      <c r="B591" s="158"/>
      <c r="D591" s="151" t="s">
        <v>205</v>
      </c>
      <c r="E591" s="159" t="s">
        <v>1</v>
      </c>
      <c r="F591" s="160" t="s">
        <v>1678</v>
      </c>
      <c r="H591" s="159" t="s">
        <v>1</v>
      </c>
      <c r="I591" s="161"/>
      <c r="L591" s="158"/>
      <c r="M591" s="162"/>
      <c r="T591" s="163"/>
      <c r="AT591" s="159" t="s">
        <v>205</v>
      </c>
      <c r="AU591" s="159" t="s">
        <v>89</v>
      </c>
      <c r="AV591" s="13" t="s">
        <v>21</v>
      </c>
      <c r="AW591" s="13" t="s">
        <v>36</v>
      </c>
      <c r="AX591" s="13" t="s">
        <v>81</v>
      </c>
      <c r="AY591" s="159" t="s">
        <v>196</v>
      </c>
    </row>
    <row r="592" spans="2:65" s="13" customFormat="1" ht="11.25">
      <c r="B592" s="158"/>
      <c r="D592" s="151" t="s">
        <v>205</v>
      </c>
      <c r="E592" s="159" t="s">
        <v>1</v>
      </c>
      <c r="F592" s="160" t="s">
        <v>1679</v>
      </c>
      <c r="H592" s="159" t="s">
        <v>1</v>
      </c>
      <c r="I592" s="161"/>
      <c r="L592" s="158"/>
      <c r="M592" s="162"/>
      <c r="T592" s="163"/>
      <c r="AT592" s="159" t="s">
        <v>205</v>
      </c>
      <c r="AU592" s="159" t="s">
        <v>89</v>
      </c>
      <c r="AV592" s="13" t="s">
        <v>21</v>
      </c>
      <c r="AW592" s="13" t="s">
        <v>36</v>
      </c>
      <c r="AX592" s="13" t="s">
        <v>81</v>
      </c>
      <c r="AY592" s="159" t="s">
        <v>196</v>
      </c>
    </row>
    <row r="593" spans="2:65" s="13" customFormat="1" ht="11.25">
      <c r="B593" s="158"/>
      <c r="D593" s="151" t="s">
        <v>205</v>
      </c>
      <c r="E593" s="159" t="s">
        <v>1</v>
      </c>
      <c r="F593" s="160" t="s">
        <v>668</v>
      </c>
      <c r="H593" s="159" t="s">
        <v>1</v>
      </c>
      <c r="I593" s="161"/>
      <c r="L593" s="158"/>
      <c r="M593" s="162"/>
      <c r="T593" s="163"/>
      <c r="AT593" s="159" t="s">
        <v>205</v>
      </c>
      <c r="AU593" s="159" t="s">
        <v>89</v>
      </c>
      <c r="AV593" s="13" t="s">
        <v>21</v>
      </c>
      <c r="AW593" s="13" t="s">
        <v>36</v>
      </c>
      <c r="AX593" s="13" t="s">
        <v>81</v>
      </c>
      <c r="AY593" s="159" t="s">
        <v>196</v>
      </c>
    </row>
    <row r="594" spans="2:65" s="13" customFormat="1" ht="11.25">
      <c r="B594" s="158"/>
      <c r="D594" s="151" t="s">
        <v>205</v>
      </c>
      <c r="E594" s="159" t="s">
        <v>1</v>
      </c>
      <c r="F594" s="160" t="s">
        <v>1680</v>
      </c>
      <c r="H594" s="159" t="s">
        <v>1</v>
      </c>
      <c r="I594" s="161"/>
      <c r="L594" s="158"/>
      <c r="M594" s="162"/>
      <c r="T594" s="163"/>
      <c r="AT594" s="159" t="s">
        <v>205</v>
      </c>
      <c r="AU594" s="159" t="s">
        <v>89</v>
      </c>
      <c r="AV594" s="13" t="s">
        <v>21</v>
      </c>
      <c r="AW594" s="13" t="s">
        <v>36</v>
      </c>
      <c r="AX594" s="13" t="s">
        <v>81</v>
      </c>
      <c r="AY594" s="159" t="s">
        <v>196</v>
      </c>
    </row>
    <row r="595" spans="2:65" s="13" customFormat="1" ht="11.25">
      <c r="B595" s="158"/>
      <c r="D595" s="151" t="s">
        <v>205</v>
      </c>
      <c r="E595" s="159" t="s">
        <v>1</v>
      </c>
      <c r="F595" s="160" t="s">
        <v>1681</v>
      </c>
      <c r="H595" s="159" t="s">
        <v>1</v>
      </c>
      <c r="I595" s="161"/>
      <c r="L595" s="158"/>
      <c r="M595" s="162"/>
      <c r="T595" s="163"/>
      <c r="AT595" s="159" t="s">
        <v>205</v>
      </c>
      <c r="AU595" s="159" t="s">
        <v>89</v>
      </c>
      <c r="AV595" s="13" t="s">
        <v>21</v>
      </c>
      <c r="AW595" s="13" t="s">
        <v>36</v>
      </c>
      <c r="AX595" s="13" t="s">
        <v>81</v>
      </c>
      <c r="AY595" s="159" t="s">
        <v>196</v>
      </c>
    </row>
    <row r="596" spans="2:65" s="13" customFormat="1" ht="11.25">
      <c r="B596" s="158"/>
      <c r="D596" s="151" t="s">
        <v>205</v>
      </c>
      <c r="E596" s="159" t="s">
        <v>1</v>
      </c>
      <c r="F596" s="160" t="s">
        <v>672</v>
      </c>
      <c r="H596" s="159" t="s">
        <v>1</v>
      </c>
      <c r="I596" s="161"/>
      <c r="L596" s="158"/>
      <c r="M596" s="162"/>
      <c r="T596" s="163"/>
      <c r="AT596" s="159" t="s">
        <v>205</v>
      </c>
      <c r="AU596" s="159" t="s">
        <v>89</v>
      </c>
      <c r="AV596" s="13" t="s">
        <v>21</v>
      </c>
      <c r="AW596" s="13" t="s">
        <v>36</v>
      </c>
      <c r="AX596" s="13" t="s">
        <v>81</v>
      </c>
      <c r="AY596" s="159" t="s">
        <v>196</v>
      </c>
    </row>
    <row r="597" spans="2:65" s="13" customFormat="1" ht="11.25">
      <c r="B597" s="158"/>
      <c r="D597" s="151" t="s">
        <v>205</v>
      </c>
      <c r="E597" s="159" t="s">
        <v>1</v>
      </c>
      <c r="F597" s="160" t="s">
        <v>1682</v>
      </c>
      <c r="H597" s="159" t="s">
        <v>1</v>
      </c>
      <c r="I597" s="161"/>
      <c r="L597" s="158"/>
      <c r="M597" s="162"/>
      <c r="T597" s="163"/>
      <c r="AT597" s="159" t="s">
        <v>205</v>
      </c>
      <c r="AU597" s="159" t="s">
        <v>89</v>
      </c>
      <c r="AV597" s="13" t="s">
        <v>21</v>
      </c>
      <c r="AW597" s="13" t="s">
        <v>36</v>
      </c>
      <c r="AX597" s="13" t="s">
        <v>81</v>
      </c>
      <c r="AY597" s="159" t="s">
        <v>196</v>
      </c>
    </row>
    <row r="598" spans="2:65" s="13" customFormat="1" ht="11.25">
      <c r="B598" s="158"/>
      <c r="D598" s="151" t="s">
        <v>205</v>
      </c>
      <c r="E598" s="159" t="s">
        <v>1</v>
      </c>
      <c r="F598" s="160" t="s">
        <v>675</v>
      </c>
      <c r="H598" s="159" t="s">
        <v>1</v>
      </c>
      <c r="I598" s="161"/>
      <c r="L598" s="158"/>
      <c r="M598" s="162"/>
      <c r="T598" s="163"/>
      <c r="AT598" s="159" t="s">
        <v>205</v>
      </c>
      <c r="AU598" s="159" t="s">
        <v>89</v>
      </c>
      <c r="AV598" s="13" t="s">
        <v>21</v>
      </c>
      <c r="AW598" s="13" t="s">
        <v>36</v>
      </c>
      <c r="AX598" s="13" t="s">
        <v>81</v>
      </c>
      <c r="AY598" s="159" t="s">
        <v>196</v>
      </c>
    </row>
    <row r="599" spans="2:65" s="13" customFormat="1" ht="11.25">
      <c r="B599" s="158"/>
      <c r="D599" s="151" t="s">
        <v>205</v>
      </c>
      <c r="E599" s="159" t="s">
        <v>1</v>
      </c>
      <c r="F599" s="160" t="s">
        <v>1683</v>
      </c>
      <c r="H599" s="159" t="s">
        <v>1</v>
      </c>
      <c r="I599" s="161"/>
      <c r="L599" s="158"/>
      <c r="M599" s="162"/>
      <c r="T599" s="163"/>
      <c r="AT599" s="159" t="s">
        <v>205</v>
      </c>
      <c r="AU599" s="159" t="s">
        <v>89</v>
      </c>
      <c r="AV599" s="13" t="s">
        <v>21</v>
      </c>
      <c r="AW599" s="13" t="s">
        <v>36</v>
      </c>
      <c r="AX599" s="13" t="s">
        <v>81</v>
      </c>
      <c r="AY599" s="159" t="s">
        <v>196</v>
      </c>
    </row>
    <row r="600" spans="2:65" s="13" customFormat="1" ht="11.25">
      <c r="B600" s="158"/>
      <c r="D600" s="151" t="s">
        <v>205</v>
      </c>
      <c r="E600" s="159" t="s">
        <v>1</v>
      </c>
      <c r="F600" s="160" t="s">
        <v>677</v>
      </c>
      <c r="H600" s="159" t="s">
        <v>1</v>
      </c>
      <c r="I600" s="161"/>
      <c r="L600" s="158"/>
      <c r="M600" s="162"/>
      <c r="T600" s="163"/>
      <c r="AT600" s="159" t="s">
        <v>205</v>
      </c>
      <c r="AU600" s="159" t="s">
        <v>89</v>
      </c>
      <c r="AV600" s="13" t="s">
        <v>21</v>
      </c>
      <c r="AW600" s="13" t="s">
        <v>36</v>
      </c>
      <c r="AX600" s="13" t="s">
        <v>81</v>
      </c>
      <c r="AY600" s="159" t="s">
        <v>196</v>
      </c>
    </row>
    <row r="601" spans="2:65" s="13" customFormat="1" ht="11.25">
      <c r="B601" s="158"/>
      <c r="D601" s="151" t="s">
        <v>205</v>
      </c>
      <c r="E601" s="159" t="s">
        <v>1</v>
      </c>
      <c r="F601" s="160" t="s">
        <v>1684</v>
      </c>
      <c r="H601" s="159" t="s">
        <v>1</v>
      </c>
      <c r="I601" s="161"/>
      <c r="L601" s="158"/>
      <c r="M601" s="162"/>
      <c r="T601" s="163"/>
      <c r="AT601" s="159" t="s">
        <v>205</v>
      </c>
      <c r="AU601" s="159" t="s">
        <v>89</v>
      </c>
      <c r="AV601" s="13" t="s">
        <v>21</v>
      </c>
      <c r="AW601" s="13" t="s">
        <v>36</v>
      </c>
      <c r="AX601" s="13" t="s">
        <v>81</v>
      </c>
      <c r="AY601" s="159" t="s">
        <v>196</v>
      </c>
    </row>
    <row r="602" spans="2:65" s="13" customFormat="1" ht="11.25">
      <c r="B602" s="158"/>
      <c r="D602" s="151" t="s">
        <v>205</v>
      </c>
      <c r="E602" s="159" t="s">
        <v>1</v>
      </c>
      <c r="F602" s="160" t="s">
        <v>1685</v>
      </c>
      <c r="H602" s="159" t="s">
        <v>1</v>
      </c>
      <c r="I602" s="161"/>
      <c r="L602" s="158"/>
      <c r="M602" s="162"/>
      <c r="T602" s="163"/>
      <c r="AT602" s="159" t="s">
        <v>205</v>
      </c>
      <c r="AU602" s="159" t="s">
        <v>89</v>
      </c>
      <c r="AV602" s="13" t="s">
        <v>21</v>
      </c>
      <c r="AW602" s="13" t="s">
        <v>36</v>
      </c>
      <c r="AX602" s="13" t="s">
        <v>81</v>
      </c>
      <c r="AY602" s="159" t="s">
        <v>196</v>
      </c>
    </row>
    <row r="603" spans="2:65" s="13" customFormat="1" ht="11.25">
      <c r="B603" s="158"/>
      <c r="D603" s="151" t="s">
        <v>205</v>
      </c>
      <c r="E603" s="159" t="s">
        <v>1</v>
      </c>
      <c r="F603" s="160" t="s">
        <v>680</v>
      </c>
      <c r="H603" s="159" t="s">
        <v>1</v>
      </c>
      <c r="I603" s="161"/>
      <c r="L603" s="158"/>
      <c r="M603" s="162"/>
      <c r="T603" s="163"/>
      <c r="AT603" s="159" t="s">
        <v>205</v>
      </c>
      <c r="AU603" s="159" t="s">
        <v>89</v>
      </c>
      <c r="AV603" s="13" t="s">
        <v>21</v>
      </c>
      <c r="AW603" s="13" t="s">
        <v>36</v>
      </c>
      <c r="AX603" s="13" t="s">
        <v>81</v>
      </c>
      <c r="AY603" s="159" t="s">
        <v>196</v>
      </c>
    </row>
    <row r="604" spans="2:65" s="13" customFormat="1" ht="11.25">
      <c r="B604" s="158"/>
      <c r="D604" s="151" t="s">
        <v>205</v>
      </c>
      <c r="E604" s="159" t="s">
        <v>1</v>
      </c>
      <c r="F604" s="160" t="s">
        <v>1686</v>
      </c>
      <c r="H604" s="159" t="s">
        <v>1</v>
      </c>
      <c r="I604" s="161"/>
      <c r="L604" s="158"/>
      <c r="M604" s="162"/>
      <c r="T604" s="163"/>
      <c r="AT604" s="159" t="s">
        <v>205</v>
      </c>
      <c r="AU604" s="159" t="s">
        <v>89</v>
      </c>
      <c r="AV604" s="13" t="s">
        <v>21</v>
      </c>
      <c r="AW604" s="13" t="s">
        <v>36</v>
      </c>
      <c r="AX604" s="13" t="s">
        <v>81</v>
      </c>
      <c r="AY604" s="159" t="s">
        <v>196</v>
      </c>
    </row>
    <row r="605" spans="2:65" s="13" customFormat="1" ht="11.25">
      <c r="B605" s="158"/>
      <c r="D605" s="151" t="s">
        <v>205</v>
      </c>
      <c r="E605" s="159" t="s">
        <v>1</v>
      </c>
      <c r="F605" s="160" t="s">
        <v>1687</v>
      </c>
      <c r="H605" s="159" t="s">
        <v>1</v>
      </c>
      <c r="I605" s="161"/>
      <c r="L605" s="158"/>
      <c r="M605" s="162"/>
      <c r="T605" s="163"/>
      <c r="AT605" s="159" t="s">
        <v>205</v>
      </c>
      <c r="AU605" s="159" t="s">
        <v>89</v>
      </c>
      <c r="AV605" s="13" t="s">
        <v>21</v>
      </c>
      <c r="AW605" s="13" t="s">
        <v>36</v>
      </c>
      <c r="AX605" s="13" t="s">
        <v>81</v>
      </c>
      <c r="AY605" s="159" t="s">
        <v>196</v>
      </c>
    </row>
    <row r="606" spans="2:65" s="13" customFormat="1" ht="11.25">
      <c r="B606" s="158"/>
      <c r="D606" s="151" t="s">
        <v>205</v>
      </c>
      <c r="E606" s="159" t="s">
        <v>1</v>
      </c>
      <c r="F606" s="160" t="s">
        <v>684</v>
      </c>
      <c r="H606" s="159" t="s">
        <v>1</v>
      </c>
      <c r="I606" s="161"/>
      <c r="L606" s="158"/>
      <c r="M606" s="162"/>
      <c r="T606" s="163"/>
      <c r="AT606" s="159" t="s">
        <v>205</v>
      </c>
      <c r="AU606" s="159" t="s">
        <v>89</v>
      </c>
      <c r="AV606" s="13" t="s">
        <v>21</v>
      </c>
      <c r="AW606" s="13" t="s">
        <v>36</v>
      </c>
      <c r="AX606" s="13" t="s">
        <v>81</v>
      </c>
      <c r="AY606" s="159" t="s">
        <v>196</v>
      </c>
    </row>
    <row r="607" spans="2:65" s="12" customFormat="1" ht="11.25">
      <c r="B607" s="150"/>
      <c r="D607" s="151" t="s">
        <v>205</v>
      </c>
      <c r="E607" s="152" t="s">
        <v>1</v>
      </c>
      <c r="F607" s="153" t="s">
        <v>21</v>
      </c>
      <c r="H607" s="154">
        <v>1</v>
      </c>
      <c r="I607" s="155"/>
      <c r="L607" s="150"/>
      <c r="M607" s="156"/>
      <c r="T607" s="157"/>
      <c r="AT607" s="152" t="s">
        <v>205</v>
      </c>
      <c r="AU607" s="152" t="s">
        <v>89</v>
      </c>
      <c r="AV607" s="12" t="s">
        <v>89</v>
      </c>
      <c r="AW607" s="12" t="s">
        <v>36</v>
      </c>
      <c r="AX607" s="12" t="s">
        <v>21</v>
      </c>
      <c r="AY607" s="152" t="s">
        <v>196</v>
      </c>
    </row>
    <row r="608" spans="2:65" s="1" customFormat="1" ht="24.2" customHeight="1">
      <c r="B608" s="32"/>
      <c r="C608" s="137" t="s">
        <v>1284</v>
      </c>
      <c r="D608" s="137" t="s">
        <v>198</v>
      </c>
      <c r="E608" s="138" t="s">
        <v>686</v>
      </c>
      <c r="F608" s="139" t="s">
        <v>687</v>
      </c>
      <c r="G608" s="140" t="s">
        <v>512</v>
      </c>
      <c r="H608" s="141">
        <v>6</v>
      </c>
      <c r="I608" s="142"/>
      <c r="J608" s="143">
        <f>ROUND(I608*H608,2)</f>
        <v>0</v>
      </c>
      <c r="K608" s="139" t="s">
        <v>217</v>
      </c>
      <c r="L608" s="32"/>
      <c r="M608" s="144" t="s">
        <v>1</v>
      </c>
      <c r="N608" s="145" t="s">
        <v>46</v>
      </c>
      <c r="P608" s="146">
        <f>O608*H608</f>
        <v>0</v>
      </c>
      <c r="Q608" s="146">
        <v>0</v>
      </c>
      <c r="R608" s="146">
        <f>Q608*H608</f>
        <v>0</v>
      </c>
      <c r="S608" s="146">
        <v>5.5E-2</v>
      </c>
      <c r="T608" s="147">
        <f>S608*H608</f>
        <v>0.33</v>
      </c>
      <c r="AR608" s="148" t="s">
        <v>203</v>
      </c>
      <c r="AT608" s="148" t="s">
        <v>198</v>
      </c>
      <c r="AU608" s="148" t="s">
        <v>89</v>
      </c>
      <c r="AY608" s="17" t="s">
        <v>196</v>
      </c>
      <c r="BE608" s="149">
        <f>IF(N608="základní",J608,0)</f>
        <v>0</v>
      </c>
      <c r="BF608" s="149">
        <f>IF(N608="snížená",J608,0)</f>
        <v>0</v>
      </c>
      <c r="BG608" s="149">
        <f>IF(N608="zákl. přenesená",J608,0)</f>
        <v>0</v>
      </c>
      <c r="BH608" s="149">
        <f>IF(N608="sníž. přenesená",J608,0)</f>
        <v>0</v>
      </c>
      <c r="BI608" s="149">
        <f>IF(N608="nulová",J608,0)</f>
        <v>0</v>
      </c>
      <c r="BJ608" s="17" t="s">
        <v>21</v>
      </c>
      <c r="BK608" s="149">
        <f>ROUND(I608*H608,2)</f>
        <v>0</v>
      </c>
      <c r="BL608" s="17" t="s">
        <v>203</v>
      </c>
      <c r="BM608" s="148" t="s">
        <v>688</v>
      </c>
    </row>
    <row r="609" spans="2:65" s="12" customFormat="1" ht="11.25">
      <c r="B609" s="150"/>
      <c r="D609" s="151" t="s">
        <v>205</v>
      </c>
      <c r="E609" s="152" t="s">
        <v>1</v>
      </c>
      <c r="F609" s="153" t="s">
        <v>1688</v>
      </c>
      <c r="H609" s="154">
        <v>6</v>
      </c>
      <c r="I609" s="155"/>
      <c r="L609" s="150"/>
      <c r="M609" s="156"/>
      <c r="T609" s="157"/>
      <c r="AT609" s="152" t="s">
        <v>205</v>
      </c>
      <c r="AU609" s="152" t="s">
        <v>89</v>
      </c>
      <c r="AV609" s="12" t="s">
        <v>89</v>
      </c>
      <c r="AW609" s="12" t="s">
        <v>36</v>
      </c>
      <c r="AX609" s="12" t="s">
        <v>21</v>
      </c>
      <c r="AY609" s="152" t="s">
        <v>196</v>
      </c>
    </row>
    <row r="610" spans="2:65" s="1" customFormat="1" ht="16.5" customHeight="1">
      <c r="B610" s="32"/>
      <c r="C610" s="137" t="s">
        <v>1288</v>
      </c>
      <c r="D610" s="137" t="s">
        <v>198</v>
      </c>
      <c r="E610" s="138" t="s">
        <v>691</v>
      </c>
      <c r="F610" s="139" t="s">
        <v>692</v>
      </c>
      <c r="G610" s="140" t="s">
        <v>512</v>
      </c>
      <c r="H610" s="141">
        <v>6</v>
      </c>
      <c r="I610" s="142"/>
      <c r="J610" s="143">
        <f>ROUND(I610*H610,2)</f>
        <v>0</v>
      </c>
      <c r="K610" s="139" t="s">
        <v>217</v>
      </c>
      <c r="L610" s="32"/>
      <c r="M610" s="144" t="s">
        <v>1</v>
      </c>
      <c r="N610" s="145" t="s">
        <v>46</v>
      </c>
      <c r="P610" s="146">
        <f>O610*H610</f>
        <v>0</v>
      </c>
      <c r="Q610" s="146">
        <v>0</v>
      </c>
      <c r="R610" s="146">
        <f>Q610*H610</f>
        <v>0</v>
      </c>
      <c r="S610" s="146">
        <v>3.5000000000000003E-2</v>
      </c>
      <c r="T610" s="147">
        <f>S610*H610</f>
        <v>0.21000000000000002</v>
      </c>
      <c r="AR610" s="148" t="s">
        <v>203</v>
      </c>
      <c r="AT610" s="148" t="s">
        <v>198</v>
      </c>
      <c r="AU610" s="148" t="s">
        <v>89</v>
      </c>
      <c r="AY610" s="17" t="s">
        <v>196</v>
      </c>
      <c r="BE610" s="149">
        <f>IF(N610="základní",J610,0)</f>
        <v>0</v>
      </c>
      <c r="BF610" s="149">
        <f>IF(N610="snížená",J610,0)</f>
        <v>0</v>
      </c>
      <c r="BG610" s="149">
        <f>IF(N610="zákl. přenesená",J610,0)</f>
        <v>0</v>
      </c>
      <c r="BH610" s="149">
        <f>IF(N610="sníž. přenesená",J610,0)</f>
        <v>0</v>
      </c>
      <c r="BI610" s="149">
        <f>IF(N610="nulová",J610,0)</f>
        <v>0</v>
      </c>
      <c r="BJ610" s="17" t="s">
        <v>21</v>
      </c>
      <c r="BK610" s="149">
        <f>ROUND(I610*H610,2)</f>
        <v>0</v>
      </c>
      <c r="BL610" s="17" t="s">
        <v>203</v>
      </c>
      <c r="BM610" s="148" t="s">
        <v>693</v>
      </c>
    </row>
    <row r="611" spans="2:65" s="1" customFormat="1" ht="24.2" customHeight="1">
      <c r="B611" s="32"/>
      <c r="C611" s="137" t="s">
        <v>1292</v>
      </c>
      <c r="D611" s="137" t="s">
        <v>198</v>
      </c>
      <c r="E611" s="138" t="s">
        <v>695</v>
      </c>
      <c r="F611" s="139" t="s">
        <v>696</v>
      </c>
      <c r="G611" s="140" t="s">
        <v>512</v>
      </c>
      <c r="H611" s="141">
        <v>6</v>
      </c>
      <c r="I611" s="142"/>
      <c r="J611" s="143">
        <f>ROUND(I611*H611,2)</f>
        <v>0</v>
      </c>
      <c r="K611" s="139" t="s">
        <v>217</v>
      </c>
      <c r="L611" s="32"/>
      <c r="M611" s="144" t="s">
        <v>1</v>
      </c>
      <c r="N611" s="145" t="s">
        <v>46</v>
      </c>
      <c r="P611" s="146">
        <f>O611*H611</f>
        <v>0</v>
      </c>
      <c r="Q611" s="146">
        <v>1.6000000000000001E-3</v>
      </c>
      <c r="R611" s="146">
        <f>Q611*H611</f>
        <v>9.6000000000000009E-3</v>
      </c>
      <c r="S611" s="146">
        <v>0</v>
      </c>
      <c r="T611" s="147">
        <f>S611*H611</f>
        <v>0</v>
      </c>
      <c r="AR611" s="148" t="s">
        <v>203</v>
      </c>
      <c r="AT611" s="148" t="s">
        <v>198</v>
      </c>
      <c r="AU611" s="148" t="s">
        <v>89</v>
      </c>
      <c r="AY611" s="17" t="s">
        <v>196</v>
      </c>
      <c r="BE611" s="149">
        <f>IF(N611="základní",J611,0)</f>
        <v>0</v>
      </c>
      <c r="BF611" s="149">
        <f>IF(N611="snížená",J611,0)</f>
        <v>0</v>
      </c>
      <c r="BG611" s="149">
        <f>IF(N611="zákl. přenesená",J611,0)</f>
        <v>0</v>
      </c>
      <c r="BH611" s="149">
        <f>IF(N611="sníž. přenesená",J611,0)</f>
        <v>0</v>
      </c>
      <c r="BI611" s="149">
        <f>IF(N611="nulová",J611,0)</f>
        <v>0</v>
      </c>
      <c r="BJ611" s="17" t="s">
        <v>21</v>
      </c>
      <c r="BK611" s="149">
        <f>ROUND(I611*H611,2)</f>
        <v>0</v>
      </c>
      <c r="BL611" s="17" t="s">
        <v>203</v>
      </c>
      <c r="BM611" s="148" t="s">
        <v>697</v>
      </c>
    </row>
    <row r="612" spans="2:65" s="1" customFormat="1" ht="24.2" customHeight="1">
      <c r="B612" s="32"/>
      <c r="C612" s="137" t="s">
        <v>1296</v>
      </c>
      <c r="D612" s="137" t="s">
        <v>198</v>
      </c>
      <c r="E612" s="138" t="s">
        <v>699</v>
      </c>
      <c r="F612" s="139" t="s">
        <v>700</v>
      </c>
      <c r="G612" s="140" t="s">
        <v>209</v>
      </c>
      <c r="H612" s="141">
        <v>0.54</v>
      </c>
      <c r="I612" s="142"/>
      <c r="J612" s="143">
        <f>ROUND(I612*H612,2)</f>
        <v>0</v>
      </c>
      <c r="K612" s="139" t="s">
        <v>202</v>
      </c>
      <c r="L612" s="32"/>
      <c r="M612" s="144" t="s">
        <v>1</v>
      </c>
      <c r="N612" s="145" t="s">
        <v>46</v>
      </c>
      <c r="P612" s="146">
        <f>O612*H612</f>
        <v>0</v>
      </c>
      <c r="Q612" s="146">
        <v>0</v>
      </c>
      <c r="R612" s="146">
        <f>Q612*H612</f>
        <v>0</v>
      </c>
      <c r="S612" s="146">
        <v>0</v>
      </c>
      <c r="T612" s="147">
        <f>S612*H612</f>
        <v>0</v>
      </c>
      <c r="AR612" s="148" t="s">
        <v>203</v>
      </c>
      <c r="AT612" s="148" t="s">
        <v>198</v>
      </c>
      <c r="AU612" s="148" t="s">
        <v>89</v>
      </c>
      <c r="AY612" s="17" t="s">
        <v>196</v>
      </c>
      <c r="BE612" s="149">
        <f>IF(N612="základní",J612,0)</f>
        <v>0</v>
      </c>
      <c r="BF612" s="149">
        <f>IF(N612="snížená",J612,0)</f>
        <v>0</v>
      </c>
      <c r="BG612" s="149">
        <f>IF(N612="zákl. přenesená",J612,0)</f>
        <v>0</v>
      </c>
      <c r="BH612" s="149">
        <f>IF(N612="sníž. přenesená",J612,0)</f>
        <v>0</v>
      </c>
      <c r="BI612" s="149">
        <f>IF(N612="nulová",J612,0)</f>
        <v>0</v>
      </c>
      <c r="BJ612" s="17" t="s">
        <v>21</v>
      </c>
      <c r="BK612" s="149">
        <f>ROUND(I612*H612,2)</f>
        <v>0</v>
      </c>
      <c r="BL612" s="17" t="s">
        <v>203</v>
      </c>
      <c r="BM612" s="148" t="s">
        <v>701</v>
      </c>
    </row>
    <row r="613" spans="2:65" s="12" customFormat="1" ht="11.25">
      <c r="B613" s="150"/>
      <c r="D613" s="151" t="s">
        <v>205</v>
      </c>
      <c r="E613" s="152" t="s">
        <v>1</v>
      </c>
      <c r="F613" s="153" t="s">
        <v>1689</v>
      </c>
      <c r="H613" s="154">
        <v>0.54</v>
      </c>
      <c r="I613" s="155"/>
      <c r="L613" s="150"/>
      <c r="M613" s="156"/>
      <c r="T613" s="157"/>
      <c r="AT613" s="152" t="s">
        <v>205</v>
      </c>
      <c r="AU613" s="152" t="s">
        <v>89</v>
      </c>
      <c r="AV613" s="12" t="s">
        <v>89</v>
      </c>
      <c r="AW613" s="12" t="s">
        <v>36</v>
      </c>
      <c r="AX613" s="12" t="s">
        <v>21</v>
      </c>
      <c r="AY613" s="152" t="s">
        <v>196</v>
      </c>
    </row>
    <row r="614" spans="2:65" s="1" customFormat="1" ht="24.2" customHeight="1">
      <c r="B614" s="32"/>
      <c r="C614" s="137" t="s">
        <v>1300</v>
      </c>
      <c r="D614" s="137" t="s">
        <v>198</v>
      </c>
      <c r="E614" s="138" t="s">
        <v>704</v>
      </c>
      <c r="F614" s="139" t="s">
        <v>705</v>
      </c>
      <c r="G614" s="140" t="s">
        <v>209</v>
      </c>
      <c r="H614" s="141">
        <v>3.78</v>
      </c>
      <c r="I614" s="142"/>
      <c r="J614" s="143">
        <f>ROUND(I614*H614,2)</f>
        <v>0</v>
      </c>
      <c r="K614" s="139" t="s">
        <v>202</v>
      </c>
      <c r="L614" s="32"/>
      <c r="M614" s="144" t="s">
        <v>1</v>
      </c>
      <c r="N614" s="145" t="s">
        <v>46</v>
      </c>
      <c r="P614" s="146">
        <f>O614*H614</f>
        <v>0</v>
      </c>
      <c r="Q614" s="146">
        <v>0</v>
      </c>
      <c r="R614" s="146">
        <f>Q614*H614</f>
        <v>0</v>
      </c>
      <c r="S614" s="146">
        <v>0</v>
      </c>
      <c r="T614" s="147">
        <f>S614*H614</f>
        <v>0</v>
      </c>
      <c r="AR614" s="148" t="s">
        <v>203</v>
      </c>
      <c r="AT614" s="148" t="s">
        <v>198</v>
      </c>
      <c r="AU614" s="148" t="s">
        <v>89</v>
      </c>
      <c r="AY614" s="17" t="s">
        <v>196</v>
      </c>
      <c r="BE614" s="149">
        <f>IF(N614="základní",J614,0)</f>
        <v>0</v>
      </c>
      <c r="BF614" s="149">
        <f>IF(N614="snížená",J614,0)</f>
        <v>0</v>
      </c>
      <c r="BG614" s="149">
        <f>IF(N614="zákl. přenesená",J614,0)</f>
        <v>0</v>
      </c>
      <c r="BH614" s="149">
        <f>IF(N614="sníž. přenesená",J614,0)</f>
        <v>0</v>
      </c>
      <c r="BI614" s="149">
        <f>IF(N614="nulová",J614,0)</f>
        <v>0</v>
      </c>
      <c r="BJ614" s="17" t="s">
        <v>21</v>
      </c>
      <c r="BK614" s="149">
        <f>ROUND(I614*H614,2)</f>
        <v>0</v>
      </c>
      <c r="BL614" s="17" t="s">
        <v>203</v>
      </c>
      <c r="BM614" s="148" t="s">
        <v>706</v>
      </c>
    </row>
    <row r="615" spans="2:65" s="12" customFormat="1" ht="11.25">
      <c r="B615" s="150"/>
      <c r="D615" s="151" t="s">
        <v>205</v>
      </c>
      <c r="F615" s="153" t="s">
        <v>1690</v>
      </c>
      <c r="H615" s="154">
        <v>3.78</v>
      </c>
      <c r="I615" s="155"/>
      <c r="L615" s="150"/>
      <c r="M615" s="156"/>
      <c r="T615" s="157"/>
      <c r="AT615" s="152" t="s">
        <v>205</v>
      </c>
      <c r="AU615" s="152" t="s">
        <v>89</v>
      </c>
      <c r="AV615" s="12" t="s">
        <v>89</v>
      </c>
      <c r="AW615" s="12" t="s">
        <v>4</v>
      </c>
      <c r="AX615" s="12" t="s">
        <v>21</v>
      </c>
      <c r="AY615" s="152" t="s">
        <v>196</v>
      </c>
    </row>
    <row r="616" spans="2:65" s="1" customFormat="1" ht="21.75" customHeight="1">
      <c r="B616" s="32"/>
      <c r="C616" s="137" t="s">
        <v>1304</v>
      </c>
      <c r="D616" s="137" t="s">
        <v>198</v>
      </c>
      <c r="E616" s="138" t="s">
        <v>709</v>
      </c>
      <c r="F616" s="139" t="s">
        <v>710</v>
      </c>
      <c r="G616" s="140" t="s">
        <v>227</v>
      </c>
      <c r="H616" s="141">
        <v>275.8</v>
      </c>
      <c r="I616" s="142"/>
      <c r="J616" s="143">
        <f>ROUND(I616*H616,2)</f>
        <v>0</v>
      </c>
      <c r="K616" s="139" t="s">
        <v>202</v>
      </c>
      <c r="L616" s="32"/>
      <c r="M616" s="144" t="s">
        <v>1</v>
      </c>
      <c r="N616" s="145" t="s">
        <v>46</v>
      </c>
      <c r="P616" s="146">
        <f>O616*H616</f>
        <v>0</v>
      </c>
      <c r="Q616" s="146">
        <v>0</v>
      </c>
      <c r="R616" s="146">
        <f>Q616*H616</f>
        <v>0</v>
      </c>
      <c r="S616" s="146">
        <v>4.3999999999999997E-2</v>
      </c>
      <c r="T616" s="147">
        <f>S616*H616</f>
        <v>12.135199999999999</v>
      </c>
      <c r="AR616" s="148" t="s">
        <v>203</v>
      </c>
      <c r="AT616" s="148" t="s">
        <v>198</v>
      </c>
      <c r="AU616" s="148" t="s">
        <v>89</v>
      </c>
      <c r="AY616" s="17" t="s">
        <v>196</v>
      </c>
      <c r="BE616" s="149">
        <f>IF(N616="základní",J616,0)</f>
        <v>0</v>
      </c>
      <c r="BF616" s="149">
        <f>IF(N616="snížená",J616,0)</f>
        <v>0</v>
      </c>
      <c r="BG616" s="149">
        <f>IF(N616="zákl. přenesená",J616,0)</f>
        <v>0</v>
      </c>
      <c r="BH616" s="149">
        <f>IF(N616="sníž. přenesená",J616,0)</f>
        <v>0</v>
      </c>
      <c r="BI616" s="149">
        <f>IF(N616="nulová",J616,0)</f>
        <v>0</v>
      </c>
      <c r="BJ616" s="17" t="s">
        <v>21</v>
      </c>
      <c r="BK616" s="149">
        <f>ROUND(I616*H616,2)</f>
        <v>0</v>
      </c>
      <c r="BL616" s="17" t="s">
        <v>203</v>
      </c>
      <c r="BM616" s="148" t="s">
        <v>711</v>
      </c>
    </row>
    <row r="617" spans="2:65" s="12" customFormat="1" ht="11.25">
      <c r="B617" s="150"/>
      <c r="D617" s="151" t="s">
        <v>205</v>
      </c>
      <c r="E617" s="152" t="s">
        <v>1</v>
      </c>
      <c r="F617" s="153" t="s">
        <v>1691</v>
      </c>
      <c r="H617" s="154">
        <v>275.8</v>
      </c>
      <c r="I617" s="155"/>
      <c r="L617" s="150"/>
      <c r="M617" s="156"/>
      <c r="T617" s="157"/>
      <c r="AT617" s="152" t="s">
        <v>205</v>
      </c>
      <c r="AU617" s="152" t="s">
        <v>89</v>
      </c>
      <c r="AV617" s="12" t="s">
        <v>89</v>
      </c>
      <c r="AW617" s="12" t="s">
        <v>36</v>
      </c>
      <c r="AX617" s="12" t="s">
        <v>21</v>
      </c>
      <c r="AY617" s="152" t="s">
        <v>196</v>
      </c>
    </row>
    <row r="618" spans="2:65" s="1" customFormat="1" ht="24.2" customHeight="1">
      <c r="B618" s="32"/>
      <c r="C618" s="137" t="s">
        <v>1308</v>
      </c>
      <c r="D618" s="137" t="s">
        <v>198</v>
      </c>
      <c r="E618" s="138" t="s">
        <v>714</v>
      </c>
      <c r="F618" s="139" t="s">
        <v>715</v>
      </c>
      <c r="G618" s="140" t="s">
        <v>209</v>
      </c>
      <c r="H618" s="141">
        <v>12.135</v>
      </c>
      <c r="I618" s="142"/>
      <c r="J618" s="143">
        <f>ROUND(I618*H618,2)</f>
        <v>0</v>
      </c>
      <c r="K618" s="139" t="s">
        <v>202</v>
      </c>
      <c r="L618" s="32"/>
      <c r="M618" s="144" t="s">
        <v>1</v>
      </c>
      <c r="N618" s="145" t="s">
        <v>46</v>
      </c>
      <c r="P618" s="146">
        <f>O618*H618</f>
        <v>0</v>
      </c>
      <c r="Q618" s="146">
        <v>0</v>
      </c>
      <c r="R618" s="146">
        <f>Q618*H618</f>
        <v>0</v>
      </c>
      <c r="S618" s="146">
        <v>0</v>
      </c>
      <c r="T618" s="147">
        <f>S618*H618</f>
        <v>0</v>
      </c>
      <c r="AR618" s="148" t="s">
        <v>203</v>
      </c>
      <c r="AT618" s="148" t="s">
        <v>198</v>
      </c>
      <c r="AU618" s="148" t="s">
        <v>89</v>
      </c>
      <c r="AY618" s="17" t="s">
        <v>196</v>
      </c>
      <c r="BE618" s="149">
        <f>IF(N618="základní",J618,0)</f>
        <v>0</v>
      </c>
      <c r="BF618" s="149">
        <f>IF(N618="snížená",J618,0)</f>
        <v>0</v>
      </c>
      <c r="BG618" s="149">
        <f>IF(N618="zákl. přenesená",J618,0)</f>
        <v>0</v>
      </c>
      <c r="BH618" s="149">
        <f>IF(N618="sníž. přenesená",J618,0)</f>
        <v>0</v>
      </c>
      <c r="BI618" s="149">
        <f>IF(N618="nulová",J618,0)</f>
        <v>0</v>
      </c>
      <c r="BJ618" s="17" t="s">
        <v>21</v>
      </c>
      <c r="BK618" s="149">
        <f>ROUND(I618*H618,2)</f>
        <v>0</v>
      </c>
      <c r="BL618" s="17" t="s">
        <v>203</v>
      </c>
      <c r="BM618" s="148" t="s">
        <v>716</v>
      </c>
    </row>
    <row r="619" spans="2:65" s="1" customFormat="1" ht="24.2" customHeight="1">
      <c r="B619" s="32"/>
      <c r="C619" s="137" t="s">
        <v>1312</v>
      </c>
      <c r="D619" s="137" t="s">
        <v>198</v>
      </c>
      <c r="E619" s="138" t="s">
        <v>699</v>
      </c>
      <c r="F619" s="139" t="s">
        <v>700</v>
      </c>
      <c r="G619" s="140" t="s">
        <v>209</v>
      </c>
      <c r="H619" s="141">
        <v>12.135</v>
      </c>
      <c r="I619" s="142"/>
      <c r="J619" s="143">
        <f>ROUND(I619*H619,2)</f>
        <v>0</v>
      </c>
      <c r="K619" s="139" t="s">
        <v>202</v>
      </c>
      <c r="L619" s="32"/>
      <c r="M619" s="144" t="s">
        <v>1</v>
      </c>
      <c r="N619" s="145" t="s">
        <v>46</v>
      </c>
      <c r="P619" s="146">
        <f>O619*H619</f>
        <v>0</v>
      </c>
      <c r="Q619" s="146">
        <v>0</v>
      </c>
      <c r="R619" s="146">
        <f>Q619*H619</f>
        <v>0</v>
      </c>
      <c r="S619" s="146">
        <v>0</v>
      </c>
      <c r="T619" s="147">
        <f>S619*H619</f>
        <v>0</v>
      </c>
      <c r="AR619" s="148" t="s">
        <v>203</v>
      </c>
      <c r="AT619" s="148" t="s">
        <v>198</v>
      </c>
      <c r="AU619" s="148" t="s">
        <v>89</v>
      </c>
      <c r="AY619" s="17" t="s">
        <v>196</v>
      </c>
      <c r="BE619" s="149">
        <f>IF(N619="základní",J619,0)</f>
        <v>0</v>
      </c>
      <c r="BF619" s="149">
        <f>IF(N619="snížená",J619,0)</f>
        <v>0</v>
      </c>
      <c r="BG619" s="149">
        <f>IF(N619="zákl. přenesená",J619,0)</f>
        <v>0</v>
      </c>
      <c r="BH619" s="149">
        <f>IF(N619="sníž. přenesená",J619,0)</f>
        <v>0</v>
      </c>
      <c r="BI619" s="149">
        <f>IF(N619="nulová",J619,0)</f>
        <v>0</v>
      </c>
      <c r="BJ619" s="17" t="s">
        <v>21</v>
      </c>
      <c r="BK619" s="149">
        <f>ROUND(I619*H619,2)</f>
        <v>0</v>
      </c>
      <c r="BL619" s="17" t="s">
        <v>203</v>
      </c>
      <c r="BM619" s="148" t="s">
        <v>718</v>
      </c>
    </row>
    <row r="620" spans="2:65" s="1" customFormat="1" ht="24.2" customHeight="1">
      <c r="B620" s="32"/>
      <c r="C620" s="137" t="s">
        <v>1316</v>
      </c>
      <c r="D620" s="137" t="s">
        <v>198</v>
      </c>
      <c r="E620" s="138" t="s">
        <v>704</v>
      </c>
      <c r="F620" s="139" t="s">
        <v>705</v>
      </c>
      <c r="G620" s="140" t="s">
        <v>209</v>
      </c>
      <c r="H620" s="141">
        <v>133.48500000000001</v>
      </c>
      <c r="I620" s="142"/>
      <c r="J620" s="143">
        <f>ROUND(I620*H620,2)</f>
        <v>0</v>
      </c>
      <c r="K620" s="139" t="s">
        <v>202</v>
      </c>
      <c r="L620" s="32"/>
      <c r="M620" s="144" t="s">
        <v>1</v>
      </c>
      <c r="N620" s="145" t="s">
        <v>46</v>
      </c>
      <c r="P620" s="146">
        <f>O620*H620</f>
        <v>0</v>
      </c>
      <c r="Q620" s="146">
        <v>0</v>
      </c>
      <c r="R620" s="146">
        <f>Q620*H620</f>
        <v>0</v>
      </c>
      <c r="S620" s="146">
        <v>0</v>
      </c>
      <c r="T620" s="147">
        <f>S620*H620</f>
        <v>0</v>
      </c>
      <c r="AR620" s="148" t="s">
        <v>203</v>
      </c>
      <c r="AT620" s="148" t="s">
        <v>198</v>
      </c>
      <c r="AU620" s="148" t="s">
        <v>89</v>
      </c>
      <c r="AY620" s="17" t="s">
        <v>196</v>
      </c>
      <c r="BE620" s="149">
        <f>IF(N620="základní",J620,0)</f>
        <v>0</v>
      </c>
      <c r="BF620" s="149">
        <f>IF(N620="snížená",J620,0)</f>
        <v>0</v>
      </c>
      <c r="BG620" s="149">
        <f>IF(N620="zákl. přenesená",J620,0)</f>
        <v>0</v>
      </c>
      <c r="BH620" s="149">
        <f>IF(N620="sníž. přenesená",J620,0)</f>
        <v>0</v>
      </c>
      <c r="BI620" s="149">
        <f>IF(N620="nulová",J620,0)</f>
        <v>0</v>
      </c>
      <c r="BJ620" s="17" t="s">
        <v>21</v>
      </c>
      <c r="BK620" s="149">
        <f>ROUND(I620*H620,2)</f>
        <v>0</v>
      </c>
      <c r="BL620" s="17" t="s">
        <v>203</v>
      </c>
      <c r="BM620" s="148" t="s">
        <v>720</v>
      </c>
    </row>
    <row r="621" spans="2:65" s="12" customFormat="1" ht="11.25">
      <c r="B621" s="150"/>
      <c r="D621" s="151" t="s">
        <v>205</v>
      </c>
      <c r="F621" s="153" t="s">
        <v>1692</v>
      </c>
      <c r="H621" s="154">
        <v>133.48500000000001</v>
      </c>
      <c r="I621" s="155"/>
      <c r="L621" s="150"/>
      <c r="M621" s="156"/>
      <c r="T621" s="157"/>
      <c r="AT621" s="152" t="s">
        <v>205</v>
      </c>
      <c r="AU621" s="152" t="s">
        <v>89</v>
      </c>
      <c r="AV621" s="12" t="s">
        <v>89</v>
      </c>
      <c r="AW621" s="12" t="s">
        <v>4</v>
      </c>
      <c r="AX621" s="12" t="s">
        <v>21</v>
      </c>
      <c r="AY621" s="152" t="s">
        <v>196</v>
      </c>
    </row>
    <row r="622" spans="2:65" s="1" customFormat="1" ht="24.2" customHeight="1">
      <c r="B622" s="32"/>
      <c r="C622" s="137" t="s">
        <v>1320</v>
      </c>
      <c r="D622" s="137" t="s">
        <v>198</v>
      </c>
      <c r="E622" s="138" t="s">
        <v>723</v>
      </c>
      <c r="F622" s="139" t="s">
        <v>724</v>
      </c>
      <c r="G622" s="140" t="s">
        <v>209</v>
      </c>
      <c r="H622" s="141">
        <v>12.135</v>
      </c>
      <c r="I622" s="142"/>
      <c r="J622" s="143">
        <f>ROUND(I622*H622,2)</f>
        <v>0</v>
      </c>
      <c r="K622" s="139" t="s">
        <v>217</v>
      </c>
      <c r="L622" s="32"/>
      <c r="M622" s="144" t="s">
        <v>1</v>
      </c>
      <c r="N622" s="145" t="s">
        <v>46</v>
      </c>
      <c r="P622" s="146">
        <f>O622*H622</f>
        <v>0</v>
      </c>
      <c r="Q622" s="146">
        <v>0</v>
      </c>
      <c r="R622" s="146">
        <f>Q622*H622</f>
        <v>0</v>
      </c>
      <c r="S622" s="146">
        <v>0</v>
      </c>
      <c r="T622" s="147">
        <f>S622*H622</f>
        <v>0</v>
      </c>
      <c r="AR622" s="148" t="s">
        <v>203</v>
      </c>
      <c r="AT622" s="148" t="s">
        <v>198</v>
      </c>
      <c r="AU622" s="148" t="s">
        <v>89</v>
      </c>
      <c r="AY622" s="17" t="s">
        <v>196</v>
      </c>
      <c r="BE622" s="149">
        <f>IF(N622="základní",J622,0)</f>
        <v>0</v>
      </c>
      <c r="BF622" s="149">
        <f>IF(N622="snížená",J622,0)</f>
        <v>0</v>
      </c>
      <c r="BG622" s="149">
        <f>IF(N622="zákl. přenesená",J622,0)</f>
        <v>0</v>
      </c>
      <c r="BH622" s="149">
        <f>IF(N622="sníž. přenesená",J622,0)</f>
        <v>0</v>
      </c>
      <c r="BI622" s="149">
        <f>IF(N622="nulová",J622,0)</f>
        <v>0</v>
      </c>
      <c r="BJ622" s="17" t="s">
        <v>21</v>
      </c>
      <c r="BK622" s="149">
        <f>ROUND(I622*H622,2)</f>
        <v>0</v>
      </c>
      <c r="BL622" s="17" t="s">
        <v>203</v>
      </c>
      <c r="BM622" s="148" t="s">
        <v>725</v>
      </c>
    </row>
    <row r="623" spans="2:65" s="11" customFormat="1" ht="22.9" customHeight="1">
      <c r="B623" s="125"/>
      <c r="D623" s="126" t="s">
        <v>80</v>
      </c>
      <c r="E623" s="135" t="s">
        <v>655</v>
      </c>
      <c r="F623" s="135" t="s">
        <v>726</v>
      </c>
      <c r="I623" s="128"/>
      <c r="J623" s="136">
        <f>BK623</f>
        <v>0</v>
      </c>
      <c r="L623" s="125"/>
      <c r="M623" s="130"/>
      <c r="P623" s="131">
        <f>P624</f>
        <v>0</v>
      </c>
      <c r="R623" s="131">
        <f>R624</f>
        <v>0</v>
      </c>
      <c r="T623" s="132">
        <f>T624</f>
        <v>0</v>
      </c>
      <c r="AR623" s="126" t="s">
        <v>21</v>
      </c>
      <c r="AT623" s="133" t="s">
        <v>80</v>
      </c>
      <c r="AU623" s="133" t="s">
        <v>21</v>
      </c>
      <c r="AY623" s="126" t="s">
        <v>196</v>
      </c>
      <c r="BK623" s="134">
        <f>BK624</f>
        <v>0</v>
      </c>
    </row>
    <row r="624" spans="2:65" s="1" customFormat="1" ht="24.2" customHeight="1">
      <c r="B624" s="32"/>
      <c r="C624" s="137" t="s">
        <v>1324</v>
      </c>
      <c r="D624" s="137" t="s">
        <v>198</v>
      </c>
      <c r="E624" s="138" t="s">
        <v>728</v>
      </c>
      <c r="F624" s="139" t="s">
        <v>729</v>
      </c>
      <c r="G624" s="140" t="s">
        <v>209</v>
      </c>
      <c r="H624" s="141">
        <v>151.709</v>
      </c>
      <c r="I624" s="142"/>
      <c r="J624" s="143">
        <f>ROUND(I624*H624,2)</f>
        <v>0</v>
      </c>
      <c r="K624" s="139" t="s">
        <v>202</v>
      </c>
      <c r="L624" s="32"/>
      <c r="M624" s="144" t="s">
        <v>1</v>
      </c>
      <c r="N624" s="145" t="s">
        <v>46</v>
      </c>
      <c r="P624" s="146">
        <f>O624*H624</f>
        <v>0</v>
      </c>
      <c r="Q624" s="146">
        <v>0</v>
      </c>
      <c r="R624" s="146">
        <f>Q624*H624</f>
        <v>0</v>
      </c>
      <c r="S624" s="146">
        <v>0</v>
      </c>
      <c r="T624" s="147">
        <f>S624*H624</f>
        <v>0</v>
      </c>
      <c r="AR624" s="148" t="s">
        <v>203</v>
      </c>
      <c r="AT624" s="148" t="s">
        <v>198</v>
      </c>
      <c r="AU624" s="148" t="s">
        <v>89</v>
      </c>
      <c r="AY624" s="17" t="s">
        <v>196</v>
      </c>
      <c r="BE624" s="149">
        <f>IF(N624="základní",J624,0)</f>
        <v>0</v>
      </c>
      <c r="BF624" s="149">
        <f>IF(N624="snížená",J624,0)</f>
        <v>0</v>
      </c>
      <c r="BG624" s="149">
        <f>IF(N624="zákl. přenesená",J624,0)</f>
        <v>0</v>
      </c>
      <c r="BH624" s="149">
        <f>IF(N624="sníž. přenesená",J624,0)</f>
        <v>0</v>
      </c>
      <c r="BI624" s="149">
        <f>IF(N624="nulová",J624,0)</f>
        <v>0</v>
      </c>
      <c r="BJ624" s="17" t="s">
        <v>21</v>
      </c>
      <c r="BK624" s="149">
        <f>ROUND(I624*H624,2)</f>
        <v>0</v>
      </c>
      <c r="BL624" s="17" t="s">
        <v>203</v>
      </c>
      <c r="BM624" s="148" t="s">
        <v>730</v>
      </c>
    </row>
    <row r="625" spans="2:65" s="11" customFormat="1" ht="25.9" customHeight="1">
      <c r="B625" s="125"/>
      <c r="D625" s="126" t="s">
        <v>80</v>
      </c>
      <c r="E625" s="127" t="s">
        <v>351</v>
      </c>
      <c r="F625" s="127" t="s">
        <v>731</v>
      </c>
      <c r="I625" s="128"/>
      <c r="J625" s="129">
        <f>BK625</f>
        <v>0</v>
      </c>
      <c r="L625" s="125"/>
      <c r="M625" s="130"/>
      <c r="P625" s="131">
        <f>P626</f>
        <v>0</v>
      </c>
      <c r="R625" s="131">
        <f>R626</f>
        <v>28.339741</v>
      </c>
      <c r="T625" s="132">
        <f>T626</f>
        <v>0</v>
      </c>
      <c r="AR625" s="126" t="s">
        <v>97</v>
      </c>
      <c r="AT625" s="133" t="s">
        <v>80</v>
      </c>
      <c r="AU625" s="133" t="s">
        <v>81</v>
      </c>
      <c r="AY625" s="126" t="s">
        <v>196</v>
      </c>
      <c r="BK625" s="134">
        <f>BK626</f>
        <v>0</v>
      </c>
    </row>
    <row r="626" spans="2:65" s="11" customFormat="1" ht="22.9" customHeight="1">
      <c r="B626" s="125"/>
      <c r="D626" s="126" t="s">
        <v>80</v>
      </c>
      <c r="E626" s="135" t="s">
        <v>732</v>
      </c>
      <c r="F626" s="135" t="s">
        <v>733</v>
      </c>
      <c r="I626" s="128"/>
      <c r="J626" s="136">
        <f>BK626</f>
        <v>0</v>
      </c>
      <c r="L626" s="125"/>
      <c r="M626" s="130"/>
      <c r="P626" s="131">
        <f>SUM(P627:P634)</f>
        <v>0</v>
      </c>
      <c r="R626" s="131">
        <f>SUM(R627:R634)</f>
        <v>28.339741</v>
      </c>
      <c r="T626" s="132">
        <f>SUM(T627:T634)</f>
        <v>0</v>
      </c>
      <c r="AR626" s="126" t="s">
        <v>97</v>
      </c>
      <c r="AT626" s="133" t="s">
        <v>80</v>
      </c>
      <c r="AU626" s="133" t="s">
        <v>21</v>
      </c>
      <c r="AY626" s="126" t="s">
        <v>196</v>
      </c>
      <c r="BK626" s="134">
        <f>SUM(BK627:BK634)</f>
        <v>0</v>
      </c>
    </row>
    <row r="627" spans="2:65" s="1" customFormat="1" ht="21.75" customHeight="1">
      <c r="B627" s="32"/>
      <c r="C627" s="137" t="s">
        <v>1328</v>
      </c>
      <c r="D627" s="137" t="s">
        <v>198</v>
      </c>
      <c r="E627" s="138" t="s">
        <v>735</v>
      </c>
      <c r="F627" s="139" t="s">
        <v>736</v>
      </c>
      <c r="G627" s="140" t="s">
        <v>227</v>
      </c>
      <c r="H627" s="141">
        <v>174.9</v>
      </c>
      <c r="I627" s="142"/>
      <c r="J627" s="143">
        <f>ROUND(I627*H627,2)</f>
        <v>0</v>
      </c>
      <c r="K627" s="139" t="s">
        <v>202</v>
      </c>
      <c r="L627" s="32"/>
      <c r="M627" s="144" t="s">
        <v>1</v>
      </c>
      <c r="N627" s="145" t="s">
        <v>46</v>
      </c>
      <c r="P627" s="146">
        <f>O627*H627</f>
        <v>0</v>
      </c>
      <c r="Q627" s="146">
        <v>9.0000000000000006E-5</v>
      </c>
      <c r="R627" s="146">
        <f>Q627*H627</f>
        <v>1.5741000000000002E-2</v>
      </c>
      <c r="S627" s="146">
        <v>0</v>
      </c>
      <c r="T627" s="147">
        <f>S627*H627</f>
        <v>0</v>
      </c>
      <c r="AR627" s="148" t="s">
        <v>515</v>
      </c>
      <c r="AT627" s="148" t="s">
        <v>198</v>
      </c>
      <c r="AU627" s="148" t="s">
        <v>89</v>
      </c>
      <c r="AY627" s="17" t="s">
        <v>196</v>
      </c>
      <c r="BE627" s="149">
        <f>IF(N627="základní",J627,0)</f>
        <v>0</v>
      </c>
      <c r="BF627" s="149">
        <f>IF(N627="snížená",J627,0)</f>
        <v>0</v>
      </c>
      <c r="BG627" s="149">
        <f>IF(N627="zákl. přenesená",J627,0)</f>
        <v>0</v>
      </c>
      <c r="BH627" s="149">
        <f>IF(N627="sníž. přenesená",J627,0)</f>
        <v>0</v>
      </c>
      <c r="BI627" s="149">
        <f>IF(N627="nulová",J627,0)</f>
        <v>0</v>
      </c>
      <c r="BJ627" s="17" t="s">
        <v>21</v>
      </c>
      <c r="BK627" s="149">
        <f>ROUND(I627*H627,2)</f>
        <v>0</v>
      </c>
      <c r="BL627" s="17" t="s">
        <v>515</v>
      </c>
      <c r="BM627" s="148" t="s">
        <v>737</v>
      </c>
    </row>
    <row r="628" spans="2:65" s="13" customFormat="1" ht="11.25">
      <c r="B628" s="158"/>
      <c r="D628" s="151" t="s">
        <v>205</v>
      </c>
      <c r="E628" s="159" t="s">
        <v>1</v>
      </c>
      <c r="F628" s="160" t="s">
        <v>738</v>
      </c>
      <c r="H628" s="159" t="s">
        <v>1</v>
      </c>
      <c r="I628" s="161"/>
      <c r="L628" s="158"/>
      <c r="M628" s="162"/>
      <c r="T628" s="163"/>
      <c r="AT628" s="159" t="s">
        <v>205</v>
      </c>
      <c r="AU628" s="159" t="s">
        <v>89</v>
      </c>
      <c r="AV628" s="13" t="s">
        <v>21</v>
      </c>
      <c r="AW628" s="13" t="s">
        <v>36</v>
      </c>
      <c r="AX628" s="13" t="s">
        <v>81</v>
      </c>
      <c r="AY628" s="159" t="s">
        <v>196</v>
      </c>
    </row>
    <row r="629" spans="2:65" s="12" customFormat="1" ht="11.25">
      <c r="B629" s="150"/>
      <c r="D629" s="151" t="s">
        <v>205</v>
      </c>
      <c r="E629" s="152" t="s">
        <v>1</v>
      </c>
      <c r="F629" s="153" t="s">
        <v>739</v>
      </c>
      <c r="H629" s="154">
        <v>160.6</v>
      </c>
      <c r="I629" s="155"/>
      <c r="L629" s="150"/>
      <c r="M629" s="156"/>
      <c r="T629" s="157"/>
      <c r="AT629" s="152" t="s">
        <v>205</v>
      </c>
      <c r="AU629" s="152" t="s">
        <v>89</v>
      </c>
      <c r="AV629" s="12" t="s">
        <v>89</v>
      </c>
      <c r="AW629" s="12" t="s">
        <v>36</v>
      </c>
      <c r="AX629" s="12" t="s">
        <v>81</v>
      </c>
      <c r="AY629" s="152" t="s">
        <v>196</v>
      </c>
    </row>
    <row r="630" spans="2:65" s="12" customFormat="1" ht="11.25">
      <c r="B630" s="150"/>
      <c r="D630" s="151" t="s">
        <v>205</v>
      </c>
      <c r="E630" s="152" t="s">
        <v>1</v>
      </c>
      <c r="F630" s="153" t="s">
        <v>1345</v>
      </c>
      <c r="H630" s="154">
        <v>14.3</v>
      </c>
      <c r="I630" s="155"/>
      <c r="L630" s="150"/>
      <c r="M630" s="156"/>
      <c r="T630" s="157"/>
      <c r="AT630" s="152" t="s">
        <v>205</v>
      </c>
      <c r="AU630" s="152" t="s">
        <v>89</v>
      </c>
      <c r="AV630" s="12" t="s">
        <v>89</v>
      </c>
      <c r="AW630" s="12" t="s">
        <v>36</v>
      </c>
      <c r="AX630" s="12" t="s">
        <v>81</v>
      </c>
      <c r="AY630" s="152" t="s">
        <v>196</v>
      </c>
    </row>
    <row r="631" spans="2:65" s="14" customFormat="1" ht="11.25">
      <c r="B631" s="164"/>
      <c r="D631" s="151" t="s">
        <v>205</v>
      </c>
      <c r="E631" s="165" t="s">
        <v>1</v>
      </c>
      <c r="F631" s="166" t="s">
        <v>249</v>
      </c>
      <c r="H631" s="167">
        <v>174.9</v>
      </c>
      <c r="I631" s="168"/>
      <c r="L631" s="164"/>
      <c r="M631" s="169"/>
      <c r="T631" s="170"/>
      <c r="AT631" s="165" t="s">
        <v>205</v>
      </c>
      <c r="AU631" s="165" t="s">
        <v>89</v>
      </c>
      <c r="AV631" s="14" t="s">
        <v>203</v>
      </c>
      <c r="AW631" s="14" t="s">
        <v>36</v>
      </c>
      <c r="AX631" s="14" t="s">
        <v>21</v>
      </c>
      <c r="AY631" s="165" t="s">
        <v>196</v>
      </c>
    </row>
    <row r="632" spans="2:65" s="1" customFormat="1" ht="24.2" customHeight="1">
      <c r="B632" s="32"/>
      <c r="C632" s="137" t="s">
        <v>1332</v>
      </c>
      <c r="D632" s="137" t="s">
        <v>198</v>
      </c>
      <c r="E632" s="138" t="s">
        <v>742</v>
      </c>
      <c r="F632" s="139" t="s">
        <v>743</v>
      </c>
      <c r="G632" s="140" t="s">
        <v>512</v>
      </c>
      <c r="H632" s="141">
        <v>146</v>
      </c>
      <c r="I632" s="142"/>
      <c r="J632" s="143">
        <f>ROUND(I632*H632,2)</f>
        <v>0</v>
      </c>
      <c r="K632" s="139" t="s">
        <v>202</v>
      </c>
      <c r="L632" s="32"/>
      <c r="M632" s="144" t="s">
        <v>1</v>
      </c>
      <c r="N632" s="145" t="s">
        <v>46</v>
      </c>
      <c r="P632" s="146">
        <f>O632*H632</f>
        <v>0</v>
      </c>
      <c r="Q632" s="146">
        <v>0.19400000000000001</v>
      </c>
      <c r="R632" s="146">
        <f>Q632*H632</f>
        <v>28.324000000000002</v>
      </c>
      <c r="S632" s="146">
        <v>0</v>
      </c>
      <c r="T632" s="147">
        <f>S632*H632</f>
        <v>0</v>
      </c>
      <c r="AR632" s="148" t="s">
        <v>515</v>
      </c>
      <c r="AT632" s="148" t="s">
        <v>198</v>
      </c>
      <c r="AU632" s="148" t="s">
        <v>89</v>
      </c>
      <c r="AY632" s="17" t="s">
        <v>196</v>
      </c>
      <c r="BE632" s="149">
        <f>IF(N632="základní",J632,0)</f>
        <v>0</v>
      </c>
      <c r="BF632" s="149">
        <f>IF(N632="snížená",J632,0)</f>
        <v>0</v>
      </c>
      <c r="BG632" s="149">
        <f>IF(N632="zákl. přenesená",J632,0)</f>
        <v>0</v>
      </c>
      <c r="BH632" s="149">
        <f>IF(N632="sníž. přenesená",J632,0)</f>
        <v>0</v>
      </c>
      <c r="BI632" s="149">
        <f>IF(N632="nulová",J632,0)</f>
        <v>0</v>
      </c>
      <c r="BJ632" s="17" t="s">
        <v>21</v>
      </c>
      <c r="BK632" s="149">
        <f>ROUND(I632*H632,2)</f>
        <v>0</v>
      </c>
      <c r="BL632" s="17" t="s">
        <v>515</v>
      </c>
      <c r="BM632" s="148" t="s">
        <v>744</v>
      </c>
    </row>
    <row r="633" spans="2:65" s="13" customFormat="1" ht="11.25">
      <c r="B633" s="158"/>
      <c r="D633" s="151" t="s">
        <v>205</v>
      </c>
      <c r="E633" s="159" t="s">
        <v>1</v>
      </c>
      <c r="F633" s="160" t="s">
        <v>738</v>
      </c>
      <c r="H633" s="159" t="s">
        <v>1</v>
      </c>
      <c r="I633" s="161"/>
      <c r="L633" s="158"/>
      <c r="M633" s="162"/>
      <c r="T633" s="163"/>
      <c r="AT633" s="159" t="s">
        <v>205</v>
      </c>
      <c r="AU633" s="159" t="s">
        <v>89</v>
      </c>
      <c r="AV633" s="13" t="s">
        <v>21</v>
      </c>
      <c r="AW633" s="13" t="s">
        <v>36</v>
      </c>
      <c r="AX633" s="13" t="s">
        <v>81</v>
      </c>
      <c r="AY633" s="159" t="s">
        <v>196</v>
      </c>
    </row>
    <row r="634" spans="2:65" s="12" customFormat="1" ht="11.25">
      <c r="B634" s="150"/>
      <c r="D634" s="151" t="s">
        <v>205</v>
      </c>
      <c r="E634" s="152" t="s">
        <v>1</v>
      </c>
      <c r="F634" s="153" t="s">
        <v>745</v>
      </c>
      <c r="H634" s="154">
        <v>146</v>
      </c>
      <c r="I634" s="155"/>
      <c r="L634" s="150"/>
      <c r="M634" s="188"/>
      <c r="N634" s="189"/>
      <c r="O634" s="189"/>
      <c r="P634" s="189"/>
      <c r="Q634" s="189"/>
      <c r="R634" s="189"/>
      <c r="S634" s="189"/>
      <c r="T634" s="190"/>
      <c r="AT634" s="152" t="s">
        <v>205</v>
      </c>
      <c r="AU634" s="152" t="s">
        <v>89</v>
      </c>
      <c r="AV634" s="12" t="s">
        <v>89</v>
      </c>
      <c r="AW634" s="12" t="s">
        <v>36</v>
      </c>
      <c r="AX634" s="12" t="s">
        <v>21</v>
      </c>
      <c r="AY634" s="152" t="s">
        <v>196</v>
      </c>
    </row>
    <row r="635" spans="2:65" s="1" customFormat="1" ht="6.95" customHeight="1">
      <c r="B635" s="44"/>
      <c r="C635" s="45"/>
      <c r="D635" s="45"/>
      <c r="E635" s="45"/>
      <c r="F635" s="45"/>
      <c r="G635" s="45"/>
      <c r="H635" s="45"/>
      <c r="I635" s="45"/>
      <c r="J635" s="45"/>
      <c r="K635" s="45"/>
      <c r="L635" s="32"/>
    </row>
  </sheetData>
  <sheetProtection algorithmName="SHA-512" hashValue="ULCEzzU5EsJLWEfnyT0HXflp/E3ym7w9oqQsJ/jQJ7iLPPINq+0bM1kkTGYx2kX+CTUxREZRoRv710MqOly2zA==" saltValue="OJHY9BUHmPlU6jURZA4Wg6VfH8Ydh5Q3ZcUFr/v4G409yJdBZT+I8hJDWMtoB8MqSbk4QeDvlQPF8QohgpyloA==" spinCount="100000" sheet="1" objects="1" scenarios="1" formatColumns="0" formatRows="0" autoFilter="0"/>
  <autoFilter ref="C133:K634" xr:uid="{00000000-0009-0000-0000-000004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rintOptions horizontalCentered="1"/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fitToPage="1"/>
  </sheetPr>
  <dimension ref="B2:BM56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7" t="s">
        <v>115</v>
      </c>
      <c r="AZ2" s="93" t="s">
        <v>122</v>
      </c>
      <c r="BA2" s="93" t="s">
        <v>1</v>
      </c>
      <c r="BB2" s="93" t="s">
        <v>1</v>
      </c>
      <c r="BC2" s="93" t="s">
        <v>1693</v>
      </c>
      <c r="BD2" s="93" t="s">
        <v>89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  <c r="AZ3" s="93" t="s">
        <v>124</v>
      </c>
      <c r="BA3" s="93" t="s">
        <v>1</v>
      </c>
      <c r="BB3" s="93" t="s">
        <v>1</v>
      </c>
      <c r="BC3" s="93" t="s">
        <v>1694</v>
      </c>
      <c r="BD3" s="93" t="s">
        <v>89</v>
      </c>
    </row>
    <row r="4" spans="2:56" ht="24.95" customHeight="1">
      <c r="B4" s="20"/>
      <c r="D4" s="21" t="s">
        <v>126</v>
      </c>
      <c r="L4" s="20"/>
      <c r="M4" s="94" t="s">
        <v>10</v>
      </c>
      <c r="AT4" s="17" t="s">
        <v>4</v>
      </c>
      <c r="AZ4" s="93" t="s">
        <v>127</v>
      </c>
      <c r="BA4" s="93" t="s">
        <v>1</v>
      </c>
      <c r="BB4" s="93" t="s">
        <v>1</v>
      </c>
      <c r="BC4" s="93" t="s">
        <v>1695</v>
      </c>
      <c r="BD4" s="93" t="s">
        <v>89</v>
      </c>
    </row>
    <row r="5" spans="2:56" ht="6.95" customHeight="1">
      <c r="B5" s="20"/>
      <c r="L5" s="20"/>
      <c r="AZ5" s="93" t="s">
        <v>129</v>
      </c>
      <c r="BA5" s="93" t="s">
        <v>1</v>
      </c>
      <c r="BB5" s="93" t="s">
        <v>1</v>
      </c>
      <c r="BC5" s="93" t="s">
        <v>1696</v>
      </c>
      <c r="BD5" s="93" t="s">
        <v>89</v>
      </c>
    </row>
    <row r="6" spans="2:56" ht="12" customHeight="1">
      <c r="B6" s="20"/>
      <c r="D6" s="27" t="s">
        <v>16</v>
      </c>
      <c r="L6" s="20"/>
      <c r="AZ6" s="93" t="s">
        <v>750</v>
      </c>
      <c r="BA6" s="93" t="s">
        <v>1</v>
      </c>
      <c r="BB6" s="93" t="s">
        <v>1</v>
      </c>
      <c r="BC6" s="93" t="s">
        <v>1697</v>
      </c>
      <c r="BD6" s="93" t="s">
        <v>89</v>
      </c>
    </row>
    <row r="7" spans="2:56" ht="16.5" customHeight="1">
      <c r="B7" s="20"/>
      <c r="E7" s="240" t="str">
        <f>'Rekapitulace stavby'!K6</f>
        <v>BRNO, OLOMOUCKÁ IV – REKONSTRUKCE VODOVODU</v>
      </c>
      <c r="F7" s="241"/>
      <c r="G7" s="241"/>
      <c r="H7" s="241"/>
      <c r="L7" s="20"/>
      <c r="AZ7" s="93" t="s">
        <v>752</v>
      </c>
      <c r="BA7" s="93" t="s">
        <v>1</v>
      </c>
      <c r="BB7" s="93" t="s">
        <v>1</v>
      </c>
      <c r="BC7" s="93" t="s">
        <v>1698</v>
      </c>
      <c r="BD7" s="93" t="s">
        <v>89</v>
      </c>
    </row>
    <row r="8" spans="2:56" ht="12.75">
      <c r="B8" s="20"/>
      <c r="D8" s="27" t="s">
        <v>135</v>
      </c>
      <c r="L8" s="20"/>
      <c r="AZ8" s="93" t="s">
        <v>756</v>
      </c>
      <c r="BA8" s="93" t="s">
        <v>1</v>
      </c>
      <c r="BB8" s="93" t="s">
        <v>1</v>
      </c>
      <c r="BC8" s="93" t="s">
        <v>267</v>
      </c>
      <c r="BD8" s="93" t="s">
        <v>89</v>
      </c>
    </row>
    <row r="9" spans="2:56" ht="16.5" customHeight="1">
      <c r="B9" s="20"/>
      <c r="E9" s="240" t="s">
        <v>1419</v>
      </c>
      <c r="F9" s="209"/>
      <c r="G9" s="209"/>
      <c r="H9" s="209"/>
      <c r="L9" s="20"/>
      <c r="AZ9" s="93" t="s">
        <v>757</v>
      </c>
      <c r="BA9" s="93" t="s">
        <v>1</v>
      </c>
      <c r="BB9" s="93" t="s">
        <v>1</v>
      </c>
      <c r="BC9" s="93" t="s">
        <v>224</v>
      </c>
      <c r="BD9" s="93" t="s">
        <v>89</v>
      </c>
    </row>
    <row r="10" spans="2:56" ht="12" customHeight="1">
      <c r="B10" s="20"/>
      <c r="D10" s="27" t="s">
        <v>142</v>
      </c>
      <c r="L10" s="20"/>
      <c r="AZ10" s="93" t="s">
        <v>758</v>
      </c>
      <c r="BA10" s="93" t="s">
        <v>1</v>
      </c>
      <c r="BB10" s="93" t="s">
        <v>1</v>
      </c>
      <c r="BC10" s="93" t="s">
        <v>1699</v>
      </c>
      <c r="BD10" s="93" t="s">
        <v>89</v>
      </c>
    </row>
    <row r="11" spans="2:56" s="1" customFormat="1" ht="16.5" customHeight="1">
      <c r="B11" s="32"/>
      <c r="E11" s="238" t="s">
        <v>1421</v>
      </c>
      <c r="F11" s="242"/>
      <c r="G11" s="242"/>
      <c r="H11" s="242"/>
      <c r="L11" s="32"/>
      <c r="AZ11" s="93" t="s">
        <v>760</v>
      </c>
      <c r="BA11" s="93" t="s">
        <v>1</v>
      </c>
      <c r="BB11" s="93" t="s">
        <v>1</v>
      </c>
      <c r="BC11" s="93" t="s">
        <v>1700</v>
      </c>
      <c r="BD11" s="93" t="s">
        <v>89</v>
      </c>
    </row>
    <row r="12" spans="2:56" s="1" customFormat="1" ht="12" customHeight="1">
      <c r="B12" s="32"/>
      <c r="D12" s="27" t="s">
        <v>148</v>
      </c>
      <c r="L12" s="32"/>
      <c r="AZ12" s="93" t="s">
        <v>1701</v>
      </c>
      <c r="BA12" s="93" t="s">
        <v>1</v>
      </c>
      <c r="BB12" s="93" t="s">
        <v>1</v>
      </c>
      <c r="BC12" s="93" t="s">
        <v>273</v>
      </c>
      <c r="BD12" s="93" t="s">
        <v>89</v>
      </c>
    </row>
    <row r="13" spans="2:56" s="1" customFormat="1" ht="16.5" customHeight="1">
      <c r="B13" s="32"/>
      <c r="E13" s="202" t="s">
        <v>1702</v>
      </c>
      <c r="F13" s="242"/>
      <c r="G13" s="242"/>
      <c r="H13" s="242"/>
      <c r="L13" s="32"/>
      <c r="AZ13" s="93" t="s">
        <v>133</v>
      </c>
      <c r="BA13" s="93" t="s">
        <v>1</v>
      </c>
      <c r="BB13" s="93" t="s">
        <v>1</v>
      </c>
      <c r="BC13" s="93" t="s">
        <v>532</v>
      </c>
      <c r="BD13" s="93" t="s">
        <v>89</v>
      </c>
    </row>
    <row r="14" spans="2:56" s="1" customFormat="1" ht="11.25">
      <c r="B14" s="32"/>
      <c r="L14" s="32"/>
      <c r="AZ14" s="93" t="s">
        <v>136</v>
      </c>
      <c r="BA14" s="93" t="s">
        <v>1</v>
      </c>
      <c r="BB14" s="93" t="s">
        <v>1</v>
      </c>
      <c r="BC14" s="93" t="s">
        <v>1703</v>
      </c>
      <c r="BD14" s="93" t="s">
        <v>89</v>
      </c>
    </row>
    <row r="15" spans="2:56" s="1" customFormat="1" ht="12" customHeight="1">
      <c r="B15" s="32"/>
      <c r="D15" s="27" t="s">
        <v>19</v>
      </c>
      <c r="F15" s="25" t="s">
        <v>103</v>
      </c>
      <c r="I15" s="27" t="s">
        <v>20</v>
      </c>
      <c r="J15" s="25" t="s">
        <v>1</v>
      </c>
      <c r="L15" s="32"/>
      <c r="AZ15" s="93" t="s">
        <v>139</v>
      </c>
      <c r="BA15" s="93" t="s">
        <v>140</v>
      </c>
      <c r="BB15" s="93" t="s">
        <v>1</v>
      </c>
      <c r="BC15" s="93" t="s">
        <v>1704</v>
      </c>
      <c r="BD15" s="93" t="s">
        <v>89</v>
      </c>
    </row>
    <row r="16" spans="2:56" s="1" customFormat="1" ht="12" customHeight="1">
      <c r="B16" s="32"/>
      <c r="D16" s="27" t="s">
        <v>22</v>
      </c>
      <c r="F16" s="25" t="s">
        <v>23</v>
      </c>
      <c r="I16" s="27" t="s">
        <v>24</v>
      </c>
      <c r="J16" s="52" t="str">
        <f>'Rekapitulace stavby'!AN8</f>
        <v>6. 11. 2025</v>
      </c>
      <c r="L16" s="32"/>
      <c r="AZ16" s="93" t="s">
        <v>143</v>
      </c>
      <c r="BA16" s="93" t="s">
        <v>1</v>
      </c>
      <c r="BB16" s="93" t="s">
        <v>1</v>
      </c>
      <c r="BC16" s="93" t="s">
        <v>1705</v>
      </c>
      <c r="BD16" s="93" t="s">
        <v>89</v>
      </c>
    </row>
    <row r="17" spans="2:56" s="1" customFormat="1" ht="10.9" customHeight="1">
      <c r="B17" s="32"/>
      <c r="L17" s="32"/>
      <c r="AZ17" s="93" t="s">
        <v>146</v>
      </c>
      <c r="BA17" s="93" t="s">
        <v>140</v>
      </c>
      <c r="BB17" s="93" t="s">
        <v>1</v>
      </c>
      <c r="BC17" s="93" t="s">
        <v>1706</v>
      </c>
      <c r="BD17" s="93" t="s">
        <v>89</v>
      </c>
    </row>
    <row r="18" spans="2:56" s="1" customFormat="1" ht="12" customHeight="1">
      <c r="B18" s="32"/>
      <c r="D18" s="27" t="s">
        <v>28</v>
      </c>
      <c r="I18" s="27" t="s">
        <v>29</v>
      </c>
      <c r="J18" s="25" t="s">
        <v>1</v>
      </c>
      <c r="L18" s="32"/>
      <c r="AZ18" s="93" t="s">
        <v>770</v>
      </c>
      <c r="BA18" s="93" t="s">
        <v>1</v>
      </c>
      <c r="BB18" s="93" t="s">
        <v>1</v>
      </c>
      <c r="BC18" s="93" t="s">
        <v>1707</v>
      </c>
      <c r="BD18" s="93" t="s">
        <v>89</v>
      </c>
    </row>
    <row r="19" spans="2:56" s="1" customFormat="1" ht="18" customHeight="1">
      <c r="B19" s="32"/>
      <c r="E19" s="25" t="s">
        <v>30</v>
      </c>
      <c r="I19" s="27" t="s">
        <v>31</v>
      </c>
      <c r="J19" s="25" t="s">
        <v>1</v>
      </c>
      <c r="L19" s="32"/>
      <c r="AZ19" s="93" t="s">
        <v>772</v>
      </c>
      <c r="BA19" s="93" t="s">
        <v>1</v>
      </c>
      <c r="BB19" s="93" t="s">
        <v>1</v>
      </c>
      <c r="BC19" s="93" t="s">
        <v>1708</v>
      </c>
      <c r="BD19" s="93" t="s">
        <v>89</v>
      </c>
    </row>
    <row r="20" spans="2:56" s="1" customFormat="1" ht="6.95" customHeight="1">
      <c r="B20" s="32"/>
      <c r="L20" s="32"/>
      <c r="AZ20" s="93" t="s">
        <v>776</v>
      </c>
      <c r="BA20" s="93" t="s">
        <v>1</v>
      </c>
      <c r="BB20" s="93" t="s">
        <v>1</v>
      </c>
      <c r="BC20" s="93" t="s">
        <v>21</v>
      </c>
      <c r="BD20" s="93" t="s">
        <v>89</v>
      </c>
    </row>
    <row r="21" spans="2:56" s="1" customFormat="1" ht="12" customHeight="1">
      <c r="B21" s="32"/>
      <c r="D21" s="27" t="s">
        <v>32</v>
      </c>
      <c r="I21" s="27" t="s">
        <v>29</v>
      </c>
      <c r="J21" s="28" t="str">
        <f>'Rekapitulace stavby'!AN13</f>
        <v>Vyplň údaj</v>
      </c>
      <c r="L21" s="32"/>
      <c r="AZ21" s="93" t="s">
        <v>777</v>
      </c>
      <c r="BA21" s="93" t="s">
        <v>1</v>
      </c>
      <c r="BB21" s="93" t="s">
        <v>1</v>
      </c>
      <c r="BC21" s="93" t="s">
        <v>1709</v>
      </c>
      <c r="BD21" s="93" t="s">
        <v>89</v>
      </c>
    </row>
    <row r="22" spans="2:56" s="1" customFormat="1" ht="18" customHeight="1">
      <c r="B22" s="32"/>
      <c r="E22" s="243" t="str">
        <f>'Rekapitulace stavby'!E14</f>
        <v>Vyplň údaj</v>
      </c>
      <c r="F22" s="208"/>
      <c r="G22" s="208"/>
      <c r="H22" s="208"/>
      <c r="I22" s="27" t="s">
        <v>31</v>
      </c>
      <c r="J22" s="28" t="str">
        <f>'Rekapitulace stavby'!AN14</f>
        <v>Vyplň údaj</v>
      </c>
      <c r="L22" s="32"/>
      <c r="AZ22" s="93" t="s">
        <v>149</v>
      </c>
      <c r="BA22" s="93" t="s">
        <v>1</v>
      </c>
      <c r="BB22" s="93" t="s">
        <v>1</v>
      </c>
      <c r="BC22" s="93" t="s">
        <v>1430</v>
      </c>
      <c r="BD22" s="93" t="s">
        <v>89</v>
      </c>
    </row>
    <row r="23" spans="2:56" s="1" customFormat="1" ht="6.95" customHeight="1">
      <c r="B23" s="32"/>
      <c r="L23" s="32"/>
      <c r="AZ23" s="93" t="s">
        <v>780</v>
      </c>
      <c r="BA23" s="93" t="s">
        <v>1</v>
      </c>
      <c r="BB23" s="93" t="s">
        <v>1</v>
      </c>
      <c r="BC23" s="93" t="s">
        <v>781</v>
      </c>
      <c r="BD23" s="93" t="s">
        <v>89</v>
      </c>
    </row>
    <row r="24" spans="2:56" s="1" customFormat="1" ht="12" customHeight="1">
      <c r="B24" s="32"/>
      <c r="D24" s="27" t="s">
        <v>34</v>
      </c>
      <c r="I24" s="27" t="s">
        <v>29</v>
      </c>
      <c r="J24" s="25" t="s">
        <v>1</v>
      </c>
      <c r="L24" s="32"/>
      <c r="AZ24" s="93" t="s">
        <v>152</v>
      </c>
      <c r="BA24" s="93" t="s">
        <v>1</v>
      </c>
      <c r="BB24" s="93" t="s">
        <v>1</v>
      </c>
      <c r="BC24" s="93" t="s">
        <v>1710</v>
      </c>
      <c r="BD24" s="93" t="s">
        <v>89</v>
      </c>
    </row>
    <row r="25" spans="2:56" s="1" customFormat="1" ht="18" customHeight="1">
      <c r="B25" s="32"/>
      <c r="E25" s="25" t="s">
        <v>35</v>
      </c>
      <c r="I25" s="27" t="s">
        <v>31</v>
      </c>
      <c r="J25" s="25" t="s">
        <v>1</v>
      </c>
      <c r="L25" s="32"/>
      <c r="AZ25" s="93" t="s">
        <v>154</v>
      </c>
      <c r="BA25" s="93" t="s">
        <v>1</v>
      </c>
      <c r="BB25" s="93" t="s">
        <v>1</v>
      </c>
      <c r="BC25" s="93" t="s">
        <v>1711</v>
      </c>
      <c r="BD25" s="93" t="s">
        <v>89</v>
      </c>
    </row>
    <row r="26" spans="2:56" s="1" customFormat="1" ht="6.95" customHeight="1">
      <c r="B26" s="32"/>
      <c r="L26" s="32"/>
      <c r="AZ26" s="93" t="s">
        <v>784</v>
      </c>
      <c r="BA26" s="93" t="s">
        <v>1</v>
      </c>
      <c r="BB26" s="93" t="s">
        <v>1</v>
      </c>
      <c r="BC26" s="93" t="s">
        <v>1712</v>
      </c>
      <c r="BD26" s="93" t="s">
        <v>89</v>
      </c>
    </row>
    <row r="27" spans="2:56" s="1" customFormat="1" ht="12" customHeight="1">
      <c r="B27" s="32"/>
      <c r="D27" s="27" t="s">
        <v>37</v>
      </c>
      <c r="I27" s="27" t="s">
        <v>29</v>
      </c>
      <c r="J27" s="25" t="s">
        <v>1</v>
      </c>
      <c r="L27" s="32"/>
      <c r="AZ27" s="93" t="s">
        <v>158</v>
      </c>
      <c r="BA27" s="93" t="s">
        <v>1</v>
      </c>
      <c r="BB27" s="93" t="s">
        <v>1</v>
      </c>
      <c r="BC27" s="93" t="s">
        <v>1696</v>
      </c>
      <c r="BD27" s="93" t="s">
        <v>89</v>
      </c>
    </row>
    <row r="28" spans="2:56" s="1" customFormat="1" ht="18" customHeight="1">
      <c r="B28" s="32"/>
      <c r="E28" s="25" t="s">
        <v>38</v>
      </c>
      <c r="I28" s="27" t="s">
        <v>31</v>
      </c>
      <c r="J28" s="25" t="s">
        <v>1</v>
      </c>
      <c r="L28" s="32"/>
      <c r="AZ28" s="93" t="s">
        <v>788</v>
      </c>
      <c r="BA28" s="93" t="s">
        <v>1</v>
      </c>
      <c r="BB28" s="93" t="s">
        <v>1</v>
      </c>
      <c r="BC28" s="93" t="s">
        <v>1713</v>
      </c>
      <c r="BD28" s="93" t="s">
        <v>89</v>
      </c>
    </row>
    <row r="29" spans="2:56" s="1" customFormat="1" ht="6.95" customHeight="1">
      <c r="B29" s="32"/>
      <c r="L29" s="32"/>
      <c r="AZ29" s="93" t="s">
        <v>159</v>
      </c>
      <c r="BA29" s="93" t="s">
        <v>1</v>
      </c>
      <c r="BB29" s="93" t="s">
        <v>1</v>
      </c>
      <c r="BC29" s="93" t="s">
        <v>1714</v>
      </c>
      <c r="BD29" s="93" t="s">
        <v>89</v>
      </c>
    </row>
    <row r="30" spans="2:56" s="1" customFormat="1" ht="12" customHeight="1">
      <c r="B30" s="32"/>
      <c r="D30" s="27" t="s">
        <v>39</v>
      </c>
      <c r="L30" s="32"/>
      <c r="AZ30" s="93" t="s">
        <v>161</v>
      </c>
      <c r="BA30" s="93" t="s">
        <v>1</v>
      </c>
      <c r="BB30" s="93" t="s">
        <v>1</v>
      </c>
      <c r="BC30" s="93" t="s">
        <v>1706</v>
      </c>
      <c r="BD30" s="93" t="s">
        <v>89</v>
      </c>
    </row>
    <row r="31" spans="2:56" s="7" customFormat="1" ht="47.25" customHeight="1">
      <c r="B31" s="95"/>
      <c r="E31" s="213" t="s">
        <v>167</v>
      </c>
      <c r="F31" s="213"/>
      <c r="G31" s="213"/>
      <c r="H31" s="213"/>
      <c r="L31" s="95"/>
      <c r="AZ31" s="191" t="s">
        <v>163</v>
      </c>
      <c r="BA31" s="191" t="s">
        <v>1</v>
      </c>
      <c r="BB31" s="191" t="s">
        <v>1</v>
      </c>
      <c r="BC31" s="191" t="s">
        <v>1715</v>
      </c>
      <c r="BD31" s="191" t="s">
        <v>89</v>
      </c>
    </row>
    <row r="32" spans="2:56" s="1" customFormat="1" ht="6.95" customHeight="1">
      <c r="B32" s="32"/>
      <c r="L32" s="32"/>
      <c r="AZ32" s="93" t="s">
        <v>165</v>
      </c>
      <c r="BA32" s="93" t="s">
        <v>140</v>
      </c>
      <c r="BB32" s="93" t="s">
        <v>1</v>
      </c>
      <c r="BC32" s="93" t="s">
        <v>1716</v>
      </c>
      <c r="BD32" s="93" t="s">
        <v>89</v>
      </c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>
      <c r="B34" s="32"/>
      <c r="D34" s="96" t="s">
        <v>41</v>
      </c>
      <c r="J34" s="66">
        <f>ROUND(J136, 2)</f>
        <v>0</v>
      </c>
      <c r="L34" s="32"/>
    </row>
    <row r="35" spans="2:12" s="1" customFormat="1" ht="6.95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5" customHeight="1">
      <c r="B36" s="32"/>
      <c r="F36" s="35" t="s">
        <v>43</v>
      </c>
      <c r="I36" s="35" t="s">
        <v>42</v>
      </c>
      <c r="J36" s="35" t="s">
        <v>44</v>
      </c>
      <c r="L36" s="32"/>
    </row>
    <row r="37" spans="2:12" s="1" customFormat="1" ht="14.45" customHeight="1">
      <c r="B37" s="32"/>
      <c r="D37" s="55" t="s">
        <v>45</v>
      </c>
      <c r="E37" s="27" t="s">
        <v>46</v>
      </c>
      <c r="F37" s="85">
        <f>ROUND((SUM(BE136:BE559)),  2)</f>
        <v>0</v>
      </c>
      <c r="I37" s="97">
        <v>0.21</v>
      </c>
      <c r="J37" s="85">
        <f>ROUND(((SUM(BE136:BE559))*I37),  2)</f>
        <v>0</v>
      </c>
      <c r="L37" s="32"/>
    </row>
    <row r="38" spans="2:12" s="1" customFormat="1" ht="14.45" customHeight="1">
      <c r="B38" s="32"/>
      <c r="E38" s="27" t="s">
        <v>47</v>
      </c>
      <c r="F38" s="85">
        <f>ROUND((SUM(BF136:BF559)),  2)</f>
        <v>0</v>
      </c>
      <c r="I38" s="97">
        <v>0.12</v>
      </c>
      <c r="J38" s="85">
        <f>ROUND(((SUM(BF136:BF559))*I38),  2)</f>
        <v>0</v>
      </c>
      <c r="L38" s="32"/>
    </row>
    <row r="39" spans="2:12" s="1" customFormat="1" ht="14.45" hidden="1" customHeight="1">
      <c r="B39" s="32"/>
      <c r="E39" s="27" t="s">
        <v>48</v>
      </c>
      <c r="F39" s="85">
        <f>ROUND((SUM(BG136:BG559)),  2)</f>
        <v>0</v>
      </c>
      <c r="I39" s="97">
        <v>0.21</v>
      </c>
      <c r="J39" s="85">
        <f>0</f>
        <v>0</v>
      </c>
      <c r="L39" s="32"/>
    </row>
    <row r="40" spans="2:12" s="1" customFormat="1" ht="14.45" hidden="1" customHeight="1">
      <c r="B40" s="32"/>
      <c r="E40" s="27" t="s">
        <v>49</v>
      </c>
      <c r="F40" s="85">
        <f>ROUND((SUM(BH136:BH559)),  2)</f>
        <v>0</v>
      </c>
      <c r="I40" s="97">
        <v>0.12</v>
      </c>
      <c r="J40" s="85">
        <f>0</f>
        <v>0</v>
      </c>
      <c r="L40" s="32"/>
    </row>
    <row r="41" spans="2:12" s="1" customFormat="1" ht="14.45" hidden="1" customHeight="1">
      <c r="B41" s="32"/>
      <c r="E41" s="27" t="s">
        <v>50</v>
      </c>
      <c r="F41" s="85">
        <f>ROUND((SUM(BI136:BI559)),  2)</f>
        <v>0</v>
      </c>
      <c r="I41" s="97">
        <v>0</v>
      </c>
      <c r="J41" s="85">
        <f>0</f>
        <v>0</v>
      </c>
      <c r="L41" s="32"/>
    </row>
    <row r="42" spans="2:12" s="1" customFormat="1" ht="6.95" customHeight="1">
      <c r="B42" s="32"/>
      <c r="L42" s="32"/>
    </row>
    <row r="43" spans="2:12" s="1" customFormat="1" ht="25.35" customHeight="1">
      <c r="B43" s="32"/>
      <c r="C43" s="98"/>
      <c r="D43" s="99" t="s">
        <v>51</v>
      </c>
      <c r="E43" s="57"/>
      <c r="F43" s="57"/>
      <c r="G43" s="100" t="s">
        <v>52</v>
      </c>
      <c r="H43" s="101" t="s">
        <v>53</v>
      </c>
      <c r="I43" s="57"/>
      <c r="J43" s="102">
        <f>SUM(J34:J41)</f>
        <v>0</v>
      </c>
      <c r="K43" s="103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54</v>
      </c>
      <c r="E50" s="42"/>
      <c r="F50" s="42"/>
      <c r="G50" s="41" t="s">
        <v>55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56</v>
      </c>
      <c r="E61" s="34"/>
      <c r="F61" s="104" t="s">
        <v>57</v>
      </c>
      <c r="G61" s="43" t="s">
        <v>56</v>
      </c>
      <c r="H61" s="34"/>
      <c r="I61" s="34"/>
      <c r="J61" s="105" t="s">
        <v>57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58</v>
      </c>
      <c r="E65" s="42"/>
      <c r="F65" s="42"/>
      <c r="G65" s="41" t="s">
        <v>59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56</v>
      </c>
      <c r="E76" s="34"/>
      <c r="F76" s="104" t="s">
        <v>57</v>
      </c>
      <c r="G76" s="43" t="s">
        <v>56</v>
      </c>
      <c r="H76" s="34"/>
      <c r="I76" s="34"/>
      <c r="J76" s="105" t="s">
        <v>57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168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BRNO, OLOMOUCKÁ IV – REKONSTRUKCE VODOVODU</v>
      </c>
      <c r="F85" s="241"/>
      <c r="G85" s="241"/>
      <c r="H85" s="241"/>
      <c r="L85" s="32"/>
    </row>
    <row r="86" spans="2:12" ht="12" customHeight="1">
      <c r="B86" s="20"/>
      <c r="C86" s="27" t="s">
        <v>135</v>
      </c>
      <c r="L86" s="20"/>
    </row>
    <row r="87" spans="2:12" ht="16.5" customHeight="1">
      <c r="B87" s="20"/>
      <c r="E87" s="240" t="s">
        <v>1419</v>
      </c>
      <c r="F87" s="209"/>
      <c r="G87" s="209"/>
      <c r="H87" s="209"/>
      <c r="L87" s="20"/>
    </row>
    <row r="88" spans="2:12" ht="12" customHeight="1">
      <c r="B88" s="20"/>
      <c r="C88" s="27" t="s">
        <v>142</v>
      </c>
      <c r="L88" s="20"/>
    </row>
    <row r="89" spans="2:12" s="1" customFormat="1" ht="16.5" customHeight="1">
      <c r="B89" s="32"/>
      <c r="E89" s="238" t="s">
        <v>1421</v>
      </c>
      <c r="F89" s="242"/>
      <c r="G89" s="242"/>
      <c r="H89" s="242"/>
      <c r="L89" s="32"/>
    </row>
    <row r="90" spans="2:12" s="1" customFormat="1" ht="12" customHeight="1">
      <c r="B90" s="32"/>
      <c r="C90" s="27" t="s">
        <v>148</v>
      </c>
      <c r="L90" s="32"/>
    </row>
    <row r="91" spans="2:12" s="1" customFormat="1" ht="16.5" customHeight="1">
      <c r="B91" s="32"/>
      <c r="E91" s="202" t="str">
        <f>E13</f>
        <v>SO 320.2 - VODOVODNÍ PŘÍPOJKY</v>
      </c>
      <c r="F91" s="242"/>
      <c r="G91" s="242"/>
      <c r="H91" s="242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22</v>
      </c>
      <c r="F93" s="25" t="str">
        <f>F16</f>
        <v>BRNO</v>
      </c>
      <c r="I93" s="27" t="s">
        <v>24</v>
      </c>
      <c r="J93" s="52" t="str">
        <f>IF(J16="","",J16)</f>
        <v>6. 11. 2025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28</v>
      </c>
      <c r="F95" s="25" t="str">
        <f>E19</f>
        <v>Statutární město Brno</v>
      </c>
      <c r="I95" s="27" t="s">
        <v>34</v>
      </c>
      <c r="J95" s="30" t="str">
        <f>E25</f>
        <v>PK FRAJT s.r.o.,   Brno</v>
      </c>
      <c r="L95" s="32"/>
    </row>
    <row r="96" spans="2:12" s="1" customFormat="1" ht="15.2" customHeight="1">
      <c r="B96" s="32"/>
      <c r="C96" s="27" t="s">
        <v>32</v>
      </c>
      <c r="F96" s="25" t="str">
        <f>IF(E22="","",E22)</f>
        <v>Vyplň údaj</v>
      </c>
      <c r="I96" s="27" t="s">
        <v>37</v>
      </c>
      <c r="J96" s="30" t="str">
        <f>E28</f>
        <v>Obrtel M.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06" t="s">
        <v>169</v>
      </c>
      <c r="D98" s="98"/>
      <c r="E98" s="98"/>
      <c r="F98" s="98"/>
      <c r="G98" s="98"/>
      <c r="H98" s="98"/>
      <c r="I98" s="98"/>
      <c r="J98" s="107" t="s">
        <v>170</v>
      </c>
      <c r="K98" s="98"/>
      <c r="L98" s="32"/>
    </row>
    <row r="99" spans="2:47" s="1" customFormat="1" ht="10.35" customHeight="1">
      <c r="B99" s="32"/>
      <c r="L99" s="32"/>
    </row>
    <row r="100" spans="2:47" s="1" customFormat="1" ht="22.9" customHeight="1">
      <c r="B100" s="32"/>
      <c r="C100" s="108" t="s">
        <v>171</v>
      </c>
      <c r="J100" s="66">
        <f>J136</f>
        <v>0</v>
      </c>
      <c r="L100" s="32"/>
      <c r="AU100" s="17" t="s">
        <v>172</v>
      </c>
    </row>
    <row r="101" spans="2:47" s="8" customFormat="1" ht="24.95" customHeight="1">
      <c r="B101" s="109"/>
      <c r="D101" s="110" t="s">
        <v>173</v>
      </c>
      <c r="E101" s="111"/>
      <c r="F101" s="111"/>
      <c r="G101" s="111"/>
      <c r="H101" s="111"/>
      <c r="I101" s="111"/>
      <c r="J101" s="112">
        <f>J137</f>
        <v>0</v>
      </c>
      <c r="L101" s="109"/>
    </row>
    <row r="102" spans="2:47" s="9" customFormat="1" ht="19.899999999999999" customHeight="1">
      <c r="B102" s="113"/>
      <c r="D102" s="114" t="s">
        <v>174</v>
      </c>
      <c r="E102" s="115"/>
      <c r="F102" s="115"/>
      <c r="G102" s="115"/>
      <c r="H102" s="115"/>
      <c r="I102" s="115"/>
      <c r="J102" s="116">
        <f>J138</f>
        <v>0</v>
      </c>
      <c r="L102" s="113"/>
    </row>
    <row r="103" spans="2:47" s="9" customFormat="1" ht="19.899999999999999" customHeight="1">
      <c r="B103" s="113"/>
      <c r="D103" s="114" t="s">
        <v>175</v>
      </c>
      <c r="E103" s="115"/>
      <c r="F103" s="115"/>
      <c r="G103" s="115"/>
      <c r="H103" s="115"/>
      <c r="I103" s="115"/>
      <c r="J103" s="116">
        <f>J330</f>
        <v>0</v>
      </c>
      <c r="L103" s="113"/>
    </row>
    <row r="104" spans="2:47" s="9" customFormat="1" ht="19.899999999999999" customHeight="1">
      <c r="B104" s="113"/>
      <c r="D104" s="114" t="s">
        <v>176</v>
      </c>
      <c r="E104" s="115"/>
      <c r="F104" s="115"/>
      <c r="G104" s="115"/>
      <c r="H104" s="115"/>
      <c r="I104" s="115"/>
      <c r="J104" s="116">
        <f>J339</f>
        <v>0</v>
      </c>
      <c r="L104" s="113"/>
    </row>
    <row r="105" spans="2:47" s="9" customFormat="1" ht="19.899999999999999" customHeight="1">
      <c r="B105" s="113"/>
      <c r="D105" s="114" t="s">
        <v>793</v>
      </c>
      <c r="E105" s="115"/>
      <c r="F105" s="115"/>
      <c r="G105" s="115"/>
      <c r="H105" s="115"/>
      <c r="I105" s="115"/>
      <c r="J105" s="116">
        <f>J410</f>
        <v>0</v>
      </c>
      <c r="L105" s="113"/>
    </row>
    <row r="106" spans="2:47" s="9" customFormat="1" ht="19.899999999999999" customHeight="1">
      <c r="B106" s="113"/>
      <c r="D106" s="114" t="s">
        <v>794</v>
      </c>
      <c r="E106" s="115"/>
      <c r="F106" s="115"/>
      <c r="G106" s="115"/>
      <c r="H106" s="115"/>
      <c r="I106" s="115"/>
      <c r="J106" s="116">
        <f>J430</f>
        <v>0</v>
      </c>
      <c r="L106" s="113"/>
    </row>
    <row r="107" spans="2:47" s="9" customFormat="1" ht="19.899999999999999" customHeight="1">
      <c r="B107" s="113"/>
      <c r="D107" s="114" t="s">
        <v>177</v>
      </c>
      <c r="E107" s="115"/>
      <c r="F107" s="115"/>
      <c r="G107" s="115"/>
      <c r="H107" s="115"/>
      <c r="I107" s="115"/>
      <c r="J107" s="116">
        <f>J465</f>
        <v>0</v>
      </c>
      <c r="L107" s="113"/>
    </row>
    <row r="108" spans="2:47" s="9" customFormat="1" ht="19.899999999999999" customHeight="1">
      <c r="B108" s="113"/>
      <c r="D108" s="114" t="s">
        <v>178</v>
      </c>
      <c r="E108" s="115"/>
      <c r="F108" s="115"/>
      <c r="G108" s="115"/>
      <c r="H108" s="115"/>
      <c r="I108" s="115"/>
      <c r="J108" s="116">
        <f>J536</f>
        <v>0</v>
      </c>
      <c r="L108" s="113"/>
    </row>
    <row r="109" spans="2:47" s="8" customFormat="1" ht="24.95" customHeight="1">
      <c r="B109" s="109"/>
      <c r="D109" s="110" t="s">
        <v>796</v>
      </c>
      <c r="E109" s="111"/>
      <c r="F109" s="111"/>
      <c r="G109" s="111"/>
      <c r="H109" s="111"/>
      <c r="I109" s="111"/>
      <c r="J109" s="112">
        <f>J538</f>
        <v>0</v>
      </c>
      <c r="L109" s="109"/>
    </row>
    <row r="110" spans="2:47" s="9" customFormat="1" ht="19.899999999999999" customHeight="1">
      <c r="B110" s="113"/>
      <c r="D110" s="114" t="s">
        <v>797</v>
      </c>
      <c r="E110" s="115"/>
      <c r="F110" s="115"/>
      <c r="G110" s="115"/>
      <c r="H110" s="115"/>
      <c r="I110" s="115"/>
      <c r="J110" s="116">
        <f>J539</f>
        <v>0</v>
      </c>
      <c r="L110" s="113"/>
    </row>
    <row r="111" spans="2:47" s="8" customFormat="1" ht="24.95" customHeight="1">
      <c r="B111" s="109"/>
      <c r="D111" s="110" t="s">
        <v>179</v>
      </c>
      <c r="E111" s="111"/>
      <c r="F111" s="111"/>
      <c r="G111" s="111"/>
      <c r="H111" s="111"/>
      <c r="I111" s="111"/>
      <c r="J111" s="112">
        <f>J550</f>
        <v>0</v>
      </c>
      <c r="L111" s="109"/>
    </row>
    <row r="112" spans="2:47" s="9" customFormat="1" ht="19.899999999999999" customHeight="1">
      <c r="B112" s="113"/>
      <c r="D112" s="114" t="s">
        <v>180</v>
      </c>
      <c r="E112" s="115"/>
      <c r="F112" s="115"/>
      <c r="G112" s="115"/>
      <c r="H112" s="115"/>
      <c r="I112" s="115"/>
      <c r="J112" s="116">
        <f>J551</f>
        <v>0</v>
      </c>
      <c r="L112" s="113"/>
    </row>
    <row r="113" spans="2:12" s="1" customFormat="1" ht="21.75" customHeight="1">
      <c r="B113" s="32"/>
      <c r="L113" s="32"/>
    </row>
    <row r="114" spans="2:12" s="1" customFormat="1" ht="6.95" customHeight="1"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32"/>
    </row>
    <row r="118" spans="2:12" s="1" customFormat="1" ht="6.95" customHeight="1"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2"/>
    </row>
    <row r="119" spans="2:12" s="1" customFormat="1" ht="24.95" customHeight="1">
      <c r="B119" s="32"/>
      <c r="C119" s="21" t="s">
        <v>181</v>
      </c>
      <c r="L119" s="32"/>
    </row>
    <row r="120" spans="2:12" s="1" customFormat="1" ht="6.95" customHeight="1">
      <c r="B120" s="32"/>
      <c r="L120" s="32"/>
    </row>
    <row r="121" spans="2:12" s="1" customFormat="1" ht="12" customHeight="1">
      <c r="B121" s="32"/>
      <c r="C121" s="27" t="s">
        <v>16</v>
      </c>
      <c r="L121" s="32"/>
    </row>
    <row r="122" spans="2:12" s="1" customFormat="1" ht="16.5" customHeight="1">
      <c r="B122" s="32"/>
      <c r="E122" s="240" t="str">
        <f>E7</f>
        <v>BRNO, OLOMOUCKÁ IV – REKONSTRUKCE VODOVODU</v>
      </c>
      <c r="F122" s="241"/>
      <c r="G122" s="241"/>
      <c r="H122" s="241"/>
      <c r="L122" s="32"/>
    </row>
    <row r="123" spans="2:12" ht="12" customHeight="1">
      <c r="B123" s="20"/>
      <c r="C123" s="27" t="s">
        <v>135</v>
      </c>
      <c r="L123" s="20"/>
    </row>
    <row r="124" spans="2:12" ht="16.5" customHeight="1">
      <c r="B124" s="20"/>
      <c r="E124" s="240" t="s">
        <v>1419</v>
      </c>
      <c r="F124" s="209"/>
      <c r="G124" s="209"/>
      <c r="H124" s="209"/>
      <c r="L124" s="20"/>
    </row>
    <row r="125" spans="2:12" ht="12" customHeight="1">
      <c r="B125" s="20"/>
      <c r="C125" s="27" t="s">
        <v>142</v>
      </c>
      <c r="L125" s="20"/>
    </row>
    <row r="126" spans="2:12" s="1" customFormat="1" ht="16.5" customHeight="1">
      <c r="B126" s="32"/>
      <c r="E126" s="238" t="s">
        <v>1421</v>
      </c>
      <c r="F126" s="242"/>
      <c r="G126" s="242"/>
      <c r="H126" s="242"/>
      <c r="L126" s="32"/>
    </row>
    <row r="127" spans="2:12" s="1" customFormat="1" ht="12" customHeight="1">
      <c r="B127" s="32"/>
      <c r="C127" s="27" t="s">
        <v>148</v>
      </c>
      <c r="L127" s="32"/>
    </row>
    <row r="128" spans="2:12" s="1" customFormat="1" ht="16.5" customHeight="1">
      <c r="B128" s="32"/>
      <c r="E128" s="202" t="str">
        <f>E13</f>
        <v>SO 320.2 - VODOVODNÍ PŘÍPOJKY</v>
      </c>
      <c r="F128" s="242"/>
      <c r="G128" s="242"/>
      <c r="H128" s="242"/>
      <c r="L128" s="32"/>
    </row>
    <row r="129" spans="2:65" s="1" customFormat="1" ht="6.95" customHeight="1">
      <c r="B129" s="32"/>
      <c r="L129" s="32"/>
    </row>
    <row r="130" spans="2:65" s="1" customFormat="1" ht="12" customHeight="1">
      <c r="B130" s="32"/>
      <c r="C130" s="27" t="s">
        <v>22</v>
      </c>
      <c r="F130" s="25" t="str">
        <f>F16</f>
        <v>BRNO</v>
      </c>
      <c r="I130" s="27" t="s">
        <v>24</v>
      </c>
      <c r="J130" s="52" t="str">
        <f>IF(J16="","",J16)</f>
        <v>6. 11. 2025</v>
      </c>
      <c r="L130" s="32"/>
    </row>
    <row r="131" spans="2:65" s="1" customFormat="1" ht="6.95" customHeight="1">
      <c r="B131" s="32"/>
      <c r="L131" s="32"/>
    </row>
    <row r="132" spans="2:65" s="1" customFormat="1" ht="25.7" customHeight="1">
      <c r="B132" s="32"/>
      <c r="C132" s="27" t="s">
        <v>28</v>
      </c>
      <c r="F132" s="25" t="str">
        <f>E19</f>
        <v>Statutární město Brno</v>
      </c>
      <c r="I132" s="27" t="s">
        <v>34</v>
      </c>
      <c r="J132" s="30" t="str">
        <f>E25</f>
        <v>PK FRAJT s.r.o.,   Brno</v>
      </c>
      <c r="L132" s="32"/>
    </row>
    <row r="133" spans="2:65" s="1" customFormat="1" ht="15.2" customHeight="1">
      <c r="B133" s="32"/>
      <c r="C133" s="27" t="s">
        <v>32</v>
      </c>
      <c r="F133" s="25" t="str">
        <f>IF(E22="","",E22)</f>
        <v>Vyplň údaj</v>
      </c>
      <c r="I133" s="27" t="s">
        <v>37</v>
      </c>
      <c r="J133" s="30" t="str">
        <f>E28</f>
        <v>Obrtel M.</v>
      </c>
      <c r="L133" s="32"/>
    </row>
    <row r="134" spans="2:65" s="1" customFormat="1" ht="10.35" customHeight="1">
      <c r="B134" s="32"/>
      <c r="L134" s="32"/>
    </row>
    <row r="135" spans="2:65" s="10" customFormat="1" ht="29.25" customHeight="1">
      <c r="B135" s="117"/>
      <c r="C135" s="118" t="s">
        <v>182</v>
      </c>
      <c r="D135" s="119" t="s">
        <v>66</v>
      </c>
      <c r="E135" s="119" t="s">
        <v>62</v>
      </c>
      <c r="F135" s="119" t="s">
        <v>63</v>
      </c>
      <c r="G135" s="119" t="s">
        <v>183</v>
      </c>
      <c r="H135" s="119" t="s">
        <v>184</v>
      </c>
      <c r="I135" s="119" t="s">
        <v>185</v>
      </c>
      <c r="J135" s="119" t="s">
        <v>170</v>
      </c>
      <c r="K135" s="120" t="s">
        <v>186</v>
      </c>
      <c r="L135" s="117"/>
      <c r="M135" s="59" t="s">
        <v>1</v>
      </c>
      <c r="N135" s="60" t="s">
        <v>45</v>
      </c>
      <c r="O135" s="60" t="s">
        <v>187</v>
      </c>
      <c r="P135" s="60" t="s">
        <v>188</v>
      </c>
      <c r="Q135" s="60" t="s">
        <v>189</v>
      </c>
      <c r="R135" s="60" t="s">
        <v>190</v>
      </c>
      <c r="S135" s="60" t="s">
        <v>191</v>
      </c>
      <c r="T135" s="61" t="s">
        <v>192</v>
      </c>
    </row>
    <row r="136" spans="2:65" s="1" customFormat="1" ht="22.9" customHeight="1">
      <c r="B136" s="32"/>
      <c r="C136" s="64" t="s">
        <v>193</v>
      </c>
      <c r="J136" s="121">
        <f>BK136</f>
        <v>0</v>
      </c>
      <c r="L136" s="32"/>
      <c r="M136" s="62"/>
      <c r="N136" s="53"/>
      <c r="O136" s="53"/>
      <c r="P136" s="122">
        <f>P137+P538+P550</f>
        <v>0</v>
      </c>
      <c r="Q136" s="53"/>
      <c r="R136" s="122">
        <f>R137+R538+R550</f>
        <v>44.728089260000004</v>
      </c>
      <c r="S136" s="53"/>
      <c r="T136" s="123">
        <f>T137+T538+T550</f>
        <v>60.940809999999992</v>
      </c>
      <c r="AT136" s="17" t="s">
        <v>80</v>
      </c>
      <c r="AU136" s="17" t="s">
        <v>172</v>
      </c>
      <c r="BK136" s="124">
        <f>BK137+BK538+BK550</f>
        <v>0</v>
      </c>
    </row>
    <row r="137" spans="2:65" s="11" customFormat="1" ht="25.9" customHeight="1">
      <c r="B137" s="125"/>
      <c r="D137" s="126" t="s">
        <v>80</v>
      </c>
      <c r="E137" s="127" t="s">
        <v>194</v>
      </c>
      <c r="F137" s="127" t="s">
        <v>195</v>
      </c>
      <c r="I137" s="128"/>
      <c r="J137" s="129">
        <f>BK137</f>
        <v>0</v>
      </c>
      <c r="L137" s="125"/>
      <c r="M137" s="130"/>
      <c r="P137" s="131">
        <f>P138+P330+P339+P410+P430+P465+P536</f>
        <v>0</v>
      </c>
      <c r="R137" s="131">
        <f>R138+R330+R339+R410+R430+R465+R536</f>
        <v>31.507696259999999</v>
      </c>
      <c r="T137" s="132">
        <f>T138+T330+T339+T410+T430+T465+T536</f>
        <v>60.938199999999995</v>
      </c>
      <c r="AR137" s="126" t="s">
        <v>21</v>
      </c>
      <c r="AT137" s="133" t="s">
        <v>80</v>
      </c>
      <c r="AU137" s="133" t="s">
        <v>81</v>
      </c>
      <c r="AY137" s="126" t="s">
        <v>196</v>
      </c>
      <c r="BK137" s="134">
        <f>BK138+BK330+BK339+BK410+BK430+BK465+BK536</f>
        <v>0</v>
      </c>
    </row>
    <row r="138" spans="2:65" s="11" customFormat="1" ht="22.9" customHeight="1">
      <c r="B138" s="125"/>
      <c r="D138" s="126" t="s">
        <v>80</v>
      </c>
      <c r="E138" s="135" t="s">
        <v>21</v>
      </c>
      <c r="F138" s="135" t="s">
        <v>197</v>
      </c>
      <c r="I138" s="128"/>
      <c r="J138" s="136">
        <f>BK138</f>
        <v>0</v>
      </c>
      <c r="L138" s="125"/>
      <c r="M138" s="130"/>
      <c r="P138" s="131">
        <f>SUM(P139:P329)</f>
        <v>0</v>
      </c>
      <c r="R138" s="131">
        <f>SUM(R139:R329)</f>
        <v>3.2165349700000001</v>
      </c>
      <c r="T138" s="132">
        <f>SUM(T139:T329)</f>
        <v>34.566149999999993</v>
      </c>
      <c r="AR138" s="126" t="s">
        <v>21</v>
      </c>
      <c r="AT138" s="133" t="s">
        <v>80</v>
      </c>
      <c r="AU138" s="133" t="s">
        <v>21</v>
      </c>
      <c r="AY138" s="126" t="s">
        <v>196</v>
      </c>
      <c r="BK138" s="134">
        <f>SUM(BK139:BK329)</f>
        <v>0</v>
      </c>
    </row>
    <row r="139" spans="2:65" s="1" customFormat="1" ht="21.75" customHeight="1">
      <c r="B139" s="32"/>
      <c r="C139" s="137" t="s">
        <v>21</v>
      </c>
      <c r="D139" s="137" t="s">
        <v>198</v>
      </c>
      <c r="E139" s="138" t="s">
        <v>798</v>
      </c>
      <c r="F139" s="139" t="s">
        <v>799</v>
      </c>
      <c r="G139" s="140" t="s">
        <v>227</v>
      </c>
      <c r="H139" s="141">
        <v>16</v>
      </c>
      <c r="I139" s="142"/>
      <c r="J139" s="143">
        <f>ROUND(I139*H139,2)</f>
        <v>0</v>
      </c>
      <c r="K139" s="139" t="s">
        <v>217</v>
      </c>
      <c r="L139" s="32"/>
      <c r="M139" s="144" t="s">
        <v>1</v>
      </c>
      <c r="N139" s="145" t="s">
        <v>46</v>
      </c>
      <c r="P139" s="146">
        <f>O139*H139</f>
        <v>0</v>
      </c>
      <c r="Q139" s="146">
        <v>0</v>
      </c>
      <c r="R139" s="146">
        <f>Q139*H139</f>
        <v>0</v>
      </c>
      <c r="S139" s="146">
        <v>0.14000000000000001</v>
      </c>
      <c r="T139" s="147">
        <f>S139*H139</f>
        <v>2.2400000000000002</v>
      </c>
      <c r="AR139" s="148" t="s">
        <v>203</v>
      </c>
      <c r="AT139" s="148" t="s">
        <v>198</v>
      </c>
      <c r="AU139" s="148" t="s">
        <v>89</v>
      </c>
      <c r="AY139" s="17" t="s">
        <v>196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21</v>
      </c>
      <c r="BK139" s="149">
        <f>ROUND(I139*H139,2)</f>
        <v>0</v>
      </c>
      <c r="BL139" s="17" t="s">
        <v>203</v>
      </c>
      <c r="BM139" s="148" t="s">
        <v>800</v>
      </c>
    </row>
    <row r="140" spans="2:65" s="12" customFormat="1" ht="11.25">
      <c r="B140" s="150"/>
      <c r="D140" s="151" t="s">
        <v>205</v>
      </c>
      <c r="E140" s="152" t="s">
        <v>1</v>
      </c>
      <c r="F140" s="153" t="s">
        <v>1717</v>
      </c>
      <c r="H140" s="154">
        <v>16</v>
      </c>
      <c r="I140" s="155"/>
      <c r="L140" s="150"/>
      <c r="M140" s="156"/>
      <c r="T140" s="157"/>
      <c r="AT140" s="152" t="s">
        <v>205</v>
      </c>
      <c r="AU140" s="152" t="s">
        <v>89</v>
      </c>
      <c r="AV140" s="12" t="s">
        <v>89</v>
      </c>
      <c r="AW140" s="12" t="s">
        <v>36</v>
      </c>
      <c r="AX140" s="12" t="s">
        <v>81</v>
      </c>
      <c r="AY140" s="152" t="s">
        <v>196</v>
      </c>
    </row>
    <row r="141" spans="2:65" s="14" customFormat="1" ht="11.25">
      <c r="B141" s="164"/>
      <c r="D141" s="151" t="s">
        <v>205</v>
      </c>
      <c r="E141" s="165" t="s">
        <v>756</v>
      </c>
      <c r="F141" s="166" t="s">
        <v>249</v>
      </c>
      <c r="H141" s="167">
        <v>16</v>
      </c>
      <c r="I141" s="168"/>
      <c r="L141" s="164"/>
      <c r="M141" s="169"/>
      <c r="T141" s="170"/>
      <c r="AT141" s="165" t="s">
        <v>205</v>
      </c>
      <c r="AU141" s="165" t="s">
        <v>89</v>
      </c>
      <c r="AV141" s="14" t="s">
        <v>203</v>
      </c>
      <c r="AW141" s="14" t="s">
        <v>36</v>
      </c>
      <c r="AX141" s="14" t="s">
        <v>21</v>
      </c>
      <c r="AY141" s="165" t="s">
        <v>196</v>
      </c>
    </row>
    <row r="142" spans="2:65" s="1" customFormat="1" ht="24.2" customHeight="1">
      <c r="B142" s="32"/>
      <c r="C142" s="137" t="s">
        <v>89</v>
      </c>
      <c r="D142" s="137" t="s">
        <v>198</v>
      </c>
      <c r="E142" s="138" t="s">
        <v>802</v>
      </c>
      <c r="F142" s="139" t="s">
        <v>803</v>
      </c>
      <c r="G142" s="140" t="s">
        <v>227</v>
      </c>
      <c r="H142" s="141">
        <v>6</v>
      </c>
      <c r="I142" s="142"/>
      <c r="J142" s="143">
        <f>ROUND(I142*H142,2)</f>
        <v>0</v>
      </c>
      <c r="K142" s="139" t="s">
        <v>217</v>
      </c>
      <c r="L142" s="32"/>
      <c r="M142" s="144" t="s">
        <v>1</v>
      </c>
      <c r="N142" s="145" t="s">
        <v>46</v>
      </c>
      <c r="P142" s="146">
        <f>O142*H142</f>
        <v>0</v>
      </c>
      <c r="Q142" s="146">
        <v>0</v>
      </c>
      <c r="R142" s="146">
        <f>Q142*H142</f>
        <v>0</v>
      </c>
      <c r="S142" s="146">
        <v>0.10100000000000001</v>
      </c>
      <c r="T142" s="147">
        <f>S142*H142</f>
        <v>0.60600000000000009</v>
      </c>
      <c r="AR142" s="148" t="s">
        <v>203</v>
      </c>
      <c r="AT142" s="148" t="s">
        <v>198</v>
      </c>
      <c r="AU142" s="148" t="s">
        <v>89</v>
      </c>
      <c r="AY142" s="17" t="s">
        <v>196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21</v>
      </c>
      <c r="BK142" s="149">
        <f>ROUND(I142*H142,2)</f>
        <v>0</v>
      </c>
      <c r="BL142" s="17" t="s">
        <v>203</v>
      </c>
      <c r="BM142" s="148" t="s">
        <v>804</v>
      </c>
    </row>
    <row r="143" spans="2:65" s="12" customFormat="1" ht="11.25">
      <c r="B143" s="150"/>
      <c r="D143" s="151" t="s">
        <v>205</v>
      </c>
      <c r="E143" s="152" t="s">
        <v>1</v>
      </c>
      <c r="F143" s="153" t="s">
        <v>805</v>
      </c>
      <c r="H143" s="154">
        <v>6</v>
      </c>
      <c r="I143" s="155"/>
      <c r="L143" s="150"/>
      <c r="M143" s="156"/>
      <c r="T143" s="157"/>
      <c r="AT143" s="152" t="s">
        <v>205</v>
      </c>
      <c r="AU143" s="152" t="s">
        <v>89</v>
      </c>
      <c r="AV143" s="12" t="s">
        <v>89</v>
      </c>
      <c r="AW143" s="12" t="s">
        <v>36</v>
      </c>
      <c r="AX143" s="12" t="s">
        <v>81</v>
      </c>
      <c r="AY143" s="152" t="s">
        <v>196</v>
      </c>
    </row>
    <row r="144" spans="2:65" s="14" customFormat="1" ht="11.25">
      <c r="B144" s="164"/>
      <c r="D144" s="151" t="s">
        <v>205</v>
      </c>
      <c r="E144" s="165" t="s">
        <v>757</v>
      </c>
      <c r="F144" s="166" t="s">
        <v>249</v>
      </c>
      <c r="H144" s="167">
        <v>6</v>
      </c>
      <c r="I144" s="168"/>
      <c r="L144" s="164"/>
      <c r="M144" s="169"/>
      <c r="T144" s="170"/>
      <c r="AT144" s="165" t="s">
        <v>205</v>
      </c>
      <c r="AU144" s="165" t="s">
        <v>89</v>
      </c>
      <c r="AV144" s="14" t="s">
        <v>203</v>
      </c>
      <c r="AW144" s="14" t="s">
        <v>36</v>
      </c>
      <c r="AX144" s="14" t="s">
        <v>21</v>
      </c>
      <c r="AY144" s="165" t="s">
        <v>196</v>
      </c>
    </row>
    <row r="145" spans="2:65" s="1" customFormat="1" ht="24.2" customHeight="1">
      <c r="B145" s="32"/>
      <c r="C145" s="137" t="s">
        <v>97</v>
      </c>
      <c r="D145" s="137" t="s">
        <v>198</v>
      </c>
      <c r="E145" s="138" t="s">
        <v>806</v>
      </c>
      <c r="F145" s="139" t="s">
        <v>807</v>
      </c>
      <c r="G145" s="140" t="s">
        <v>227</v>
      </c>
      <c r="H145" s="141">
        <v>22</v>
      </c>
      <c r="I145" s="142"/>
      <c r="J145" s="143">
        <f>ROUND(I145*H145,2)</f>
        <v>0</v>
      </c>
      <c r="K145" s="139" t="s">
        <v>202</v>
      </c>
      <c r="L145" s="32"/>
      <c r="M145" s="144" t="s">
        <v>1</v>
      </c>
      <c r="N145" s="145" t="s">
        <v>46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203</v>
      </c>
      <c r="AT145" s="148" t="s">
        <v>198</v>
      </c>
      <c r="AU145" s="148" t="s">
        <v>89</v>
      </c>
      <c r="AY145" s="17" t="s">
        <v>196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21</v>
      </c>
      <c r="BK145" s="149">
        <f>ROUND(I145*H145,2)</f>
        <v>0</v>
      </c>
      <c r="BL145" s="17" t="s">
        <v>203</v>
      </c>
      <c r="BM145" s="148" t="s">
        <v>808</v>
      </c>
    </row>
    <row r="146" spans="2:65" s="12" customFormat="1" ht="11.25">
      <c r="B146" s="150"/>
      <c r="D146" s="151" t="s">
        <v>205</v>
      </c>
      <c r="E146" s="152" t="s">
        <v>1</v>
      </c>
      <c r="F146" s="153" t="s">
        <v>809</v>
      </c>
      <c r="H146" s="154">
        <v>22</v>
      </c>
      <c r="I146" s="155"/>
      <c r="L146" s="150"/>
      <c r="M146" s="156"/>
      <c r="T146" s="157"/>
      <c r="AT146" s="152" t="s">
        <v>205</v>
      </c>
      <c r="AU146" s="152" t="s">
        <v>89</v>
      </c>
      <c r="AV146" s="12" t="s">
        <v>89</v>
      </c>
      <c r="AW146" s="12" t="s">
        <v>36</v>
      </c>
      <c r="AX146" s="12" t="s">
        <v>21</v>
      </c>
      <c r="AY146" s="152" t="s">
        <v>196</v>
      </c>
    </row>
    <row r="147" spans="2:65" s="1" customFormat="1" ht="24.2" customHeight="1">
      <c r="B147" s="32"/>
      <c r="C147" s="137" t="s">
        <v>203</v>
      </c>
      <c r="D147" s="137" t="s">
        <v>198</v>
      </c>
      <c r="E147" s="138" t="s">
        <v>810</v>
      </c>
      <c r="F147" s="139" t="s">
        <v>811</v>
      </c>
      <c r="G147" s="140" t="s">
        <v>201</v>
      </c>
      <c r="H147" s="141">
        <v>20.79</v>
      </c>
      <c r="I147" s="142"/>
      <c r="J147" s="143">
        <f>ROUND(I147*H147,2)</f>
        <v>0</v>
      </c>
      <c r="K147" s="139" t="s">
        <v>217</v>
      </c>
      <c r="L147" s="32"/>
      <c r="M147" s="144" t="s">
        <v>1</v>
      </c>
      <c r="N147" s="145" t="s">
        <v>46</v>
      </c>
      <c r="P147" s="146">
        <f>O147*H147</f>
        <v>0</v>
      </c>
      <c r="Q147" s="146">
        <v>0</v>
      </c>
      <c r="R147" s="146">
        <f>Q147*H147</f>
        <v>0</v>
      </c>
      <c r="S147" s="146">
        <v>0.11</v>
      </c>
      <c r="T147" s="147">
        <f>S147*H147</f>
        <v>2.2868999999999997</v>
      </c>
      <c r="AR147" s="148" t="s">
        <v>203</v>
      </c>
      <c r="AT147" s="148" t="s">
        <v>198</v>
      </c>
      <c r="AU147" s="148" t="s">
        <v>89</v>
      </c>
      <c r="AY147" s="17" t="s">
        <v>196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21</v>
      </c>
      <c r="BK147" s="149">
        <f>ROUND(I147*H147,2)</f>
        <v>0</v>
      </c>
      <c r="BL147" s="17" t="s">
        <v>203</v>
      </c>
      <c r="BM147" s="148" t="s">
        <v>812</v>
      </c>
    </row>
    <row r="148" spans="2:65" s="13" customFormat="1" ht="11.25">
      <c r="B148" s="158"/>
      <c r="D148" s="151" t="s">
        <v>205</v>
      </c>
      <c r="E148" s="159" t="s">
        <v>1</v>
      </c>
      <c r="F148" s="160" t="s">
        <v>813</v>
      </c>
      <c r="H148" s="159" t="s">
        <v>1</v>
      </c>
      <c r="I148" s="161"/>
      <c r="L148" s="158"/>
      <c r="M148" s="162"/>
      <c r="T148" s="163"/>
      <c r="AT148" s="159" t="s">
        <v>205</v>
      </c>
      <c r="AU148" s="159" t="s">
        <v>89</v>
      </c>
      <c r="AV148" s="13" t="s">
        <v>21</v>
      </c>
      <c r="AW148" s="13" t="s">
        <v>36</v>
      </c>
      <c r="AX148" s="13" t="s">
        <v>81</v>
      </c>
      <c r="AY148" s="159" t="s">
        <v>196</v>
      </c>
    </row>
    <row r="149" spans="2:65" s="12" customFormat="1" ht="11.25">
      <c r="B149" s="150"/>
      <c r="D149" s="151" t="s">
        <v>205</v>
      </c>
      <c r="E149" s="152" t="s">
        <v>1</v>
      </c>
      <c r="F149" s="153" t="s">
        <v>1718</v>
      </c>
      <c r="H149" s="154">
        <v>20.79</v>
      </c>
      <c r="I149" s="155"/>
      <c r="L149" s="150"/>
      <c r="M149" s="156"/>
      <c r="T149" s="157"/>
      <c r="AT149" s="152" t="s">
        <v>205</v>
      </c>
      <c r="AU149" s="152" t="s">
        <v>89</v>
      </c>
      <c r="AV149" s="12" t="s">
        <v>89</v>
      </c>
      <c r="AW149" s="12" t="s">
        <v>36</v>
      </c>
      <c r="AX149" s="12" t="s">
        <v>81</v>
      </c>
      <c r="AY149" s="152" t="s">
        <v>196</v>
      </c>
    </row>
    <row r="150" spans="2:65" s="14" customFormat="1" ht="11.25">
      <c r="B150" s="164"/>
      <c r="D150" s="151" t="s">
        <v>205</v>
      </c>
      <c r="E150" s="165" t="s">
        <v>750</v>
      </c>
      <c r="F150" s="166" t="s">
        <v>249</v>
      </c>
      <c r="H150" s="167">
        <v>20.79</v>
      </c>
      <c r="I150" s="168"/>
      <c r="L150" s="164"/>
      <c r="M150" s="169"/>
      <c r="T150" s="170"/>
      <c r="AT150" s="165" t="s">
        <v>205</v>
      </c>
      <c r="AU150" s="165" t="s">
        <v>89</v>
      </c>
      <c r="AV150" s="14" t="s">
        <v>203</v>
      </c>
      <c r="AW150" s="14" t="s">
        <v>36</v>
      </c>
      <c r="AX150" s="14" t="s">
        <v>21</v>
      </c>
      <c r="AY150" s="165" t="s">
        <v>196</v>
      </c>
    </row>
    <row r="151" spans="2:65" s="1" customFormat="1" ht="33" customHeight="1">
      <c r="B151" s="32"/>
      <c r="C151" s="137" t="s">
        <v>219</v>
      </c>
      <c r="D151" s="137" t="s">
        <v>198</v>
      </c>
      <c r="E151" s="138" t="s">
        <v>815</v>
      </c>
      <c r="F151" s="139" t="s">
        <v>816</v>
      </c>
      <c r="G151" s="140" t="s">
        <v>201</v>
      </c>
      <c r="H151" s="141">
        <v>20.79</v>
      </c>
      <c r="I151" s="142"/>
      <c r="J151" s="143">
        <f>ROUND(I151*H151,2)</f>
        <v>0</v>
      </c>
      <c r="K151" s="139" t="s">
        <v>202</v>
      </c>
      <c r="L151" s="32"/>
      <c r="M151" s="144" t="s">
        <v>1</v>
      </c>
      <c r="N151" s="145" t="s">
        <v>46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203</v>
      </c>
      <c r="AT151" s="148" t="s">
        <v>198</v>
      </c>
      <c r="AU151" s="148" t="s">
        <v>89</v>
      </c>
      <c r="AY151" s="17" t="s">
        <v>196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21</v>
      </c>
      <c r="BK151" s="149">
        <f>ROUND(I151*H151,2)</f>
        <v>0</v>
      </c>
      <c r="BL151" s="17" t="s">
        <v>203</v>
      </c>
      <c r="BM151" s="148" t="s">
        <v>817</v>
      </c>
    </row>
    <row r="152" spans="2:65" s="12" customFormat="1" ht="11.25">
      <c r="B152" s="150"/>
      <c r="D152" s="151" t="s">
        <v>205</v>
      </c>
      <c r="E152" s="152" t="s">
        <v>1</v>
      </c>
      <c r="F152" s="153" t="s">
        <v>750</v>
      </c>
      <c r="H152" s="154">
        <v>20.79</v>
      </c>
      <c r="I152" s="155"/>
      <c r="L152" s="150"/>
      <c r="M152" s="156"/>
      <c r="T152" s="157"/>
      <c r="AT152" s="152" t="s">
        <v>205</v>
      </c>
      <c r="AU152" s="152" t="s">
        <v>89</v>
      </c>
      <c r="AV152" s="12" t="s">
        <v>89</v>
      </c>
      <c r="AW152" s="12" t="s">
        <v>36</v>
      </c>
      <c r="AX152" s="12" t="s">
        <v>21</v>
      </c>
      <c r="AY152" s="152" t="s">
        <v>196</v>
      </c>
    </row>
    <row r="153" spans="2:65" s="1" customFormat="1" ht="24.2" customHeight="1">
      <c r="B153" s="32"/>
      <c r="C153" s="137" t="s">
        <v>224</v>
      </c>
      <c r="D153" s="137" t="s">
        <v>198</v>
      </c>
      <c r="E153" s="138" t="s">
        <v>818</v>
      </c>
      <c r="F153" s="139" t="s">
        <v>819</v>
      </c>
      <c r="G153" s="140" t="s">
        <v>201</v>
      </c>
      <c r="H153" s="141">
        <v>3.85</v>
      </c>
      <c r="I153" s="142"/>
      <c r="J153" s="143">
        <f>ROUND(I153*H153,2)</f>
        <v>0</v>
      </c>
      <c r="K153" s="139" t="s">
        <v>217</v>
      </c>
      <c r="L153" s="32"/>
      <c r="M153" s="144" t="s">
        <v>1</v>
      </c>
      <c r="N153" s="145" t="s">
        <v>46</v>
      </c>
      <c r="P153" s="146">
        <f>O153*H153</f>
        <v>0</v>
      </c>
      <c r="Q153" s="146">
        <v>0</v>
      </c>
      <c r="R153" s="146">
        <f>Q153*H153</f>
        <v>0</v>
      </c>
      <c r="S153" s="146">
        <v>0.13</v>
      </c>
      <c r="T153" s="147">
        <f>S153*H153</f>
        <v>0.50050000000000006</v>
      </c>
      <c r="AR153" s="148" t="s">
        <v>203</v>
      </c>
      <c r="AT153" s="148" t="s">
        <v>198</v>
      </c>
      <c r="AU153" s="148" t="s">
        <v>89</v>
      </c>
      <c r="AY153" s="17" t="s">
        <v>196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21</v>
      </c>
      <c r="BK153" s="149">
        <f>ROUND(I153*H153,2)</f>
        <v>0</v>
      </c>
      <c r="BL153" s="17" t="s">
        <v>203</v>
      </c>
      <c r="BM153" s="148" t="s">
        <v>820</v>
      </c>
    </row>
    <row r="154" spans="2:65" s="13" customFormat="1" ht="11.25">
      <c r="B154" s="158"/>
      <c r="D154" s="151" t="s">
        <v>205</v>
      </c>
      <c r="E154" s="159" t="s">
        <v>1</v>
      </c>
      <c r="F154" s="160" t="s">
        <v>821</v>
      </c>
      <c r="H154" s="159" t="s">
        <v>1</v>
      </c>
      <c r="I154" s="161"/>
      <c r="L154" s="158"/>
      <c r="M154" s="162"/>
      <c r="T154" s="163"/>
      <c r="AT154" s="159" t="s">
        <v>205</v>
      </c>
      <c r="AU154" s="159" t="s">
        <v>89</v>
      </c>
      <c r="AV154" s="13" t="s">
        <v>21</v>
      </c>
      <c r="AW154" s="13" t="s">
        <v>36</v>
      </c>
      <c r="AX154" s="13" t="s">
        <v>81</v>
      </c>
      <c r="AY154" s="159" t="s">
        <v>196</v>
      </c>
    </row>
    <row r="155" spans="2:65" s="12" customFormat="1" ht="11.25">
      <c r="B155" s="150"/>
      <c r="D155" s="151" t="s">
        <v>205</v>
      </c>
      <c r="E155" s="152" t="s">
        <v>1</v>
      </c>
      <c r="F155" s="153" t="s">
        <v>1719</v>
      </c>
      <c r="H155" s="154">
        <v>3.85</v>
      </c>
      <c r="I155" s="155"/>
      <c r="L155" s="150"/>
      <c r="M155" s="156"/>
      <c r="T155" s="157"/>
      <c r="AT155" s="152" t="s">
        <v>205</v>
      </c>
      <c r="AU155" s="152" t="s">
        <v>89</v>
      </c>
      <c r="AV155" s="12" t="s">
        <v>89</v>
      </c>
      <c r="AW155" s="12" t="s">
        <v>36</v>
      </c>
      <c r="AX155" s="12" t="s">
        <v>81</v>
      </c>
      <c r="AY155" s="152" t="s">
        <v>196</v>
      </c>
    </row>
    <row r="156" spans="2:65" s="14" customFormat="1" ht="11.25">
      <c r="B156" s="164"/>
      <c r="D156" s="151" t="s">
        <v>205</v>
      </c>
      <c r="E156" s="165" t="s">
        <v>752</v>
      </c>
      <c r="F156" s="166" t="s">
        <v>249</v>
      </c>
      <c r="H156" s="167">
        <v>3.85</v>
      </c>
      <c r="I156" s="168"/>
      <c r="L156" s="164"/>
      <c r="M156" s="169"/>
      <c r="T156" s="170"/>
      <c r="AT156" s="165" t="s">
        <v>205</v>
      </c>
      <c r="AU156" s="165" t="s">
        <v>89</v>
      </c>
      <c r="AV156" s="14" t="s">
        <v>203</v>
      </c>
      <c r="AW156" s="14" t="s">
        <v>36</v>
      </c>
      <c r="AX156" s="14" t="s">
        <v>21</v>
      </c>
      <c r="AY156" s="165" t="s">
        <v>196</v>
      </c>
    </row>
    <row r="157" spans="2:65" s="1" customFormat="1" ht="33" customHeight="1">
      <c r="B157" s="32"/>
      <c r="C157" s="137" t="s">
        <v>231</v>
      </c>
      <c r="D157" s="137" t="s">
        <v>198</v>
      </c>
      <c r="E157" s="138" t="s">
        <v>815</v>
      </c>
      <c r="F157" s="139" t="s">
        <v>816</v>
      </c>
      <c r="G157" s="140" t="s">
        <v>201</v>
      </c>
      <c r="H157" s="141">
        <v>3.85</v>
      </c>
      <c r="I157" s="142"/>
      <c r="J157" s="143">
        <f>ROUND(I157*H157,2)</f>
        <v>0</v>
      </c>
      <c r="K157" s="139" t="s">
        <v>202</v>
      </c>
      <c r="L157" s="32"/>
      <c r="M157" s="144" t="s">
        <v>1</v>
      </c>
      <c r="N157" s="145" t="s">
        <v>46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203</v>
      </c>
      <c r="AT157" s="148" t="s">
        <v>198</v>
      </c>
      <c r="AU157" s="148" t="s">
        <v>89</v>
      </c>
      <c r="AY157" s="17" t="s">
        <v>196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21</v>
      </c>
      <c r="BK157" s="149">
        <f>ROUND(I157*H157,2)</f>
        <v>0</v>
      </c>
      <c r="BL157" s="17" t="s">
        <v>203</v>
      </c>
      <c r="BM157" s="148" t="s">
        <v>823</v>
      </c>
    </row>
    <row r="158" spans="2:65" s="12" customFormat="1" ht="11.25">
      <c r="B158" s="150"/>
      <c r="D158" s="151" t="s">
        <v>205</v>
      </c>
      <c r="E158" s="152" t="s">
        <v>1</v>
      </c>
      <c r="F158" s="153" t="s">
        <v>752</v>
      </c>
      <c r="H158" s="154">
        <v>3.85</v>
      </c>
      <c r="I158" s="155"/>
      <c r="L158" s="150"/>
      <c r="M158" s="156"/>
      <c r="T158" s="157"/>
      <c r="AT158" s="152" t="s">
        <v>205</v>
      </c>
      <c r="AU158" s="152" t="s">
        <v>89</v>
      </c>
      <c r="AV158" s="12" t="s">
        <v>89</v>
      </c>
      <c r="AW158" s="12" t="s">
        <v>36</v>
      </c>
      <c r="AX158" s="12" t="s">
        <v>21</v>
      </c>
      <c r="AY158" s="152" t="s">
        <v>196</v>
      </c>
    </row>
    <row r="159" spans="2:65" s="1" customFormat="1" ht="33" customHeight="1">
      <c r="B159" s="32"/>
      <c r="C159" s="137" t="s">
        <v>235</v>
      </c>
      <c r="D159" s="137" t="s">
        <v>198</v>
      </c>
      <c r="E159" s="138" t="s">
        <v>832</v>
      </c>
      <c r="F159" s="139" t="s">
        <v>833</v>
      </c>
      <c r="G159" s="140" t="s">
        <v>201</v>
      </c>
      <c r="H159" s="141">
        <v>3.85</v>
      </c>
      <c r="I159" s="142"/>
      <c r="J159" s="143">
        <f>ROUND(I159*H159,2)</f>
        <v>0</v>
      </c>
      <c r="K159" s="139" t="s">
        <v>202</v>
      </c>
      <c r="L159" s="32"/>
      <c r="M159" s="144" t="s">
        <v>1</v>
      </c>
      <c r="N159" s="145" t="s">
        <v>46</v>
      </c>
      <c r="P159" s="146">
        <f>O159*H159</f>
        <v>0</v>
      </c>
      <c r="Q159" s="146">
        <v>0</v>
      </c>
      <c r="R159" s="146">
        <f>Q159*H159</f>
        <v>0</v>
      </c>
      <c r="S159" s="146">
        <v>0.28999999999999998</v>
      </c>
      <c r="T159" s="147">
        <f>S159*H159</f>
        <v>1.1165</v>
      </c>
      <c r="AR159" s="148" t="s">
        <v>203</v>
      </c>
      <c r="AT159" s="148" t="s">
        <v>198</v>
      </c>
      <c r="AU159" s="148" t="s">
        <v>89</v>
      </c>
      <c r="AY159" s="17" t="s">
        <v>196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21</v>
      </c>
      <c r="BK159" s="149">
        <f>ROUND(I159*H159,2)</f>
        <v>0</v>
      </c>
      <c r="BL159" s="17" t="s">
        <v>203</v>
      </c>
      <c r="BM159" s="148" t="s">
        <v>834</v>
      </c>
    </row>
    <row r="160" spans="2:65" s="12" customFormat="1" ht="11.25">
      <c r="B160" s="150"/>
      <c r="D160" s="151" t="s">
        <v>205</v>
      </c>
      <c r="E160" s="152" t="s">
        <v>1</v>
      </c>
      <c r="F160" s="153" t="s">
        <v>835</v>
      </c>
      <c r="H160" s="154">
        <v>3.85</v>
      </c>
      <c r="I160" s="155"/>
      <c r="L160" s="150"/>
      <c r="M160" s="156"/>
      <c r="T160" s="157"/>
      <c r="AT160" s="152" t="s">
        <v>205</v>
      </c>
      <c r="AU160" s="152" t="s">
        <v>89</v>
      </c>
      <c r="AV160" s="12" t="s">
        <v>89</v>
      </c>
      <c r="AW160" s="12" t="s">
        <v>36</v>
      </c>
      <c r="AX160" s="12" t="s">
        <v>21</v>
      </c>
      <c r="AY160" s="152" t="s">
        <v>196</v>
      </c>
    </row>
    <row r="161" spans="2:65" s="1" customFormat="1" ht="33" customHeight="1">
      <c r="B161" s="32"/>
      <c r="C161" s="137" t="s">
        <v>240</v>
      </c>
      <c r="D161" s="137" t="s">
        <v>198</v>
      </c>
      <c r="E161" s="138" t="s">
        <v>199</v>
      </c>
      <c r="F161" s="139" t="s">
        <v>200</v>
      </c>
      <c r="G161" s="140" t="s">
        <v>201</v>
      </c>
      <c r="H161" s="141">
        <v>12.76</v>
      </c>
      <c r="I161" s="142"/>
      <c r="J161" s="143">
        <f>ROUND(I161*H161,2)</f>
        <v>0</v>
      </c>
      <c r="K161" s="139" t="s">
        <v>202</v>
      </c>
      <c r="L161" s="32"/>
      <c r="M161" s="144" t="s">
        <v>1</v>
      </c>
      <c r="N161" s="145" t="s">
        <v>46</v>
      </c>
      <c r="P161" s="146">
        <f>O161*H161</f>
        <v>0</v>
      </c>
      <c r="Q161" s="146">
        <v>0</v>
      </c>
      <c r="R161" s="146">
        <f>Q161*H161</f>
        <v>0</v>
      </c>
      <c r="S161" s="146">
        <v>0.28999999999999998</v>
      </c>
      <c r="T161" s="147">
        <f>S161*H161</f>
        <v>3.7003999999999997</v>
      </c>
      <c r="AR161" s="148" t="s">
        <v>203</v>
      </c>
      <c r="AT161" s="148" t="s">
        <v>198</v>
      </c>
      <c r="AU161" s="148" t="s">
        <v>89</v>
      </c>
      <c r="AY161" s="17" t="s">
        <v>196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21</v>
      </c>
      <c r="BK161" s="149">
        <f>ROUND(I161*H161,2)</f>
        <v>0</v>
      </c>
      <c r="BL161" s="17" t="s">
        <v>203</v>
      </c>
      <c r="BM161" s="148" t="s">
        <v>204</v>
      </c>
    </row>
    <row r="162" spans="2:65" s="12" customFormat="1" ht="11.25">
      <c r="B162" s="150"/>
      <c r="D162" s="151" t="s">
        <v>205</v>
      </c>
      <c r="E162" s="152" t="s">
        <v>1</v>
      </c>
      <c r="F162" s="153" t="s">
        <v>206</v>
      </c>
      <c r="H162" s="154">
        <v>12.76</v>
      </c>
      <c r="I162" s="155"/>
      <c r="L162" s="150"/>
      <c r="M162" s="156"/>
      <c r="T162" s="157"/>
      <c r="AT162" s="152" t="s">
        <v>205</v>
      </c>
      <c r="AU162" s="152" t="s">
        <v>89</v>
      </c>
      <c r="AV162" s="12" t="s">
        <v>89</v>
      </c>
      <c r="AW162" s="12" t="s">
        <v>36</v>
      </c>
      <c r="AX162" s="12" t="s">
        <v>21</v>
      </c>
      <c r="AY162" s="152" t="s">
        <v>196</v>
      </c>
    </row>
    <row r="163" spans="2:65" s="1" customFormat="1" ht="33" customHeight="1">
      <c r="B163" s="32"/>
      <c r="C163" s="137" t="s">
        <v>26</v>
      </c>
      <c r="D163" s="137" t="s">
        <v>198</v>
      </c>
      <c r="E163" s="138" t="s">
        <v>840</v>
      </c>
      <c r="F163" s="139" t="s">
        <v>841</v>
      </c>
      <c r="G163" s="140" t="s">
        <v>201</v>
      </c>
      <c r="H163" s="141">
        <v>20.79</v>
      </c>
      <c r="I163" s="142"/>
      <c r="J163" s="143">
        <f>ROUND(I163*H163,2)</f>
        <v>0</v>
      </c>
      <c r="K163" s="139" t="s">
        <v>202</v>
      </c>
      <c r="L163" s="32"/>
      <c r="M163" s="144" t="s">
        <v>1</v>
      </c>
      <c r="N163" s="145" t="s">
        <v>46</v>
      </c>
      <c r="P163" s="146">
        <f>O163*H163</f>
        <v>0</v>
      </c>
      <c r="Q163" s="146">
        <v>0</v>
      </c>
      <c r="R163" s="146">
        <f>Q163*H163</f>
        <v>0</v>
      </c>
      <c r="S163" s="146">
        <v>0.44</v>
      </c>
      <c r="T163" s="147">
        <f>S163*H163</f>
        <v>9.1475999999999988</v>
      </c>
      <c r="AR163" s="148" t="s">
        <v>203</v>
      </c>
      <c r="AT163" s="148" t="s">
        <v>198</v>
      </c>
      <c r="AU163" s="148" t="s">
        <v>89</v>
      </c>
      <c r="AY163" s="17" t="s">
        <v>196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21</v>
      </c>
      <c r="BK163" s="149">
        <f>ROUND(I163*H163,2)</f>
        <v>0</v>
      </c>
      <c r="BL163" s="17" t="s">
        <v>203</v>
      </c>
      <c r="BM163" s="148" t="s">
        <v>842</v>
      </c>
    </row>
    <row r="164" spans="2:65" s="12" customFormat="1" ht="11.25">
      <c r="B164" s="150"/>
      <c r="D164" s="151" t="s">
        <v>205</v>
      </c>
      <c r="E164" s="152" t="s">
        <v>1</v>
      </c>
      <c r="F164" s="153" t="s">
        <v>843</v>
      </c>
      <c r="H164" s="154">
        <v>20.79</v>
      </c>
      <c r="I164" s="155"/>
      <c r="L164" s="150"/>
      <c r="M164" s="156"/>
      <c r="T164" s="157"/>
      <c r="AT164" s="152" t="s">
        <v>205</v>
      </c>
      <c r="AU164" s="152" t="s">
        <v>89</v>
      </c>
      <c r="AV164" s="12" t="s">
        <v>89</v>
      </c>
      <c r="AW164" s="12" t="s">
        <v>36</v>
      </c>
      <c r="AX164" s="12" t="s">
        <v>21</v>
      </c>
      <c r="AY164" s="152" t="s">
        <v>196</v>
      </c>
    </row>
    <row r="165" spans="2:65" s="1" customFormat="1" ht="21.75" customHeight="1">
      <c r="B165" s="32"/>
      <c r="C165" s="137" t="s">
        <v>157</v>
      </c>
      <c r="D165" s="137" t="s">
        <v>198</v>
      </c>
      <c r="E165" s="138" t="s">
        <v>207</v>
      </c>
      <c r="F165" s="139" t="s">
        <v>208</v>
      </c>
      <c r="G165" s="140" t="s">
        <v>209</v>
      </c>
      <c r="H165" s="141">
        <v>19.597999999999999</v>
      </c>
      <c r="I165" s="142"/>
      <c r="J165" s="143">
        <f>ROUND(I165*H165,2)</f>
        <v>0</v>
      </c>
      <c r="K165" s="139" t="s">
        <v>202</v>
      </c>
      <c r="L165" s="32"/>
      <c r="M165" s="144" t="s">
        <v>1</v>
      </c>
      <c r="N165" s="145" t="s">
        <v>46</v>
      </c>
      <c r="P165" s="146">
        <f>O165*H165</f>
        <v>0</v>
      </c>
      <c r="Q165" s="146">
        <v>0</v>
      </c>
      <c r="R165" s="146">
        <f>Q165*H165</f>
        <v>0</v>
      </c>
      <c r="S165" s="146">
        <v>0</v>
      </c>
      <c r="T165" s="147">
        <f>S165*H165</f>
        <v>0</v>
      </c>
      <c r="AR165" s="148" t="s">
        <v>203</v>
      </c>
      <c r="AT165" s="148" t="s">
        <v>198</v>
      </c>
      <c r="AU165" s="148" t="s">
        <v>89</v>
      </c>
      <c r="AY165" s="17" t="s">
        <v>196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21</v>
      </c>
      <c r="BK165" s="149">
        <f>ROUND(I165*H165,2)</f>
        <v>0</v>
      </c>
      <c r="BL165" s="17" t="s">
        <v>203</v>
      </c>
      <c r="BM165" s="148" t="s">
        <v>210</v>
      </c>
    </row>
    <row r="166" spans="2:65" s="1" customFormat="1" ht="24.2" customHeight="1">
      <c r="B166" s="32"/>
      <c r="C166" s="137" t="s">
        <v>8</v>
      </c>
      <c r="D166" s="137" t="s">
        <v>198</v>
      </c>
      <c r="E166" s="138" t="s">
        <v>211</v>
      </c>
      <c r="F166" s="139" t="s">
        <v>212</v>
      </c>
      <c r="G166" s="140" t="s">
        <v>209</v>
      </c>
      <c r="H166" s="141">
        <v>78.391999999999996</v>
      </c>
      <c r="I166" s="142"/>
      <c r="J166" s="143">
        <f>ROUND(I166*H166,2)</f>
        <v>0</v>
      </c>
      <c r="K166" s="139" t="s">
        <v>202</v>
      </c>
      <c r="L166" s="32"/>
      <c r="M166" s="144" t="s">
        <v>1</v>
      </c>
      <c r="N166" s="145" t="s">
        <v>46</v>
      </c>
      <c r="P166" s="146">
        <f>O166*H166</f>
        <v>0</v>
      </c>
      <c r="Q166" s="146">
        <v>0</v>
      </c>
      <c r="R166" s="146">
        <f>Q166*H166</f>
        <v>0</v>
      </c>
      <c r="S166" s="146">
        <v>0</v>
      </c>
      <c r="T166" s="147">
        <f>S166*H166</f>
        <v>0</v>
      </c>
      <c r="AR166" s="148" t="s">
        <v>203</v>
      </c>
      <c r="AT166" s="148" t="s">
        <v>198</v>
      </c>
      <c r="AU166" s="148" t="s">
        <v>89</v>
      </c>
      <c r="AY166" s="17" t="s">
        <v>196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7" t="s">
        <v>21</v>
      </c>
      <c r="BK166" s="149">
        <f>ROUND(I166*H166,2)</f>
        <v>0</v>
      </c>
      <c r="BL166" s="17" t="s">
        <v>203</v>
      </c>
      <c r="BM166" s="148" t="s">
        <v>213</v>
      </c>
    </row>
    <row r="167" spans="2:65" s="12" customFormat="1" ht="11.25">
      <c r="B167" s="150"/>
      <c r="D167" s="151" t="s">
        <v>205</v>
      </c>
      <c r="F167" s="153" t="s">
        <v>1720</v>
      </c>
      <c r="H167" s="154">
        <v>78.391999999999996</v>
      </c>
      <c r="I167" s="155"/>
      <c r="L167" s="150"/>
      <c r="M167" s="156"/>
      <c r="T167" s="157"/>
      <c r="AT167" s="152" t="s">
        <v>205</v>
      </c>
      <c r="AU167" s="152" t="s">
        <v>89</v>
      </c>
      <c r="AV167" s="12" t="s">
        <v>89</v>
      </c>
      <c r="AW167" s="12" t="s">
        <v>4</v>
      </c>
      <c r="AX167" s="12" t="s">
        <v>21</v>
      </c>
      <c r="AY167" s="152" t="s">
        <v>196</v>
      </c>
    </row>
    <row r="168" spans="2:65" s="1" customFormat="1" ht="24.2" customHeight="1">
      <c r="B168" s="32"/>
      <c r="C168" s="137" t="s">
        <v>255</v>
      </c>
      <c r="D168" s="137" t="s">
        <v>198</v>
      </c>
      <c r="E168" s="138" t="s">
        <v>215</v>
      </c>
      <c r="F168" s="139" t="s">
        <v>216</v>
      </c>
      <c r="G168" s="140" t="s">
        <v>209</v>
      </c>
      <c r="H168" s="141">
        <v>19.597999999999999</v>
      </c>
      <c r="I168" s="142"/>
      <c r="J168" s="143">
        <f>ROUND(I168*H168,2)</f>
        <v>0</v>
      </c>
      <c r="K168" s="139" t="s">
        <v>217</v>
      </c>
      <c r="L168" s="32"/>
      <c r="M168" s="144" t="s">
        <v>1</v>
      </c>
      <c r="N168" s="145" t="s">
        <v>46</v>
      </c>
      <c r="P168" s="146">
        <f>O168*H168</f>
        <v>0</v>
      </c>
      <c r="Q168" s="146">
        <v>0</v>
      </c>
      <c r="R168" s="146">
        <f>Q168*H168</f>
        <v>0</v>
      </c>
      <c r="S168" s="146">
        <v>0</v>
      </c>
      <c r="T168" s="147">
        <f>S168*H168</f>
        <v>0</v>
      </c>
      <c r="AR168" s="148" t="s">
        <v>203</v>
      </c>
      <c r="AT168" s="148" t="s">
        <v>198</v>
      </c>
      <c r="AU168" s="148" t="s">
        <v>89</v>
      </c>
      <c r="AY168" s="17" t="s">
        <v>196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7" t="s">
        <v>21</v>
      </c>
      <c r="BK168" s="149">
        <f>ROUND(I168*H168,2)</f>
        <v>0</v>
      </c>
      <c r="BL168" s="17" t="s">
        <v>203</v>
      </c>
      <c r="BM168" s="148" t="s">
        <v>218</v>
      </c>
    </row>
    <row r="169" spans="2:65" s="1" customFormat="1" ht="33" customHeight="1">
      <c r="B169" s="32"/>
      <c r="C169" s="137" t="s">
        <v>258</v>
      </c>
      <c r="D169" s="137" t="s">
        <v>198</v>
      </c>
      <c r="E169" s="138" t="s">
        <v>845</v>
      </c>
      <c r="F169" s="139" t="s">
        <v>846</v>
      </c>
      <c r="G169" s="140" t="s">
        <v>201</v>
      </c>
      <c r="H169" s="141">
        <v>3.85</v>
      </c>
      <c r="I169" s="142"/>
      <c r="J169" s="143">
        <f>ROUND(I169*H169,2)</f>
        <v>0</v>
      </c>
      <c r="K169" s="139" t="s">
        <v>202</v>
      </c>
      <c r="L169" s="32"/>
      <c r="M169" s="144" t="s">
        <v>1</v>
      </c>
      <c r="N169" s="145" t="s">
        <v>46</v>
      </c>
      <c r="P169" s="146">
        <f>O169*H169</f>
        <v>0</v>
      </c>
      <c r="Q169" s="146">
        <v>0</v>
      </c>
      <c r="R169" s="146">
        <f>Q169*H169</f>
        <v>0</v>
      </c>
      <c r="S169" s="146">
        <v>0.32500000000000001</v>
      </c>
      <c r="T169" s="147">
        <f>S169*H169</f>
        <v>1.25125</v>
      </c>
      <c r="AR169" s="148" t="s">
        <v>203</v>
      </c>
      <c r="AT169" s="148" t="s">
        <v>198</v>
      </c>
      <c r="AU169" s="148" t="s">
        <v>89</v>
      </c>
      <c r="AY169" s="17" t="s">
        <v>196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21</v>
      </c>
      <c r="BK169" s="149">
        <f>ROUND(I169*H169,2)</f>
        <v>0</v>
      </c>
      <c r="BL169" s="17" t="s">
        <v>203</v>
      </c>
      <c r="BM169" s="148" t="s">
        <v>847</v>
      </c>
    </row>
    <row r="170" spans="2:65" s="12" customFormat="1" ht="11.25">
      <c r="B170" s="150"/>
      <c r="D170" s="151" t="s">
        <v>205</v>
      </c>
      <c r="E170" s="152" t="s">
        <v>1</v>
      </c>
      <c r="F170" s="153" t="s">
        <v>848</v>
      </c>
      <c r="H170" s="154">
        <v>3.85</v>
      </c>
      <c r="I170" s="155"/>
      <c r="L170" s="150"/>
      <c r="M170" s="156"/>
      <c r="T170" s="157"/>
      <c r="AT170" s="152" t="s">
        <v>205</v>
      </c>
      <c r="AU170" s="152" t="s">
        <v>89</v>
      </c>
      <c r="AV170" s="12" t="s">
        <v>89</v>
      </c>
      <c r="AW170" s="12" t="s">
        <v>36</v>
      </c>
      <c r="AX170" s="12" t="s">
        <v>21</v>
      </c>
      <c r="AY170" s="152" t="s">
        <v>196</v>
      </c>
    </row>
    <row r="171" spans="2:65" s="1" customFormat="1" ht="24.2" customHeight="1">
      <c r="B171" s="32"/>
      <c r="C171" s="137" t="s">
        <v>262</v>
      </c>
      <c r="D171" s="137" t="s">
        <v>198</v>
      </c>
      <c r="E171" s="138" t="s">
        <v>849</v>
      </c>
      <c r="F171" s="139" t="s">
        <v>850</v>
      </c>
      <c r="G171" s="140" t="s">
        <v>227</v>
      </c>
      <c r="H171" s="141">
        <v>7</v>
      </c>
      <c r="I171" s="142"/>
      <c r="J171" s="143">
        <f>ROUND(I171*H171,2)</f>
        <v>0</v>
      </c>
      <c r="K171" s="139" t="s">
        <v>202</v>
      </c>
      <c r="L171" s="32"/>
      <c r="M171" s="144" t="s">
        <v>1</v>
      </c>
      <c r="N171" s="145" t="s">
        <v>46</v>
      </c>
      <c r="P171" s="146">
        <f>O171*H171</f>
        <v>0</v>
      </c>
      <c r="Q171" s="146">
        <v>3.0000000000000001E-5</v>
      </c>
      <c r="R171" s="146">
        <f>Q171*H171</f>
        <v>2.1000000000000001E-4</v>
      </c>
      <c r="S171" s="146">
        <v>0</v>
      </c>
      <c r="T171" s="147">
        <f>S171*H171</f>
        <v>0</v>
      </c>
      <c r="AR171" s="148" t="s">
        <v>203</v>
      </c>
      <c r="AT171" s="148" t="s">
        <v>198</v>
      </c>
      <c r="AU171" s="148" t="s">
        <v>89</v>
      </c>
      <c r="AY171" s="17" t="s">
        <v>196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21</v>
      </c>
      <c r="BK171" s="149">
        <f>ROUND(I171*H171,2)</f>
        <v>0</v>
      </c>
      <c r="BL171" s="17" t="s">
        <v>203</v>
      </c>
      <c r="BM171" s="148" t="s">
        <v>851</v>
      </c>
    </row>
    <row r="172" spans="2:65" s="13" customFormat="1" ht="11.25">
      <c r="B172" s="158"/>
      <c r="D172" s="151" t="s">
        <v>205</v>
      </c>
      <c r="E172" s="159" t="s">
        <v>1</v>
      </c>
      <c r="F172" s="160" t="s">
        <v>821</v>
      </c>
      <c r="H172" s="159" t="s">
        <v>1</v>
      </c>
      <c r="I172" s="161"/>
      <c r="L172" s="158"/>
      <c r="M172" s="162"/>
      <c r="T172" s="163"/>
      <c r="AT172" s="159" t="s">
        <v>205</v>
      </c>
      <c r="AU172" s="159" t="s">
        <v>89</v>
      </c>
      <c r="AV172" s="13" t="s">
        <v>21</v>
      </c>
      <c r="AW172" s="13" t="s">
        <v>36</v>
      </c>
      <c r="AX172" s="13" t="s">
        <v>81</v>
      </c>
      <c r="AY172" s="159" t="s">
        <v>196</v>
      </c>
    </row>
    <row r="173" spans="2:65" s="12" customFormat="1" ht="11.25">
      <c r="B173" s="150"/>
      <c r="D173" s="151" t="s">
        <v>205</v>
      </c>
      <c r="E173" s="152" t="s">
        <v>1</v>
      </c>
      <c r="F173" s="153" t="s">
        <v>852</v>
      </c>
      <c r="H173" s="154">
        <v>7</v>
      </c>
      <c r="I173" s="155"/>
      <c r="L173" s="150"/>
      <c r="M173" s="156"/>
      <c r="T173" s="157"/>
      <c r="AT173" s="152" t="s">
        <v>205</v>
      </c>
      <c r="AU173" s="152" t="s">
        <v>89</v>
      </c>
      <c r="AV173" s="12" t="s">
        <v>89</v>
      </c>
      <c r="AW173" s="12" t="s">
        <v>36</v>
      </c>
      <c r="AX173" s="12" t="s">
        <v>21</v>
      </c>
      <c r="AY173" s="152" t="s">
        <v>196</v>
      </c>
    </row>
    <row r="174" spans="2:65" s="1" customFormat="1" ht="33" customHeight="1">
      <c r="B174" s="32"/>
      <c r="C174" s="137" t="s">
        <v>267</v>
      </c>
      <c r="D174" s="137" t="s">
        <v>198</v>
      </c>
      <c r="E174" s="138" t="s">
        <v>220</v>
      </c>
      <c r="F174" s="139" t="s">
        <v>221</v>
      </c>
      <c r="G174" s="140" t="s">
        <v>201</v>
      </c>
      <c r="H174" s="141">
        <v>12.76</v>
      </c>
      <c r="I174" s="142"/>
      <c r="J174" s="143">
        <f>ROUND(I174*H174,2)</f>
        <v>0</v>
      </c>
      <c r="K174" s="139" t="s">
        <v>202</v>
      </c>
      <c r="L174" s="32"/>
      <c r="M174" s="144" t="s">
        <v>1</v>
      </c>
      <c r="N174" s="145" t="s">
        <v>46</v>
      </c>
      <c r="P174" s="146">
        <f>O174*H174</f>
        <v>0</v>
      </c>
      <c r="Q174" s="146">
        <v>0</v>
      </c>
      <c r="R174" s="146">
        <f>Q174*H174</f>
        <v>0</v>
      </c>
      <c r="S174" s="146">
        <v>0.625</v>
      </c>
      <c r="T174" s="147">
        <f>S174*H174</f>
        <v>7.9749999999999996</v>
      </c>
      <c r="AR174" s="148" t="s">
        <v>203</v>
      </c>
      <c r="AT174" s="148" t="s">
        <v>198</v>
      </c>
      <c r="AU174" s="148" t="s">
        <v>89</v>
      </c>
      <c r="AY174" s="17" t="s">
        <v>196</v>
      </c>
      <c r="BE174" s="149">
        <f>IF(N174="základní",J174,0)</f>
        <v>0</v>
      </c>
      <c r="BF174" s="149">
        <f>IF(N174="snížená",J174,0)</f>
        <v>0</v>
      </c>
      <c r="BG174" s="149">
        <f>IF(N174="zákl. přenesená",J174,0)</f>
        <v>0</v>
      </c>
      <c r="BH174" s="149">
        <f>IF(N174="sníž. přenesená",J174,0)</f>
        <v>0</v>
      </c>
      <c r="BI174" s="149">
        <f>IF(N174="nulová",J174,0)</f>
        <v>0</v>
      </c>
      <c r="BJ174" s="17" t="s">
        <v>21</v>
      </c>
      <c r="BK174" s="149">
        <f>ROUND(I174*H174,2)</f>
        <v>0</v>
      </c>
      <c r="BL174" s="17" t="s">
        <v>203</v>
      </c>
      <c r="BM174" s="148" t="s">
        <v>222</v>
      </c>
    </row>
    <row r="175" spans="2:65" s="13" customFormat="1" ht="11.25">
      <c r="B175" s="158"/>
      <c r="D175" s="151" t="s">
        <v>205</v>
      </c>
      <c r="E175" s="159" t="s">
        <v>1</v>
      </c>
      <c r="F175" s="160" t="s">
        <v>223</v>
      </c>
      <c r="H175" s="159" t="s">
        <v>1</v>
      </c>
      <c r="I175" s="161"/>
      <c r="L175" s="158"/>
      <c r="M175" s="162"/>
      <c r="T175" s="163"/>
      <c r="AT175" s="159" t="s">
        <v>205</v>
      </c>
      <c r="AU175" s="159" t="s">
        <v>89</v>
      </c>
      <c r="AV175" s="13" t="s">
        <v>21</v>
      </c>
      <c r="AW175" s="13" t="s">
        <v>36</v>
      </c>
      <c r="AX175" s="13" t="s">
        <v>81</v>
      </c>
      <c r="AY175" s="159" t="s">
        <v>196</v>
      </c>
    </row>
    <row r="176" spans="2:65" s="12" customFormat="1" ht="11.25">
      <c r="B176" s="150"/>
      <c r="D176" s="151" t="s">
        <v>205</v>
      </c>
      <c r="E176" s="152" t="s">
        <v>1</v>
      </c>
      <c r="F176" s="153" t="s">
        <v>129</v>
      </c>
      <c r="H176" s="154">
        <v>12.76</v>
      </c>
      <c r="I176" s="155"/>
      <c r="L176" s="150"/>
      <c r="M176" s="156"/>
      <c r="T176" s="157"/>
      <c r="AT176" s="152" t="s">
        <v>205</v>
      </c>
      <c r="AU176" s="152" t="s">
        <v>89</v>
      </c>
      <c r="AV176" s="12" t="s">
        <v>89</v>
      </c>
      <c r="AW176" s="12" t="s">
        <v>36</v>
      </c>
      <c r="AX176" s="12" t="s">
        <v>21</v>
      </c>
      <c r="AY176" s="152" t="s">
        <v>196</v>
      </c>
    </row>
    <row r="177" spans="2:65" s="1" customFormat="1" ht="24.2" customHeight="1">
      <c r="B177" s="32"/>
      <c r="C177" s="137" t="s">
        <v>273</v>
      </c>
      <c r="D177" s="137" t="s">
        <v>198</v>
      </c>
      <c r="E177" s="138" t="s">
        <v>225</v>
      </c>
      <c r="F177" s="139" t="s">
        <v>226</v>
      </c>
      <c r="G177" s="140" t="s">
        <v>227</v>
      </c>
      <c r="H177" s="141">
        <v>23.2</v>
      </c>
      <c r="I177" s="142"/>
      <c r="J177" s="143">
        <f>ROUND(I177*H177,2)</f>
        <v>0</v>
      </c>
      <c r="K177" s="139" t="s">
        <v>202</v>
      </c>
      <c r="L177" s="32"/>
      <c r="M177" s="144" t="s">
        <v>1</v>
      </c>
      <c r="N177" s="145" t="s">
        <v>46</v>
      </c>
      <c r="P177" s="146">
        <f>O177*H177</f>
        <v>0</v>
      </c>
      <c r="Q177" s="146">
        <v>1.1E-4</v>
      </c>
      <c r="R177" s="146">
        <f>Q177*H177</f>
        <v>2.552E-3</v>
      </c>
      <c r="S177" s="146">
        <v>0</v>
      </c>
      <c r="T177" s="147">
        <f>S177*H177</f>
        <v>0</v>
      </c>
      <c r="AR177" s="148" t="s">
        <v>203</v>
      </c>
      <c r="AT177" s="148" t="s">
        <v>198</v>
      </c>
      <c r="AU177" s="148" t="s">
        <v>89</v>
      </c>
      <c r="AY177" s="17" t="s">
        <v>196</v>
      </c>
      <c r="BE177" s="149">
        <f>IF(N177="základní",J177,0)</f>
        <v>0</v>
      </c>
      <c r="BF177" s="149">
        <f>IF(N177="snížená",J177,0)</f>
        <v>0</v>
      </c>
      <c r="BG177" s="149">
        <f>IF(N177="zákl. přenesená",J177,0)</f>
        <v>0</v>
      </c>
      <c r="BH177" s="149">
        <f>IF(N177="sníž. přenesená",J177,0)</f>
        <v>0</v>
      </c>
      <c r="BI177" s="149">
        <f>IF(N177="nulová",J177,0)</f>
        <v>0</v>
      </c>
      <c r="BJ177" s="17" t="s">
        <v>21</v>
      </c>
      <c r="BK177" s="149">
        <f>ROUND(I177*H177,2)</f>
        <v>0</v>
      </c>
      <c r="BL177" s="17" t="s">
        <v>203</v>
      </c>
      <c r="BM177" s="148" t="s">
        <v>228</v>
      </c>
    </row>
    <row r="178" spans="2:65" s="13" customFormat="1" ht="11.25">
      <c r="B178" s="158"/>
      <c r="D178" s="151" t="s">
        <v>205</v>
      </c>
      <c r="E178" s="159" t="s">
        <v>1</v>
      </c>
      <c r="F178" s="160" t="s">
        <v>229</v>
      </c>
      <c r="H178" s="159" t="s">
        <v>1</v>
      </c>
      <c r="I178" s="161"/>
      <c r="L178" s="158"/>
      <c r="M178" s="162"/>
      <c r="T178" s="163"/>
      <c r="AT178" s="159" t="s">
        <v>205</v>
      </c>
      <c r="AU178" s="159" t="s">
        <v>89</v>
      </c>
      <c r="AV178" s="13" t="s">
        <v>21</v>
      </c>
      <c r="AW178" s="13" t="s">
        <v>36</v>
      </c>
      <c r="AX178" s="13" t="s">
        <v>81</v>
      </c>
      <c r="AY178" s="159" t="s">
        <v>196</v>
      </c>
    </row>
    <row r="179" spans="2:65" s="12" customFormat="1" ht="11.25">
      <c r="B179" s="150"/>
      <c r="D179" s="151" t="s">
        <v>205</v>
      </c>
      <c r="E179" s="152" t="s">
        <v>1</v>
      </c>
      <c r="F179" s="153" t="s">
        <v>853</v>
      </c>
      <c r="H179" s="154">
        <v>23.2</v>
      </c>
      <c r="I179" s="155"/>
      <c r="L179" s="150"/>
      <c r="M179" s="156"/>
      <c r="T179" s="157"/>
      <c r="AT179" s="152" t="s">
        <v>205</v>
      </c>
      <c r="AU179" s="152" t="s">
        <v>89</v>
      </c>
      <c r="AV179" s="12" t="s">
        <v>89</v>
      </c>
      <c r="AW179" s="12" t="s">
        <v>36</v>
      </c>
      <c r="AX179" s="12" t="s">
        <v>21</v>
      </c>
      <c r="AY179" s="152" t="s">
        <v>196</v>
      </c>
    </row>
    <row r="180" spans="2:65" s="1" customFormat="1" ht="21.75" customHeight="1">
      <c r="B180" s="32"/>
      <c r="C180" s="137" t="s">
        <v>280</v>
      </c>
      <c r="D180" s="137" t="s">
        <v>198</v>
      </c>
      <c r="E180" s="138" t="s">
        <v>232</v>
      </c>
      <c r="F180" s="139" t="s">
        <v>233</v>
      </c>
      <c r="G180" s="140" t="s">
        <v>209</v>
      </c>
      <c r="H180" s="141">
        <v>9.2260000000000009</v>
      </c>
      <c r="I180" s="142"/>
      <c r="J180" s="143">
        <f>ROUND(I180*H180,2)</f>
        <v>0</v>
      </c>
      <c r="K180" s="139" t="s">
        <v>202</v>
      </c>
      <c r="L180" s="32"/>
      <c r="M180" s="144" t="s">
        <v>1</v>
      </c>
      <c r="N180" s="145" t="s">
        <v>46</v>
      </c>
      <c r="P180" s="146">
        <f>O180*H180</f>
        <v>0</v>
      </c>
      <c r="Q180" s="146">
        <v>0</v>
      </c>
      <c r="R180" s="146">
        <f>Q180*H180</f>
        <v>0</v>
      </c>
      <c r="S180" s="146">
        <v>0</v>
      </c>
      <c r="T180" s="147">
        <f>S180*H180</f>
        <v>0</v>
      </c>
      <c r="AR180" s="148" t="s">
        <v>203</v>
      </c>
      <c r="AT180" s="148" t="s">
        <v>198</v>
      </c>
      <c r="AU180" s="148" t="s">
        <v>89</v>
      </c>
      <c r="AY180" s="17" t="s">
        <v>196</v>
      </c>
      <c r="BE180" s="149">
        <f>IF(N180="základní",J180,0)</f>
        <v>0</v>
      </c>
      <c r="BF180" s="149">
        <f>IF(N180="snížená",J180,0)</f>
        <v>0</v>
      </c>
      <c r="BG180" s="149">
        <f>IF(N180="zákl. přenesená",J180,0)</f>
        <v>0</v>
      </c>
      <c r="BH180" s="149">
        <f>IF(N180="sníž. přenesená",J180,0)</f>
        <v>0</v>
      </c>
      <c r="BI180" s="149">
        <f>IF(N180="nulová",J180,0)</f>
        <v>0</v>
      </c>
      <c r="BJ180" s="17" t="s">
        <v>21</v>
      </c>
      <c r="BK180" s="149">
        <f>ROUND(I180*H180,2)</f>
        <v>0</v>
      </c>
      <c r="BL180" s="17" t="s">
        <v>203</v>
      </c>
      <c r="BM180" s="148" t="s">
        <v>234</v>
      </c>
    </row>
    <row r="181" spans="2:65" s="1" customFormat="1" ht="24.2" customHeight="1">
      <c r="B181" s="32"/>
      <c r="C181" s="137" t="s">
        <v>134</v>
      </c>
      <c r="D181" s="137" t="s">
        <v>198</v>
      </c>
      <c r="E181" s="138" t="s">
        <v>236</v>
      </c>
      <c r="F181" s="139" t="s">
        <v>237</v>
      </c>
      <c r="G181" s="140" t="s">
        <v>209</v>
      </c>
      <c r="H181" s="141">
        <v>36.904000000000003</v>
      </c>
      <c r="I181" s="142"/>
      <c r="J181" s="143">
        <f>ROUND(I181*H181,2)</f>
        <v>0</v>
      </c>
      <c r="K181" s="139" t="s">
        <v>202</v>
      </c>
      <c r="L181" s="32"/>
      <c r="M181" s="144" t="s">
        <v>1</v>
      </c>
      <c r="N181" s="145" t="s">
        <v>46</v>
      </c>
      <c r="P181" s="146">
        <f>O181*H181</f>
        <v>0</v>
      </c>
      <c r="Q181" s="146">
        <v>0</v>
      </c>
      <c r="R181" s="146">
        <f>Q181*H181</f>
        <v>0</v>
      </c>
      <c r="S181" s="146">
        <v>0</v>
      </c>
      <c r="T181" s="147">
        <f>S181*H181</f>
        <v>0</v>
      </c>
      <c r="AR181" s="148" t="s">
        <v>203</v>
      </c>
      <c r="AT181" s="148" t="s">
        <v>198</v>
      </c>
      <c r="AU181" s="148" t="s">
        <v>89</v>
      </c>
      <c r="AY181" s="17" t="s">
        <v>196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7" t="s">
        <v>21</v>
      </c>
      <c r="BK181" s="149">
        <f>ROUND(I181*H181,2)</f>
        <v>0</v>
      </c>
      <c r="BL181" s="17" t="s">
        <v>203</v>
      </c>
      <c r="BM181" s="148" t="s">
        <v>238</v>
      </c>
    </row>
    <row r="182" spans="2:65" s="12" customFormat="1" ht="11.25">
      <c r="B182" s="150"/>
      <c r="D182" s="151" t="s">
        <v>205</v>
      </c>
      <c r="F182" s="153" t="s">
        <v>1721</v>
      </c>
      <c r="H182" s="154">
        <v>36.904000000000003</v>
      </c>
      <c r="I182" s="155"/>
      <c r="L182" s="150"/>
      <c r="M182" s="156"/>
      <c r="T182" s="157"/>
      <c r="AT182" s="152" t="s">
        <v>205</v>
      </c>
      <c r="AU182" s="152" t="s">
        <v>89</v>
      </c>
      <c r="AV182" s="12" t="s">
        <v>89</v>
      </c>
      <c r="AW182" s="12" t="s">
        <v>4</v>
      </c>
      <c r="AX182" s="12" t="s">
        <v>21</v>
      </c>
      <c r="AY182" s="152" t="s">
        <v>196</v>
      </c>
    </row>
    <row r="183" spans="2:65" s="1" customFormat="1" ht="37.9" customHeight="1">
      <c r="B183" s="32"/>
      <c r="C183" s="137" t="s">
        <v>290</v>
      </c>
      <c r="D183" s="137" t="s">
        <v>198</v>
      </c>
      <c r="E183" s="138" t="s">
        <v>241</v>
      </c>
      <c r="F183" s="139" t="s">
        <v>242</v>
      </c>
      <c r="G183" s="140" t="s">
        <v>209</v>
      </c>
      <c r="H183" s="141">
        <v>9.2260000000000009</v>
      </c>
      <c r="I183" s="142"/>
      <c r="J183" s="143">
        <f>ROUND(I183*H183,2)</f>
        <v>0</v>
      </c>
      <c r="K183" s="139" t="s">
        <v>217</v>
      </c>
      <c r="L183" s="32"/>
      <c r="M183" s="144" t="s">
        <v>1</v>
      </c>
      <c r="N183" s="145" t="s">
        <v>46</v>
      </c>
      <c r="P183" s="146">
        <f>O183*H183</f>
        <v>0</v>
      </c>
      <c r="Q183" s="146">
        <v>0</v>
      </c>
      <c r="R183" s="146">
        <f>Q183*H183</f>
        <v>0</v>
      </c>
      <c r="S183" s="146">
        <v>0</v>
      </c>
      <c r="T183" s="147">
        <f>S183*H183</f>
        <v>0</v>
      </c>
      <c r="AR183" s="148" t="s">
        <v>203</v>
      </c>
      <c r="AT183" s="148" t="s">
        <v>198</v>
      </c>
      <c r="AU183" s="148" t="s">
        <v>89</v>
      </c>
      <c r="AY183" s="17" t="s">
        <v>196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21</v>
      </c>
      <c r="BK183" s="149">
        <f>ROUND(I183*H183,2)</f>
        <v>0</v>
      </c>
      <c r="BL183" s="17" t="s">
        <v>203</v>
      </c>
      <c r="BM183" s="148" t="s">
        <v>243</v>
      </c>
    </row>
    <row r="184" spans="2:65" s="1" customFormat="1" ht="24.2" customHeight="1">
      <c r="B184" s="32"/>
      <c r="C184" s="137" t="s">
        <v>7</v>
      </c>
      <c r="D184" s="137" t="s">
        <v>198</v>
      </c>
      <c r="E184" s="138" t="s">
        <v>244</v>
      </c>
      <c r="F184" s="139" t="s">
        <v>245</v>
      </c>
      <c r="G184" s="140" t="s">
        <v>201</v>
      </c>
      <c r="H184" s="141">
        <v>12.76</v>
      </c>
      <c r="I184" s="142"/>
      <c r="J184" s="143">
        <f>ROUND(I184*H184,2)</f>
        <v>0</v>
      </c>
      <c r="K184" s="139" t="s">
        <v>202</v>
      </c>
      <c r="L184" s="32"/>
      <c r="M184" s="144" t="s">
        <v>1</v>
      </c>
      <c r="N184" s="145" t="s">
        <v>46</v>
      </c>
      <c r="P184" s="146">
        <f>O184*H184</f>
        <v>0</v>
      </c>
      <c r="Q184" s="146">
        <v>0</v>
      </c>
      <c r="R184" s="146">
        <f>Q184*H184</f>
        <v>0</v>
      </c>
      <c r="S184" s="146">
        <v>0.45</v>
      </c>
      <c r="T184" s="147">
        <f>S184*H184</f>
        <v>5.742</v>
      </c>
      <c r="AR184" s="148" t="s">
        <v>203</v>
      </c>
      <c r="AT184" s="148" t="s">
        <v>198</v>
      </c>
      <c r="AU184" s="148" t="s">
        <v>89</v>
      </c>
      <c r="AY184" s="17" t="s">
        <v>196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7" t="s">
        <v>21</v>
      </c>
      <c r="BK184" s="149">
        <f>ROUND(I184*H184,2)</f>
        <v>0</v>
      </c>
      <c r="BL184" s="17" t="s">
        <v>203</v>
      </c>
      <c r="BM184" s="148" t="s">
        <v>246</v>
      </c>
    </row>
    <row r="185" spans="2:65" s="13" customFormat="1" ht="11.25">
      <c r="B185" s="158"/>
      <c r="D185" s="151" t="s">
        <v>205</v>
      </c>
      <c r="E185" s="159" t="s">
        <v>1</v>
      </c>
      <c r="F185" s="160" t="s">
        <v>247</v>
      </c>
      <c r="H185" s="159" t="s">
        <v>1</v>
      </c>
      <c r="I185" s="161"/>
      <c r="L185" s="158"/>
      <c r="M185" s="162"/>
      <c r="T185" s="163"/>
      <c r="AT185" s="159" t="s">
        <v>205</v>
      </c>
      <c r="AU185" s="159" t="s">
        <v>89</v>
      </c>
      <c r="AV185" s="13" t="s">
        <v>21</v>
      </c>
      <c r="AW185" s="13" t="s">
        <v>36</v>
      </c>
      <c r="AX185" s="13" t="s">
        <v>81</v>
      </c>
      <c r="AY185" s="159" t="s">
        <v>196</v>
      </c>
    </row>
    <row r="186" spans="2:65" s="12" customFormat="1" ht="11.25">
      <c r="B186" s="150"/>
      <c r="D186" s="151" t="s">
        <v>205</v>
      </c>
      <c r="E186" s="152" t="s">
        <v>1</v>
      </c>
      <c r="F186" s="153" t="s">
        <v>1722</v>
      </c>
      <c r="H186" s="154">
        <v>12.76</v>
      </c>
      <c r="I186" s="155"/>
      <c r="L186" s="150"/>
      <c r="M186" s="156"/>
      <c r="T186" s="157"/>
      <c r="AT186" s="152" t="s">
        <v>205</v>
      </c>
      <c r="AU186" s="152" t="s">
        <v>89</v>
      </c>
      <c r="AV186" s="12" t="s">
        <v>89</v>
      </c>
      <c r="AW186" s="12" t="s">
        <v>36</v>
      </c>
      <c r="AX186" s="12" t="s">
        <v>81</v>
      </c>
      <c r="AY186" s="152" t="s">
        <v>196</v>
      </c>
    </row>
    <row r="187" spans="2:65" s="14" customFormat="1" ht="11.25">
      <c r="B187" s="164"/>
      <c r="D187" s="151" t="s">
        <v>205</v>
      </c>
      <c r="E187" s="165" t="s">
        <v>129</v>
      </c>
      <c r="F187" s="166" t="s">
        <v>249</v>
      </c>
      <c r="H187" s="167">
        <v>12.76</v>
      </c>
      <c r="I187" s="168"/>
      <c r="L187" s="164"/>
      <c r="M187" s="169"/>
      <c r="T187" s="170"/>
      <c r="AT187" s="165" t="s">
        <v>205</v>
      </c>
      <c r="AU187" s="165" t="s">
        <v>89</v>
      </c>
      <c r="AV187" s="14" t="s">
        <v>203</v>
      </c>
      <c r="AW187" s="14" t="s">
        <v>36</v>
      </c>
      <c r="AX187" s="14" t="s">
        <v>21</v>
      </c>
      <c r="AY187" s="165" t="s">
        <v>196</v>
      </c>
    </row>
    <row r="188" spans="2:65" s="1" customFormat="1" ht="24.2" customHeight="1">
      <c r="B188" s="32"/>
      <c r="C188" s="137" t="s">
        <v>313</v>
      </c>
      <c r="D188" s="137" t="s">
        <v>198</v>
      </c>
      <c r="E188" s="138" t="s">
        <v>250</v>
      </c>
      <c r="F188" s="139" t="s">
        <v>251</v>
      </c>
      <c r="G188" s="140" t="s">
        <v>227</v>
      </c>
      <c r="H188" s="141">
        <v>23.2</v>
      </c>
      <c r="I188" s="142"/>
      <c r="J188" s="143">
        <f>ROUND(I188*H188,2)</f>
        <v>0</v>
      </c>
      <c r="K188" s="139" t="s">
        <v>202</v>
      </c>
      <c r="L188" s="32"/>
      <c r="M188" s="144" t="s">
        <v>1</v>
      </c>
      <c r="N188" s="145" t="s">
        <v>46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AR188" s="148" t="s">
        <v>203</v>
      </c>
      <c r="AT188" s="148" t="s">
        <v>198</v>
      </c>
      <c r="AU188" s="148" t="s">
        <v>89</v>
      </c>
      <c r="AY188" s="17" t="s">
        <v>196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21</v>
      </c>
      <c r="BK188" s="149">
        <f>ROUND(I188*H188,2)</f>
        <v>0</v>
      </c>
      <c r="BL188" s="17" t="s">
        <v>203</v>
      </c>
      <c r="BM188" s="148" t="s">
        <v>252</v>
      </c>
    </row>
    <row r="189" spans="2:65" s="12" customFormat="1" ht="11.25">
      <c r="B189" s="150"/>
      <c r="D189" s="151" t="s">
        <v>205</v>
      </c>
      <c r="E189" s="152" t="s">
        <v>1</v>
      </c>
      <c r="F189" s="153" t="s">
        <v>853</v>
      </c>
      <c r="H189" s="154">
        <v>23.2</v>
      </c>
      <c r="I189" s="155"/>
      <c r="L189" s="150"/>
      <c r="M189" s="156"/>
      <c r="T189" s="157"/>
      <c r="AT189" s="152" t="s">
        <v>205</v>
      </c>
      <c r="AU189" s="152" t="s">
        <v>89</v>
      </c>
      <c r="AV189" s="12" t="s">
        <v>89</v>
      </c>
      <c r="AW189" s="12" t="s">
        <v>36</v>
      </c>
      <c r="AX189" s="12" t="s">
        <v>21</v>
      </c>
      <c r="AY189" s="152" t="s">
        <v>196</v>
      </c>
    </row>
    <row r="190" spans="2:65" s="1" customFormat="1" ht="21.75" customHeight="1">
      <c r="B190" s="32"/>
      <c r="C190" s="137" t="s">
        <v>324</v>
      </c>
      <c r="D190" s="137" t="s">
        <v>198</v>
      </c>
      <c r="E190" s="138" t="s">
        <v>232</v>
      </c>
      <c r="F190" s="139" t="s">
        <v>233</v>
      </c>
      <c r="G190" s="140" t="s">
        <v>209</v>
      </c>
      <c r="H190" s="141">
        <v>5.742</v>
      </c>
      <c r="I190" s="142"/>
      <c r="J190" s="143">
        <f>ROUND(I190*H190,2)</f>
        <v>0</v>
      </c>
      <c r="K190" s="139" t="s">
        <v>202</v>
      </c>
      <c r="L190" s="32"/>
      <c r="M190" s="144" t="s">
        <v>1</v>
      </c>
      <c r="N190" s="145" t="s">
        <v>46</v>
      </c>
      <c r="P190" s="146">
        <f>O190*H190</f>
        <v>0</v>
      </c>
      <c r="Q190" s="146">
        <v>0</v>
      </c>
      <c r="R190" s="146">
        <f>Q190*H190</f>
        <v>0</v>
      </c>
      <c r="S190" s="146">
        <v>0</v>
      </c>
      <c r="T190" s="147">
        <f>S190*H190</f>
        <v>0</v>
      </c>
      <c r="AR190" s="148" t="s">
        <v>203</v>
      </c>
      <c r="AT190" s="148" t="s">
        <v>198</v>
      </c>
      <c r="AU190" s="148" t="s">
        <v>89</v>
      </c>
      <c r="AY190" s="17" t="s">
        <v>196</v>
      </c>
      <c r="BE190" s="149">
        <f>IF(N190="základní",J190,0)</f>
        <v>0</v>
      </c>
      <c r="BF190" s="149">
        <f>IF(N190="snížená",J190,0)</f>
        <v>0</v>
      </c>
      <c r="BG190" s="149">
        <f>IF(N190="zákl. přenesená",J190,0)</f>
        <v>0</v>
      </c>
      <c r="BH190" s="149">
        <f>IF(N190="sníž. přenesená",J190,0)</f>
        <v>0</v>
      </c>
      <c r="BI190" s="149">
        <f>IF(N190="nulová",J190,0)</f>
        <v>0</v>
      </c>
      <c r="BJ190" s="17" t="s">
        <v>21</v>
      </c>
      <c r="BK190" s="149">
        <f>ROUND(I190*H190,2)</f>
        <v>0</v>
      </c>
      <c r="BL190" s="17" t="s">
        <v>203</v>
      </c>
      <c r="BM190" s="148" t="s">
        <v>254</v>
      </c>
    </row>
    <row r="191" spans="2:65" s="1" customFormat="1" ht="24.2" customHeight="1">
      <c r="B191" s="32"/>
      <c r="C191" s="137" t="s">
        <v>328</v>
      </c>
      <c r="D191" s="137" t="s">
        <v>198</v>
      </c>
      <c r="E191" s="138" t="s">
        <v>236</v>
      </c>
      <c r="F191" s="139" t="s">
        <v>237</v>
      </c>
      <c r="G191" s="140" t="s">
        <v>209</v>
      </c>
      <c r="H191" s="141">
        <v>22.968</v>
      </c>
      <c r="I191" s="142"/>
      <c r="J191" s="143">
        <f>ROUND(I191*H191,2)</f>
        <v>0</v>
      </c>
      <c r="K191" s="139" t="s">
        <v>202</v>
      </c>
      <c r="L191" s="32"/>
      <c r="M191" s="144" t="s">
        <v>1</v>
      </c>
      <c r="N191" s="145" t="s">
        <v>46</v>
      </c>
      <c r="P191" s="146">
        <f>O191*H191</f>
        <v>0</v>
      </c>
      <c r="Q191" s="146">
        <v>0</v>
      </c>
      <c r="R191" s="146">
        <f>Q191*H191</f>
        <v>0</v>
      </c>
      <c r="S191" s="146">
        <v>0</v>
      </c>
      <c r="T191" s="147">
        <f>S191*H191</f>
        <v>0</v>
      </c>
      <c r="AR191" s="148" t="s">
        <v>203</v>
      </c>
      <c r="AT191" s="148" t="s">
        <v>198</v>
      </c>
      <c r="AU191" s="148" t="s">
        <v>89</v>
      </c>
      <c r="AY191" s="17" t="s">
        <v>196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21</v>
      </c>
      <c r="BK191" s="149">
        <f>ROUND(I191*H191,2)</f>
        <v>0</v>
      </c>
      <c r="BL191" s="17" t="s">
        <v>203</v>
      </c>
      <c r="BM191" s="148" t="s">
        <v>256</v>
      </c>
    </row>
    <row r="192" spans="2:65" s="12" customFormat="1" ht="11.25">
      <c r="B192" s="150"/>
      <c r="D192" s="151" t="s">
        <v>205</v>
      </c>
      <c r="F192" s="153" t="s">
        <v>1723</v>
      </c>
      <c r="H192" s="154">
        <v>22.968</v>
      </c>
      <c r="I192" s="155"/>
      <c r="L192" s="150"/>
      <c r="M192" s="156"/>
      <c r="T192" s="157"/>
      <c r="AT192" s="152" t="s">
        <v>205</v>
      </c>
      <c r="AU192" s="152" t="s">
        <v>89</v>
      </c>
      <c r="AV192" s="12" t="s">
        <v>89</v>
      </c>
      <c r="AW192" s="12" t="s">
        <v>4</v>
      </c>
      <c r="AX192" s="12" t="s">
        <v>21</v>
      </c>
      <c r="AY192" s="152" t="s">
        <v>196</v>
      </c>
    </row>
    <row r="193" spans="2:65" s="1" customFormat="1" ht="24.2" customHeight="1">
      <c r="B193" s="32"/>
      <c r="C193" s="137" t="s">
        <v>334</v>
      </c>
      <c r="D193" s="137" t="s">
        <v>198</v>
      </c>
      <c r="E193" s="138" t="s">
        <v>259</v>
      </c>
      <c r="F193" s="139" t="s">
        <v>260</v>
      </c>
      <c r="G193" s="140" t="s">
        <v>209</v>
      </c>
      <c r="H193" s="141">
        <v>5.742</v>
      </c>
      <c r="I193" s="142"/>
      <c r="J193" s="143">
        <f>ROUND(I193*H193,2)</f>
        <v>0</v>
      </c>
      <c r="K193" s="139" t="s">
        <v>217</v>
      </c>
      <c r="L193" s="32"/>
      <c r="M193" s="144" t="s">
        <v>1</v>
      </c>
      <c r="N193" s="145" t="s">
        <v>46</v>
      </c>
      <c r="P193" s="146">
        <f>O193*H193</f>
        <v>0</v>
      </c>
      <c r="Q193" s="146">
        <v>0</v>
      </c>
      <c r="R193" s="146">
        <f>Q193*H193</f>
        <v>0</v>
      </c>
      <c r="S193" s="146">
        <v>0</v>
      </c>
      <c r="T193" s="147">
        <f>S193*H193</f>
        <v>0</v>
      </c>
      <c r="AR193" s="148" t="s">
        <v>203</v>
      </c>
      <c r="AT193" s="148" t="s">
        <v>198</v>
      </c>
      <c r="AU193" s="148" t="s">
        <v>89</v>
      </c>
      <c r="AY193" s="17" t="s">
        <v>196</v>
      </c>
      <c r="BE193" s="149">
        <f>IF(N193="základní",J193,0)</f>
        <v>0</v>
      </c>
      <c r="BF193" s="149">
        <f>IF(N193="snížená",J193,0)</f>
        <v>0</v>
      </c>
      <c r="BG193" s="149">
        <f>IF(N193="zákl. přenesená",J193,0)</f>
        <v>0</v>
      </c>
      <c r="BH193" s="149">
        <f>IF(N193="sníž. přenesená",J193,0)</f>
        <v>0</v>
      </c>
      <c r="BI193" s="149">
        <f>IF(N193="nulová",J193,0)</f>
        <v>0</v>
      </c>
      <c r="BJ193" s="17" t="s">
        <v>21</v>
      </c>
      <c r="BK193" s="149">
        <f>ROUND(I193*H193,2)</f>
        <v>0</v>
      </c>
      <c r="BL193" s="17" t="s">
        <v>203</v>
      </c>
      <c r="BM193" s="148" t="s">
        <v>261</v>
      </c>
    </row>
    <row r="194" spans="2:65" s="1" customFormat="1" ht="24.2" customHeight="1">
      <c r="B194" s="32"/>
      <c r="C194" s="137" t="s">
        <v>339</v>
      </c>
      <c r="D194" s="137" t="s">
        <v>198</v>
      </c>
      <c r="E194" s="138" t="s">
        <v>263</v>
      </c>
      <c r="F194" s="139" t="s">
        <v>264</v>
      </c>
      <c r="G194" s="140" t="s">
        <v>227</v>
      </c>
      <c r="H194" s="141">
        <v>13.2</v>
      </c>
      <c r="I194" s="142"/>
      <c r="J194" s="143">
        <f>ROUND(I194*H194,2)</f>
        <v>0</v>
      </c>
      <c r="K194" s="139" t="s">
        <v>202</v>
      </c>
      <c r="L194" s="32"/>
      <c r="M194" s="144" t="s">
        <v>1</v>
      </c>
      <c r="N194" s="145" t="s">
        <v>46</v>
      </c>
      <c r="P194" s="146">
        <f>O194*H194</f>
        <v>0</v>
      </c>
      <c r="Q194" s="146">
        <v>8.6800000000000002E-3</v>
      </c>
      <c r="R194" s="146">
        <f>Q194*H194</f>
        <v>0.114576</v>
      </c>
      <c r="S194" s="146">
        <v>0</v>
      </c>
      <c r="T194" s="147">
        <f>S194*H194</f>
        <v>0</v>
      </c>
      <c r="AR194" s="148" t="s">
        <v>203</v>
      </c>
      <c r="AT194" s="148" t="s">
        <v>198</v>
      </c>
      <c r="AU194" s="148" t="s">
        <v>89</v>
      </c>
      <c r="AY194" s="17" t="s">
        <v>196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7" t="s">
        <v>21</v>
      </c>
      <c r="BK194" s="149">
        <f>ROUND(I194*H194,2)</f>
        <v>0</v>
      </c>
      <c r="BL194" s="17" t="s">
        <v>203</v>
      </c>
      <c r="BM194" s="148" t="s">
        <v>265</v>
      </c>
    </row>
    <row r="195" spans="2:65" s="12" customFormat="1" ht="11.25">
      <c r="B195" s="150"/>
      <c r="D195" s="151" t="s">
        <v>205</v>
      </c>
      <c r="E195" s="152" t="s">
        <v>1</v>
      </c>
      <c r="F195" s="153" t="s">
        <v>1724</v>
      </c>
      <c r="H195" s="154">
        <v>13.2</v>
      </c>
      <c r="I195" s="155"/>
      <c r="L195" s="150"/>
      <c r="M195" s="156"/>
      <c r="T195" s="157"/>
      <c r="AT195" s="152" t="s">
        <v>205</v>
      </c>
      <c r="AU195" s="152" t="s">
        <v>89</v>
      </c>
      <c r="AV195" s="12" t="s">
        <v>89</v>
      </c>
      <c r="AW195" s="12" t="s">
        <v>36</v>
      </c>
      <c r="AX195" s="12" t="s">
        <v>81</v>
      </c>
      <c r="AY195" s="152" t="s">
        <v>196</v>
      </c>
    </row>
    <row r="196" spans="2:65" s="14" customFormat="1" ht="11.25">
      <c r="B196" s="164"/>
      <c r="D196" s="151" t="s">
        <v>205</v>
      </c>
      <c r="E196" s="165" t="s">
        <v>149</v>
      </c>
      <c r="F196" s="166" t="s">
        <v>249</v>
      </c>
      <c r="H196" s="167">
        <v>13.2</v>
      </c>
      <c r="I196" s="168"/>
      <c r="L196" s="164"/>
      <c r="M196" s="169"/>
      <c r="T196" s="170"/>
      <c r="AT196" s="165" t="s">
        <v>205</v>
      </c>
      <c r="AU196" s="165" t="s">
        <v>89</v>
      </c>
      <c r="AV196" s="14" t="s">
        <v>203</v>
      </c>
      <c r="AW196" s="14" t="s">
        <v>36</v>
      </c>
      <c r="AX196" s="14" t="s">
        <v>21</v>
      </c>
      <c r="AY196" s="165" t="s">
        <v>196</v>
      </c>
    </row>
    <row r="197" spans="2:65" s="1" customFormat="1" ht="24.2" customHeight="1">
      <c r="B197" s="32"/>
      <c r="C197" s="137" t="s">
        <v>343</v>
      </c>
      <c r="D197" s="137" t="s">
        <v>198</v>
      </c>
      <c r="E197" s="138" t="s">
        <v>858</v>
      </c>
      <c r="F197" s="139" t="s">
        <v>859</v>
      </c>
      <c r="G197" s="140" t="s">
        <v>227</v>
      </c>
      <c r="H197" s="141">
        <v>7.7</v>
      </c>
      <c r="I197" s="142"/>
      <c r="J197" s="143">
        <f>ROUND(I197*H197,2)</f>
        <v>0</v>
      </c>
      <c r="K197" s="139" t="s">
        <v>202</v>
      </c>
      <c r="L197" s="32"/>
      <c r="M197" s="144" t="s">
        <v>1</v>
      </c>
      <c r="N197" s="145" t="s">
        <v>46</v>
      </c>
      <c r="P197" s="146">
        <f>O197*H197</f>
        <v>0</v>
      </c>
      <c r="Q197" s="146">
        <v>1.269E-2</v>
      </c>
      <c r="R197" s="146">
        <f>Q197*H197</f>
        <v>9.7713000000000008E-2</v>
      </c>
      <c r="S197" s="146">
        <v>0</v>
      </c>
      <c r="T197" s="147">
        <f>S197*H197</f>
        <v>0</v>
      </c>
      <c r="AR197" s="148" t="s">
        <v>203</v>
      </c>
      <c r="AT197" s="148" t="s">
        <v>198</v>
      </c>
      <c r="AU197" s="148" t="s">
        <v>89</v>
      </c>
      <c r="AY197" s="17" t="s">
        <v>196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7" t="s">
        <v>21</v>
      </c>
      <c r="BK197" s="149">
        <f>ROUND(I197*H197,2)</f>
        <v>0</v>
      </c>
      <c r="BL197" s="17" t="s">
        <v>203</v>
      </c>
      <c r="BM197" s="148" t="s">
        <v>860</v>
      </c>
    </row>
    <row r="198" spans="2:65" s="12" customFormat="1" ht="11.25">
      <c r="B198" s="150"/>
      <c r="D198" s="151" t="s">
        <v>205</v>
      </c>
      <c r="E198" s="152" t="s">
        <v>1</v>
      </c>
      <c r="F198" s="153" t="s">
        <v>861</v>
      </c>
      <c r="H198" s="154">
        <v>7.7</v>
      </c>
      <c r="I198" s="155"/>
      <c r="L198" s="150"/>
      <c r="M198" s="156"/>
      <c r="T198" s="157"/>
      <c r="AT198" s="152" t="s">
        <v>205</v>
      </c>
      <c r="AU198" s="152" t="s">
        <v>89</v>
      </c>
      <c r="AV198" s="12" t="s">
        <v>89</v>
      </c>
      <c r="AW198" s="12" t="s">
        <v>36</v>
      </c>
      <c r="AX198" s="12" t="s">
        <v>81</v>
      </c>
      <c r="AY198" s="152" t="s">
        <v>196</v>
      </c>
    </row>
    <row r="199" spans="2:65" s="14" customFormat="1" ht="11.25">
      <c r="B199" s="164"/>
      <c r="D199" s="151" t="s">
        <v>205</v>
      </c>
      <c r="E199" s="165" t="s">
        <v>780</v>
      </c>
      <c r="F199" s="166" t="s">
        <v>249</v>
      </c>
      <c r="H199" s="167">
        <v>7.7</v>
      </c>
      <c r="I199" s="168"/>
      <c r="L199" s="164"/>
      <c r="M199" s="169"/>
      <c r="T199" s="170"/>
      <c r="AT199" s="165" t="s">
        <v>205</v>
      </c>
      <c r="AU199" s="165" t="s">
        <v>89</v>
      </c>
      <c r="AV199" s="14" t="s">
        <v>203</v>
      </c>
      <c r="AW199" s="14" t="s">
        <v>36</v>
      </c>
      <c r="AX199" s="14" t="s">
        <v>21</v>
      </c>
      <c r="AY199" s="165" t="s">
        <v>196</v>
      </c>
    </row>
    <row r="200" spans="2:65" s="1" customFormat="1" ht="24.2" customHeight="1">
      <c r="B200" s="32"/>
      <c r="C200" s="137" t="s">
        <v>350</v>
      </c>
      <c r="D200" s="137" t="s">
        <v>198</v>
      </c>
      <c r="E200" s="138" t="s">
        <v>268</v>
      </c>
      <c r="F200" s="139" t="s">
        <v>269</v>
      </c>
      <c r="G200" s="140" t="s">
        <v>227</v>
      </c>
      <c r="H200" s="141">
        <v>74.8</v>
      </c>
      <c r="I200" s="142"/>
      <c r="J200" s="143">
        <f>ROUND(I200*H200,2)</f>
        <v>0</v>
      </c>
      <c r="K200" s="139" t="s">
        <v>202</v>
      </c>
      <c r="L200" s="32"/>
      <c r="M200" s="144" t="s">
        <v>1</v>
      </c>
      <c r="N200" s="145" t="s">
        <v>46</v>
      </c>
      <c r="P200" s="146">
        <f>O200*H200</f>
        <v>0</v>
      </c>
      <c r="Q200" s="146">
        <v>3.6900000000000002E-2</v>
      </c>
      <c r="R200" s="146">
        <f>Q200*H200</f>
        <v>2.7601200000000001</v>
      </c>
      <c r="S200" s="146">
        <v>0</v>
      </c>
      <c r="T200" s="147">
        <f>S200*H200</f>
        <v>0</v>
      </c>
      <c r="AR200" s="148" t="s">
        <v>203</v>
      </c>
      <c r="AT200" s="148" t="s">
        <v>198</v>
      </c>
      <c r="AU200" s="148" t="s">
        <v>89</v>
      </c>
      <c r="AY200" s="17" t="s">
        <v>196</v>
      </c>
      <c r="BE200" s="149">
        <f>IF(N200="základní",J200,0)</f>
        <v>0</v>
      </c>
      <c r="BF200" s="149">
        <f>IF(N200="snížená",J200,0)</f>
        <v>0</v>
      </c>
      <c r="BG200" s="149">
        <f>IF(N200="zákl. přenesená",J200,0)</f>
        <v>0</v>
      </c>
      <c r="BH200" s="149">
        <f>IF(N200="sníž. přenesená",J200,0)</f>
        <v>0</v>
      </c>
      <c r="BI200" s="149">
        <f>IF(N200="nulová",J200,0)</f>
        <v>0</v>
      </c>
      <c r="BJ200" s="17" t="s">
        <v>21</v>
      </c>
      <c r="BK200" s="149">
        <f>ROUND(I200*H200,2)</f>
        <v>0</v>
      </c>
      <c r="BL200" s="17" t="s">
        <v>203</v>
      </c>
      <c r="BM200" s="148" t="s">
        <v>270</v>
      </c>
    </row>
    <row r="201" spans="2:65" s="12" customFormat="1" ht="11.25">
      <c r="B201" s="150"/>
      <c r="D201" s="151" t="s">
        <v>205</v>
      </c>
      <c r="E201" s="152" t="s">
        <v>1</v>
      </c>
      <c r="F201" s="153" t="s">
        <v>1725</v>
      </c>
      <c r="H201" s="154">
        <v>68</v>
      </c>
      <c r="I201" s="155"/>
      <c r="L201" s="150"/>
      <c r="M201" s="156"/>
      <c r="T201" s="157"/>
      <c r="AT201" s="152" t="s">
        <v>205</v>
      </c>
      <c r="AU201" s="152" t="s">
        <v>89</v>
      </c>
      <c r="AV201" s="12" t="s">
        <v>89</v>
      </c>
      <c r="AW201" s="12" t="s">
        <v>36</v>
      </c>
      <c r="AX201" s="12" t="s">
        <v>81</v>
      </c>
      <c r="AY201" s="152" t="s">
        <v>196</v>
      </c>
    </row>
    <row r="202" spans="2:65" s="14" customFormat="1" ht="11.25">
      <c r="B202" s="164"/>
      <c r="D202" s="151" t="s">
        <v>205</v>
      </c>
      <c r="E202" s="165" t="s">
        <v>133</v>
      </c>
      <c r="F202" s="166" t="s">
        <v>249</v>
      </c>
      <c r="H202" s="167">
        <v>68</v>
      </c>
      <c r="I202" s="168"/>
      <c r="L202" s="164"/>
      <c r="M202" s="169"/>
      <c r="T202" s="170"/>
      <c r="AT202" s="165" t="s">
        <v>205</v>
      </c>
      <c r="AU202" s="165" t="s">
        <v>89</v>
      </c>
      <c r="AV202" s="14" t="s">
        <v>203</v>
      </c>
      <c r="AW202" s="14" t="s">
        <v>36</v>
      </c>
      <c r="AX202" s="14" t="s">
        <v>81</v>
      </c>
      <c r="AY202" s="165" t="s">
        <v>196</v>
      </c>
    </row>
    <row r="203" spans="2:65" s="12" customFormat="1" ht="11.25">
      <c r="B203" s="150"/>
      <c r="D203" s="151" t="s">
        <v>205</v>
      </c>
      <c r="E203" s="152" t="s">
        <v>1</v>
      </c>
      <c r="F203" s="153" t="s">
        <v>272</v>
      </c>
      <c r="H203" s="154">
        <v>74.8</v>
      </c>
      <c r="I203" s="155"/>
      <c r="L203" s="150"/>
      <c r="M203" s="156"/>
      <c r="T203" s="157"/>
      <c r="AT203" s="152" t="s">
        <v>205</v>
      </c>
      <c r="AU203" s="152" t="s">
        <v>89</v>
      </c>
      <c r="AV203" s="12" t="s">
        <v>89</v>
      </c>
      <c r="AW203" s="12" t="s">
        <v>36</v>
      </c>
      <c r="AX203" s="12" t="s">
        <v>81</v>
      </c>
      <c r="AY203" s="152" t="s">
        <v>196</v>
      </c>
    </row>
    <row r="204" spans="2:65" s="14" customFormat="1" ht="11.25">
      <c r="B204" s="164"/>
      <c r="D204" s="151" t="s">
        <v>205</v>
      </c>
      <c r="E204" s="165" t="s">
        <v>136</v>
      </c>
      <c r="F204" s="166" t="s">
        <v>249</v>
      </c>
      <c r="H204" s="167">
        <v>74.8</v>
      </c>
      <c r="I204" s="168"/>
      <c r="L204" s="164"/>
      <c r="M204" s="169"/>
      <c r="T204" s="170"/>
      <c r="AT204" s="165" t="s">
        <v>205</v>
      </c>
      <c r="AU204" s="165" t="s">
        <v>89</v>
      </c>
      <c r="AV204" s="14" t="s">
        <v>203</v>
      </c>
      <c r="AW204" s="14" t="s">
        <v>36</v>
      </c>
      <c r="AX204" s="14" t="s">
        <v>21</v>
      </c>
      <c r="AY204" s="165" t="s">
        <v>196</v>
      </c>
    </row>
    <row r="205" spans="2:65" s="1" customFormat="1" ht="24.2" customHeight="1">
      <c r="B205" s="32"/>
      <c r="C205" s="137" t="s">
        <v>356</v>
      </c>
      <c r="D205" s="137" t="s">
        <v>198</v>
      </c>
      <c r="E205" s="138" t="s">
        <v>274</v>
      </c>
      <c r="F205" s="139" t="s">
        <v>275</v>
      </c>
      <c r="G205" s="140" t="s">
        <v>276</v>
      </c>
      <c r="H205" s="141">
        <v>101.86799999999999</v>
      </c>
      <c r="I205" s="142"/>
      <c r="J205" s="143">
        <f>ROUND(I205*H205,2)</f>
        <v>0</v>
      </c>
      <c r="K205" s="139" t="s">
        <v>202</v>
      </c>
      <c r="L205" s="32"/>
      <c r="M205" s="144" t="s">
        <v>1</v>
      </c>
      <c r="N205" s="145" t="s">
        <v>46</v>
      </c>
      <c r="P205" s="146">
        <f>O205*H205</f>
        <v>0</v>
      </c>
      <c r="Q205" s="146">
        <v>0</v>
      </c>
      <c r="R205" s="146">
        <f>Q205*H205</f>
        <v>0</v>
      </c>
      <c r="S205" s="146">
        <v>0</v>
      </c>
      <c r="T205" s="147">
        <f>S205*H205</f>
        <v>0</v>
      </c>
      <c r="AR205" s="148" t="s">
        <v>203</v>
      </c>
      <c r="AT205" s="148" t="s">
        <v>198</v>
      </c>
      <c r="AU205" s="148" t="s">
        <v>89</v>
      </c>
      <c r="AY205" s="17" t="s">
        <v>196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7" t="s">
        <v>21</v>
      </c>
      <c r="BK205" s="149">
        <f>ROUND(I205*H205,2)</f>
        <v>0</v>
      </c>
      <c r="BL205" s="17" t="s">
        <v>203</v>
      </c>
      <c r="BM205" s="148" t="s">
        <v>277</v>
      </c>
    </row>
    <row r="206" spans="2:65" s="12" customFormat="1" ht="11.25">
      <c r="B206" s="150"/>
      <c r="D206" s="151" t="s">
        <v>205</v>
      </c>
      <c r="E206" s="152" t="s">
        <v>1</v>
      </c>
      <c r="F206" s="153" t="s">
        <v>278</v>
      </c>
      <c r="H206" s="154">
        <v>19.8</v>
      </c>
      <c r="I206" s="155"/>
      <c r="L206" s="150"/>
      <c r="M206" s="156"/>
      <c r="T206" s="157"/>
      <c r="AT206" s="152" t="s">
        <v>205</v>
      </c>
      <c r="AU206" s="152" t="s">
        <v>89</v>
      </c>
      <c r="AV206" s="12" t="s">
        <v>89</v>
      </c>
      <c r="AW206" s="12" t="s">
        <v>36</v>
      </c>
      <c r="AX206" s="12" t="s">
        <v>81</v>
      </c>
      <c r="AY206" s="152" t="s">
        <v>196</v>
      </c>
    </row>
    <row r="207" spans="2:65" s="12" customFormat="1" ht="11.25">
      <c r="B207" s="150"/>
      <c r="D207" s="151" t="s">
        <v>205</v>
      </c>
      <c r="E207" s="152" t="s">
        <v>1</v>
      </c>
      <c r="F207" s="153" t="s">
        <v>863</v>
      </c>
      <c r="H207" s="154">
        <v>18.018000000000001</v>
      </c>
      <c r="I207" s="155"/>
      <c r="L207" s="150"/>
      <c r="M207" s="156"/>
      <c r="T207" s="157"/>
      <c r="AT207" s="152" t="s">
        <v>205</v>
      </c>
      <c r="AU207" s="152" t="s">
        <v>89</v>
      </c>
      <c r="AV207" s="12" t="s">
        <v>89</v>
      </c>
      <c r="AW207" s="12" t="s">
        <v>36</v>
      </c>
      <c r="AX207" s="12" t="s">
        <v>81</v>
      </c>
      <c r="AY207" s="152" t="s">
        <v>196</v>
      </c>
    </row>
    <row r="208" spans="2:65" s="12" customFormat="1" ht="11.25">
      <c r="B208" s="150"/>
      <c r="D208" s="151" t="s">
        <v>205</v>
      </c>
      <c r="E208" s="152" t="s">
        <v>1</v>
      </c>
      <c r="F208" s="153" t="s">
        <v>1726</v>
      </c>
      <c r="H208" s="154">
        <v>64.05</v>
      </c>
      <c r="I208" s="155"/>
      <c r="L208" s="150"/>
      <c r="M208" s="156"/>
      <c r="T208" s="157"/>
      <c r="AT208" s="152" t="s">
        <v>205</v>
      </c>
      <c r="AU208" s="152" t="s">
        <v>89</v>
      </c>
      <c r="AV208" s="12" t="s">
        <v>89</v>
      </c>
      <c r="AW208" s="12" t="s">
        <v>36</v>
      </c>
      <c r="AX208" s="12" t="s">
        <v>81</v>
      </c>
      <c r="AY208" s="152" t="s">
        <v>196</v>
      </c>
    </row>
    <row r="209" spans="2:65" s="14" customFormat="1" ht="11.25">
      <c r="B209" s="164"/>
      <c r="D209" s="151" t="s">
        <v>205</v>
      </c>
      <c r="E209" s="165" t="s">
        <v>163</v>
      </c>
      <c r="F209" s="166" t="s">
        <v>249</v>
      </c>
      <c r="H209" s="167">
        <v>101.86799999999999</v>
      </c>
      <c r="I209" s="168"/>
      <c r="L209" s="164"/>
      <c r="M209" s="169"/>
      <c r="T209" s="170"/>
      <c r="AT209" s="165" t="s">
        <v>205</v>
      </c>
      <c r="AU209" s="165" t="s">
        <v>89</v>
      </c>
      <c r="AV209" s="14" t="s">
        <v>203</v>
      </c>
      <c r="AW209" s="14" t="s">
        <v>36</v>
      </c>
      <c r="AX209" s="14" t="s">
        <v>21</v>
      </c>
      <c r="AY209" s="165" t="s">
        <v>196</v>
      </c>
    </row>
    <row r="210" spans="2:65" s="1" customFormat="1" ht="37.9" customHeight="1">
      <c r="B210" s="32"/>
      <c r="C210" s="137" t="s">
        <v>360</v>
      </c>
      <c r="D210" s="137" t="s">
        <v>198</v>
      </c>
      <c r="E210" s="138" t="s">
        <v>281</v>
      </c>
      <c r="F210" s="139" t="s">
        <v>282</v>
      </c>
      <c r="G210" s="140" t="s">
        <v>276</v>
      </c>
      <c r="H210" s="141">
        <v>25.466999999999999</v>
      </c>
      <c r="I210" s="142"/>
      <c r="J210" s="143">
        <f>ROUND(I210*H210,2)</f>
        <v>0</v>
      </c>
      <c r="K210" s="139" t="s">
        <v>202</v>
      </c>
      <c r="L210" s="32"/>
      <c r="M210" s="144" t="s">
        <v>1</v>
      </c>
      <c r="N210" s="145" t="s">
        <v>46</v>
      </c>
      <c r="P210" s="146">
        <f>O210*H210</f>
        <v>0</v>
      </c>
      <c r="Q210" s="146">
        <v>0</v>
      </c>
      <c r="R210" s="146">
        <f>Q210*H210</f>
        <v>0</v>
      </c>
      <c r="S210" s="146">
        <v>0</v>
      </c>
      <c r="T210" s="147">
        <f>S210*H210</f>
        <v>0</v>
      </c>
      <c r="AR210" s="148" t="s">
        <v>203</v>
      </c>
      <c r="AT210" s="148" t="s">
        <v>198</v>
      </c>
      <c r="AU210" s="148" t="s">
        <v>89</v>
      </c>
      <c r="AY210" s="17" t="s">
        <v>196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7" t="s">
        <v>21</v>
      </c>
      <c r="BK210" s="149">
        <f>ROUND(I210*H210,2)</f>
        <v>0</v>
      </c>
      <c r="BL210" s="17" t="s">
        <v>203</v>
      </c>
      <c r="BM210" s="148" t="s">
        <v>283</v>
      </c>
    </row>
    <row r="211" spans="2:65" s="13" customFormat="1" ht="11.25">
      <c r="B211" s="158"/>
      <c r="D211" s="151" t="s">
        <v>205</v>
      </c>
      <c r="E211" s="159" t="s">
        <v>1</v>
      </c>
      <c r="F211" s="160" t="s">
        <v>284</v>
      </c>
      <c r="H211" s="159" t="s">
        <v>1</v>
      </c>
      <c r="I211" s="161"/>
      <c r="L211" s="158"/>
      <c r="M211" s="162"/>
      <c r="T211" s="163"/>
      <c r="AT211" s="159" t="s">
        <v>205</v>
      </c>
      <c r="AU211" s="159" t="s">
        <v>89</v>
      </c>
      <c r="AV211" s="13" t="s">
        <v>21</v>
      </c>
      <c r="AW211" s="13" t="s">
        <v>36</v>
      </c>
      <c r="AX211" s="13" t="s">
        <v>81</v>
      </c>
      <c r="AY211" s="159" t="s">
        <v>196</v>
      </c>
    </row>
    <row r="212" spans="2:65" s="12" customFormat="1" ht="11.25">
      <c r="B212" s="150"/>
      <c r="D212" s="151" t="s">
        <v>205</v>
      </c>
      <c r="E212" s="152" t="s">
        <v>1</v>
      </c>
      <c r="F212" s="153" t="s">
        <v>285</v>
      </c>
      <c r="H212" s="154">
        <v>25.466999999999999</v>
      </c>
      <c r="I212" s="155"/>
      <c r="L212" s="150"/>
      <c r="M212" s="156"/>
      <c r="T212" s="157"/>
      <c r="AT212" s="152" t="s">
        <v>205</v>
      </c>
      <c r="AU212" s="152" t="s">
        <v>89</v>
      </c>
      <c r="AV212" s="12" t="s">
        <v>89</v>
      </c>
      <c r="AW212" s="12" t="s">
        <v>36</v>
      </c>
      <c r="AX212" s="12" t="s">
        <v>21</v>
      </c>
      <c r="AY212" s="152" t="s">
        <v>196</v>
      </c>
    </row>
    <row r="213" spans="2:65" s="1" customFormat="1" ht="37.9" customHeight="1">
      <c r="B213" s="32"/>
      <c r="C213" s="137" t="s">
        <v>364</v>
      </c>
      <c r="D213" s="137" t="s">
        <v>198</v>
      </c>
      <c r="E213" s="138" t="s">
        <v>286</v>
      </c>
      <c r="F213" s="139" t="s">
        <v>287</v>
      </c>
      <c r="G213" s="140" t="s">
        <v>276</v>
      </c>
      <c r="H213" s="141">
        <v>76.400999999999996</v>
      </c>
      <c r="I213" s="142"/>
      <c r="J213" s="143">
        <f>ROUND(I213*H213,2)</f>
        <v>0</v>
      </c>
      <c r="K213" s="139" t="s">
        <v>202</v>
      </c>
      <c r="L213" s="32"/>
      <c r="M213" s="144" t="s">
        <v>1</v>
      </c>
      <c r="N213" s="145" t="s">
        <v>46</v>
      </c>
      <c r="P213" s="146">
        <f>O213*H213</f>
        <v>0</v>
      </c>
      <c r="Q213" s="146">
        <v>0</v>
      </c>
      <c r="R213" s="146">
        <f>Q213*H213</f>
        <v>0</v>
      </c>
      <c r="S213" s="146">
        <v>0</v>
      </c>
      <c r="T213" s="147">
        <f>S213*H213</f>
        <v>0</v>
      </c>
      <c r="AR213" s="148" t="s">
        <v>203</v>
      </c>
      <c r="AT213" s="148" t="s">
        <v>198</v>
      </c>
      <c r="AU213" s="148" t="s">
        <v>89</v>
      </c>
      <c r="AY213" s="17" t="s">
        <v>196</v>
      </c>
      <c r="BE213" s="149">
        <f>IF(N213="základní",J213,0)</f>
        <v>0</v>
      </c>
      <c r="BF213" s="149">
        <f>IF(N213="snížená",J213,0)</f>
        <v>0</v>
      </c>
      <c r="BG213" s="149">
        <f>IF(N213="zákl. přenesená",J213,0)</f>
        <v>0</v>
      </c>
      <c r="BH213" s="149">
        <f>IF(N213="sníž. přenesená",J213,0)</f>
        <v>0</v>
      </c>
      <c r="BI213" s="149">
        <f>IF(N213="nulová",J213,0)</f>
        <v>0</v>
      </c>
      <c r="BJ213" s="17" t="s">
        <v>21</v>
      </c>
      <c r="BK213" s="149">
        <f>ROUND(I213*H213,2)</f>
        <v>0</v>
      </c>
      <c r="BL213" s="17" t="s">
        <v>203</v>
      </c>
      <c r="BM213" s="148" t="s">
        <v>288</v>
      </c>
    </row>
    <row r="214" spans="2:65" s="12" customFormat="1" ht="11.25">
      <c r="B214" s="150"/>
      <c r="D214" s="151" t="s">
        <v>205</v>
      </c>
      <c r="E214" s="152" t="s">
        <v>1</v>
      </c>
      <c r="F214" s="153" t="s">
        <v>289</v>
      </c>
      <c r="H214" s="154">
        <v>76.400999999999996</v>
      </c>
      <c r="I214" s="155"/>
      <c r="L214" s="150"/>
      <c r="M214" s="156"/>
      <c r="T214" s="157"/>
      <c r="AT214" s="152" t="s">
        <v>205</v>
      </c>
      <c r="AU214" s="152" t="s">
        <v>89</v>
      </c>
      <c r="AV214" s="12" t="s">
        <v>89</v>
      </c>
      <c r="AW214" s="12" t="s">
        <v>36</v>
      </c>
      <c r="AX214" s="12" t="s">
        <v>21</v>
      </c>
      <c r="AY214" s="152" t="s">
        <v>196</v>
      </c>
    </row>
    <row r="215" spans="2:65" s="1" customFormat="1" ht="33" customHeight="1">
      <c r="B215" s="32"/>
      <c r="C215" s="137" t="s">
        <v>372</v>
      </c>
      <c r="D215" s="137" t="s">
        <v>198</v>
      </c>
      <c r="E215" s="138" t="s">
        <v>1727</v>
      </c>
      <c r="F215" s="139" t="s">
        <v>1728</v>
      </c>
      <c r="G215" s="140" t="s">
        <v>276</v>
      </c>
      <c r="H215" s="141">
        <v>7.5149999999999997</v>
      </c>
      <c r="I215" s="142"/>
      <c r="J215" s="143">
        <f>ROUND(I215*H215,2)</f>
        <v>0</v>
      </c>
      <c r="K215" s="139" t="s">
        <v>202</v>
      </c>
      <c r="L215" s="32"/>
      <c r="M215" s="144" t="s">
        <v>1</v>
      </c>
      <c r="N215" s="145" t="s">
        <v>46</v>
      </c>
      <c r="P215" s="146">
        <f>O215*H215</f>
        <v>0</v>
      </c>
      <c r="Q215" s="146">
        <v>0</v>
      </c>
      <c r="R215" s="146">
        <f>Q215*H215</f>
        <v>0</v>
      </c>
      <c r="S215" s="146">
        <v>0</v>
      </c>
      <c r="T215" s="147">
        <f>S215*H215</f>
        <v>0</v>
      </c>
      <c r="AR215" s="148" t="s">
        <v>203</v>
      </c>
      <c r="AT215" s="148" t="s">
        <v>198</v>
      </c>
      <c r="AU215" s="148" t="s">
        <v>89</v>
      </c>
      <c r="AY215" s="17" t="s">
        <v>196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7" t="s">
        <v>21</v>
      </c>
      <c r="BK215" s="149">
        <f>ROUND(I215*H215,2)</f>
        <v>0</v>
      </c>
      <c r="BL215" s="17" t="s">
        <v>203</v>
      </c>
      <c r="BM215" s="148" t="s">
        <v>293</v>
      </c>
    </row>
    <row r="216" spans="2:65" s="13" customFormat="1" ht="11.25">
      <c r="B216" s="158"/>
      <c r="D216" s="151" t="s">
        <v>205</v>
      </c>
      <c r="E216" s="159" t="s">
        <v>1</v>
      </c>
      <c r="F216" s="160" t="s">
        <v>294</v>
      </c>
      <c r="H216" s="159" t="s">
        <v>1</v>
      </c>
      <c r="I216" s="161"/>
      <c r="L216" s="158"/>
      <c r="M216" s="162"/>
      <c r="T216" s="163"/>
      <c r="AT216" s="159" t="s">
        <v>205</v>
      </c>
      <c r="AU216" s="159" t="s">
        <v>89</v>
      </c>
      <c r="AV216" s="13" t="s">
        <v>21</v>
      </c>
      <c r="AW216" s="13" t="s">
        <v>36</v>
      </c>
      <c r="AX216" s="13" t="s">
        <v>81</v>
      </c>
      <c r="AY216" s="159" t="s">
        <v>196</v>
      </c>
    </row>
    <row r="217" spans="2:65" s="12" customFormat="1" ht="11.25">
      <c r="B217" s="150"/>
      <c r="D217" s="151" t="s">
        <v>205</v>
      </c>
      <c r="E217" s="152" t="s">
        <v>1</v>
      </c>
      <c r="F217" s="153" t="s">
        <v>1729</v>
      </c>
      <c r="H217" s="154">
        <v>20.577000000000002</v>
      </c>
      <c r="I217" s="155"/>
      <c r="L217" s="150"/>
      <c r="M217" s="156"/>
      <c r="T217" s="157"/>
      <c r="AT217" s="152" t="s">
        <v>205</v>
      </c>
      <c r="AU217" s="152" t="s">
        <v>89</v>
      </c>
      <c r="AV217" s="12" t="s">
        <v>89</v>
      </c>
      <c r="AW217" s="12" t="s">
        <v>36</v>
      </c>
      <c r="AX217" s="12" t="s">
        <v>81</v>
      </c>
      <c r="AY217" s="152" t="s">
        <v>196</v>
      </c>
    </row>
    <row r="218" spans="2:65" s="12" customFormat="1" ht="11.25">
      <c r="B218" s="150"/>
      <c r="D218" s="151" t="s">
        <v>205</v>
      </c>
      <c r="E218" s="152" t="s">
        <v>1</v>
      </c>
      <c r="F218" s="153" t="s">
        <v>1730</v>
      </c>
      <c r="H218" s="154">
        <v>9.9109999999999996</v>
      </c>
      <c r="I218" s="155"/>
      <c r="L218" s="150"/>
      <c r="M218" s="156"/>
      <c r="T218" s="157"/>
      <c r="AT218" s="152" t="s">
        <v>205</v>
      </c>
      <c r="AU218" s="152" t="s">
        <v>89</v>
      </c>
      <c r="AV218" s="12" t="s">
        <v>89</v>
      </c>
      <c r="AW218" s="12" t="s">
        <v>36</v>
      </c>
      <c r="AX218" s="12" t="s">
        <v>81</v>
      </c>
      <c r="AY218" s="152" t="s">
        <v>196</v>
      </c>
    </row>
    <row r="219" spans="2:65" s="12" customFormat="1" ht="11.25">
      <c r="B219" s="150"/>
      <c r="D219" s="151" t="s">
        <v>205</v>
      </c>
      <c r="E219" s="152" t="s">
        <v>1</v>
      </c>
      <c r="F219" s="153" t="s">
        <v>1731</v>
      </c>
      <c r="H219" s="154">
        <v>8.9190000000000005</v>
      </c>
      <c r="I219" s="155"/>
      <c r="L219" s="150"/>
      <c r="M219" s="156"/>
      <c r="T219" s="157"/>
      <c r="AT219" s="152" t="s">
        <v>205</v>
      </c>
      <c r="AU219" s="152" t="s">
        <v>89</v>
      </c>
      <c r="AV219" s="12" t="s">
        <v>89</v>
      </c>
      <c r="AW219" s="12" t="s">
        <v>36</v>
      </c>
      <c r="AX219" s="12" t="s">
        <v>81</v>
      </c>
      <c r="AY219" s="152" t="s">
        <v>196</v>
      </c>
    </row>
    <row r="220" spans="2:65" s="12" customFormat="1" ht="11.25">
      <c r="B220" s="150"/>
      <c r="D220" s="151" t="s">
        <v>205</v>
      </c>
      <c r="E220" s="152" t="s">
        <v>1</v>
      </c>
      <c r="F220" s="153" t="s">
        <v>1732</v>
      </c>
      <c r="H220" s="154">
        <v>7.5730000000000004</v>
      </c>
      <c r="I220" s="155"/>
      <c r="L220" s="150"/>
      <c r="M220" s="156"/>
      <c r="T220" s="157"/>
      <c r="AT220" s="152" t="s">
        <v>205</v>
      </c>
      <c r="AU220" s="152" t="s">
        <v>89</v>
      </c>
      <c r="AV220" s="12" t="s">
        <v>89</v>
      </c>
      <c r="AW220" s="12" t="s">
        <v>36</v>
      </c>
      <c r="AX220" s="12" t="s">
        <v>81</v>
      </c>
      <c r="AY220" s="152" t="s">
        <v>196</v>
      </c>
    </row>
    <row r="221" spans="2:65" s="12" customFormat="1" ht="11.25">
      <c r="B221" s="150"/>
      <c r="D221" s="151" t="s">
        <v>205</v>
      </c>
      <c r="E221" s="152" t="s">
        <v>1</v>
      </c>
      <c r="F221" s="153" t="s">
        <v>1733</v>
      </c>
      <c r="H221" s="154">
        <v>21.646000000000001</v>
      </c>
      <c r="I221" s="155"/>
      <c r="L221" s="150"/>
      <c r="M221" s="156"/>
      <c r="T221" s="157"/>
      <c r="AT221" s="152" t="s">
        <v>205</v>
      </c>
      <c r="AU221" s="152" t="s">
        <v>89</v>
      </c>
      <c r="AV221" s="12" t="s">
        <v>89</v>
      </c>
      <c r="AW221" s="12" t="s">
        <v>36</v>
      </c>
      <c r="AX221" s="12" t="s">
        <v>81</v>
      </c>
      <c r="AY221" s="152" t="s">
        <v>196</v>
      </c>
    </row>
    <row r="222" spans="2:65" s="12" customFormat="1" ht="11.25">
      <c r="B222" s="150"/>
      <c r="D222" s="151" t="s">
        <v>205</v>
      </c>
      <c r="E222" s="152" t="s">
        <v>1</v>
      </c>
      <c r="F222" s="153" t="s">
        <v>1734</v>
      </c>
      <c r="H222" s="154">
        <v>10.696</v>
      </c>
      <c r="I222" s="155"/>
      <c r="L222" s="150"/>
      <c r="M222" s="156"/>
      <c r="T222" s="157"/>
      <c r="AT222" s="152" t="s">
        <v>205</v>
      </c>
      <c r="AU222" s="152" t="s">
        <v>89</v>
      </c>
      <c r="AV222" s="12" t="s">
        <v>89</v>
      </c>
      <c r="AW222" s="12" t="s">
        <v>36</v>
      </c>
      <c r="AX222" s="12" t="s">
        <v>81</v>
      </c>
      <c r="AY222" s="152" t="s">
        <v>196</v>
      </c>
    </row>
    <row r="223" spans="2:65" s="12" customFormat="1" ht="11.25">
      <c r="B223" s="150"/>
      <c r="D223" s="151" t="s">
        <v>205</v>
      </c>
      <c r="E223" s="152" t="s">
        <v>1</v>
      </c>
      <c r="F223" s="153" t="s">
        <v>1735</v>
      </c>
      <c r="H223" s="154">
        <v>22.716999999999999</v>
      </c>
      <c r="I223" s="155"/>
      <c r="L223" s="150"/>
      <c r="M223" s="156"/>
      <c r="T223" s="157"/>
      <c r="AT223" s="152" t="s">
        <v>205</v>
      </c>
      <c r="AU223" s="152" t="s">
        <v>89</v>
      </c>
      <c r="AV223" s="12" t="s">
        <v>89</v>
      </c>
      <c r="AW223" s="12" t="s">
        <v>36</v>
      </c>
      <c r="AX223" s="12" t="s">
        <v>81</v>
      </c>
      <c r="AY223" s="152" t="s">
        <v>196</v>
      </c>
    </row>
    <row r="224" spans="2:65" s="12" customFormat="1" ht="11.25">
      <c r="B224" s="150"/>
      <c r="D224" s="151" t="s">
        <v>205</v>
      </c>
      <c r="E224" s="152" t="s">
        <v>1</v>
      </c>
      <c r="F224" s="153" t="s">
        <v>1736</v>
      </c>
      <c r="H224" s="154">
        <v>13.933999999999999</v>
      </c>
      <c r="I224" s="155"/>
      <c r="L224" s="150"/>
      <c r="M224" s="156"/>
      <c r="T224" s="157"/>
      <c r="AT224" s="152" t="s">
        <v>205</v>
      </c>
      <c r="AU224" s="152" t="s">
        <v>89</v>
      </c>
      <c r="AV224" s="12" t="s">
        <v>89</v>
      </c>
      <c r="AW224" s="12" t="s">
        <v>36</v>
      </c>
      <c r="AX224" s="12" t="s">
        <v>81</v>
      </c>
      <c r="AY224" s="152" t="s">
        <v>196</v>
      </c>
    </row>
    <row r="225" spans="2:51" s="12" customFormat="1" ht="11.25">
      <c r="B225" s="150"/>
      <c r="D225" s="151" t="s">
        <v>205</v>
      </c>
      <c r="E225" s="152" t="s">
        <v>1</v>
      </c>
      <c r="F225" s="153" t="s">
        <v>1737</v>
      </c>
      <c r="H225" s="154">
        <v>11.935</v>
      </c>
      <c r="I225" s="155"/>
      <c r="L225" s="150"/>
      <c r="M225" s="156"/>
      <c r="T225" s="157"/>
      <c r="AT225" s="152" t="s">
        <v>205</v>
      </c>
      <c r="AU225" s="152" t="s">
        <v>89</v>
      </c>
      <c r="AV225" s="12" t="s">
        <v>89</v>
      </c>
      <c r="AW225" s="12" t="s">
        <v>36</v>
      </c>
      <c r="AX225" s="12" t="s">
        <v>81</v>
      </c>
      <c r="AY225" s="152" t="s">
        <v>196</v>
      </c>
    </row>
    <row r="226" spans="2:51" s="12" customFormat="1" ht="11.25">
      <c r="B226" s="150"/>
      <c r="D226" s="151" t="s">
        <v>205</v>
      </c>
      <c r="E226" s="152" t="s">
        <v>1</v>
      </c>
      <c r="F226" s="153" t="s">
        <v>1738</v>
      </c>
      <c r="H226" s="154">
        <v>24.533000000000001</v>
      </c>
      <c r="I226" s="155"/>
      <c r="L226" s="150"/>
      <c r="M226" s="156"/>
      <c r="T226" s="157"/>
      <c r="AT226" s="152" t="s">
        <v>205</v>
      </c>
      <c r="AU226" s="152" t="s">
        <v>89</v>
      </c>
      <c r="AV226" s="12" t="s">
        <v>89</v>
      </c>
      <c r="AW226" s="12" t="s">
        <v>36</v>
      </c>
      <c r="AX226" s="12" t="s">
        <v>81</v>
      </c>
      <c r="AY226" s="152" t="s">
        <v>196</v>
      </c>
    </row>
    <row r="227" spans="2:51" s="12" customFormat="1" ht="11.25">
      <c r="B227" s="150"/>
      <c r="D227" s="151" t="s">
        <v>205</v>
      </c>
      <c r="E227" s="152" t="s">
        <v>1</v>
      </c>
      <c r="F227" s="153" t="s">
        <v>1739</v>
      </c>
      <c r="H227" s="154">
        <v>1.004</v>
      </c>
      <c r="I227" s="155"/>
      <c r="L227" s="150"/>
      <c r="M227" s="156"/>
      <c r="T227" s="157"/>
      <c r="AT227" s="152" t="s">
        <v>205</v>
      </c>
      <c r="AU227" s="152" t="s">
        <v>89</v>
      </c>
      <c r="AV227" s="12" t="s">
        <v>89</v>
      </c>
      <c r="AW227" s="12" t="s">
        <v>36</v>
      </c>
      <c r="AX227" s="12" t="s">
        <v>81</v>
      </c>
      <c r="AY227" s="152" t="s">
        <v>196</v>
      </c>
    </row>
    <row r="228" spans="2:51" s="12" customFormat="1" ht="11.25">
      <c r="B228" s="150"/>
      <c r="D228" s="151" t="s">
        <v>205</v>
      </c>
      <c r="E228" s="152" t="s">
        <v>1</v>
      </c>
      <c r="F228" s="153" t="s">
        <v>1740</v>
      </c>
      <c r="H228" s="154">
        <v>0.998</v>
      </c>
      <c r="I228" s="155"/>
      <c r="L228" s="150"/>
      <c r="M228" s="156"/>
      <c r="T228" s="157"/>
      <c r="AT228" s="152" t="s">
        <v>205</v>
      </c>
      <c r="AU228" s="152" t="s">
        <v>89</v>
      </c>
      <c r="AV228" s="12" t="s">
        <v>89</v>
      </c>
      <c r="AW228" s="12" t="s">
        <v>36</v>
      </c>
      <c r="AX228" s="12" t="s">
        <v>81</v>
      </c>
      <c r="AY228" s="152" t="s">
        <v>196</v>
      </c>
    </row>
    <row r="229" spans="2:51" s="12" customFormat="1" ht="11.25">
      <c r="B229" s="150"/>
      <c r="D229" s="151" t="s">
        <v>205</v>
      </c>
      <c r="E229" s="152" t="s">
        <v>1</v>
      </c>
      <c r="F229" s="153" t="s">
        <v>1741</v>
      </c>
      <c r="H229" s="154">
        <v>0.94599999999999995</v>
      </c>
      <c r="I229" s="155"/>
      <c r="L229" s="150"/>
      <c r="M229" s="156"/>
      <c r="T229" s="157"/>
      <c r="AT229" s="152" t="s">
        <v>205</v>
      </c>
      <c r="AU229" s="152" t="s">
        <v>89</v>
      </c>
      <c r="AV229" s="12" t="s">
        <v>89</v>
      </c>
      <c r="AW229" s="12" t="s">
        <v>36</v>
      </c>
      <c r="AX229" s="12" t="s">
        <v>81</v>
      </c>
      <c r="AY229" s="152" t="s">
        <v>196</v>
      </c>
    </row>
    <row r="230" spans="2:51" s="12" customFormat="1" ht="11.25">
      <c r="B230" s="150"/>
      <c r="D230" s="151" t="s">
        <v>205</v>
      </c>
      <c r="E230" s="152" t="s">
        <v>1</v>
      </c>
      <c r="F230" s="153" t="s">
        <v>1742</v>
      </c>
      <c r="H230" s="154">
        <v>0.96</v>
      </c>
      <c r="I230" s="155"/>
      <c r="L230" s="150"/>
      <c r="M230" s="156"/>
      <c r="T230" s="157"/>
      <c r="AT230" s="152" t="s">
        <v>205</v>
      </c>
      <c r="AU230" s="152" t="s">
        <v>89</v>
      </c>
      <c r="AV230" s="12" t="s">
        <v>89</v>
      </c>
      <c r="AW230" s="12" t="s">
        <v>36</v>
      </c>
      <c r="AX230" s="12" t="s">
        <v>81</v>
      </c>
      <c r="AY230" s="152" t="s">
        <v>196</v>
      </c>
    </row>
    <row r="231" spans="2:51" s="13" customFormat="1" ht="11.25">
      <c r="B231" s="158"/>
      <c r="D231" s="151" t="s">
        <v>205</v>
      </c>
      <c r="E231" s="159" t="s">
        <v>1</v>
      </c>
      <c r="F231" s="160" t="s">
        <v>302</v>
      </c>
      <c r="H231" s="159" t="s">
        <v>1</v>
      </c>
      <c r="I231" s="161"/>
      <c r="L231" s="158"/>
      <c r="M231" s="162"/>
      <c r="T231" s="163"/>
      <c r="AT231" s="159" t="s">
        <v>205</v>
      </c>
      <c r="AU231" s="159" t="s">
        <v>89</v>
      </c>
      <c r="AV231" s="13" t="s">
        <v>21</v>
      </c>
      <c r="AW231" s="13" t="s">
        <v>36</v>
      </c>
      <c r="AX231" s="13" t="s">
        <v>81</v>
      </c>
      <c r="AY231" s="159" t="s">
        <v>196</v>
      </c>
    </row>
    <row r="232" spans="2:51" s="12" customFormat="1" ht="11.25">
      <c r="B232" s="150"/>
      <c r="D232" s="151" t="s">
        <v>205</v>
      </c>
      <c r="E232" s="152" t="s">
        <v>1</v>
      </c>
      <c r="F232" s="153" t="s">
        <v>303</v>
      </c>
      <c r="H232" s="154">
        <v>-7.6559999999999997</v>
      </c>
      <c r="I232" s="155"/>
      <c r="L232" s="150"/>
      <c r="M232" s="156"/>
      <c r="T232" s="157"/>
      <c r="AT232" s="152" t="s">
        <v>205</v>
      </c>
      <c r="AU232" s="152" t="s">
        <v>89</v>
      </c>
      <c r="AV232" s="12" t="s">
        <v>89</v>
      </c>
      <c r="AW232" s="12" t="s">
        <v>36</v>
      </c>
      <c r="AX232" s="12" t="s">
        <v>81</v>
      </c>
      <c r="AY232" s="152" t="s">
        <v>196</v>
      </c>
    </row>
    <row r="233" spans="2:51" s="12" customFormat="1" ht="11.25">
      <c r="B233" s="150"/>
      <c r="D233" s="151" t="s">
        <v>205</v>
      </c>
      <c r="E233" s="152" t="s">
        <v>1</v>
      </c>
      <c r="F233" s="153" t="s">
        <v>881</v>
      </c>
      <c r="H233" s="154">
        <v>-7.2770000000000001</v>
      </c>
      <c r="I233" s="155"/>
      <c r="L233" s="150"/>
      <c r="M233" s="156"/>
      <c r="T233" s="157"/>
      <c r="AT233" s="152" t="s">
        <v>205</v>
      </c>
      <c r="AU233" s="152" t="s">
        <v>89</v>
      </c>
      <c r="AV233" s="12" t="s">
        <v>89</v>
      </c>
      <c r="AW233" s="12" t="s">
        <v>36</v>
      </c>
      <c r="AX233" s="12" t="s">
        <v>81</v>
      </c>
      <c r="AY233" s="152" t="s">
        <v>196</v>
      </c>
    </row>
    <row r="234" spans="2:51" s="12" customFormat="1" ht="11.25">
      <c r="B234" s="150"/>
      <c r="D234" s="151" t="s">
        <v>205</v>
      </c>
      <c r="E234" s="152" t="s">
        <v>1</v>
      </c>
      <c r="F234" s="153" t="s">
        <v>882</v>
      </c>
      <c r="H234" s="154">
        <v>-1.81</v>
      </c>
      <c r="I234" s="155"/>
      <c r="L234" s="150"/>
      <c r="M234" s="156"/>
      <c r="T234" s="157"/>
      <c r="AT234" s="152" t="s">
        <v>205</v>
      </c>
      <c r="AU234" s="152" t="s">
        <v>89</v>
      </c>
      <c r="AV234" s="12" t="s">
        <v>89</v>
      </c>
      <c r="AW234" s="12" t="s">
        <v>36</v>
      </c>
      <c r="AX234" s="12" t="s">
        <v>81</v>
      </c>
      <c r="AY234" s="152" t="s">
        <v>196</v>
      </c>
    </row>
    <row r="235" spans="2:51" s="12" customFormat="1" ht="11.25">
      <c r="B235" s="150"/>
      <c r="D235" s="151" t="s">
        <v>205</v>
      </c>
      <c r="E235" s="152" t="s">
        <v>1</v>
      </c>
      <c r="F235" s="153" t="s">
        <v>884</v>
      </c>
      <c r="H235" s="154">
        <v>-7.6779999999999999</v>
      </c>
      <c r="I235" s="155"/>
      <c r="L235" s="150"/>
      <c r="M235" s="156"/>
      <c r="T235" s="157"/>
      <c r="AT235" s="152" t="s">
        <v>205</v>
      </c>
      <c r="AU235" s="152" t="s">
        <v>89</v>
      </c>
      <c r="AV235" s="12" t="s">
        <v>89</v>
      </c>
      <c r="AW235" s="12" t="s">
        <v>36</v>
      </c>
      <c r="AX235" s="12" t="s">
        <v>81</v>
      </c>
      <c r="AY235" s="152" t="s">
        <v>196</v>
      </c>
    </row>
    <row r="236" spans="2:51" s="15" customFormat="1" ht="11.25">
      <c r="B236" s="171"/>
      <c r="D236" s="151" t="s">
        <v>205</v>
      </c>
      <c r="E236" s="172" t="s">
        <v>161</v>
      </c>
      <c r="F236" s="173" t="s">
        <v>304</v>
      </c>
      <c r="H236" s="174">
        <v>131.928</v>
      </c>
      <c r="I236" s="175"/>
      <c r="L236" s="171"/>
      <c r="M236" s="176"/>
      <c r="T236" s="177"/>
      <c r="AT236" s="172" t="s">
        <v>205</v>
      </c>
      <c r="AU236" s="172" t="s">
        <v>89</v>
      </c>
      <c r="AV236" s="15" t="s">
        <v>97</v>
      </c>
      <c r="AW236" s="15" t="s">
        <v>36</v>
      </c>
      <c r="AX236" s="15" t="s">
        <v>81</v>
      </c>
      <c r="AY236" s="172" t="s">
        <v>196</v>
      </c>
    </row>
    <row r="237" spans="2:51" s="12" customFormat="1" ht="11.25">
      <c r="B237" s="150"/>
      <c r="D237" s="151" t="s">
        <v>205</v>
      </c>
      <c r="E237" s="152" t="s">
        <v>1</v>
      </c>
      <c r="F237" s="153" t="s">
        <v>307</v>
      </c>
      <c r="H237" s="154">
        <v>-101.86799999999999</v>
      </c>
      <c r="I237" s="155"/>
      <c r="L237" s="150"/>
      <c r="M237" s="156"/>
      <c r="T237" s="157"/>
      <c r="AT237" s="152" t="s">
        <v>205</v>
      </c>
      <c r="AU237" s="152" t="s">
        <v>89</v>
      </c>
      <c r="AV237" s="12" t="s">
        <v>89</v>
      </c>
      <c r="AW237" s="12" t="s">
        <v>36</v>
      </c>
      <c r="AX237" s="12" t="s">
        <v>81</v>
      </c>
      <c r="AY237" s="152" t="s">
        <v>196</v>
      </c>
    </row>
    <row r="238" spans="2:51" s="14" customFormat="1" ht="11.25">
      <c r="B238" s="164"/>
      <c r="D238" s="151" t="s">
        <v>205</v>
      </c>
      <c r="E238" s="165" t="s">
        <v>159</v>
      </c>
      <c r="F238" s="166" t="s">
        <v>249</v>
      </c>
      <c r="H238" s="167">
        <v>30.06</v>
      </c>
      <c r="I238" s="168"/>
      <c r="L238" s="164"/>
      <c r="M238" s="169"/>
      <c r="T238" s="170"/>
      <c r="AT238" s="165" t="s">
        <v>205</v>
      </c>
      <c r="AU238" s="165" t="s">
        <v>89</v>
      </c>
      <c r="AV238" s="14" t="s">
        <v>203</v>
      </c>
      <c r="AW238" s="14" t="s">
        <v>36</v>
      </c>
      <c r="AX238" s="14" t="s">
        <v>81</v>
      </c>
      <c r="AY238" s="165" t="s">
        <v>196</v>
      </c>
    </row>
    <row r="239" spans="2:51" s="12" customFormat="1" ht="11.25">
      <c r="B239" s="150"/>
      <c r="D239" s="151" t="s">
        <v>205</v>
      </c>
      <c r="E239" s="152" t="s">
        <v>1</v>
      </c>
      <c r="F239" s="153" t="s">
        <v>308</v>
      </c>
      <c r="H239" s="154">
        <v>7.5149999999999997</v>
      </c>
      <c r="I239" s="155"/>
      <c r="L239" s="150"/>
      <c r="M239" s="156"/>
      <c r="T239" s="157"/>
      <c r="AT239" s="152" t="s">
        <v>205</v>
      </c>
      <c r="AU239" s="152" t="s">
        <v>89</v>
      </c>
      <c r="AV239" s="12" t="s">
        <v>89</v>
      </c>
      <c r="AW239" s="12" t="s">
        <v>36</v>
      </c>
      <c r="AX239" s="12" t="s">
        <v>81</v>
      </c>
      <c r="AY239" s="152" t="s">
        <v>196</v>
      </c>
    </row>
    <row r="240" spans="2:51" s="14" customFormat="1" ht="11.25">
      <c r="B240" s="164"/>
      <c r="D240" s="151" t="s">
        <v>205</v>
      </c>
      <c r="E240" s="165" t="s">
        <v>1</v>
      </c>
      <c r="F240" s="166" t="s">
        <v>249</v>
      </c>
      <c r="H240" s="167">
        <v>7.5149999999999997</v>
      </c>
      <c r="I240" s="168"/>
      <c r="L240" s="164"/>
      <c r="M240" s="169"/>
      <c r="T240" s="170"/>
      <c r="AT240" s="165" t="s">
        <v>205</v>
      </c>
      <c r="AU240" s="165" t="s">
        <v>89</v>
      </c>
      <c r="AV240" s="14" t="s">
        <v>203</v>
      </c>
      <c r="AW240" s="14" t="s">
        <v>36</v>
      </c>
      <c r="AX240" s="14" t="s">
        <v>21</v>
      </c>
      <c r="AY240" s="165" t="s">
        <v>196</v>
      </c>
    </row>
    <row r="241" spans="2:65" s="1" customFormat="1" ht="33" customHeight="1">
      <c r="B241" s="32"/>
      <c r="C241" s="137" t="s">
        <v>377</v>
      </c>
      <c r="D241" s="137" t="s">
        <v>198</v>
      </c>
      <c r="E241" s="138" t="s">
        <v>1743</v>
      </c>
      <c r="F241" s="139" t="s">
        <v>1744</v>
      </c>
      <c r="G241" s="140" t="s">
        <v>276</v>
      </c>
      <c r="H241" s="141">
        <v>22.545000000000002</v>
      </c>
      <c r="I241" s="142"/>
      <c r="J241" s="143">
        <f>ROUND(I241*H241,2)</f>
        <v>0</v>
      </c>
      <c r="K241" s="139" t="s">
        <v>202</v>
      </c>
      <c r="L241" s="32"/>
      <c r="M241" s="144" t="s">
        <v>1</v>
      </c>
      <c r="N241" s="145" t="s">
        <v>46</v>
      </c>
      <c r="P241" s="146">
        <f>O241*H241</f>
        <v>0</v>
      </c>
      <c r="Q241" s="146">
        <v>0</v>
      </c>
      <c r="R241" s="146">
        <f>Q241*H241</f>
        <v>0</v>
      </c>
      <c r="S241" s="146">
        <v>0</v>
      </c>
      <c r="T241" s="147">
        <f>S241*H241</f>
        <v>0</v>
      </c>
      <c r="AR241" s="148" t="s">
        <v>203</v>
      </c>
      <c r="AT241" s="148" t="s">
        <v>198</v>
      </c>
      <c r="AU241" s="148" t="s">
        <v>89</v>
      </c>
      <c r="AY241" s="17" t="s">
        <v>196</v>
      </c>
      <c r="BE241" s="149">
        <f>IF(N241="základní",J241,0)</f>
        <v>0</v>
      </c>
      <c r="BF241" s="149">
        <f>IF(N241="snížená",J241,0)</f>
        <v>0</v>
      </c>
      <c r="BG241" s="149">
        <f>IF(N241="zákl. přenesená",J241,0)</f>
        <v>0</v>
      </c>
      <c r="BH241" s="149">
        <f>IF(N241="sníž. přenesená",J241,0)</f>
        <v>0</v>
      </c>
      <c r="BI241" s="149">
        <f>IF(N241="nulová",J241,0)</f>
        <v>0</v>
      </c>
      <c r="BJ241" s="17" t="s">
        <v>21</v>
      </c>
      <c r="BK241" s="149">
        <f>ROUND(I241*H241,2)</f>
        <v>0</v>
      </c>
      <c r="BL241" s="17" t="s">
        <v>203</v>
      </c>
      <c r="BM241" s="148" t="s">
        <v>311</v>
      </c>
    </row>
    <row r="242" spans="2:65" s="12" customFormat="1" ht="11.25">
      <c r="B242" s="150"/>
      <c r="D242" s="151" t="s">
        <v>205</v>
      </c>
      <c r="E242" s="152" t="s">
        <v>1</v>
      </c>
      <c r="F242" s="153" t="s">
        <v>312</v>
      </c>
      <c r="H242" s="154">
        <v>22.545000000000002</v>
      </c>
      <c r="I242" s="155"/>
      <c r="L242" s="150"/>
      <c r="M242" s="156"/>
      <c r="T242" s="157"/>
      <c r="AT242" s="152" t="s">
        <v>205</v>
      </c>
      <c r="AU242" s="152" t="s">
        <v>89</v>
      </c>
      <c r="AV242" s="12" t="s">
        <v>89</v>
      </c>
      <c r="AW242" s="12" t="s">
        <v>36</v>
      </c>
      <c r="AX242" s="12" t="s">
        <v>21</v>
      </c>
      <c r="AY242" s="152" t="s">
        <v>196</v>
      </c>
    </row>
    <row r="243" spans="2:65" s="1" customFormat="1" ht="21.75" customHeight="1">
      <c r="B243" s="32"/>
      <c r="C243" s="137" t="s">
        <v>380</v>
      </c>
      <c r="D243" s="137" t="s">
        <v>198</v>
      </c>
      <c r="E243" s="138" t="s">
        <v>314</v>
      </c>
      <c r="F243" s="139" t="s">
        <v>315</v>
      </c>
      <c r="G243" s="140" t="s">
        <v>201</v>
      </c>
      <c r="H243" s="141">
        <v>26.553000000000001</v>
      </c>
      <c r="I243" s="142"/>
      <c r="J243" s="143">
        <f>ROUND(I243*H243,2)</f>
        <v>0</v>
      </c>
      <c r="K243" s="139" t="s">
        <v>202</v>
      </c>
      <c r="L243" s="32"/>
      <c r="M243" s="144" t="s">
        <v>1</v>
      </c>
      <c r="N243" s="145" t="s">
        <v>46</v>
      </c>
      <c r="P243" s="146">
        <f>O243*H243</f>
        <v>0</v>
      </c>
      <c r="Q243" s="146">
        <v>8.4000000000000003E-4</v>
      </c>
      <c r="R243" s="146">
        <f>Q243*H243</f>
        <v>2.2304520000000001E-2</v>
      </c>
      <c r="S243" s="146">
        <v>0</v>
      </c>
      <c r="T243" s="147">
        <f>S243*H243</f>
        <v>0</v>
      </c>
      <c r="AR243" s="148" t="s">
        <v>203</v>
      </c>
      <c r="AT243" s="148" t="s">
        <v>198</v>
      </c>
      <c r="AU243" s="148" t="s">
        <v>89</v>
      </c>
      <c r="AY243" s="17" t="s">
        <v>196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7" t="s">
        <v>21</v>
      </c>
      <c r="BK243" s="149">
        <f>ROUND(I243*H243,2)</f>
        <v>0</v>
      </c>
      <c r="BL243" s="17" t="s">
        <v>203</v>
      </c>
      <c r="BM243" s="148" t="s">
        <v>316</v>
      </c>
    </row>
    <row r="244" spans="2:65" s="13" customFormat="1" ht="11.25">
      <c r="B244" s="158"/>
      <c r="D244" s="151" t="s">
        <v>205</v>
      </c>
      <c r="E244" s="159" t="s">
        <v>1</v>
      </c>
      <c r="F244" s="160" t="s">
        <v>294</v>
      </c>
      <c r="H244" s="159" t="s">
        <v>1</v>
      </c>
      <c r="I244" s="161"/>
      <c r="L244" s="158"/>
      <c r="M244" s="162"/>
      <c r="T244" s="163"/>
      <c r="AT244" s="159" t="s">
        <v>205</v>
      </c>
      <c r="AU244" s="159" t="s">
        <v>89</v>
      </c>
      <c r="AV244" s="13" t="s">
        <v>21</v>
      </c>
      <c r="AW244" s="13" t="s">
        <v>36</v>
      </c>
      <c r="AX244" s="13" t="s">
        <v>81</v>
      </c>
      <c r="AY244" s="159" t="s">
        <v>196</v>
      </c>
    </row>
    <row r="245" spans="2:65" s="12" customFormat="1" ht="11.25">
      <c r="B245" s="150"/>
      <c r="D245" s="151" t="s">
        <v>205</v>
      </c>
      <c r="E245" s="152" t="s">
        <v>1</v>
      </c>
      <c r="F245" s="153" t="s">
        <v>1745</v>
      </c>
      <c r="H245" s="154">
        <v>37.411999999999999</v>
      </c>
      <c r="I245" s="155"/>
      <c r="L245" s="150"/>
      <c r="M245" s="156"/>
      <c r="T245" s="157"/>
      <c r="AT245" s="152" t="s">
        <v>205</v>
      </c>
      <c r="AU245" s="152" t="s">
        <v>89</v>
      </c>
      <c r="AV245" s="12" t="s">
        <v>89</v>
      </c>
      <c r="AW245" s="12" t="s">
        <v>36</v>
      </c>
      <c r="AX245" s="12" t="s">
        <v>81</v>
      </c>
      <c r="AY245" s="152" t="s">
        <v>196</v>
      </c>
    </row>
    <row r="246" spans="2:65" s="12" customFormat="1" ht="11.25">
      <c r="B246" s="150"/>
      <c r="D246" s="151" t="s">
        <v>205</v>
      </c>
      <c r="E246" s="152" t="s">
        <v>1</v>
      </c>
      <c r="F246" s="153" t="s">
        <v>1746</v>
      </c>
      <c r="H246" s="154">
        <v>18.018999999999998</v>
      </c>
      <c r="I246" s="155"/>
      <c r="L246" s="150"/>
      <c r="M246" s="156"/>
      <c r="T246" s="157"/>
      <c r="AT246" s="152" t="s">
        <v>205</v>
      </c>
      <c r="AU246" s="152" t="s">
        <v>89</v>
      </c>
      <c r="AV246" s="12" t="s">
        <v>89</v>
      </c>
      <c r="AW246" s="12" t="s">
        <v>36</v>
      </c>
      <c r="AX246" s="12" t="s">
        <v>81</v>
      </c>
      <c r="AY246" s="152" t="s">
        <v>196</v>
      </c>
    </row>
    <row r="247" spans="2:65" s="12" customFormat="1" ht="11.25">
      <c r="B247" s="150"/>
      <c r="D247" s="151" t="s">
        <v>205</v>
      </c>
      <c r="E247" s="152" t="s">
        <v>1</v>
      </c>
      <c r="F247" s="153" t="s">
        <v>1747</v>
      </c>
      <c r="H247" s="154">
        <v>16.216999999999999</v>
      </c>
      <c r="I247" s="155"/>
      <c r="L247" s="150"/>
      <c r="M247" s="156"/>
      <c r="T247" s="157"/>
      <c r="AT247" s="152" t="s">
        <v>205</v>
      </c>
      <c r="AU247" s="152" t="s">
        <v>89</v>
      </c>
      <c r="AV247" s="12" t="s">
        <v>89</v>
      </c>
      <c r="AW247" s="12" t="s">
        <v>36</v>
      </c>
      <c r="AX247" s="12" t="s">
        <v>81</v>
      </c>
      <c r="AY247" s="152" t="s">
        <v>196</v>
      </c>
    </row>
    <row r="248" spans="2:65" s="12" customFormat="1" ht="11.25">
      <c r="B248" s="150"/>
      <c r="D248" s="151" t="s">
        <v>205</v>
      </c>
      <c r="E248" s="152" t="s">
        <v>1</v>
      </c>
      <c r="F248" s="153" t="s">
        <v>1748</v>
      </c>
      <c r="H248" s="154">
        <v>13.77</v>
      </c>
      <c r="I248" s="155"/>
      <c r="L248" s="150"/>
      <c r="M248" s="156"/>
      <c r="T248" s="157"/>
      <c r="AT248" s="152" t="s">
        <v>205</v>
      </c>
      <c r="AU248" s="152" t="s">
        <v>89</v>
      </c>
      <c r="AV248" s="12" t="s">
        <v>89</v>
      </c>
      <c r="AW248" s="12" t="s">
        <v>36</v>
      </c>
      <c r="AX248" s="12" t="s">
        <v>81</v>
      </c>
      <c r="AY248" s="152" t="s">
        <v>196</v>
      </c>
    </row>
    <row r="249" spans="2:65" s="12" customFormat="1" ht="11.25">
      <c r="B249" s="150"/>
      <c r="D249" s="151" t="s">
        <v>205</v>
      </c>
      <c r="E249" s="152" t="s">
        <v>1</v>
      </c>
      <c r="F249" s="153" t="s">
        <v>1749</v>
      </c>
      <c r="H249" s="154">
        <v>39.356000000000002</v>
      </c>
      <c r="I249" s="155"/>
      <c r="L249" s="150"/>
      <c r="M249" s="156"/>
      <c r="T249" s="157"/>
      <c r="AT249" s="152" t="s">
        <v>205</v>
      </c>
      <c r="AU249" s="152" t="s">
        <v>89</v>
      </c>
      <c r="AV249" s="12" t="s">
        <v>89</v>
      </c>
      <c r="AW249" s="12" t="s">
        <v>36</v>
      </c>
      <c r="AX249" s="12" t="s">
        <v>81</v>
      </c>
      <c r="AY249" s="152" t="s">
        <v>196</v>
      </c>
    </row>
    <row r="250" spans="2:65" s="12" customFormat="1" ht="11.25">
      <c r="B250" s="150"/>
      <c r="D250" s="151" t="s">
        <v>205</v>
      </c>
      <c r="E250" s="152" t="s">
        <v>1</v>
      </c>
      <c r="F250" s="153" t="s">
        <v>1750</v>
      </c>
      <c r="H250" s="154">
        <v>19.448</v>
      </c>
      <c r="I250" s="155"/>
      <c r="L250" s="150"/>
      <c r="M250" s="156"/>
      <c r="T250" s="157"/>
      <c r="AT250" s="152" t="s">
        <v>205</v>
      </c>
      <c r="AU250" s="152" t="s">
        <v>89</v>
      </c>
      <c r="AV250" s="12" t="s">
        <v>89</v>
      </c>
      <c r="AW250" s="12" t="s">
        <v>36</v>
      </c>
      <c r="AX250" s="12" t="s">
        <v>81</v>
      </c>
      <c r="AY250" s="152" t="s">
        <v>196</v>
      </c>
    </row>
    <row r="251" spans="2:65" s="12" customFormat="1" ht="11.25">
      <c r="B251" s="150"/>
      <c r="D251" s="151" t="s">
        <v>205</v>
      </c>
      <c r="E251" s="152" t="s">
        <v>1</v>
      </c>
      <c r="F251" s="153" t="s">
        <v>1751</v>
      </c>
      <c r="H251" s="154">
        <v>41.302999999999997</v>
      </c>
      <c r="I251" s="155"/>
      <c r="L251" s="150"/>
      <c r="M251" s="156"/>
      <c r="T251" s="157"/>
      <c r="AT251" s="152" t="s">
        <v>205</v>
      </c>
      <c r="AU251" s="152" t="s">
        <v>89</v>
      </c>
      <c r="AV251" s="12" t="s">
        <v>89</v>
      </c>
      <c r="AW251" s="12" t="s">
        <v>36</v>
      </c>
      <c r="AX251" s="12" t="s">
        <v>81</v>
      </c>
      <c r="AY251" s="152" t="s">
        <v>196</v>
      </c>
    </row>
    <row r="252" spans="2:65" s="12" customFormat="1" ht="11.25">
      <c r="B252" s="150"/>
      <c r="D252" s="151" t="s">
        <v>205</v>
      </c>
      <c r="E252" s="152" t="s">
        <v>1</v>
      </c>
      <c r="F252" s="153" t="s">
        <v>1752</v>
      </c>
      <c r="H252" s="154">
        <v>25.334</v>
      </c>
      <c r="I252" s="155"/>
      <c r="L252" s="150"/>
      <c r="M252" s="156"/>
      <c r="T252" s="157"/>
      <c r="AT252" s="152" t="s">
        <v>205</v>
      </c>
      <c r="AU252" s="152" t="s">
        <v>89</v>
      </c>
      <c r="AV252" s="12" t="s">
        <v>89</v>
      </c>
      <c r="AW252" s="12" t="s">
        <v>36</v>
      </c>
      <c r="AX252" s="12" t="s">
        <v>81</v>
      </c>
      <c r="AY252" s="152" t="s">
        <v>196</v>
      </c>
    </row>
    <row r="253" spans="2:65" s="12" customFormat="1" ht="11.25">
      <c r="B253" s="150"/>
      <c r="D253" s="151" t="s">
        <v>205</v>
      </c>
      <c r="E253" s="152" t="s">
        <v>1</v>
      </c>
      <c r="F253" s="153" t="s">
        <v>1753</v>
      </c>
      <c r="H253" s="154">
        <v>21.701000000000001</v>
      </c>
      <c r="I253" s="155"/>
      <c r="L253" s="150"/>
      <c r="M253" s="156"/>
      <c r="T253" s="157"/>
      <c r="AT253" s="152" t="s">
        <v>205</v>
      </c>
      <c r="AU253" s="152" t="s">
        <v>89</v>
      </c>
      <c r="AV253" s="12" t="s">
        <v>89</v>
      </c>
      <c r="AW253" s="12" t="s">
        <v>36</v>
      </c>
      <c r="AX253" s="12" t="s">
        <v>81</v>
      </c>
      <c r="AY253" s="152" t="s">
        <v>196</v>
      </c>
    </row>
    <row r="254" spans="2:65" s="12" customFormat="1" ht="11.25">
      <c r="B254" s="150"/>
      <c r="D254" s="151" t="s">
        <v>205</v>
      </c>
      <c r="E254" s="152" t="s">
        <v>1</v>
      </c>
      <c r="F254" s="153" t="s">
        <v>1754</v>
      </c>
      <c r="H254" s="154">
        <v>44.604999999999997</v>
      </c>
      <c r="I254" s="155"/>
      <c r="L254" s="150"/>
      <c r="M254" s="156"/>
      <c r="T254" s="157"/>
      <c r="AT254" s="152" t="s">
        <v>205</v>
      </c>
      <c r="AU254" s="152" t="s">
        <v>89</v>
      </c>
      <c r="AV254" s="12" t="s">
        <v>89</v>
      </c>
      <c r="AW254" s="12" t="s">
        <v>36</v>
      </c>
      <c r="AX254" s="12" t="s">
        <v>81</v>
      </c>
      <c r="AY254" s="152" t="s">
        <v>196</v>
      </c>
    </row>
    <row r="255" spans="2:65" s="12" customFormat="1" ht="11.25">
      <c r="B255" s="150"/>
      <c r="D255" s="151" t="s">
        <v>205</v>
      </c>
      <c r="E255" s="152" t="s">
        <v>1</v>
      </c>
      <c r="F255" s="153" t="s">
        <v>1755</v>
      </c>
      <c r="H255" s="154">
        <v>1.825</v>
      </c>
      <c r="I255" s="155"/>
      <c r="L255" s="150"/>
      <c r="M255" s="156"/>
      <c r="T255" s="157"/>
      <c r="AT255" s="152" t="s">
        <v>205</v>
      </c>
      <c r="AU255" s="152" t="s">
        <v>89</v>
      </c>
      <c r="AV255" s="12" t="s">
        <v>89</v>
      </c>
      <c r="AW255" s="12" t="s">
        <v>36</v>
      </c>
      <c r="AX255" s="12" t="s">
        <v>81</v>
      </c>
      <c r="AY255" s="152" t="s">
        <v>196</v>
      </c>
    </row>
    <row r="256" spans="2:65" s="12" customFormat="1" ht="11.25">
      <c r="B256" s="150"/>
      <c r="D256" s="151" t="s">
        <v>205</v>
      </c>
      <c r="E256" s="152" t="s">
        <v>1</v>
      </c>
      <c r="F256" s="153" t="s">
        <v>1756</v>
      </c>
      <c r="H256" s="154">
        <v>1.8149999999999999</v>
      </c>
      <c r="I256" s="155"/>
      <c r="L256" s="150"/>
      <c r="M256" s="156"/>
      <c r="T256" s="157"/>
      <c r="AT256" s="152" t="s">
        <v>205</v>
      </c>
      <c r="AU256" s="152" t="s">
        <v>89</v>
      </c>
      <c r="AV256" s="12" t="s">
        <v>89</v>
      </c>
      <c r="AW256" s="12" t="s">
        <v>36</v>
      </c>
      <c r="AX256" s="12" t="s">
        <v>81</v>
      </c>
      <c r="AY256" s="152" t="s">
        <v>196</v>
      </c>
    </row>
    <row r="257" spans="2:65" s="12" customFormat="1" ht="11.25">
      <c r="B257" s="150"/>
      <c r="D257" s="151" t="s">
        <v>205</v>
      </c>
      <c r="E257" s="152" t="s">
        <v>1</v>
      </c>
      <c r="F257" s="153" t="s">
        <v>1757</v>
      </c>
      <c r="H257" s="154">
        <v>1.72</v>
      </c>
      <c r="I257" s="155"/>
      <c r="L257" s="150"/>
      <c r="M257" s="156"/>
      <c r="T257" s="157"/>
      <c r="AT257" s="152" t="s">
        <v>205</v>
      </c>
      <c r="AU257" s="152" t="s">
        <v>89</v>
      </c>
      <c r="AV257" s="12" t="s">
        <v>89</v>
      </c>
      <c r="AW257" s="12" t="s">
        <v>36</v>
      </c>
      <c r="AX257" s="12" t="s">
        <v>81</v>
      </c>
      <c r="AY257" s="152" t="s">
        <v>196</v>
      </c>
    </row>
    <row r="258" spans="2:65" s="12" customFormat="1" ht="11.25">
      <c r="B258" s="150"/>
      <c r="D258" s="151" t="s">
        <v>205</v>
      </c>
      <c r="E258" s="152" t="s">
        <v>1</v>
      </c>
      <c r="F258" s="153" t="s">
        <v>1758</v>
      </c>
      <c r="H258" s="154">
        <v>1.7450000000000001</v>
      </c>
      <c r="I258" s="155"/>
      <c r="L258" s="150"/>
      <c r="M258" s="156"/>
      <c r="T258" s="157"/>
      <c r="AT258" s="152" t="s">
        <v>205</v>
      </c>
      <c r="AU258" s="152" t="s">
        <v>89</v>
      </c>
      <c r="AV258" s="12" t="s">
        <v>89</v>
      </c>
      <c r="AW258" s="12" t="s">
        <v>36</v>
      </c>
      <c r="AX258" s="12" t="s">
        <v>81</v>
      </c>
      <c r="AY258" s="152" t="s">
        <v>196</v>
      </c>
    </row>
    <row r="259" spans="2:65" s="12" customFormat="1" ht="11.25">
      <c r="B259" s="150"/>
      <c r="D259" s="151" t="s">
        <v>205</v>
      </c>
      <c r="E259" s="152" t="s">
        <v>1</v>
      </c>
      <c r="F259" s="153" t="s">
        <v>901</v>
      </c>
      <c r="H259" s="154">
        <v>-257.71699999999998</v>
      </c>
      <c r="I259" s="155"/>
      <c r="L259" s="150"/>
      <c r="M259" s="156"/>
      <c r="T259" s="157"/>
      <c r="AT259" s="152" t="s">
        <v>205</v>
      </c>
      <c r="AU259" s="152" t="s">
        <v>89</v>
      </c>
      <c r="AV259" s="12" t="s">
        <v>89</v>
      </c>
      <c r="AW259" s="12" t="s">
        <v>36</v>
      </c>
      <c r="AX259" s="12" t="s">
        <v>81</v>
      </c>
      <c r="AY259" s="152" t="s">
        <v>196</v>
      </c>
    </row>
    <row r="260" spans="2:65" s="14" customFormat="1" ht="11.25">
      <c r="B260" s="164"/>
      <c r="D260" s="151" t="s">
        <v>205</v>
      </c>
      <c r="E260" s="165" t="s">
        <v>1</v>
      </c>
      <c r="F260" s="166" t="s">
        <v>249</v>
      </c>
      <c r="H260" s="167">
        <v>26.5530000000001</v>
      </c>
      <c r="I260" s="168"/>
      <c r="L260" s="164"/>
      <c r="M260" s="169"/>
      <c r="T260" s="170"/>
      <c r="AT260" s="165" t="s">
        <v>205</v>
      </c>
      <c r="AU260" s="165" t="s">
        <v>89</v>
      </c>
      <c r="AV260" s="14" t="s">
        <v>203</v>
      </c>
      <c r="AW260" s="14" t="s">
        <v>36</v>
      </c>
      <c r="AX260" s="14" t="s">
        <v>21</v>
      </c>
      <c r="AY260" s="165" t="s">
        <v>196</v>
      </c>
    </row>
    <row r="261" spans="2:65" s="1" customFormat="1" ht="24.2" customHeight="1">
      <c r="B261" s="32"/>
      <c r="C261" s="137" t="s">
        <v>383</v>
      </c>
      <c r="D261" s="137" t="s">
        <v>198</v>
      </c>
      <c r="E261" s="138" t="s">
        <v>325</v>
      </c>
      <c r="F261" s="139" t="s">
        <v>326</v>
      </c>
      <c r="G261" s="140" t="s">
        <v>201</v>
      </c>
      <c r="H261" s="141">
        <v>26.5530000000001</v>
      </c>
      <c r="I261" s="142"/>
      <c r="J261" s="143">
        <f>ROUND(I261*H261,2)</f>
        <v>0</v>
      </c>
      <c r="K261" s="139" t="s">
        <v>202</v>
      </c>
      <c r="L261" s="32"/>
      <c r="M261" s="144" t="s">
        <v>1</v>
      </c>
      <c r="N261" s="145" t="s">
        <v>46</v>
      </c>
      <c r="P261" s="146">
        <f>O261*H261</f>
        <v>0</v>
      </c>
      <c r="Q261" s="146">
        <v>0</v>
      </c>
      <c r="R261" s="146">
        <f>Q261*H261</f>
        <v>0</v>
      </c>
      <c r="S261" s="146">
        <v>0</v>
      </c>
      <c r="T261" s="147">
        <f>S261*H261</f>
        <v>0</v>
      </c>
      <c r="AR261" s="148" t="s">
        <v>203</v>
      </c>
      <c r="AT261" s="148" t="s">
        <v>198</v>
      </c>
      <c r="AU261" s="148" t="s">
        <v>89</v>
      </c>
      <c r="AY261" s="17" t="s">
        <v>196</v>
      </c>
      <c r="BE261" s="149">
        <f>IF(N261="základní",J261,0)</f>
        <v>0</v>
      </c>
      <c r="BF261" s="149">
        <f>IF(N261="snížená",J261,0)</f>
        <v>0</v>
      </c>
      <c r="BG261" s="149">
        <f>IF(N261="zákl. přenesená",J261,0)</f>
        <v>0</v>
      </c>
      <c r="BH261" s="149">
        <f>IF(N261="sníž. přenesená",J261,0)</f>
        <v>0</v>
      </c>
      <c r="BI261" s="149">
        <f>IF(N261="nulová",J261,0)</f>
        <v>0</v>
      </c>
      <c r="BJ261" s="17" t="s">
        <v>21</v>
      </c>
      <c r="BK261" s="149">
        <f>ROUND(I261*H261,2)</f>
        <v>0</v>
      </c>
      <c r="BL261" s="17" t="s">
        <v>203</v>
      </c>
      <c r="BM261" s="148" t="s">
        <v>327</v>
      </c>
    </row>
    <row r="262" spans="2:65" s="1" customFormat="1" ht="24.2" customHeight="1">
      <c r="B262" s="32"/>
      <c r="C262" s="137" t="s">
        <v>388</v>
      </c>
      <c r="D262" s="137" t="s">
        <v>198</v>
      </c>
      <c r="E262" s="138" t="s">
        <v>902</v>
      </c>
      <c r="F262" s="139" t="s">
        <v>903</v>
      </c>
      <c r="G262" s="140" t="s">
        <v>201</v>
      </c>
      <c r="H262" s="141">
        <v>257.71699999999998</v>
      </c>
      <c r="I262" s="142"/>
      <c r="J262" s="143">
        <f>ROUND(I262*H262,2)</f>
        <v>0</v>
      </c>
      <c r="K262" s="139" t="s">
        <v>202</v>
      </c>
      <c r="L262" s="32"/>
      <c r="M262" s="144" t="s">
        <v>1</v>
      </c>
      <c r="N262" s="145" t="s">
        <v>46</v>
      </c>
      <c r="P262" s="146">
        <f>O262*H262</f>
        <v>0</v>
      </c>
      <c r="Q262" s="146">
        <v>8.4999999999999995E-4</v>
      </c>
      <c r="R262" s="146">
        <f>Q262*H262</f>
        <v>0.21905944999999996</v>
      </c>
      <c r="S262" s="146">
        <v>0</v>
      </c>
      <c r="T262" s="147">
        <f>S262*H262</f>
        <v>0</v>
      </c>
      <c r="AR262" s="148" t="s">
        <v>203</v>
      </c>
      <c r="AT262" s="148" t="s">
        <v>198</v>
      </c>
      <c r="AU262" s="148" t="s">
        <v>89</v>
      </c>
      <c r="AY262" s="17" t="s">
        <v>196</v>
      </c>
      <c r="BE262" s="149">
        <f>IF(N262="základní",J262,0)</f>
        <v>0</v>
      </c>
      <c r="BF262" s="149">
        <f>IF(N262="snížená",J262,0)</f>
        <v>0</v>
      </c>
      <c r="BG262" s="149">
        <f>IF(N262="zákl. přenesená",J262,0)</f>
        <v>0</v>
      </c>
      <c r="BH262" s="149">
        <f>IF(N262="sníž. přenesená",J262,0)</f>
        <v>0</v>
      </c>
      <c r="BI262" s="149">
        <f>IF(N262="nulová",J262,0)</f>
        <v>0</v>
      </c>
      <c r="BJ262" s="17" t="s">
        <v>21</v>
      </c>
      <c r="BK262" s="149">
        <f>ROUND(I262*H262,2)</f>
        <v>0</v>
      </c>
      <c r="BL262" s="17" t="s">
        <v>203</v>
      </c>
      <c r="BM262" s="148" t="s">
        <v>904</v>
      </c>
    </row>
    <row r="263" spans="2:65" s="13" customFormat="1" ht="11.25">
      <c r="B263" s="158"/>
      <c r="D263" s="151" t="s">
        <v>205</v>
      </c>
      <c r="E263" s="159" t="s">
        <v>1</v>
      </c>
      <c r="F263" s="160" t="s">
        <v>294</v>
      </c>
      <c r="H263" s="159" t="s">
        <v>1</v>
      </c>
      <c r="I263" s="161"/>
      <c r="L263" s="158"/>
      <c r="M263" s="162"/>
      <c r="T263" s="163"/>
      <c r="AT263" s="159" t="s">
        <v>205</v>
      </c>
      <c r="AU263" s="159" t="s">
        <v>89</v>
      </c>
      <c r="AV263" s="13" t="s">
        <v>21</v>
      </c>
      <c r="AW263" s="13" t="s">
        <v>36</v>
      </c>
      <c r="AX263" s="13" t="s">
        <v>81</v>
      </c>
      <c r="AY263" s="159" t="s">
        <v>196</v>
      </c>
    </row>
    <row r="264" spans="2:65" s="12" customFormat="1" ht="11.25">
      <c r="B264" s="150"/>
      <c r="D264" s="151" t="s">
        <v>205</v>
      </c>
      <c r="E264" s="152" t="s">
        <v>1</v>
      </c>
      <c r="F264" s="153" t="s">
        <v>1745</v>
      </c>
      <c r="H264" s="154">
        <v>37.411999999999999</v>
      </c>
      <c r="I264" s="155"/>
      <c r="L264" s="150"/>
      <c r="M264" s="156"/>
      <c r="T264" s="157"/>
      <c r="AT264" s="152" t="s">
        <v>205</v>
      </c>
      <c r="AU264" s="152" t="s">
        <v>89</v>
      </c>
      <c r="AV264" s="12" t="s">
        <v>89</v>
      </c>
      <c r="AW264" s="12" t="s">
        <v>36</v>
      </c>
      <c r="AX264" s="12" t="s">
        <v>81</v>
      </c>
      <c r="AY264" s="152" t="s">
        <v>196</v>
      </c>
    </row>
    <row r="265" spans="2:65" s="12" customFormat="1" ht="11.25">
      <c r="B265" s="150"/>
      <c r="D265" s="151" t="s">
        <v>205</v>
      </c>
      <c r="E265" s="152" t="s">
        <v>1</v>
      </c>
      <c r="F265" s="153" t="s">
        <v>1746</v>
      </c>
      <c r="H265" s="154">
        <v>18.018999999999998</v>
      </c>
      <c r="I265" s="155"/>
      <c r="L265" s="150"/>
      <c r="M265" s="156"/>
      <c r="T265" s="157"/>
      <c r="AT265" s="152" t="s">
        <v>205</v>
      </c>
      <c r="AU265" s="152" t="s">
        <v>89</v>
      </c>
      <c r="AV265" s="12" t="s">
        <v>89</v>
      </c>
      <c r="AW265" s="12" t="s">
        <v>36</v>
      </c>
      <c r="AX265" s="12" t="s">
        <v>81</v>
      </c>
      <c r="AY265" s="152" t="s">
        <v>196</v>
      </c>
    </row>
    <row r="266" spans="2:65" s="12" customFormat="1" ht="11.25">
      <c r="B266" s="150"/>
      <c r="D266" s="151" t="s">
        <v>205</v>
      </c>
      <c r="E266" s="152" t="s">
        <v>1</v>
      </c>
      <c r="F266" s="153" t="s">
        <v>1747</v>
      </c>
      <c r="H266" s="154">
        <v>16.216999999999999</v>
      </c>
      <c r="I266" s="155"/>
      <c r="L266" s="150"/>
      <c r="M266" s="156"/>
      <c r="T266" s="157"/>
      <c r="AT266" s="152" t="s">
        <v>205</v>
      </c>
      <c r="AU266" s="152" t="s">
        <v>89</v>
      </c>
      <c r="AV266" s="12" t="s">
        <v>89</v>
      </c>
      <c r="AW266" s="12" t="s">
        <v>36</v>
      </c>
      <c r="AX266" s="12" t="s">
        <v>81</v>
      </c>
      <c r="AY266" s="152" t="s">
        <v>196</v>
      </c>
    </row>
    <row r="267" spans="2:65" s="12" customFormat="1" ht="11.25">
      <c r="B267" s="150"/>
      <c r="D267" s="151" t="s">
        <v>205</v>
      </c>
      <c r="E267" s="152" t="s">
        <v>1</v>
      </c>
      <c r="F267" s="153" t="s">
        <v>1748</v>
      </c>
      <c r="H267" s="154">
        <v>13.77</v>
      </c>
      <c r="I267" s="155"/>
      <c r="L267" s="150"/>
      <c r="M267" s="156"/>
      <c r="T267" s="157"/>
      <c r="AT267" s="152" t="s">
        <v>205</v>
      </c>
      <c r="AU267" s="152" t="s">
        <v>89</v>
      </c>
      <c r="AV267" s="12" t="s">
        <v>89</v>
      </c>
      <c r="AW267" s="12" t="s">
        <v>36</v>
      </c>
      <c r="AX267" s="12" t="s">
        <v>81</v>
      </c>
      <c r="AY267" s="152" t="s">
        <v>196</v>
      </c>
    </row>
    <row r="268" spans="2:65" s="12" customFormat="1" ht="11.25">
      <c r="B268" s="150"/>
      <c r="D268" s="151" t="s">
        <v>205</v>
      </c>
      <c r="E268" s="152" t="s">
        <v>1</v>
      </c>
      <c r="F268" s="153" t="s">
        <v>1749</v>
      </c>
      <c r="H268" s="154">
        <v>39.356000000000002</v>
      </c>
      <c r="I268" s="155"/>
      <c r="L268" s="150"/>
      <c r="M268" s="156"/>
      <c r="T268" s="157"/>
      <c r="AT268" s="152" t="s">
        <v>205</v>
      </c>
      <c r="AU268" s="152" t="s">
        <v>89</v>
      </c>
      <c r="AV268" s="12" t="s">
        <v>89</v>
      </c>
      <c r="AW268" s="12" t="s">
        <v>36</v>
      </c>
      <c r="AX268" s="12" t="s">
        <v>81</v>
      </c>
      <c r="AY268" s="152" t="s">
        <v>196</v>
      </c>
    </row>
    <row r="269" spans="2:65" s="12" customFormat="1" ht="11.25">
      <c r="B269" s="150"/>
      <c r="D269" s="151" t="s">
        <v>205</v>
      </c>
      <c r="E269" s="152" t="s">
        <v>1</v>
      </c>
      <c r="F269" s="153" t="s">
        <v>1751</v>
      </c>
      <c r="H269" s="154">
        <v>41.302999999999997</v>
      </c>
      <c r="I269" s="155"/>
      <c r="L269" s="150"/>
      <c r="M269" s="156"/>
      <c r="T269" s="157"/>
      <c r="AT269" s="152" t="s">
        <v>205</v>
      </c>
      <c r="AU269" s="152" t="s">
        <v>89</v>
      </c>
      <c r="AV269" s="12" t="s">
        <v>89</v>
      </c>
      <c r="AW269" s="12" t="s">
        <v>36</v>
      </c>
      <c r="AX269" s="12" t="s">
        <v>81</v>
      </c>
      <c r="AY269" s="152" t="s">
        <v>196</v>
      </c>
    </row>
    <row r="270" spans="2:65" s="12" customFormat="1" ht="11.25">
      <c r="B270" s="150"/>
      <c r="D270" s="151" t="s">
        <v>205</v>
      </c>
      <c r="E270" s="152" t="s">
        <v>1</v>
      </c>
      <c r="F270" s="153" t="s">
        <v>1752</v>
      </c>
      <c r="H270" s="154">
        <v>25.334</v>
      </c>
      <c r="I270" s="155"/>
      <c r="L270" s="150"/>
      <c r="M270" s="156"/>
      <c r="T270" s="157"/>
      <c r="AT270" s="152" t="s">
        <v>205</v>
      </c>
      <c r="AU270" s="152" t="s">
        <v>89</v>
      </c>
      <c r="AV270" s="12" t="s">
        <v>89</v>
      </c>
      <c r="AW270" s="12" t="s">
        <v>36</v>
      </c>
      <c r="AX270" s="12" t="s">
        <v>81</v>
      </c>
      <c r="AY270" s="152" t="s">
        <v>196</v>
      </c>
    </row>
    <row r="271" spans="2:65" s="12" customFormat="1" ht="11.25">
      <c r="B271" s="150"/>
      <c r="D271" s="151" t="s">
        <v>205</v>
      </c>
      <c r="E271" s="152" t="s">
        <v>1</v>
      </c>
      <c r="F271" s="153" t="s">
        <v>1753</v>
      </c>
      <c r="H271" s="154">
        <v>21.701000000000001</v>
      </c>
      <c r="I271" s="155"/>
      <c r="L271" s="150"/>
      <c r="M271" s="156"/>
      <c r="T271" s="157"/>
      <c r="AT271" s="152" t="s">
        <v>205</v>
      </c>
      <c r="AU271" s="152" t="s">
        <v>89</v>
      </c>
      <c r="AV271" s="12" t="s">
        <v>89</v>
      </c>
      <c r="AW271" s="12" t="s">
        <v>36</v>
      </c>
      <c r="AX271" s="12" t="s">
        <v>81</v>
      </c>
      <c r="AY271" s="152" t="s">
        <v>196</v>
      </c>
    </row>
    <row r="272" spans="2:65" s="12" customFormat="1" ht="11.25">
      <c r="B272" s="150"/>
      <c r="D272" s="151" t="s">
        <v>205</v>
      </c>
      <c r="E272" s="152" t="s">
        <v>1</v>
      </c>
      <c r="F272" s="153" t="s">
        <v>1754</v>
      </c>
      <c r="H272" s="154">
        <v>44.604999999999997</v>
      </c>
      <c r="I272" s="155"/>
      <c r="L272" s="150"/>
      <c r="M272" s="156"/>
      <c r="T272" s="157"/>
      <c r="AT272" s="152" t="s">
        <v>205</v>
      </c>
      <c r="AU272" s="152" t="s">
        <v>89</v>
      </c>
      <c r="AV272" s="12" t="s">
        <v>89</v>
      </c>
      <c r="AW272" s="12" t="s">
        <v>36</v>
      </c>
      <c r="AX272" s="12" t="s">
        <v>81</v>
      </c>
      <c r="AY272" s="152" t="s">
        <v>196</v>
      </c>
    </row>
    <row r="273" spans="2:65" s="14" customFormat="1" ht="11.25">
      <c r="B273" s="164"/>
      <c r="D273" s="151" t="s">
        <v>205</v>
      </c>
      <c r="E273" s="165" t="s">
        <v>772</v>
      </c>
      <c r="F273" s="166" t="s">
        <v>249</v>
      </c>
      <c r="H273" s="167">
        <v>257.71699999999998</v>
      </c>
      <c r="I273" s="168"/>
      <c r="L273" s="164"/>
      <c r="M273" s="169"/>
      <c r="T273" s="170"/>
      <c r="AT273" s="165" t="s">
        <v>205</v>
      </c>
      <c r="AU273" s="165" t="s">
        <v>89</v>
      </c>
      <c r="AV273" s="14" t="s">
        <v>203</v>
      </c>
      <c r="AW273" s="14" t="s">
        <v>36</v>
      </c>
      <c r="AX273" s="14" t="s">
        <v>21</v>
      </c>
      <c r="AY273" s="165" t="s">
        <v>196</v>
      </c>
    </row>
    <row r="274" spans="2:65" s="1" customFormat="1" ht="24.2" customHeight="1">
      <c r="B274" s="32"/>
      <c r="C274" s="137" t="s">
        <v>393</v>
      </c>
      <c r="D274" s="137" t="s">
        <v>198</v>
      </c>
      <c r="E274" s="138" t="s">
        <v>905</v>
      </c>
      <c r="F274" s="139" t="s">
        <v>906</v>
      </c>
      <c r="G274" s="140" t="s">
        <v>201</v>
      </c>
      <c r="H274" s="141">
        <v>257.71699999999998</v>
      </c>
      <c r="I274" s="142"/>
      <c r="J274" s="143">
        <f>ROUND(I274*H274,2)</f>
        <v>0</v>
      </c>
      <c r="K274" s="139" t="s">
        <v>202</v>
      </c>
      <c r="L274" s="32"/>
      <c r="M274" s="144" t="s">
        <v>1</v>
      </c>
      <c r="N274" s="145" t="s">
        <v>46</v>
      </c>
      <c r="P274" s="146">
        <f>O274*H274</f>
        <v>0</v>
      </c>
      <c r="Q274" s="146">
        <v>0</v>
      </c>
      <c r="R274" s="146">
        <f>Q274*H274</f>
        <v>0</v>
      </c>
      <c r="S274" s="146">
        <v>0</v>
      </c>
      <c r="T274" s="147">
        <f>S274*H274</f>
        <v>0</v>
      </c>
      <c r="AR274" s="148" t="s">
        <v>203</v>
      </c>
      <c r="AT274" s="148" t="s">
        <v>198</v>
      </c>
      <c r="AU274" s="148" t="s">
        <v>89</v>
      </c>
      <c r="AY274" s="17" t="s">
        <v>196</v>
      </c>
      <c r="BE274" s="149">
        <f>IF(N274="základní",J274,0)</f>
        <v>0</v>
      </c>
      <c r="BF274" s="149">
        <f>IF(N274="snížená",J274,0)</f>
        <v>0</v>
      </c>
      <c r="BG274" s="149">
        <f>IF(N274="zákl. přenesená",J274,0)</f>
        <v>0</v>
      </c>
      <c r="BH274" s="149">
        <f>IF(N274="sníž. přenesená",J274,0)</f>
        <v>0</v>
      </c>
      <c r="BI274" s="149">
        <f>IF(N274="nulová",J274,0)</f>
        <v>0</v>
      </c>
      <c r="BJ274" s="17" t="s">
        <v>21</v>
      </c>
      <c r="BK274" s="149">
        <f>ROUND(I274*H274,2)</f>
        <v>0</v>
      </c>
      <c r="BL274" s="17" t="s">
        <v>203</v>
      </c>
      <c r="BM274" s="148" t="s">
        <v>907</v>
      </c>
    </row>
    <row r="275" spans="2:65" s="1" customFormat="1" ht="37.9" customHeight="1">
      <c r="B275" s="32"/>
      <c r="C275" s="137" t="s">
        <v>397</v>
      </c>
      <c r="D275" s="137" t="s">
        <v>198</v>
      </c>
      <c r="E275" s="138" t="s">
        <v>329</v>
      </c>
      <c r="F275" s="139" t="s">
        <v>330</v>
      </c>
      <c r="G275" s="140" t="s">
        <v>276</v>
      </c>
      <c r="H275" s="141">
        <v>32.981999999999999</v>
      </c>
      <c r="I275" s="142"/>
      <c r="J275" s="143">
        <f>ROUND(I275*H275,2)</f>
        <v>0</v>
      </c>
      <c r="K275" s="139" t="s">
        <v>202</v>
      </c>
      <c r="L275" s="32"/>
      <c r="M275" s="144" t="s">
        <v>1</v>
      </c>
      <c r="N275" s="145" t="s">
        <v>46</v>
      </c>
      <c r="P275" s="146">
        <f>O275*H275</f>
        <v>0</v>
      </c>
      <c r="Q275" s="146">
        <v>0</v>
      </c>
      <c r="R275" s="146">
        <f>Q275*H275</f>
        <v>0</v>
      </c>
      <c r="S275" s="146">
        <v>0</v>
      </c>
      <c r="T275" s="147">
        <f>S275*H275</f>
        <v>0</v>
      </c>
      <c r="AR275" s="148" t="s">
        <v>203</v>
      </c>
      <c r="AT275" s="148" t="s">
        <v>198</v>
      </c>
      <c r="AU275" s="148" t="s">
        <v>89</v>
      </c>
      <c r="AY275" s="17" t="s">
        <v>196</v>
      </c>
      <c r="BE275" s="149">
        <f>IF(N275="základní",J275,0)</f>
        <v>0</v>
      </c>
      <c r="BF275" s="149">
        <f>IF(N275="snížená",J275,0)</f>
        <v>0</v>
      </c>
      <c r="BG275" s="149">
        <f>IF(N275="zákl. přenesená",J275,0)</f>
        <v>0</v>
      </c>
      <c r="BH275" s="149">
        <f>IF(N275="sníž. přenesená",J275,0)</f>
        <v>0</v>
      </c>
      <c r="BI275" s="149">
        <f>IF(N275="nulová",J275,0)</f>
        <v>0</v>
      </c>
      <c r="BJ275" s="17" t="s">
        <v>21</v>
      </c>
      <c r="BK275" s="149">
        <f>ROUND(I275*H275,2)</f>
        <v>0</v>
      </c>
      <c r="BL275" s="17" t="s">
        <v>203</v>
      </c>
      <c r="BM275" s="148" t="s">
        <v>331</v>
      </c>
    </row>
    <row r="276" spans="2:65" s="12" customFormat="1" ht="11.25">
      <c r="B276" s="150"/>
      <c r="D276" s="151" t="s">
        <v>205</v>
      </c>
      <c r="E276" s="152" t="s">
        <v>1</v>
      </c>
      <c r="F276" s="153" t="s">
        <v>332</v>
      </c>
      <c r="H276" s="154">
        <v>131.928</v>
      </c>
      <c r="I276" s="155"/>
      <c r="L276" s="150"/>
      <c r="M276" s="156"/>
      <c r="T276" s="157"/>
      <c r="AT276" s="152" t="s">
        <v>205</v>
      </c>
      <c r="AU276" s="152" t="s">
        <v>89</v>
      </c>
      <c r="AV276" s="12" t="s">
        <v>89</v>
      </c>
      <c r="AW276" s="12" t="s">
        <v>36</v>
      </c>
      <c r="AX276" s="12" t="s">
        <v>81</v>
      </c>
      <c r="AY276" s="152" t="s">
        <v>196</v>
      </c>
    </row>
    <row r="277" spans="2:65" s="14" customFormat="1" ht="11.25">
      <c r="B277" s="164"/>
      <c r="D277" s="151" t="s">
        <v>205</v>
      </c>
      <c r="E277" s="165" t="s">
        <v>146</v>
      </c>
      <c r="F277" s="166" t="s">
        <v>249</v>
      </c>
      <c r="H277" s="167">
        <v>131.928</v>
      </c>
      <c r="I277" s="168"/>
      <c r="L277" s="164"/>
      <c r="M277" s="169"/>
      <c r="T277" s="170"/>
      <c r="AT277" s="165" t="s">
        <v>205</v>
      </c>
      <c r="AU277" s="165" t="s">
        <v>89</v>
      </c>
      <c r="AV277" s="14" t="s">
        <v>203</v>
      </c>
      <c r="AW277" s="14" t="s">
        <v>36</v>
      </c>
      <c r="AX277" s="14" t="s">
        <v>81</v>
      </c>
      <c r="AY277" s="165" t="s">
        <v>196</v>
      </c>
    </row>
    <row r="278" spans="2:65" s="12" customFormat="1" ht="11.25">
      <c r="B278" s="150"/>
      <c r="D278" s="151" t="s">
        <v>205</v>
      </c>
      <c r="E278" s="152" t="s">
        <v>1</v>
      </c>
      <c r="F278" s="153" t="s">
        <v>333</v>
      </c>
      <c r="H278" s="154">
        <v>32.981999999999999</v>
      </c>
      <c r="I278" s="155"/>
      <c r="L278" s="150"/>
      <c r="M278" s="156"/>
      <c r="T278" s="157"/>
      <c r="AT278" s="152" t="s">
        <v>205</v>
      </c>
      <c r="AU278" s="152" t="s">
        <v>89</v>
      </c>
      <c r="AV278" s="12" t="s">
        <v>89</v>
      </c>
      <c r="AW278" s="12" t="s">
        <v>36</v>
      </c>
      <c r="AX278" s="12" t="s">
        <v>81</v>
      </c>
      <c r="AY278" s="152" t="s">
        <v>196</v>
      </c>
    </row>
    <row r="279" spans="2:65" s="14" customFormat="1" ht="11.25">
      <c r="B279" s="164"/>
      <c r="D279" s="151" t="s">
        <v>205</v>
      </c>
      <c r="E279" s="165" t="s">
        <v>1</v>
      </c>
      <c r="F279" s="166" t="s">
        <v>249</v>
      </c>
      <c r="H279" s="167">
        <v>32.981999999999999</v>
      </c>
      <c r="I279" s="168"/>
      <c r="L279" s="164"/>
      <c r="M279" s="169"/>
      <c r="T279" s="170"/>
      <c r="AT279" s="165" t="s">
        <v>205</v>
      </c>
      <c r="AU279" s="165" t="s">
        <v>89</v>
      </c>
      <c r="AV279" s="14" t="s">
        <v>203</v>
      </c>
      <c r="AW279" s="14" t="s">
        <v>36</v>
      </c>
      <c r="AX279" s="14" t="s">
        <v>21</v>
      </c>
      <c r="AY279" s="165" t="s">
        <v>196</v>
      </c>
    </row>
    <row r="280" spans="2:65" s="1" customFormat="1" ht="37.9" customHeight="1">
      <c r="B280" s="32"/>
      <c r="C280" s="137" t="s">
        <v>403</v>
      </c>
      <c r="D280" s="137" t="s">
        <v>198</v>
      </c>
      <c r="E280" s="138" t="s">
        <v>335</v>
      </c>
      <c r="F280" s="139" t="s">
        <v>336</v>
      </c>
      <c r="G280" s="140" t="s">
        <v>276</v>
      </c>
      <c r="H280" s="141">
        <v>98.945999999999998</v>
      </c>
      <c r="I280" s="142"/>
      <c r="J280" s="143">
        <f>ROUND(I280*H280,2)</f>
        <v>0</v>
      </c>
      <c r="K280" s="139" t="s">
        <v>202</v>
      </c>
      <c r="L280" s="32"/>
      <c r="M280" s="144" t="s">
        <v>1</v>
      </c>
      <c r="N280" s="145" t="s">
        <v>46</v>
      </c>
      <c r="P280" s="146">
        <f>O280*H280</f>
        <v>0</v>
      </c>
      <c r="Q280" s="146">
        <v>0</v>
      </c>
      <c r="R280" s="146">
        <f>Q280*H280</f>
        <v>0</v>
      </c>
      <c r="S280" s="146">
        <v>0</v>
      </c>
      <c r="T280" s="147">
        <f>S280*H280</f>
        <v>0</v>
      </c>
      <c r="AR280" s="148" t="s">
        <v>203</v>
      </c>
      <c r="AT280" s="148" t="s">
        <v>198</v>
      </c>
      <c r="AU280" s="148" t="s">
        <v>89</v>
      </c>
      <c r="AY280" s="17" t="s">
        <v>196</v>
      </c>
      <c r="BE280" s="149">
        <f>IF(N280="základní",J280,0)</f>
        <v>0</v>
      </c>
      <c r="BF280" s="149">
        <f>IF(N280="snížená",J280,0)</f>
        <v>0</v>
      </c>
      <c r="BG280" s="149">
        <f>IF(N280="zákl. přenesená",J280,0)</f>
        <v>0</v>
      </c>
      <c r="BH280" s="149">
        <f>IF(N280="sníž. přenesená",J280,0)</f>
        <v>0</v>
      </c>
      <c r="BI280" s="149">
        <f>IF(N280="nulová",J280,0)</f>
        <v>0</v>
      </c>
      <c r="BJ280" s="17" t="s">
        <v>21</v>
      </c>
      <c r="BK280" s="149">
        <f>ROUND(I280*H280,2)</f>
        <v>0</v>
      </c>
      <c r="BL280" s="17" t="s">
        <v>203</v>
      </c>
      <c r="BM280" s="148" t="s">
        <v>337</v>
      </c>
    </row>
    <row r="281" spans="2:65" s="12" customFormat="1" ht="11.25">
      <c r="B281" s="150"/>
      <c r="D281" s="151" t="s">
        <v>205</v>
      </c>
      <c r="E281" s="152" t="s">
        <v>1</v>
      </c>
      <c r="F281" s="153" t="s">
        <v>338</v>
      </c>
      <c r="H281" s="154">
        <v>98.945999999999998</v>
      </c>
      <c r="I281" s="155"/>
      <c r="L281" s="150"/>
      <c r="M281" s="156"/>
      <c r="T281" s="157"/>
      <c r="AT281" s="152" t="s">
        <v>205</v>
      </c>
      <c r="AU281" s="152" t="s">
        <v>89</v>
      </c>
      <c r="AV281" s="12" t="s">
        <v>89</v>
      </c>
      <c r="AW281" s="12" t="s">
        <v>36</v>
      </c>
      <c r="AX281" s="12" t="s">
        <v>21</v>
      </c>
      <c r="AY281" s="152" t="s">
        <v>196</v>
      </c>
    </row>
    <row r="282" spans="2:65" s="1" customFormat="1" ht="21.75" customHeight="1">
      <c r="B282" s="32"/>
      <c r="C282" s="137" t="s">
        <v>411</v>
      </c>
      <c r="D282" s="137" t="s">
        <v>198</v>
      </c>
      <c r="E282" s="138" t="s">
        <v>340</v>
      </c>
      <c r="F282" s="139" t="s">
        <v>341</v>
      </c>
      <c r="G282" s="140" t="s">
        <v>276</v>
      </c>
      <c r="H282" s="141">
        <v>131.928</v>
      </c>
      <c r="I282" s="142"/>
      <c r="J282" s="143">
        <f>ROUND(I282*H282,2)</f>
        <v>0</v>
      </c>
      <c r="K282" s="139" t="s">
        <v>217</v>
      </c>
      <c r="L282" s="32"/>
      <c r="M282" s="144" t="s">
        <v>1</v>
      </c>
      <c r="N282" s="145" t="s">
        <v>46</v>
      </c>
      <c r="P282" s="146">
        <f>O282*H282</f>
        <v>0</v>
      </c>
      <c r="Q282" s="146">
        <v>0</v>
      </c>
      <c r="R282" s="146">
        <f>Q282*H282</f>
        <v>0</v>
      </c>
      <c r="S282" s="146">
        <v>0</v>
      </c>
      <c r="T282" s="147">
        <f>S282*H282</f>
        <v>0</v>
      </c>
      <c r="AR282" s="148" t="s">
        <v>203</v>
      </c>
      <c r="AT282" s="148" t="s">
        <v>198</v>
      </c>
      <c r="AU282" s="148" t="s">
        <v>89</v>
      </c>
      <c r="AY282" s="17" t="s">
        <v>196</v>
      </c>
      <c r="BE282" s="149">
        <f>IF(N282="základní",J282,0)</f>
        <v>0</v>
      </c>
      <c r="BF282" s="149">
        <f>IF(N282="snížená",J282,0)</f>
        <v>0</v>
      </c>
      <c r="BG282" s="149">
        <f>IF(N282="zákl. přenesená",J282,0)</f>
        <v>0</v>
      </c>
      <c r="BH282" s="149">
        <f>IF(N282="sníž. přenesená",J282,0)</f>
        <v>0</v>
      </c>
      <c r="BI282" s="149">
        <f>IF(N282="nulová",J282,0)</f>
        <v>0</v>
      </c>
      <c r="BJ282" s="17" t="s">
        <v>21</v>
      </c>
      <c r="BK282" s="149">
        <f>ROUND(I282*H282,2)</f>
        <v>0</v>
      </c>
      <c r="BL282" s="17" t="s">
        <v>203</v>
      </c>
      <c r="BM282" s="148" t="s">
        <v>342</v>
      </c>
    </row>
    <row r="283" spans="2:65" s="12" customFormat="1" ht="11.25">
      <c r="B283" s="150"/>
      <c r="D283" s="151" t="s">
        <v>205</v>
      </c>
      <c r="E283" s="152" t="s">
        <v>1</v>
      </c>
      <c r="F283" s="153" t="s">
        <v>146</v>
      </c>
      <c r="H283" s="154">
        <v>131.928</v>
      </c>
      <c r="I283" s="155"/>
      <c r="L283" s="150"/>
      <c r="M283" s="156"/>
      <c r="T283" s="157"/>
      <c r="AT283" s="152" t="s">
        <v>205</v>
      </c>
      <c r="AU283" s="152" t="s">
        <v>89</v>
      </c>
      <c r="AV283" s="12" t="s">
        <v>89</v>
      </c>
      <c r="AW283" s="12" t="s">
        <v>36</v>
      </c>
      <c r="AX283" s="12" t="s">
        <v>21</v>
      </c>
      <c r="AY283" s="152" t="s">
        <v>196</v>
      </c>
    </row>
    <row r="284" spans="2:65" s="1" customFormat="1" ht="24.2" customHeight="1">
      <c r="B284" s="32"/>
      <c r="C284" s="137" t="s">
        <v>416</v>
      </c>
      <c r="D284" s="137" t="s">
        <v>198</v>
      </c>
      <c r="E284" s="138" t="s">
        <v>344</v>
      </c>
      <c r="F284" s="139" t="s">
        <v>345</v>
      </c>
      <c r="G284" s="140" t="s">
        <v>276</v>
      </c>
      <c r="H284" s="141">
        <v>95.972999999999999</v>
      </c>
      <c r="I284" s="142"/>
      <c r="J284" s="143">
        <f>ROUND(I284*H284,2)</f>
        <v>0</v>
      </c>
      <c r="K284" s="139" t="s">
        <v>202</v>
      </c>
      <c r="L284" s="32"/>
      <c r="M284" s="144" t="s">
        <v>1</v>
      </c>
      <c r="N284" s="145" t="s">
        <v>46</v>
      </c>
      <c r="P284" s="146">
        <f>O284*H284</f>
        <v>0</v>
      </c>
      <c r="Q284" s="146">
        <v>0</v>
      </c>
      <c r="R284" s="146">
        <f>Q284*H284</f>
        <v>0</v>
      </c>
      <c r="S284" s="146">
        <v>0</v>
      </c>
      <c r="T284" s="147">
        <f>S284*H284</f>
        <v>0</v>
      </c>
      <c r="AR284" s="148" t="s">
        <v>203</v>
      </c>
      <c r="AT284" s="148" t="s">
        <v>198</v>
      </c>
      <c r="AU284" s="148" t="s">
        <v>89</v>
      </c>
      <c r="AY284" s="17" t="s">
        <v>196</v>
      </c>
      <c r="BE284" s="149">
        <f>IF(N284="základní",J284,0)</f>
        <v>0</v>
      </c>
      <c r="BF284" s="149">
        <f>IF(N284="snížená",J284,0)</f>
        <v>0</v>
      </c>
      <c r="BG284" s="149">
        <f>IF(N284="zákl. přenesená",J284,0)</f>
        <v>0</v>
      </c>
      <c r="BH284" s="149">
        <f>IF(N284="sníž. přenesená",J284,0)</f>
        <v>0</v>
      </c>
      <c r="BI284" s="149">
        <f>IF(N284="nulová",J284,0)</f>
        <v>0</v>
      </c>
      <c r="BJ284" s="17" t="s">
        <v>21</v>
      </c>
      <c r="BK284" s="149">
        <f>ROUND(I284*H284,2)</f>
        <v>0</v>
      </c>
      <c r="BL284" s="17" t="s">
        <v>203</v>
      </c>
      <c r="BM284" s="148" t="s">
        <v>346</v>
      </c>
    </row>
    <row r="285" spans="2:65" s="13" customFormat="1" ht="11.25">
      <c r="B285" s="158"/>
      <c r="D285" s="151" t="s">
        <v>205</v>
      </c>
      <c r="E285" s="159" t="s">
        <v>1</v>
      </c>
      <c r="F285" s="160" t="s">
        <v>347</v>
      </c>
      <c r="H285" s="159" t="s">
        <v>1</v>
      </c>
      <c r="I285" s="161"/>
      <c r="L285" s="158"/>
      <c r="M285" s="162"/>
      <c r="T285" s="163"/>
      <c r="AT285" s="159" t="s">
        <v>205</v>
      </c>
      <c r="AU285" s="159" t="s">
        <v>89</v>
      </c>
      <c r="AV285" s="13" t="s">
        <v>21</v>
      </c>
      <c r="AW285" s="13" t="s">
        <v>36</v>
      </c>
      <c r="AX285" s="13" t="s">
        <v>81</v>
      </c>
      <c r="AY285" s="159" t="s">
        <v>196</v>
      </c>
    </row>
    <row r="286" spans="2:65" s="12" customFormat="1" ht="11.25">
      <c r="B286" s="150"/>
      <c r="D286" s="151" t="s">
        <v>205</v>
      </c>
      <c r="E286" s="152" t="s">
        <v>1</v>
      </c>
      <c r="F286" s="153" t="s">
        <v>161</v>
      </c>
      <c r="H286" s="154">
        <v>131.928</v>
      </c>
      <c r="I286" s="155"/>
      <c r="L286" s="150"/>
      <c r="M286" s="156"/>
      <c r="T286" s="157"/>
      <c r="AT286" s="152" t="s">
        <v>205</v>
      </c>
      <c r="AU286" s="152" t="s">
        <v>89</v>
      </c>
      <c r="AV286" s="12" t="s">
        <v>89</v>
      </c>
      <c r="AW286" s="12" t="s">
        <v>36</v>
      </c>
      <c r="AX286" s="12" t="s">
        <v>81</v>
      </c>
      <c r="AY286" s="152" t="s">
        <v>196</v>
      </c>
    </row>
    <row r="287" spans="2:65" s="13" customFormat="1" ht="11.25">
      <c r="B287" s="158"/>
      <c r="D287" s="151" t="s">
        <v>205</v>
      </c>
      <c r="E287" s="159" t="s">
        <v>1</v>
      </c>
      <c r="F287" s="160" t="s">
        <v>348</v>
      </c>
      <c r="H287" s="159" t="s">
        <v>1</v>
      </c>
      <c r="I287" s="161"/>
      <c r="L287" s="158"/>
      <c r="M287" s="162"/>
      <c r="T287" s="163"/>
      <c r="AT287" s="159" t="s">
        <v>205</v>
      </c>
      <c r="AU287" s="159" t="s">
        <v>89</v>
      </c>
      <c r="AV287" s="13" t="s">
        <v>21</v>
      </c>
      <c r="AW287" s="13" t="s">
        <v>36</v>
      </c>
      <c r="AX287" s="13" t="s">
        <v>81</v>
      </c>
      <c r="AY287" s="159" t="s">
        <v>196</v>
      </c>
    </row>
    <row r="288" spans="2:65" s="12" customFormat="1" ht="11.25">
      <c r="B288" s="150"/>
      <c r="D288" s="151" t="s">
        <v>205</v>
      </c>
      <c r="E288" s="152" t="s">
        <v>1</v>
      </c>
      <c r="F288" s="153" t="s">
        <v>908</v>
      </c>
      <c r="H288" s="154">
        <v>-0.495</v>
      </c>
      <c r="I288" s="155"/>
      <c r="L288" s="150"/>
      <c r="M288" s="156"/>
      <c r="T288" s="157"/>
      <c r="AT288" s="152" t="s">
        <v>205</v>
      </c>
      <c r="AU288" s="152" t="s">
        <v>89</v>
      </c>
      <c r="AV288" s="12" t="s">
        <v>89</v>
      </c>
      <c r="AW288" s="12" t="s">
        <v>36</v>
      </c>
      <c r="AX288" s="12" t="s">
        <v>81</v>
      </c>
      <c r="AY288" s="152" t="s">
        <v>196</v>
      </c>
    </row>
    <row r="289" spans="2:65" s="12" customFormat="1" ht="11.25">
      <c r="B289" s="150"/>
      <c r="D289" s="151" t="s">
        <v>205</v>
      </c>
      <c r="E289" s="152" t="s">
        <v>1</v>
      </c>
      <c r="F289" s="153" t="s">
        <v>909</v>
      </c>
      <c r="H289" s="154">
        <v>-25.922999999999998</v>
      </c>
      <c r="I289" s="155"/>
      <c r="L289" s="150"/>
      <c r="M289" s="156"/>
      <c r="T289" s="157"/>
      <c r="AT289" s="152" t="s">
        <v>205</v>
      </c>
      <c r="AU289" s="152" t="s">
        <v>89</v>
      </c>
      <c r="AV289" s="12" t="s">
        <v>89</v>
      </c>
      <c r="AW289" s="12" t="s">
        <v>36</v>
      </c>
      <c r="AX289" s="12" t="s">
        <v>81</v>
      </c>
      <c r="AY289" s="152" t="s">
        <v>196</v>
      </c>
    </row>
    <row r="290" spans="2:65" s="12" customFormat="1" ht="11.25">
      <c r="B290" s="150"/>
      <c r="D290" s="151" t="s">
        <v>205</v>
      </c>
      <c r="E290" s="152" t="s">
        <v>1</v>
      </c>
      <c r="F290" s="153" t="s">
        <v>1759</v>
      </c>
      <c r="H290" s="154">
        <v>-9.5370000000000008</v>
      </c>
      <c r="I290" s="155"/>
      <c r="L290" s="150"/>
      <c r="M290" s="156"/>
      <c r="T290" s="157"/>
      <c r="AT290" s="152" t="s">
        <v>205</v>
      </c>
      <c r="AU290" s="152" t="s">
        <v>89</v>
      </c>
      <c r="AV290" s="12" t="s">
        <v>89</v>
      </c>
      <c r="AW290" s="12" t="s">
        <v>36</v>
      </c>
      <c r="AX290" s="12" t="s">
        <v>81</v>
      </c>
      <c r="AY290" s="152" t="s">
        <v>196</v>
      </c>
    </row>
    <row r="291" spans="2:65" s="14" customFormat="1" ht="11.25">
      <c r="B291" s="164"/>
      <c r="D291" s="151" t="s">
        <v>205</v>
      </c>
      <c r="E291" s="165" t="s">
        <v>165</v>
      </c>
      <c r="F291" s="166" t="s">
        <v>249</v>
      </c>
      <c r="H291" s="167">
        <v>95.972999999999999</v>
      </c>
      <c r="I291" s="168"/>
      <c r="L291" s="164"/>
      <c r="M291" s="169"/>
      <c r="T291" s="170"/>
      <c r="AT291" s="165" t="s">
        <v>205</v>
      </c>
      <c r="AU291" s="165" t="s">
        <v>89</v>
      </c>
      <c r="AV291" s="14" t="s">
        <v>203</v>
      </c>
      <c r="AW291" s="14" t="s">
        <v>36</v>
      </c>
      <c r="AX291" s="14" t="s">
        <v>21</v>
      </c>
      <c r="AY291" s="165" t="s">
        <v>196</v>
      </c>
    </row>
    <row r="292" spans="2:65" s="1" customFormat="1" ht="24.2" customHeight="1">
      <c r="B292" s="32"/>
      <c r="C292" s="178" t="s">
        <v>422</v>
      </c>
      <c r="D292" s="178" t="s">
        <v>351</v>
      </c>
      <c r="E292" s="179" t="s">
        <v>352</v>
      </c>
      <c r="F292" s="180" t="s">
        <v>353</v>
      </c>
      <c r="G292" s="181" t="s">
        <v>209</v>
      </c>
      <c r="H292" s="182">
        <v>182.34899999999999</v>
      </c>
      <c r="I292" s="183"/>
      <c r="J292" s="184">
        <f>ROUND(I292*H292,2)</f>
        <v>0</v>
      </c>
      <c r="K292" s="180" t="s">
        <v>217</v>
      </c>
      <c r="L292" s="185"/>
      <c r="M292" s="186" t="s">
        <v>1</v>
      </c>
      <c r="N292" s="187" t="s">
        <v>46</v>
      </c>
      <c r="P292" s="146">
        <f>O292*H292</f>
        <v>0</v>
      </c>
      <c r="Q292" s="146">
        <v>0</v>
      </c>
      <c r="R292" s="146">
        <f>Q292*H292</f>
        <v>0</v>
      </c>
      <c r="S292" s="146">
        <v>0</v>
      </c>
      <c r="T292" s="147">
        <f>S292*H292</f>
        <v>0</v>
      </c>
      <c r="AR292" s="148" t="s">
        <v>235</v>
      </c>
      <c r="AT292" s="148" t="s">
        <v>351</v>
      </c>
      <c r="AU292" s="148" t="s">
        <v>89</v>
      </c>
      <c r="AY292" s="17" t="s">
        <v>196</v>
      </c>
      <c r="BE292" s="149">
        <f>IF(N292="základní",J292,0)</f>
        <v>0</v>
      </c>
      <c r="BF292" s="149">
        <f>IF(N292="snížená",J292,0)</f>
        <v>0</v>
      </c>
      <c r="BG292" s="149">
        <f>IF(N292="zákl. přenesená",J292,0)</f>
        <v>0</v>
      </c>
      <c r="BH292" s="149">
        <f>IF(N292="sníž. přenesená",J292,0)</f>
        <v>0</v>
      </c>
      <c r="BI292" s="149">
        <f>IF(N292="nulová",J292,0)</f>
        <v>0</v>
      </c>
      <c r="BJ292" s="17" t="s">
        <v>21</v>
      </c>
      <c r="BK292" s="149">
        <f>ROUND(I292*H292,2)</f>
        <v>0</v>
      </c>
      <c r="BL292" s="17" t="s">
        <v>203</v>
      </c>
      <c r="BM292" s="148" t="s">
        <v>354</v>
      </c>
    </row>
    <row r="293" spans="2:65" s="12" customFormat="1" ht="11.25">
      <c r="B293" s="150"/>
      <c r="D293" s="151" t="s">
        <v>205</v>
      </c>
      <c r="E293" s="152" t="s">
        <v>1</v>
      </c>
      <c r="F293" s="153" t="s">
        <v>355</v>
      </c>
      <c r="H293" s="154">
        <v>182.34899999999999</v>
      </c>
      <c r="I293" s="155"/>
      <c r="L293" s="150"/>
      <c r="M293" s="156"/>
      <c r="T293" s="157"/>
      <c r="AT293" s="152" t="s">
        <v>205</v>
      </c>
      <c r="AU293" s="152" t="s">
        <v>89</v>
      </c>
      <c r="AV293" s="12" t="s">
        <v>89</v>
      </c>
      <c r="AW293" s="12" t="s">
        <v>36</v>
      </c>
      <c r="AX293" s="12" t="s">
        <v>21</v>
      </c>
      <c r="AY293" s="152" t="s">
        <v>196</v>
      </c>
    </row>
    <row r="294" spans="2:65" s="1" customFormat="1" ht="24.2" customHeight="1">
      <c r="B294" s="32"/>
      <c r="C294" s="137" t="s">
        <v>424</v>
      </c>
      <c r="D294" s="137" t="s">
        <v>198</v>
      </c>
      <c r="E294" s="138" t="s">
        <v>357</v>
      </c>
      <c r="F294" s="139" t="s">
        <v>358</v>
      </c>
      <c r="G294" s="140" t="s">
        <v>276</v>
      </c>
      <c r="H294" s="141">
        <v>95.972999999999999</v>
      </c>
      <c r="I294" s="142"/>
      <c r="J294" s="143">
        <f>ROUND(I294*H294,2)</f>
        <v>0</v>
      </c>
      <c r="K294" s="139" t="s">
        <v>202</v>
      </c>
      <c r="L294" s="32"/>
      <c r="M294" s="144" t="s">
        <v>1</v>
      </c>
      <c r="N294" s="145" t="s">
        <v>46</v>
      </c>
      <c r="P294" s="146">
        <f>O294*H294</f>
        <v>0</v>
      </c>
      <c r="Q294" s="146">
        <v>0</v>
      </c>
      <c r="R294" s="146">
        <f>Q294*H294</f>
        <v>0</v>
      </c>
      <c r="S294" s="146">
        <v>0</v>
      </c>
      <c r="T294" s="147">
        <f>S294*H294</f>
        <v>0</v>
      </c>
      <c r="AR294" s="148" t="s">
        <v>203</v>
      </c>
      <c r="AT294" s="148" t="s">
        <v>198</v>
      </c>
      <c r="AU294" s="148" t="s">
        <v>89</v>
      </c>
      <c r="AY294" s="17" t="s">
        <v>196</v>
      </c>
      <c r="BE294" s="149">
        <f>IF(N294="základní",J294,0)</f>
        <v>0</v>
      </c>
      <c r="BF294" s="149">
        <f>IF(N294="snížená",J294,0)</f>
        <v>0</v>
      </c>
      <c r="BG294" s="149">
        <f>IF(N294="zákl. přenesená",J294,0)</f>
        <v>0</v>
      </c>
      <c r="BH294" s="149">
        <f>IF(N294="sníž. přenesená",J294,0)</f>
        <v>0</v>
      </c>
      <c r="BI294" s="149">
        <f>IF(N294="nulová",J294,0)</f>
        <v>0</v>
      </c>
      <c r="BJ294" s="17" t="s">
        <v>21</v>
      </c>
      <c r="BK294" s="149">
        <f>ROUND(I294*H294,2)</f>
        <v>0</v>
      </c>
      <c r="BL294" s="17" t="s">
        <v>203</v>
      </c>
      <c r="BM294" s="148" t="s">
        <v>359</v>
      </c>
    </row>
    <row r="295" spans="2:65" s="12" customFormat="1" ht="11.25">
      <c r="B295" s="150"/>
      <c r="D295" s="151" t="s">
        <v>205</v>
      </c>
      <c r="E295" s="152" t="s">
        <v>1</v>
      </c>
      <c r="F295" s="153" t="s">
        <v>165</v>
      </c>
      <c r="H295" s="154">
        <v>95.972999999999999</v>
      </c>
      <c r="I295" s="155"/>
      <c r="L295" s="150"/>
      <c r="M295" s="156"/>
      <c r="T295" s="157"/>
      <c r="AT295" s="152" t="s">
        <v>205</v>
      </c>
      <c r="AU295" s="152" t="s">
        <v>89</v>
      </c>
      <c r="AV295" s="12" t="s">
        <v>89</v>
      </c>
      <c r="AW295" s="12" t="s">
        <v>36</v>
      </c>
      <c r="AX295" s="12" t="s">
        <v>21</v>
      </c>
      <c r="AY295" s="152" t="s">
        <v>196</v>
      </c>
    </row>
    <row r="296" spans="2:65" s="1" customFormat="1" ht="37.9" customHeight="1">
      <c r="B296" s="32"/>
      <c r="C296" s="137" t="s">
        <v>427</v>
      </c>
      <c r="D296" s="137" t="s">
        <v>198</v>
      </c>
      <c r="E296" s="138" t="s">
        <v>361</v>
      </c>
      <c r="F296" s="139" t="s">
        <v>362</v>
      </c>
      <c r="G296" s="140" t="s">
        <v>276</v>
      </c>
      <c r="H296" s="141">
        <v>95.972999999999999</v>
      </c>
      <c r="I296" s="142"/>
      <c r="J296" s="143">
        <f>ROUND(I296*H296,2)</f>
        <v>0</v>
      </c>
      <c r="K296" s="139" t="s">
        <v>202</v>
      </c>
      <c r="L296" s="32"/>
      <c r="M296" s="144" t="s">
        <v>1</v>
      </c>
      <c r="N296" s="145" t="s">
        <v>46</v>
      </c>
      <c r="P296" s="146">
        <f>O296*H296</f>
        <v>0</v>
      </c>
      <c r="Q296" s="146">
        <v>0</v>
      </c>
      <c r="R296" s="146">
        <f>Q296*H296</f>
        <v>0</v>
      </c>
      <c r="S296" s="146">
        <v>0</v>
      </c>
      <c r="T296" s="147">
        <f>S296*H296</f>
        <v>0</v>
      </c>
      <c r="AR296" s="148" t="s">
        <v>203</v>
      </c>
      <c r="AT296" s="148" t="s">
        <v>198</v>
      </c>
      <c r="AU296" s="148" t="s">
        <v>89</v>
      </c>
      <c r="AY296" s="17" t="s">
        <v>196</v>
      </c>
      <c r="BE296" s="149">
        <f>IF(N296="základní",J296,0)</f>
        <v>0</v>
      </c>
      <c r="BF296" s="149">
        <f>IF(N296="snížená",J296,0)</f>
        <v>0</v>
      </c>
      <c r="BG296" s="149">
        <f>IF(N296="zákl. přenesená",J296,0)</f>
        <v>0</v>
      </c>
      <c r="BH296" s="149">
        <f>IF(N296="sníž. přenesená",J296,0)</f>
        <v>0</v>
      </c>
      <c r="BI296" s="149">
        <f>IF(N296="nulová",J296,0)</f>
        <v>0</v>
      </c>
      <c r="BJ296" s="17" t="s">
        <v>21</v>
      </c>
      <c r="BK296" s="149">
        <f>ROUND(I296*H296,2)</f>
        <v>0</v>
      </c>
      <c r="BL296" s="17" t="s">
        <v>203</v>
      </c>
      <c r="BM296" s="148" t="s">
        <v>363</v>
      </c>
    </row>
    <row r="297" spans="2:65" s="1" customFormat="1" ht="24.2" customHeight="1">
      <c r="B297" s="32"/>
      <c r="C297" s="137" t="s">
        <v>429</v>
      </c>
      <c r="D297" s="137" t="s">
        <v>198</v>
      </c>
      <c r="E297" s="138" t="s">
        <v>365</v>
      </c>
      <c r="F297" s="139" t="s">
        <v>366</v>
      </c>
      <c r="G297" s="140" t="s">
        <v>276</v>
      </c>
      <c r="H297" s="141">
        <v>28.053000000000001</v>
      </c>
      <c r="I297" s="142"/>
      <c r="J297" s="143">
        <f>ROUND(I297*H297,2)</f>
        <v>0</v>
      </c>
      <c r="K297" s="139" t="s">
        <v>202</v>
      </c>
      <c r="L297" s="32"/>
      <c r="M297" s="144" t="s">
        <v>1</v>
      </c>
      <c r="N297" s="145" t="s">
        <v>46</v>
      </c>
      <c r="P297" s="146">
        <f>O297*H297</f>
        <v>0</v>
      </c>
      <c r="Q297" s="146">
        <v>0</v>
      </c>
      <c r="R297" s="146">
        <f>Q297*H297</f>
        <v>0</v>
      </c>
      <c r="S297" s="146">
        <v>0</v>
      </c>
      <c r="T297" s="147">
        <f>S297*H297</f>
        <v>0</v>
      </c>
      <c r="AR297" s="148" t="s">
        <v>203</v>
      </c>
      <c r="AT297" s="148" t="s">
        <v>198</v>
      </c>
      <c r="AU297" s="148" t="s">
        <v>89</v>
      </c>
      <c r="AY297" s="17" t="s">
        <v>196</v>
      </c>
      <c r="BE297" s="149">
        <f>IF(N297="základní",J297,0)</f>
        <v>0</v>
      </c>
      <c r="BF297" s="149">
        <f>IF(N297="snížená",J297,0)</f>
        <v>0</v>
      </c>
      <c r="BG297" s="149">
        <f>IF(N297="zákl. přenesená",J297,0)</f>
        <v>0</v>
      </c>
      <c r="BH297" s="149">
        <f>IF(N297="sníž. přenesená",J297,0)</f>
        <v>0</v>
      </c>
      <c r="BI297" s="149">
        <f>IF(N297="nulová",J297,0)</f>
        <v>0</v>
      </c>
      <c r="BJ297" s="17" t="s">
        <v>21</v>
      </c>
      <c r="BK297" s="149">
        <f>ROUND(I297*H297,2)</f>
        <v>0</v>
      </c>
      <c r="BL297" s="17" t="s">
        <v>203</v>
      </c>
      <c r="BM297" s="148" t="s">
        <v>912</v>
      </c>
    </row>
    <row r="298" spans="2:65" s="13" customFormat="1" ht="11.25">
      <c r="B298" s="158"/>
      <c r="D298" s="151" t="s">
        <v>205</v>
      </c>
      <c r="E298" s="159" t="s">
        <v>1</v>
      </c>
      <c r="F298" s="160" t="s">
        <v>913</v>
      </c>
      <c r="H298" s="159" t="s">
        <v>1</v>
      </c>
      <c r="I298" s="161"/>
      <c r="L298" s="158"/>
      <c r="M298" s="162"/>
      <c r="T298" s="163"/>
      <c r="AT298" s="159" t="s">
        <v>205</v>
      </c>
      <c r="AU298" s="159" t="s">
        <v>89</v>
      </c>
      <c r="AV298" s="13" t="s">
        <v>21</v>
      </c>
      <c r="AW298" s="13" t="s">
        <v>36</v>
      </c>
      <c r="AX298" s="13" t="s">
        <v>81</v>
      </c>
      <c r="AY298" s="159" t="s">
        <v>196</v>
      </c>
    </row>
    <row r="299" spans="2:65" s="12" customFormat="1" ht="11.25">
      <c r="B299" s="150"/>
      <c r="D299" s="151" t="s">
        <v>205</v>
      </c>
      <c r="E299" s="152" t="s">
        <v>1</v>
      </c>
      <c r="F299" s="153" t="s">
        <v>914</v>
      </c>
      <c r="H299" s="154">
        <v>0.38500000000000001</v>
      </c>
      <c r="I299" s="155"/>
      <c r="L299" s="150"/>
      <c r="M299" s="156"/>
      <c r="T299" s="157"/>
      <c r="AT299" s="152" t="s">
        <v>205</v>
      </c>
      <c r="AU299" s="152" t="s">
        <v>89</v>
      </c>
      <c r="AV299" s="12" t="s">
        <v>89</v>
      </c>
      <c r="AW299" s="12" t="s">
        <v>36</v>
      </c>
      <c r="AX299" s="12" t="s">
        <v>81</v>
      </c>
      <c r="AY299" s="152" t="s">
        <v>196</v>
      </c>
    </row>
    <row r="300" spans="2:65" s="12" customFormat="1" ht="11.25">
      <c r="B300" s="150"/>
      <c r="D300" s="151" t="s">
        <v>205</v>
      </c>
      <c r="E300" s="152" t="s">
        <v>1</v>
      </c>
      <c r="F300" s="153" t="s">
        <v>915</v>
      </c>
      <c r="H300" s="154">
        <v>20.324000000000002</v>
      </c>
      <c r="I300" s="155"/>
      <c r="L300" s="150"/>
      <c r="M300" s="156"/>
      <c r="T300" s="157"/>
      <c r="AT300" s="152" t="s">
        <v>205</v>
      </c>
      <c r="AU300" s="152" t="s">
        <v>89</v>
      </c>
      <c r="AV300" s="12" t="s">
        <v>89</v>
      </c>
      <c r="AW300" s="12" t="s">
        <v>36</v>
      </c>
      <c r="AX300" s="12" t="s">
        <v>81</v>
      </c>
      <c r="AY300" s="152" t="s">
        <v>196</v>
      </c>
    </row>
    <row r="301" spans="2:65" s="12" customFormat="1" ht="11.25">
      <c r="B301" s="150"/>
      <c r="D301" s="151" t="s">
        <v>205</v>
      </c>
      <c r="E301" s="152" t="s">
        <v>1</v>
      </c>
      <c r="F301" s="153" t="s">
        <v>1760</v>
      </c>
      <c r="H301" s="154">
        <v>7.6669999999999998</v>
      </c>
      <c r="I301" s="155"/>
      <c r="L301" s="150"/>
      <c r="M301" s="156"/>
      <c r="T301" s="157"/>
      <c r="AT301" s="152" t="s">
        <v>205</v>
      </c>
      <c r="AU301" s="152" t="s">
        <v>89</v>
      </c>
      <c r="AV301" s="12" t="s">
        <v>89</v>
      </c>
      <c r="AW301" s="12" t="s">
        <v>36</v>
      </c>
      <c r="AX301" s="12" t="s">
        <v>81</v>
      </c>
      <c r="AY301" s="152" t="s">
        <v>196</v>
      </c>
    </row>
    <row r="302" spans="2:65" s="13" customFormat="1" ht="11.25">
      <c r="B302" s="158"/>
      <c r="D302" s="151" t="s">
        <v>205</v>
      </c>
      <c r="E302" s="159" t="s">
        <v>1</v>
      </c>
      <c r="F302" s="160" t="s">
        <v>370</v>
      </c>
      <c r="H302" s="159" t="s">
        <v>1</v>
      </c>
      <c r="I302" s="161"/>
      <c r="L302" s="158"/>
      <c r="M302" s="162"/>
      <c r="T302" s="163"/>
      <c r="AT302" s="159" t="s">
        <v>205</v>
      </c>
      <c r="AU302" s="159" t="s">
        <v>89</v>
      </c>
      <c r="AV302" s="13" t="s">
        <v>21</v>
      </c>
      <c r="AW302" s="13" t="s">
        <v>36</v>
      </c>
      <c r="AX302" s="13" t="s">
        <v>81</v>
      </c>
      <c r="AY302" s="159" t="s">
        <v>196</v>
      </c>
    </row>
    <row r="303" spans="2:65" s="12" customFormat="1" ht="11.25">
      <c r="B303" s="150"/>
      <c r="D303" s="151" t="s">
        <v>205</v>
      </c>
      <c r="E303" s="152" t="s">
        <v>1</v>
      </c>
      <c r="F303" s="153" t="s">
        <v>918</v>
      </c>
      <c r="H303" s="154">
        <v>-2E-3</v>
      </c>
      <c r="I303" s="155"/>
      <c r="L303" s="150"/>
      <c r="M303" s="156"/>
      <c r="T303" s="157"/>
      <c r="AT303" s="152" t="s">
        <v>205</v>
      </c>
      <c r="AU303" s="152" t="s">
        <v>89</v>
      </c>
      <c r="AV303" s="12" t="s">
        <v>89</v>
      </c>
      <c r="AW303" s="12" t="s">
        <v>36</v>
      </c>
      <c r="AX303" s="12" t="s">
        <v>81</v>
      </c>
      <c r="AY303" s="152" t="s">
        <v>196</v>
      </c>
    </row>
    <row r="304" spans="2:65" s="12" customFormat="1" ht="11.25">
      <c r="B304" s="150"/>
      <c r="D304" s="151" t="s">
        <v>205</v>
      </c>
      <c r="E304" s="152" t="s">
        <v>1</v>
      </c>
      <c r="F304" s="153" t="s">
        <v>919</v>
      </c>
      <c r="H304" s="154">
        <v>-0.159</v>
      </c>
      <c r="I304" s="155"/>
      <c r="L304" s="150"/>
      <c r="M304" s="156"/>
      <c r="T304" s="157"/>
      <c r="AT304" s="152" t="s">
        <v>205</v>
      </c>
      <c r="AU304" s="152" t="s">
        <v>89</v>
      </c>
      <c r="AV304" s="12" t="s">
        <v>89</v>
      </c>
      <c r="AW304" s="12" t="s">
        <v>36</v>
      </c>
      <c r="AX304" s="12" t="s">
        <v>81</v>
      </c>
      <c r="AY304" s="152" t="s">
        <v>196</v>
      </c>
    </row>
    <row r="305" spans="2:65" s="12" customFormat="1" ht="11.25">
      <c r="B305" s="150"/>
      <c r="D305" s="151" t="s">
        <v>205</v>
      </c>
      <c r="E305" s="152" t="s">
        <v>1</v>
      </c>
      <c r="F305" s="153" t="s">
        <v>1761</v>
      </c>
      <c r="H305" s="154">
        <v>-0.16200000000000001</v>
      </c>
      <c r="I305" s="155"/>
      <c r="L305" s="150"/>
      <c r="M305" s="156"/>
      <c r="T305" s="157"/>
      <c r="AT305" s="152" t="s">
        <v>205</v>
      </c>
      <c r="AU305" s="152" t="s">
        <v>89</v>
      </c>
      <c r="AV305" s="12" t="s">
        <v>89</v>
      </c>
      <c r="AW305" s="12" t="s">
        <v>36</v>
      </c>
      <c r="AX305" s="12" t="s">
        <v>81</v>
      </c>
      <c r="AY305" s="152" t="s">
        <v>196</v>
      </c>
    </row>
    <row r="306" spans="2:65" s="14" customFormat="1" ht="11.25">
      <c r="B306" s="164"/>
      <c r="D306" s="151" t="s">
        <v>205</v>
      </c>
      <c r="E306" s="165" t="s">
        <v>143</v>
      </c>
      <c r="F306" s="166" t="s">
        <v>249</v>
      </c>
      <c r="H306" s="167">
        <v>28.053000000000001</v>
      </c>
      <c r="I306" s="168"/>
      <c r="L306" s="164"/>
      <c r="M306" s="169"/>
      <c r="T306" s="170"/>
      <c r="AT306" s="165" t="s">
        <v>205</v>
      </c>
      <c r="AU306" s="165" t="s">
        <v>89</v>
      </c>
      <c r="AV306" s="14" t="s">
        <v>203</v>
      </c>
      <c r="AW306" s="14" t="s">
        <v>36</v>
      </c>
      <c r="AX306" s="14" t="s">
        <v>21</v>
      </c>
      <c r="AY306" s="165" t="s">
        <v>196</v>
      </c>
    </row>
    <row r="307" spans="2:65" s="1" customFormat="1" ht="16.5" customHeight="1">
      <c r="B307" s="32"/>
      <c r="C307" s="178" t="s">
        <v>434</v>
      </c>
      <c r="D307" s="178" t="s">
        <v>351</v>
      </c>
      <c r="E307" s="179" t="s">
        <v>373</v>
      </c>
      <c r="F307" s="180" t="s">
        <v>374</v>
      </c>
      <c r="G307" s="181" t="s">
        <v>209</v>
      </c>
      <c r="H307" s="182">
        <v>53.042000000000002</v>
      </c>
      <c r="I307" s="183"/>
      <c r="J307" s="184">
        <f>ROUND(I307*H307,2)</f>
        <v>0</v>
      </c>
      <c r="K307" s="180" t="s">
        <v>202</v>
      </c>
      <c r="L307" s="185"/>
      <c r="M307" s="186" t="s">
        <v>1</v>
      </c>
      <c r="N307" s="187" t="s">
        <v>46</v>
      </c>
      <c r="P307" s="146">
        <f>O307*H307</f>
        <v>0</v>
      </c>
      <c r="Q307" s="146">
        <v>0</v>
      </c>
      <c r="R307" s="146">
        <f>Q307*H307</f>
        <v>0</v>
      </c>
      <c r="S307" s="146">
        <v>0</v>
      </c>
      <c r="T307" s="147">
        <f>S307*H307</f>
        <v>0</v>
      </c>
      <c r="AR307" s="148" t="s">
        <v>235</v>
      </c>
      <c r="AT307" s="148" t="s">
        <v>351</v>
      </c>
      <c r="AU307" s="148" t="s">
        <v>89</v>
      </c>
      <c r="AY307" s="17" t="s">
        <v>196</v>
      </c>
      <c r="BE307" s="149">
        <f>IF(N307="základní",J307,0)</f>
        <v>0</v>
      </c>
      <c r="BF307" s="149">
        <f>IF(N307="snížená",J307,0)</f>
        <v>0</v>
      </c>
      <c r="BG307" s="149">
        <f>IF(N307="zákl. přenesená",J307,0)</f>
        <v>0</v>
      </c>
      <c r="BH307" s="149">
        <f>IF(N307="sníž. přenesená",J307,0)</f>
        <v>0</v>
      </c>
      <c r="BI307" s="149">
        <f>IF(N307="nulová",J307,0)</f>
        <v>0</v>
      </c>
      <c r="BJ307" s="17" t="s">
        <v>21</v>
      </c>
      <c r="BK307" s="149">
        <f>ROUND(I307*H307,2)</f>
        <v>0</v>
      </c>
      <c r="BL307" s="17" t="s">
        <v>203</v>
      </c>
      <c r="BM307" s="148" t="s">
        <v>922</v>
      </c>
    </row>
    <row r="308" spans="2:65" s="12" customFormat="1" ht="11.25">
      <c r="B308" s="150"/>
      <c r="D308" s="151" t="s">
        <v>205</v>
      </c>
      <c r="E308" s="152" t="s">
        <v>1</v>
      </c>
      <c r="F308" s="153" t="s">
        <v>376</v>
      </c>
      <c r="H308" s="154">
        <v>53.042000000000002</v>
      </c>
      <c r="I308" s="155"/>
      <c r="L308" s="150"/>
      <c r="M308" s="156"/>
      <c r="T308" s="157"/>
      <c r="AT308" s="152" t="s">
        <v>205</v>
      </c>
      <c r="AU308" s="152" t="s">
        <v>89</v>
      </c>
      <c r="AV308" s="12" t="s">
        <v>89</v>
      </c>
      <c r="AW308" s="12" t="s">
        <v>36</v>
      </c>
      <c r="AX308" s="12" t="s">
        <v>21</v>
      </c>
      <c r="AY308" s="152" t="s">
        <v>196</v>
      </c>
    </row>
    <row r="309" spans="2:65" s="1" customFormat="1" ht="24.2" customHeight="1">
      <c r="B309" s="32"/>
      <c r="C309" s="137" t="s">
        <v>437</v>
      </c>
      <c r="D309" s="137" t="s">
        <v>198</v>
      </c>
      <c r="E309" s="138" t="s">
        <v>389</v>
      </c>
      <c r="F309" s="139" t="s">
        <v>390</v>
      </c>
      <c r="G309" s="140" t="s">
        <v>276</v>
      </c>
      <c r="H309" s="141">
        <v>28.053000000000001</v>
      </c>
      <c r="I309" s="142"/>
      <c r="J309" s="143">
        <f>ROUND(I309*H309,2)</f>
        <v>0</v>
      </c>
      <c r="K309" s="139" t="s">
        <v>202</v>
      </c>
      <c r="L309" s="32"/>
      <c r="M309" s="144" t="s">
        <v>1</v>
      </c>
      <c r="N309" s="145" t="s">
        <v>46</v>
      </c>
      <c r="P309" s="146">
        <f>O309*H309</f>
        <v>0</v>
      </c>
      <c r="Q309" s="146">
        <v>0</v>
      </c>
      <c r="R309" s="146">
        <f>Q309*H309</f>
        <v>0</v>
      </c>
      <c r="S309" s="146">
        <v>0</v>
      </c>
      <c r="T309" s="147">
        <f>S309*H309</f>
        <v>0</v>
      </c>
      <c r="AR309" s="148" t="s">
        <v>203</v>
      </c>
      <c r="AT309" s="148" t="s">
        <v>198</v>
      </c>
      <c r="AU309" s="148" t="s">
        <v>89</v>
      </c>
      <c r="AY309" s="17" t="s">
        <v>196</v>
      </c>
      <c r="BE309" s="149">
        <f>IF(N309="základní",J309,0)</f>
        <v>0</v>
      </c>
      <c r="BF309" s="149">
        <f>IF(N309="snížená",J309,0)</f>
        <v>0</v>
      </c>
      <c r="BG309" s="149">
        <f>IF(N309="zákl. přenesená",J309,0)</f>
        <v>0</v>
      </c>
      <c r="BH309" s="149">
        <f>IF(N309="sníž. přenesená",J309,0)</f>
        <v>0</v>
      </c>
      <c r="BI309" s="149">
        <f>IF(N309="nulová",J309,0)</f>
        <v>0</v>
      </c>
      <c r="BJ309" s="17" t="s">
        <v>21</v>
      </c>
      <c r="BK309" s="149">
        <f>ROUND(I309*H309,2)</f>
        <v>0</v>
      </c>
      <c r="BL309" s="17" t="s">
        <v>203</v>
      </c>
      <c r="BM309" s="148" t="s">
        <v>923</v>
      </c>
    </row>
    <row r="310" spans="2:65" s="12" customFormat="1" ht="11.25">
      <c r="B310" s="150"/>
      <c r="D310" s="151" t="s">
        <v>205</v>
      </c>
      <c r="E310" s="152" t="s">
        <v>1</v>
      </c>
      <c r="F310" s="153" t="s">
        <v>379</v>
      </c>
      <c r="H310" s="154">
        <v>28.053000000000001</v>
      </c>
      <c r="I310" s="155"/>
      <c r="L310" s="150"/>
      <c r="M310" s="156"/>
      <c r="T310" s="157"/>
      <c r="AT310" s="152" t="s">
        <v>205</v>
      </c>
      <c r="AU310" s="152" t="s">
        <v>89</v>
      </c>
      <c r="AV310" s="12" t="s">
        <v>89</v>
      </c>
      <c r="AW310" s="12" t="s">
        <v>36</v>
      </c>
      <c r="AX310" s="12" t="s">
        <v>21</v>
      </c>
      <c r="AY310" s="152" t="s">
        <v>196</v>
      </c>
    </row>
    <row r="311" spans="2:65" s="1" customFormat="1" ht="37.9" customHeight="1">
      <c r="B311" s="32"/>
      <c r="C311" s="137" t="s">
        <v>439</v>
      </c>
      <c r="D311" s="137" t="s">
        <v>198</v>
      </c>
      <c r="E311" s="138" t="s">
        <v>924</v>
      </c>
      <c r="F311" s="139" t="s">
        <v>362</v>
      </c>
      <c r="G311" s="140" t="s">
        <v>276</v>
      </c>
      <c r="H311" s="141">
        <v>28.053000000000001</v>
      </c>
      <c r="I311" s="142"/>
      <c r="J311" s="143">
        <f>ROUND(I311*H311,2)</f>
        <v>0</v>
      </c>
      <c r="K311" s="139" t="s">
        <v>202</v>
      </c>
      <c r="L311" s="32"/>
      <c r="M311" s="144" t="s">
        <v>1</v>
      </c>
      <c r="N311" s="145" t="s">
        <v>46</v>
      </c>
      <c r="P311" s="146">
        <f>O311*H311</f>
        <v>0</v>
      </c>
      <c r="Q311" s="146">
        <v>0</v>
      </c>
      <c r="R311" s="146">
        <f>Q311*H311</f>
        <v>0</v>
      </c>
      <c r="S311" s="146">
        <v>0</v>
      </c>
      <c r="T311" s="147">
        <f>S311*H311</f>
        <v>0</v>
      </c>
      <c r="AR311" s="148" t="s">
        <v>203</v>
      </c>
      <c r="AT311" s="148" t="s">
        <v>198</v>
      </c>
      <c r="AU311" s="148" t="s">
        <v>89</v>
      </c>
      <c r="AY311" s="17" t="s">
        <v>196</v>
      </c>
      <c r="BE311" s="149">
        <f>IF(N311="základní",J311,0)</f>
        <v>0</v>
      </c>
      <c r="BF311" s="149">
        <f>IF(N311="snížená",J311,0)</f>
        <v>0</v>
      </c>
      <c r="BG311" s="149">
        <f>IF(N311="zákl. přenesená",J311,0)</f>
        <v>0</v>
      </c>
      <c r="BH311" s="149">
        <f>IF(N311="sníž. přenesená",J311,0)</f>
        <v>0</v>
      </c>
      <c r="BI311" s="149">
        <f>IF(N311="nulová",J311,0)</f>
        <v>0</v>
      </c>
      <c r="BJ311" s="17" t="s">
        <v>21</v>
      </c>
      <c r="BK311" s="149">
        <f>ROUND(I311*H311,2)</f>
        <v>0</v>
      </c>
      <c r="BL311" s="17" t="s">
        <v>203</v>
      </c>
      <c r="BM311" s="148" t="s">
        <v>925</v>
      </c>
    </row>
    <row r="312" spans="2:65" s="1" customFormat="1" ht="16.5" customHeight="1">
      <c r="B312" s="32"/>
      <c r="C312" s="137" t="s">
        <v>442</v>
      </c>
      <c r="D312" s="137" t="s">
        <v>198</v>
      </c>
      <c r="E312" s="138" t="s">
        <v>1762</v>
      </c>
      <c r="F312" s="139" t="s">
        <v>1763</v>
      </c>
      <c r="G312" s="140" t="s">
        <v>201</v>
      </c>
      <c r="H312" s="141">
        <v>38.39</v>
      </c>
      <c r="I312" s="142"/>
      <c r="J312" s="143">
        <f>ROUND(I312*H312,2)</f>
        <v>0</v>
      </c>
      <c r="K312" s="139" t="s">
        <v>202</v>
      </c>
      <c r="L312" s="32"/>
      <c r="M312" s="144" t="s">
        <v>1</v>
      </c>
      <c r="N312" s="145" t="s">
        <v>46</v>
      </c>
      <c r="P312" s="146">
        <f>O312*H312</f>
        <v>0</v>
      </c>
      <c r="Q312" s="146">
        <v>0</v>
      </c>
      <c r="R312" s="146">
        <f>Q312*H312</f>
        <v>0</v>
      </c>
      <c r="S312" s="146">
        <v>0</v>
      </c>
      <c r="T312" s="147">
        <f>S312*H312</f>
        <v>0</v>
      </c>
      <c r="AR312" s="148" t="s">
        <v>203</v>
      </c>
      <c r="AT312" s="148" t="s">
        <v>198</v>
      </c>
      <c r="AU312" s="148" t="s">
        <v>89</v>
      </c>
      <c r="AY312" s="17" t="s">
        <v>196</v>
      </c>
      <c r="BE312" s="149">
        <f>IF(N312="základní",J312,0)</f>
        <v>0</v>
      </c>
      <c r="BF312" s="149">
        <f>IF(N312="snížená",J312,0)</f>
        <v>0</v>
      </c>
      <c r="BG312" s="149">
        <f>IF(N312="zákl. přenesená",J312,0)</f>
        <v>0</v>
      </c>
      <c r="BH312" s="149">
        <f>IF(N312="sníž. přenesená",J312,0)</f>
        <v>0</v>
      </c>
      <c r="BI312" s="149">
        <f>IF(N312="nulová",J312,0)</f>
        <v>0</v>
      </c>
      <c r="BJ312" s="17" t="s">
        <v>21</v>
      </c>
      <c r="BK312" s="149">
        <f>ROUND(I312*H312,2)</f>
        <v>0</v>
      </c>
      <c r="BL312" s="17" t="s">
        <v>203</v>
      </c>
      <c r="BM312" s="148" t="s">
        <v>928</v>
      </c>
    </row>
    <row r="313" spans="2:65" s="12" customFormat="1" ht="11.25">
      <c r="B313" s="150"/>
      <c r="D313" s="151" t="s">
        <v>205</v>
      </c>
      <c r="E313" s="152" t="s">
        <v>1</v>
      </c>
      <c r="F313" s="153" t="s">
        <v>1764</v>
      </c>
      <c r="H313" s="154">
        <v>38.39</v>
      </c>
      <c r="I313" s="155"/>
      <c r="L313" s="150"/>
      <c r="M313" s="156"/>
      <c r="T313" s="157"/>
      <c r="AT313" s="152" t="s">
        <v>205</v>
      </c>
      <c r="AU313" s="152" t="s">
        <v>89</v>
      </c>
      <c r="AV313" s="12" t="s">
        <v>89</v>
      </c>
      <c r="AW313" s="12" t="s">
        <v>36</v>
      </c>
      <c r="AX313" s="12" t="s">
        <v>81</v>
      </c>
      <c r="AY313" s="152" t="s">
        <v>196</v>
      </c>
    </row>
    <row r="314" spans="2:65" s="14" customFormat="1" ht="11.25">
      <c r="B314" s="164"/>
      <c r="D314" s="151" t="s">
        <v>205</v>
      </c>
      <c r="E314" s="165" t="s">
        <v>770</v>
      </c>
      <c r="F314" s="166" t="s">
        <v>249</v>
      </c>
      <c r="H314" s="167">
        <v>38.39</v>
      </c>
      <c r="I314" s="168"/>
      <c r="L314" s="164"/>
      <c r="M314" s="169"/>
      <c r="T314" s="170"/>
      <c r="AT314" s="165" t="s">
        <v>205</v>
      </c>
      <c r="AU314" s="165" t="s">
        <v>89</v>
      </c>
      <c r="AV314" s="14" t="s">
        <v>203</v>
      </c>
      <c r="AW314" s="14" t="s">
        <v>36</v>
      </c>
      <c r="AX314" s="14" t="s">
        <v>21</v>
      </c>
      <c r="AY314" s="165" t="s">
        <v>196</v>
      </c>
    </row>
    <row r="315" spans="2:65" s="1" customFormat="1" ht="37.9" customHeight="1">
      <c r="B315" s="32"/>
      <c r="C315" s="137" t="s">
        <v>444</v>
      </c>
      <c r="D315" s="137" t="s">
        <v>198</v>
      </c>
      <c r="E315" s="138" t="s">
        <v>329</v>
      </c>
      <c r="F315" s="139" t="s">
        <v>330</v>
      </c>
      <c r="G315" s="140" t="s">
        <v>276</v>
      </c>
      <c r="H315" s="141">
        <v>7.6779999999999999</v>
      </c>
      <c r="I315" s="142"/>
      <c r="J315" s="143">
        <f>ROUND(I315*H315,2)</f>
        <v>0</v>
      </c>
      <c r="K315" s="139" t="s">
        <v>202</v>
      </c>
      <c r="L315" s="32"/>
      <c r="M315" s="144" t="s">
        <v>1</v>
      </c>
      <c r="N315" s="145" t="s">
        <v>46</v>
      </c>
      <c r="P315" s="146">
        <f>O315*H315</f>
        <v>0</v>
      </c>
      <c r="Q315" s="146">
        <v>0</v>
      </c>
      <c r="R315" s="146">
        <f>Q315*H315</f>
        <v>0</v>
      </c>
      <c r="S315" s="146">
        <v>0</v>
      </c>
      <c r="T315" s="147">
        <f>S315*H315</f>
        <v>0</v>
      </c>
      <c r="AR315" s="148" t="s">
        <v>203</v>
      </c>
      <c r="AT315" s="148" t="s">
        <v>198</v>
      </c>
      <c r="AU315" s="148" t="s">
        <v>89</v>
      </c>
      <c r="AY315" s="17" t="s">
        <v>196</v>
      </c>
      <c r="BE315" s="149">
        <f>IF(N315="základní",J315,0)</f>
        <v>0</v>
      </c>
      <c r="BF315" s="149">
        <f>IF(N315="snížená",J315,0)</f>
        <v>0</v>
      </c>
      <c r="BG315" s="149">
        <f>IF(N315="zákl. přenesená",J315,0)</f>
        <v>0</v>
      </c>
      <c r="BH315" s="149">
        <f>IF(N315="sníž. přenesená",J315,0)</f>
        <v>0</v>
      </c>
      <c r="BI315" s="149">
        <f>IF(N315="nulová",J315,0)</f>
        <v>0</v>
      </c>
      <c r="BJ315" s="17" t="s">
        <v>21</v>
      </c>
      <c r="BK315" s="149">
        <f>ROUND(I315*H315,2)</f>
        <v>0</v>
      </c>
      <c r="BL315" s="17" t="s">
        <v>203</v>
      </c>
      <c r="BM315" s="148" t="s">
        <v>930</v>
      </c>
    </row>
    <row r="316" spans="2:65" s="12" customFormat="1" ht="11.25">
      <c r="B316" s="150"/>
      <c r="D316" s="151" t="s">
        <v>205</v>
      </c>
      <c r="E316" s="152" t="s">
        <v>1</v>
      </c>
      <c r="F316" s="153" t="s">
        <v>931</v>
      </c>
      <c r="H316" s="154">
        <v>7.6779999999999999</v>
      </c>
      <c r="I316" s="155"/>
      <c r="L316" s="150"/>
      <c r="M316" s="156"/>
      <c r="T316" s="157"/>
      <c r="AT316" s="152" t="s">
        <v>205</v>
      </c>
      <c r="AU316" s="152" t="s">
        <v>89</v>
      </c>
      <c r="AV316" s="12" t="s">
        <v>89</v>
      </c>
      <c r="AW316" s="12" t="s">
        <v>36</v>
      </c>
      <c r="AX316" s="12" t="s">
        <v>21</v>
      </c>
      <c r="AY316" s="152" t="s">
        <v>196</v>
      </c>
    </row>
    <row r="317" spans="2:65" s="1" customFormat="1" ht="24.2" customHeight="1">
      <c r="B317" s="32"/>
      <c r="C317" s="137" t="s">
        <v>451</v>
      </c>
      <c r="D317" s="137" t="s">
        <v>198</v>
      </c>
      <c r="E317" s="138" t="s">
        <v>932</v>
      </c>
      <c r="F317" s="139" t="s">
        <v>933</v>
      </c>
      <c r="G317" s="140" t="s">
        <v>201</v>
      </c>
      <c r="H317" s="141">
        <v>38.39</v>
      </c>
      <c r="I317" s="142"/>
      <c r="J317" s="143">
        <f>ROUND(I317*H317,2)</f>
        <v>0</v>
      </c>
      <c r="K317" s="139" t="s">
        <v>202</v>
      </c>
      <c r="L317" s="32"/>
      <c r="M317" s="144" t="s">
        <v>1</v>
      </c>
      <c r="N317" s="145" t="s">
        <v>46</v>
      </c>
      <c r="P317" s="146">
        <f>O317*H317</f>
        <v>0</v>
      </c>
      <c r="Q317" s="146">
        <v>0</v>
      </c>
      <c r="R317" s="146">
        <f>Q317*H317</f>
        <v>0</v>
      </c>
      <c r="S317" s="146">
        <v>0</v>
      </c>
      <c r="T317" s="147">
        <f>S317*H317</f>
        <v>0</v>
      </c>
      <c r="AR317" s="148" t="s">
        <v>203</v>
      </c>
      <c r="AT317" s="148" t="s">
        <v>198</v>
      </c>
      <c r="AU317" s="148" t="s">
        <v>89</v>
      </c>
      <c r="AY317" s="17" t="s">
        <v>196</v>
      </c>
      <c r="BE317" s="149">
        <f>IF(N317="základní",J317,0)</f>
        <v>0</v>
      </c>
      <c r="BF317" s="149">
        <f>IF(N317="snížená",J317,0)</f>
        <v>0</v>
      </c>
      <c r="BG317" s="149">
        <f>IF(N317="zákl. přenesená",J317,0)</f>
        <v>0</v>
      </c>
      <c r="BH317" s="149">
        <f>IF(N317="sníž. přenesená",J317,0)</f>
        <v>0</v>
      </c>
      <c r="BI317" s="149">
        <f>IF(N317="nulová",J317,0)</f>
        <v>0</v>
      </c>
      <c r="BJ317" s="17" t="s">
        <v>21</v>
      </c>
      <c r="BK317" s="149">
        <f>ROUND(I317*H317,2)</f>
        <v>0</v>
      </c>
      <c r="BL317" s="17" t="s">
        <v>203</v>
      </c>
      <c r="BM317" s="148" t="s">
        <v>934</v>
      </c>
    </row>
    <row r="318" spans="2:65" s="12" customFormat="1" ht="11.25">
      <c r="B318" s="150"/>
      <c r="D318" s="151" t="s">
        <v>205</v>
      </c>
      <c r="E318" s="152" t="s">
        <v>1</v>
      </c>
      <c r="F318" s="153" t="s">
        <v>935</v>
      </c>
      <c r="H318" s="154">
        <v>38.39</v>
      </c>
      <c r="I318" s="155"/>
      <c r="L318" s="150"/>
      <c r="M318" s="156"/>
      <c r="T318" s="157"/>
      <c r="AT318" s="152" t="s">
        <v>205</v>
      </c>
      <c r="AU318" s="152" t="s">
        <v>89</v>
      </c>
      <c r="AV318" s="12" t="s">
        <v>89</v>
      </c>
      <c r="AW318" s="12" t="s">
        <v>36</v>
      </c>
      <c r="AX318" s="12" t="s">
        <v>21</v>
      </c>
      <c r="AY318" s="152" t="s">
        <v>196</v>
      </c>
    </row>
    <row r="319" spans="2:65" s="1" customFormat="1" ht="24.2" customHeight="1">
      <c r="B319" s="32"/>
      <c r="C319" s="137" t="s">
        <v>455</v>
      </c>
      <c r="D319" s="137" t="s">
        <v>198</v>
      </c>
      <c r="E319" s="138" t="s">
        <v>389</v>
      </c>
      <c r="F319" s="139" t="s">
        <v>390</v>
      </c>
      <c r="G319" s="140" t="s">
        <v>276</v>
      </c>
      <c r="H319" s="141">
        <v>7.6779999999999999</v>
      </c>
      <c r="I319" s="142"/>
      <c r="J319" s="143">
        <f>ROUND(I319*H319,2)</f>
        <v>0</v>
      </c>
      <c r="K319" s="139" t="s">
        <v>202</v>
      </c>
      <c r="L319" s="32"/>
      <c r="M319" s="144" t="s">
        <v>1</v>
      </c>
      <c r="N319" s="145" t="s">
        <v>46</v>
      </c>
      <c r="P319" s="146">
        <f>O319*H319</f>
        <v>0</v>
      </c>
      <c r="Q319" s="146">
        <v>0</v>
      </c>
      <c r="R319" s="146">
        <f>Q319*H319</f>
        <v>0</v>
      </c>
      <c r="S319" s="146">
        <v>0</v>
      </c>
      <c r="T319" s="147">
        <f>S319*H319</f>
        <v>0</v>
      </c>
      <c r="AR319" s="148" t="s">
        <v>203</v>
      </c>
      <c r="AT319" s="148" t="s">
        <v>198</v>
      </c>
      <c r="AU319" s="148" t="s">
        <v>89</v>
      </c>
      <c r="AY319" s="17" t="s">
        <v>196</v>
      </c>
      <c r="BE319" s="149">
        <f>IF(N319="základní",J319,0)</f>
        <v>0</v>
      </c>
      <c r="BF319" s="149">
        <f>IF(N319="snížená",J319,0)</f>
        <v>0</v>
      </c>
      <c r="BG319" s="149">
        <f>IF(N319="zákl. přenesená",J319,0)</f>
        <v>0</v>
      </c>
      <c r="BH319" s="149">
        <f>IF(N319="sníž. přenesená",J319,0)</f>
        <v>0</v>
      </c>
      <c r="BI319" s="149">
        <f>IF(N319="nulová",J319,0)</f>
        <v>0</v>
      </c>
      <c r="BJ319" s="17" t="s">
        <v>21</v>
      </c>
      <c r="BK319" s="149">
        <f>ROUND(I319*H319,2)</f>
        <v>0</v>
      </c>
      <c r="BL319" s="17" t="s">
        <v>203</v>
      </c>
      <c r="BM319" s="148" t="s">
        <v>936</v>
      </c>
    </row>
    <row r="320" spans="2:65" s="12" customFormat="1" ht="11.25">
      <c r="B320" s="150"/>
      <c r="D320" s="151" t="s">
        <v>205</v>
      </c>
      <c r="E320" s="152" t="s">
        <v>1</v>
      </c>
      <c r="F320" s="153" t="s">
        <v>937</v>
      </c>
      <c r="H320" s="154">
        <v>7.6779999999999999</v>
      </c>
      <c r="I320" s="155"/>
      <c r="L320" s="150"/>
      <c r="M320" s="156"/>
      <c r="T320" s="157"/>
      <c r="AT320" s="152" t="s">
        <v>205</v>
      </c>
      <c r="AU320" s="152" t="s">
        <v>89</v>
      </c>
      <c r="AV320" s="12" t="s">
        <v>89</v>
      </c>
      <c r="AW320" s="12" t="s">
        <v>36</v>
      </c>
      <c r="AX320" s="12" t="s">
        <v>21</v>
      </c>
      <c r="AY320" s="152" t="s">
        <v>196</v>
      </c>
    </row>
    <row r="321" spans="2:65" s="1" customFormat="1" ht="37.9" customHeight="1">
      <c r="B321" s="32"/>
      <c r="C321" s="137" t="s">
        <v>459</v>
      </c>
      <c r="D321" s="137" t="s">
        <v>198</v>
      </c>
      <c r="E321" s="138" t="s">
        <v>329</v>
      </c>
      <c r="F321" s="139" t="s">
        <v>330</v>
      </c>
      <c r="G321" s="140" t="s">
        <v>276</v>
      </c>
      <c r="H321" s="141">
        <v>7.6779999999999999</v>
      </c>
      <c r="I321" s="142"/>
      <c r="J321" s="143">
        <f>ROUND(I321*H321,2)</f>
        <v>0</v>
      </c>
      <c r="K321" s="139" t="s">
        <v>202</v>
      </c>
      <c r="L321" s="32"/>
      <c r="M321" s="144" t="s">
        <v>1</v>
      </c>
      <c r="N321" s="145" t="s">
        <v>46</v>
      </c>
      <c r="P321" s="146">
        <f>O321*H321</f>
        <v>0</v>
      </c>
      <c r="Q321" s="146">
        <v>0</v>
      </c>
      <c r="R321" s="146">
        <f>Q321*H321</f>
        <v>0</v>
      </c>
      <c r="S321" s="146">
        <v>0</v>
      </c>
      <c r="T321" s="147">
        <f>S321*H321</f>
        <v>0</v>
      </c>
      <c r="AR321" s="148" t="s">
        <v>203</v>
      </c>
      <c r="AT321" s="148" t="s">
        <v>198</v>
      </c>
      <c r="AU321" s="148" t="s">
        <v>89</v>
      </c>
      <c r="AY321" s="17" t="s">
        <v>196</v>
      </c>
      <c r="BE321" s="149">
        <f>IF(N321="základní",J321,0)</f>
        <v>0</v>
      </c>
      <c r="BF321" s="149">
        <f>IF(N321="snížená",J321,0)</f>
        <v>0</v>
      </c>
      <c r="BG321" s="149">
        <f>IF(N321="zákl. přenesená",J321,0)</f>
        <v>0</v>
      </c>
      <c r="BH321" s="149">
        <f>IF(N321="sníž. přenesená",J321,0)</f>
        <v>0</v>
      </c>
      <c r="BI321" s="149">
        <f>IF(N321="nulová",J321,0)</f>
        <v>0</v>
      </c>
      <c r="BJ321" s="17" t="s">
        <v>21</v>
      </c>
      <c r="BK321" s="149">
        <f>ROUND(I321*H321,2)</f>
        <v>0</v>
      </c>
      <c r="BL321" s="17" t="s">
        <v>203</v>
      </c>
      <c r="BM321" s="148" t="s">
        <v>938</v>
      </c>
    </row>
    <row r="322" spans="2:65" s="1" customFormat="1" ht="33" customHeight="1">
      <c r="B322" s="32"/>
      <c r="C322" s="137" t="s">
        <v>464</v>
      </c>
      <c r="D322" s="137" t="s">
        <v>198</v>
      </c>
      <c r="E322" s="138" t="s">
        <v>939</v>
      </c>
      <c r="F322" s="139" t="s">
        <v>940</v>
      </c>
      <c r="G322" s="140" t="s">
        <v>201</v>
      </c>
      <c r="H322" s="141">
        <v>38.39</v>
      </c>
      <c r="I322" s="142"/>
      <c r="J322" s="143">
        <f>ROUND(I322*H322,2)</f>
        <v>0</v>
      </c>
      <c r="K322" s="139" t="s">
        <v>202</v>
      </c>
      <c r="L322" s="32"/>
      <c r="M322" s="144" t="s">
        <v>1</v>
      </c>
      <c r="N322" s="145" t="s">
        <v>46</v>
      </c>
      <c r="P322" s="146">
        <f>O322*H322</f>
        <v>0</v>
      </c>
      <c r="Q322" s="146">
        <v>0</v>
      </c>
      <c r="R322" s="146">
        <f>Q322*H322</f>
        <v>0</v>
      </c>
      <c r="S322" s="146">
        <v>0</v>
      </c>
      <c r="T322" s="147">
        <f>S322*H322</f>
        <v>0</v>
      </c>
      <c r="AR322" s="148" t="s">
        <v>203</v>
      </c>
      <c r="AT322" s="148" t="s">
        <v>198</v>
      </c>
      <c r="AU322" s="148" t="s">
        <v>89</v>
      </c>
      <c r="AY322" s="17" t="s">
        <v>196</v>
      </c>
      <c r="BE322" s="149">
        <f>IF(N322="základní",J322,0)</f>
        <v>0</v>
      </c>
      <c r="BF322" s="149">
        <f>IF(N322="snížená",J322,0)</f>
        <v>0</v>
      </c>
      <c r="BG322" s="149">
        <f>IF(N322="zákl. přenesená",J322,0)</f>
        <v>0</v>
      </c>
      <c r="BH322" s="149">
        <f>IF(N322="sníž. přenesená",J322,0)</f>
        <v>0</v>
      </c>
      <c r="BI322" s="149">
        <f>IF(N322="nulová",J322,0)</f>
        <v>0</v>
      </c>
      <c r="BJ322" s="17" t="s">
        <v>21</v>
      </c>
      <c r="BK322" s="149">
        <f>ROUND(I322*H322,2)</f>
        <v>0</v>
      </c>
      <c r="BL322" s="17" t="s">
        <v>203</v>
      </c>
      <c r="BM322" s="148" t="s">
        <v>941</v>
      </c>
    </row>
    <row r="323" spans="2:65" s="12" customFormat="1" ht="11.25">
      <c r="B323" s="150"/>
      <c r="D323" s="151" t="s">
        <v>205</v>
      </c>
      <c r="E323" s="152" t="s">
        <v>1</v>
      </c>
      <c r="F323" s="153" t="s">
        <v>942</v>
      </c>
      <c r="H323" s="154">
        <v>38.39</v>
      </c>
      <c r="I323" s="155"/>
      <c r="L323" s="150"/>
      <c r="M323" s="156"/>
      <c r="T323" s="157"/>
      <c r="AT323" s="152" t="s">
        <v>205</v>
      </c>
      <c r="AU323" s="152" t="s">
        <v>89</v>
      </c>
      <c r="AV323" s="12" t="s">
        <v>89</v>
      </c>
      <c r="AW323" s="12" t="s">
        <v>36</v>
      </c>
      <c r="AX323" s="12" t="s">
        <v>21</v>
      </c>
      <c r="AY323" s="152" t="s">
        <v>196</v>
      </c>
    </row>
    <row r="324" spans="2:65" s="1" customFormat="1" ht="37.9" customHeight="1">
      <c r="B324" s="32"/>
      <c r="C324" s="137" t="s">
        <v>466</v>
      </c>
      <c r="D324" s="137" t="s">
        <v>198</v>
      </c>
      <c r="E324" s="138" t="s">
        <v>943</v>
      </c>
      <c r="F324" s="139" t="s">
        <v>944</v>
      </c>
      <c r="G324" s="140" t="s">
        <v>201</v>
      </c>
      <c r="H324" s="141">
        <v>76.78</v>
      </c>
      <c r="I324" s="142"/>
      <c r="J324" s="143">
        <f>ROUND(I324*H324,2)</f>
        <v>0</v>
      </c>
      <c r="K324" s="139" t="s">
        <v>202</v>
      </c>
      <c r="L324" s="32"/>
      <c r="M324" s="144" t="s">
        <v>1</v>
      </c>
      <c r="N324" s="145" t="s">
        <v>46</v>
      </c>
      <c r="P324" s="146">
        <f>O324*H324</f>
        <v>0</v>
      </c>
      <c r="Q324" s="146">
        <v>0</v>
      </c>
      <c r="R324" s="146">
        <f>Q324*H324</f>
        <v>0</v>
      </c>
      <c r="S324" s="146">
        <v>0</v>
      </c>
      <c r="T324" s="147">
        <f>S324*H324</f>
        <v>0</v>
      </c>
      <c r="AR324" s="148" t="s">
        <v>203</v>
      </c>
      <c r="AT324" s="148" t="s">
        <v>198</v>
      </c>
      <c r="AU324" s="148" t="s">
        <v>89</v>
      </c>
      <c r="AY324" s="17" t="s">
        <v>196</v>
      </c>
      <c r="BE324" s="149">
        <f>IF(N324="základní",J324,0)</f>
        <v>0</v>
      </c>
      <c r="BF324" s="149">
        <f>IF(N324="snížená",J324,0)</f>
        <v>0</v>
      </c>
      <c r="BG324" s="149">
        <f>IF(N324="zákl. přenesená",J324,0)</f>
        <v>0</v>
      </c>
      <c r="BH324" s="149">
        <f>IF(N324="sníž. přenesená",J324,0)</f>
        <v>0</v>
      </c>
      <c r="BI324" s="149">
        <f>IF(N324="nulová",J324,0)</f>
        <v>0</v>
      </c>
      <c r="BJ324" s="17" t="s">
        <v>21</v>
      </c>
      <c r="BK324" s="149">
        <f>ROUND(I324*H324,2)</f>
        <v>0</v>
      </c>
      <c r="BL324" s="17" t="s">
        <v>203</v>
      </c>
      <c r="BM324" s="148" t="s">
        <v>945</v>
      </c>
    </row>
    <row r="325" spans="2:65" s="13" customFormat="1" ht="11.25">
      <c r="B325" s="158"/>
      <c r="D325" s="151" t="s">
        <v>205</v>
      </c>
      <c r="E325" s="159" t="s">
        <v>1</v>
      </c>
      <c r="F325" s="160" t="s">
        <v>946</v>
      </c>
      <c r="H325" s="159" t="s">
        <v>1</v>
      </c>
      <c r="I325" s="161"/>
      <c r="L325" s="158"/>
      <c r="M325" s="162"/>
      <c r="T325" s="163"/>
      <c r="AT325" s="159" t="s">
        <v>205</v>
      </c>
      <c r="AU325" s="159" t="s">
        <v>89</v>
      </c>
      <c r="AV325" s="13" t="s">
        <v>21</v>
      </c>
      <c r="AW325" s="13" t="s">
        <v>36</v>
      </c>
      <c r="AX325" s="13" t="s">
        <v>81</v>
      </c>
      <c r="AY325" s="159" t="s">
        <v>196</v>
      </c>
    </row>
    <row r="326" spans="2:65" s="12" customFormat="1" ht="11.25">
      <c r="B326" s="150"/>
      <c r="D326" s="151" t="s">
        <v>205</v>
      </c>
      <c r="E326" s="152" t="s">
        <v>788</v>
      </c>
      <c r="F326" s="153" t="s">
        <v>947</v>
      </c>
      <c r="H326" s="154">
        <v>76.78</v>
      </c>
      <c r="I326" s="155"/>
      <c r="L326" s="150"/>
      <c r="M326" s="156"/>
      <c r="T326" s="157"/>
      <c r="AT326" s="152" t="s">
        <v>205</v>
      </c>
      <c r="AU326" s="152" t="s">
        <v>89</v>
      </c>
      <c r="AV326" s="12" t="s">
        <v>89</v>
      </c>
      <c r="AW326" s="12" t="s">
        <v>36</v>
      </c>
      <c r="AX326" s="12" t="s">
        <v>21</v>
      </c>
      <c r="AY326" s="152" t="s">
        <v>196</v>
      </c>
    </row>
    <row r="327" spans="2:65" s="1" customFormat="1" ht="49.15" customHeight="1">
      <c r="B327" s="32"/>
      <c r="C327" s="137" t="s">
        <v>472</v>
      </c>
      <c r="D327" s="137" t="s">
        <v>198</v>
      </c>
      <c r="E327" s="138" t="s">
        <v>948</v>
      </c>
      <c r="F327" s="139" t="s">
        <v>949</v>
      </c>
      <c r="G327" s="140" t="s">
        <v>201</v>
      </c>
      <c r="H327" s="141">
        <v>76.78</v>
      </c>
      <c r="I327" s="142"/>
      <c r="J327" s="143">
        <f>ROUND(I327*H327,2)</f>
        <v>0</v>
      </c>
      <c r="K327" s="139" t="s">
        <v>217</v>
      </c>
      <c r="L327" s="32"/>
      <c r="M327" s="144" t="s">
        <v>1</v>
      </c>
      <c r="N327" s="145" t="s">
        <v>46</v>
      </c>
      <c r="P327" s="146">
        <f>O327*H327</f>
        <v>0</v>
      </c>
      <c r="Q327" s="146">
        <v>0</v>
      </c>
      <c r="R327" s="146">
        <f>Q327*H327</f>
        <v>0</v>
      </c>
      <c r="S327" s="146">
        <v>0</v>
      </c>
      <c r="T327" s="147">
        <f>S327*H327</f>
        <v>0</v>
      </c>
      <c r="AR327" s="148" t="s">
        <v>203</v>
      </c>
      <c r="AT327" s="148" t="s">
        <v>198</v>
      </c>
      <c r="AU327" s="148" t="s">
        <v>89</v>
      </c>
      <c r="AY327" s="17" t="s">
        <v>196</v>
      </c>
      <c r="BE327" s="149">
        <f>IF(N327="základní",J327,0)</f>
        <v>0</v>
      </c>
      <c r="BF327" s="149">
        <f>IF(N327="snížená",J327,0)</f>
        <v>0</v>
      </c>
      <c r="BG327" s="149">
        <f>IF(N327="zákl. přenesená",J327,0)</f>
        <v>0</v>
      </c>
      <c r="BH327" s="149">
        <f>IF(N327="sníž. přenesená",J327,0)</f>
        <v>0</v>
      </c>
      <c r="BI327" s="149">
        <f>IF(N327="nulová",J327,0)</f>
        <v>0</v>
      </c>
      <c r="BJ327" s="17" t="s">
        <v>21</v>
      </c>
      <c r="BK327" s="149">
        <f>ROUND(I327*H327,2)</f>
        <v>0</v>
      </c>
      <c r="BL327" s="17" t="s">
        <v>203</v>
      </c>
      <c r="BM327" s="148" t="s">
        <v>950</v>
      </c>
    </row>
    <row r="328" spans="2:65" s="13" customFormat="1" ht="11.25">
      <c r="B328" s="158"/>
      <c r="D328" s="151" t="s">
        <v>205</v>
      </c>
      <c r="E328" s="159" t="s">
        <v>1</v>
      </c>
      <c r="F328" s="160" t="s">
        <v>951</v>
      </c>
      <c r="H328" s="159" t="s">
        <v>1</v>
      </c>
      <c r="I328" s="161"/>
      <c r="L328" s="158"/>
      <c r="M328" s="162"/>
      <c r="T328" s="163"/>
      <c r="AT328" s="159" t="s">
        <v>205</v>
      </c>
      <c r="AU328" s="159" t="s">
        <v>89</v>
      </c>
      <c r="AV328" s="13" t="s">
        <v>21</v>
      </c>
      <c r="AW328" s="13" t="s">
        <v>36</v>
      </c>
      <c r="AX328" s="13" t="s">
        <v>81</v>
      </c>
      <c r="AY328" s="159" t="s">
        <v>196</v>
      </c>
    </row>
    <row r="329" spans="2:65" s="12" customFormat="1" ht="11.25">
      <c r="B329" s="150"/>
      <c r="D329" s="151" t="s">
        <v>205</v>
      </c>
      <c r="E329" s="152" t="s">
        <v>1</v>
      </c>
      <c r="F329" s="153" t="s">
        <v>788</v>
      </c>
      <c r="H329" s="154">
        <v>76.78</v>
      </c>
      <c r="I329" s="155"/>
      <c r="L329" s="150"/>
      <c r="M329" s="156"/>
      <c r="T329" s="157"/>
      <c r="AT329" s="152" t="s">
        <v>205</v>
      </c>
      <c r="AU329" s="152" t="s">
        <v>89</v>
      </c>
      <c r="AV329" s="12" t="s">
        <v>89</v>
      </c>
      <c r="AW329" s="12" t="s">
        <v>36</v>
      </c>
      <c r="AX329" s="12" t="s">
        <v>21</v>
      </c>
      <c r="AY329" s="152" t="s">
        <v>196</v>
      </c>
    </row>
    <row r="330" spans="2:65" s="11" customFormat="1" ht="22.9" customHeight="1">
      <c r="B330" s="125"/>
      <c r="D330" s="126" t="s">
        <v>80</v>
      </c>
      <c r="E330" s="135" t="s">
        <v>203</v>
      </c>
      <c r="F330" s="135" t="s">
        <v>382</v>
      </c>
      <c r="I330" s="128"/>
      <c r="J330" s="136">
        <f>BK330</f>
        <v>0</v>
      </c>
      <c r="L330" s="125"/>
      <c r="M330" s="130"/>
      <c r="P330" s="131">
        <f>SUM(P331:P338)</f>
        <v>0</v>
      </c>
      <c r="R330" s="131">
        <f>SUM(R331:R338)</f>
        <v>0</v>
      </c>
      <c r="T330" s="132">
        <f>SUM(T331:T338)</f>
        <v>0</v>
      </c>
      <c r="AR330" s="126" t="s">
        <v>21</v>
      </c>
      <c r="AT330" s="133" t="s">
        <v>80</v>
      </c>
      <c r="AU330" s="133" t="s">
        <v>21</v>
      </c>
      <c r="AY330" s="126" t="s">
        <v>196</v>
      </c>
      <c r="BK330" s="134">
        <f>SUM(BK331:BK338)</f>
        <v>0</v>
      </c>
    </row>
    <row r="331" spans="2:65" s="1" customFormat="1" ht="24.2" customHeight="1">
      <c r="B331" s="32"/>
      <c r="C331" s="137" t="s">
        <v>476</v>
      </c>
      <c r="D331" s="137" t="s">
        <v>198</v>
      </c>
      <c r="E331" s="138" t="s">
        <v>384</v>
      </c>
      <c r="F331" s="139" t="s">
        <v>385</v>
      </c>
      <c r="G331" s="140" t="s">
        <v>276</v>
      </c>
      <c r="H331" s="141">
        <v>7.5789999999999997</v>
      </c>
      <c r="I331" s="142"/>
      <c r="J331" s="143">
        <f>ROUND(I331*H331,2)</f>
        <v>0</v>
      </c>
      <c r="K331" s="139" t="s">
        <v>202</v>
      </c>
      <c r="L331" s="32"/>
      <c r="M331" s="144" t="s">
        <v>1</v>
      </c>
      <c r="N331" s="145" t="s">
        <v>46</v>
      </c>
      <c r="P331" s="146">
        <f>O331*H331</f>
        <v>0</v>
      </c>
      <c r="Q331" s="146">
        <v>0</v>
      </c>
      <c r="R331" s="146">
        <f>Q331*H331</f>
        <v>0</v>
      </c>
      <c r="S331" s="146">
        <v>0</v>
      </c>
      <c r="T331" s="147">
        <f>S331*H331</f>
        <v>0</v>
      </c>
      <c r="AR331" s="148" t="s">
        <v>203</v>
      </c>
      <c r="AT331" s="148" t="s">
        <v>198</v>
      </c>
      <c r="AU331" s="148" t="s">
        <v>89</v>
      </c>
      <c r="AY331" s="17" t="s">
        <v>196</v>
      </c>
      <c r="BE331" s="149">
        <f>IF(N331="základní",J331,0)</f>
        <v>0</v>
      </c>
      <c r="BF331" s="149">
        <f>IF(N331="snížená",J331,0)</f>
        <v>0</v>
      </c>
      <c r="BG331" s="149">
        <f>IF(N331="zákl. přenesená",J331,0)</f>
        <v>0</v>
      </c>
      <c r="BH331" s="149">
        <f>IF(N331="sníž. přenesená",J331,0)</f>
        <v>0</v>
      </c>
      <c r="BI331" s="149">
        <f>IF(N331="nulová",J331,0)</f>
        <v>0</v>
      </c>
      <c r="BJ331" s="17" t="s">
        <v>21</v>
      </c>
      <c r="BK331" s="149">
        <f>ROUND(I331*H331,2)</f>
        <v>0</v>
      </c>
      <c r="BL331" s="17" t="s">
        <v>203</v>
      </c>
      <c r="BM331" s="148" t="s">
        <v>952</v>
      </c>
    </row>
    <row r="332" spans="2:65" s="12" customFormat="1" ht="11.25">
      <c r="B332" s="150"/>
      <c r="D332" s="151" t="s">
        <v>205</v>
      </c>
      <c r="E332" s="152" t="s">
        <v>1</v>
      </c>
      <c r="F332" s="153" t="s">
        <v>953</v>
      </c>
      <c r="H332" s="154">
        <v>0.11</v>
      </c>
      <c r="I332" s="155"/>
      <c r="L332" s="150"/>
      <c r="M332" s="156"/>
      <c r="T332" s="157"/>
      <c r="AT332" s="152" t="s">
        <v>205</v>
      </c>
      <c r="AU332" s="152" t="s">
        <v>89</v>
      </c>
      <c r="AV332" s="12" t="s">
        <v>89</v>
      </c>
      <c r="AW332" s="12" t="s">
        <v>36</v>
      </c>
      <c r="AX332" s="12" t="s">
        <v>81</v>
      </c>
      <c r="AY332" s="152" t="s">
        <v>196</v>
      </c>
    </row>
    <row r="333" spans="2:65" s="12" customFormat="1" ht="11.25">
      <c r="B333" s="150"/>
      <c r="D333" s="151" t="s">
        <v>205</v>
      </c>
      <c r="E333" s="152" t="s">
        <v>1</v>
      </c>
      <c r="F333" s="153" t="s">
        <v>954</v>
      </c>
      <c r="H333" s="154">
        <v>5.5990000000000002</v>
      </c>
      <c r="I333" s="155"/>
      <c r="L333" s="150"/>
      <c r="M333" s="156"/>
      <c r="T333" s="157"/>
      <c r="AT333" s="152" t="s">
        <v>205</v>
      </c>
      <c r="AU333" s="152" t="s">
        <v>89</v>
      </c>
      <c r="AV333" s="12" t="s">
        <v>89</v>
      </c>
      <c r="AW333" s="12" t="s">
        <v>36</v>
      </c>
      <c r="AX333" s="12" t="s">
        <v>81</v>
      </c>
      <c r="AY333" s="152" t="s">
        <v>196</v>
      </c>
    </row>
    <row r="334" spans="2:65" s="12" customFormat="1" ht="11.25">
      <c r="B334" s="150"/>
      <c r="D334" s="151" t="s">
        <v>205</v>
      </c>
      <c r="E334" s="152" t="s">
        <v>1</v>
      </c>
      <c r="F334" s="153" t="s">
        <v>1765</v>
      </c>
      <c r="H334" s="154">
        <v>1.87</v>
      </c>
      <c r="I334" s="155"/>
      <c r="L334" s="150"/>
      <c r="M334" s="156"/>
      <c r="T334" s="157"/>
      <c r="AT334" s="152" t="s">
        <v>205</v>
      </c>
      <c r="AU334" s="152" t="s">
        <v>89</v>
      </c>
      <c r="AV334" s="12" t="s">
        <v>89</v>
      </c>
      <c r="AW334" s="12" t="s">
        <v>36</v>
      </c>
      <c r="AX334" s="12" t="s">
        <v>81</v>
      </c>
      <c r="AY334" s="152" t="s">
        <v>196</v>
      </c>
    </row>
    <row r="335" spans="2:65" s="14" customFormat="1" ht="11.25">
      <c r="B335" s="164"/>
      <c r="D335" s="151" t="s">
        <v>205</v>
      </c>
      <c r="E335" s="165" t="s">
        <v>139</v>
      </c>
      <c r="F335" s="166" t="s">
        <v>249</v>
      </c>
      <c r="H335" s="167">
        <v>7.5789999999999997</v>
      </c>
      <c r="I335" s="168"/>
      <c r="L335" s="164"/>
      <c r="M335" s="169"/>
      <c r="T335" s="170"/>
      <c r="AT335" s="165" t="s">
        <v>205</v>
      </c>
      <c r="AU335" s="165" t="s">
        <v>89</v>
      </c>
      <c r="AV335" s="14" t="s">
        <v>203</v>
      </c>
      <c r="AW335" s="14" t="s">
        <v>36</v>
      </c>
      <c r="AX335" s="14" t="s">
        <v>21</v>
      </c>
      <c r="AY335" s="165" t="s">
        <v>196</v>
      </c>
    </row>
    <row r="336" spans="2:65" s="1" customFormat="1" ht="24.2" customHeight="1">
      <c r="B336" s="32"/>
      <c r="C336" s="137" t="s">
        <v>481</v>
      </c>
      <c r="D336" s="137" t="s">
        <v>198</v>
      </c>
      <c r="E336" s="138" t="s">
        <v>389</v>
      </c>
      <c r="F336" s="139" t="s">
        <v>390</v>
      </c>
      <c r="G336" s="140" t="s">
        <v>276</v>
      </c>
      <c r="H336" s="141">
        <v>7.5789999999999997</v>
      </c>
      <c r="I336" s="142"/>
      <c r="J336" s="143">
        <f>ROUND(I336*H336,2)</f>
        <v>0</v>
      </c>
      <c r="K336" s="139" t="s">
        <v>202</v>
      </c>
      <c r="L336" s="32"/>
      <c r="M336" s="144" t="s">
        <v>1</v>
      </c>
      <c r="N336" s="145" t="s">
        <v>46</v>
      </c>
      <c r="P336" s="146">
        <f>O336*H336</f>
        <v>0</v>
      </c>
      <c r="Q336" s="146">
        <v>0</v>
      </c>
      <c r="R336" s="146">
        <f>Q336*H336</f>
        <v>0</v>
      </c>
      <c r="S336" s="146">
        <v>0</v>
      </c>
      <c r="T336" s="147">
        <f>S336*H336</f>
        <v>0</v>
      </c>
      <c r="AR336" s="148" t="s">
        <v>203</v>
      </c>
      <c r="AT336" s="148" t="s">
        <v>198</v>
      </c>
      <c r="AU336" s="148" t="s">
        <v>89</v>
      </c>
      <c r="AY336" s="17" t="s">
        <v>196</v>
      </c>
      <c r="BE336" s="149">
        <f>IF(N336="základní",J336,0)</f>
        <v>0</v>
      </c>
      <c r="BF336" s="149">
        <f>IF(N336="snížená",J336,0)</f>
        <v>0</v>
      </c>
      <c r="BG336" s="149">
        <f>IF(N336="zákl. přenesená",J336,0)</f>
        <v>0</v>
      </c>
      <c r="BH336" s="149">
        <f>IF(N336="sníž. přenesená",J336,0)</f>
        <v>0</v>
      </c>
      <c r="BI336" s="149">
        <f>IF(N336="nulová",J336,0)</f>
        <v>0</v>
      </c>
      <c r="BJ336" s="17" t="s">
        <v>21</v>
      </c>
      <c r="BK336" s="149">
        <f>ROUND(I336*H336,2)</f>
        <v>0</v>
      </c>
      <c r="BL336" s="17" t="s">
        <v>203</v>
      </c>
      <c r="BM336" s="148" t="s">
        <v>958</v>
      </c>
    </row>
    <row r="337" spans="2:65" s="12" customFormat="1" ht="11.25">
      <c r="B337" s="150"/>
      <c r="D337" s="151" t="s">
        <v>205</v>
      </c>
      <c r="E337" s="152" t="s">
        <v>1</v>
      </c>
      <c r="F337" s="153" t="s">
        <v>392</v>
      </c>
      <c r="H337" s="154">
        <v>7.5789999999999997</v>
      </c>
      <c r="I337" s="155"/>
      <c r="L337" s="150"/>
      <c r="M337" s="156"/>
      <c r="T337" s="157"/>
      <c r="AT337" s="152" t="s">
        <v>205</v>
      </c>
      <c r="AU337" s="152" t="s">
        <v>89</v>
      </c>
      <c r="AV337" s="12" t="s">
        <v>89</v>
      </c>
      <c r="AW337" s="12" t="s">
        <v>36</v>
      </c>
      <c r="AX337" s="12" t="s">
        <v>21</v>
      </c>
      <c r="AY337" s="152" t="s">
        <v>196</v>
      </c>
    </row>
    <row r="338" spans="2:65" s="1" customFormat="1" ht="37.9" customHeight="1">
      <c r="B338" s="32"/>
      <c r="C338" s="137" t="s">
        <v>487</v>
      </c>
      <c r="D338" s="137" t="s">
        <v>198</v>
      </c>
      <c r="E338" s="138" t="s">
        <v>361</v>
      </c>
      <c r="F338" s="139" t="s">
        <v>362</v>
      </c>
      <c r="G338" s="140" t="s">
        <v>276</v>
      </c>
      <c r="H338" s="141">
        <v>7.5789999999999997</v>
      </c>
      <c r="I338" s="142"/>
      <c r="J338" s="143">
        <f>ROUND(I338*H338,2)</f>
        <v>0</v>
      </c>
      <c r="K338" s="139" t="s">
        <v>202</v>
      </c>
      <c r="L338" s="32"/>
      <c r="M338" s="144" t="s">
        <v>1</v>
      </c>
      <c r="N338" s="145" t="s">
        <v>46</v>
      </c>
      <c r="P338" s="146">
        <f>O338*H338</f>
        <v>0</v>
      </c>
      <c r="Q338" s="146">
        <v>0</v>
      </c>
      <c r="R338" s="146">
        <f>Q338*H338</f>
        <v>0</v>
      </c>
      <c r="S338" s="146">
        <v>0</v>
      </c>
      <c r="T338" s="147">
        <f>S338*H338</f>
        <v>0</v>
      </c>
      <c r="AR338" s="148" t="s">
        <v>203</v>
      </c>
      <c r="AT338" s="148" t="s">
        <v>198</v>
      </c>
      <c r="AU338" s="148" t="s">
        <v>89</v>
      </c>
      <c r="AY338" s="17" t="s">
        <v>196</v>
      </c>
      <c r="BE338" s="149">
        <f>IF(N338="základní",J338,0)</f>
        <v>0</v>
      </c>
      <c r="BF338" s="149">
        <f>IF(N338="snížená",J338,0)</f>
        <v>0</v>
      </c>
      <c r="BG338" s="149">
        <f>IF(N338="zákl. přenesená",J338,0)</f>
        <v>0</v>
      </c>
      <c r="BH338" s="149">
        <f>IF(N338="sníž. přenesená",J338,0)</f>
        <v>0</v>
      </c>
      <c r="BI338" s="149">
        <f>IF(N338="nulová",J338,0)</f>
        <v>0</v>
      </c>
      <c r="BJ338" s="17" t="s">
        <v>21</v>
      </c>
      <c r="BK338" s="149">
        <f>ROUND(I338*H338,2)</f>
        <v>0</v>
      </c>
      <c r="BL338" s="17" t="s">
        <v>203</v>
      </c>
      <c r="BM338" s="148" t="s">
        <v>959</v>
      </c>
    </row>
    <row r="339" spans="2:65" s="11" customFormat="1" ht="22.9" customHeight="1">
      <c r="B339" s="125"/>
      <c r="D339" s="126" t="s">
        <v>80</v>
      </c>
      <c r="E339" s="135" t="s">
        <v>395</v>
      </c>
      <c r="F339" s="135" t="s">
        <v>396</v>
      </c>
      <c r="I339" s="128"/>
      <c r="J339" s="136">
        <f>BK339</f>
        <v>0</v>
      </c>
      <c r="L339" s="125"/>
      <c r="M339" s="130"/>
      <c r="P339" s="131">
        <f>SUM(P340:P409)</f>
        <v>0</v>
      </c>
      <c r="R339" s="131">
        <f>SUM(R340:R409)</f>
        <v>8.941904000000001</v>
      </c>
      <c r="T339" s="132">
        <f>SUM(T340:T409)</f>
        <v>20.311599999999999</v>
      </c>
      <c r="AR339" s="126" t="s">
        <v>21</v>
      </c>
      <c r="AT339" s="133" t="s">
        <v>80</v>
      </c>
      <c r="AU339" s="133" t="s">
        <v>21</v>
      </c>
      <c r="AY339" s="126" t="s">
        <v>196</v>
      </c>
      <c r="BK339" s="134">
        <f>SUM(BK340:BK409)</f>
        <v>0</v>
      </c>
    </row>
    <row r="340" spans="2:65" s="1" customFormat="1" ht="24.2" customHeight="1">
      <c r="B340" s="32"/>
      <c r="C340" s="137" t="s">
        <v>491</v>
      </c>
      <c r="D340" s="137" t="s">
        <v>198</v>
      </c>
      <c r="E340" s="138" t="s">
        <v>398</v>
      </c>
      <c r="F340" s="139" t="s">
        <v>399</v>
      </c>
      <c r="G340" s="140" t="s">
        <v>201</v>
      </c>
      <c r="H340" s="141">
        <v>81.2</v>
      </c>
      <c r="I340" s="142"/>
      <c r="J340" s="143">
        <f>ROUND(I340*H340,2)</f>
        <v>0</v>
      </c>
      <c r="K340" s="139" t="s">
        <v>202</v>
      </c>
      <c r="L340" s="32"/>
      <c r="M340" s="144" t="s">
        <v>1</v>
      </c>
      <c r="N340" s="145" t="s">
        <v>46</v>
      </c>
      <c r="P340" s="146">
        <f>O340*H340</f>
        <v>0</v>
      </c>
      <c r="Q340" s="146">
        <v>0</v>
      </c>
      <c r="R340" s="146">
        <f>Q340*H340</f>
        <v>0</v>
      </c>
      <c r="S340" s="146">
        <v>9.8000000000000004E-2</v>
      </c>
      <c r="T340" s="147">
        <f>S340*H340</f>
        <v>7.9576000000000002</v>
      </c>
      <c r="AR340" s="148" t="s">
        <v>203</v>
      </c>
      <c r="AT340" s="148" t="s">
        <v>198</v>
      </c>
      <c r="AU340" s="148" t="s">
        <v>89</v>
      </c>
      <c r="AY340" s="17" t="s">
        <v>196</v>
      </c>
      <c r="BE340" s="149">
        <f>IF(N340="základní",J340,0)</f>
        <v>0</v>
      </c>
      <c r="BF340" s="149">
        <f>IF(N340="snížená",J340,0)</f>
        <v>0</v>
      </c>
      <c r="BG340" s="149">
        <f>IF(N340="zákl. přenesená",J340,0)</f>
        <v>0</v>
      </c>
      <c r="BH340" s="149">
        <f>IF(N340="sníž. přenesená",J340,0)</f>
        <v>0</v>
      </c>
      <c r="BI340" s="149">
        <f>IF(N340="nulová",J340,0)</f>
        <v>0</v>
      </c>
      <c r="BJ340" s="17" t="s">
        <v>21</v>
      </c>
      <c r="BK340" s="149">
        <f>ROUND(I340*H340,2)</f>
        <v>0</v>
      </c>
      <c r="BL340" s="17" t="s">
        <v>203</v>
      </c>
      <c r="BM340" s="148" t="s">
        <v>400</v>
      </c>
    </row>
    <row r="341" spans="2:65" s="12" customFormat="1" ht="11.25">
      <c r="B341" s="150"/>
      <c r="D341" s="151" t="s">
        <v>205</v>
      </c>
      <c r="E341" s="152" t="s">
        <v>1</v>
      </c>
      <c r="F341" s="153" t="s">
        <v>401</v>
      </c>
      <c r="H341" s="154">
        <v>46.4</v>
      </c>
      <c r="I341" s="155"/>
      <c r="L341" s="150"/>
      <c r="M341" s="156"/>
      <c r="T341" s="157"/>
      <c r="AT341" s="152" t="s">
        <v>205</v>
      </c>
      <c r="AU341" s="152" t="s">
        <v>89</v>
      </c>
      <c r="AV341" s="12" t="s">
        <v>89</v>
      </c>
      <c r="AW341" s="12" t="s">
        <v>36</v>
      </c>
      <c r="AX341" s="12" t="s">
        <v>81</v>
      </c>
      <c r="AY341" s="152" t="s">
        <v>196</v>
      </c>
    </row>
    <row r="342" spans="2:65" s="12" customFormat="1" ht="11.25">
      <c r="B342" s="150"/>
      <c r="D342" s="151" t="s">
        <v>205</v>
      </c>
      <c r="E342" s="152" t="s">
        <v>1</v>
      </c>
      <c r="F342" s="153" t="s">
        <v>402</v>
      </c>
      <c r="H342" s="154">
        <v>34.799999999999997</v>
      </c>
      <c r="I342" s="155"/>
      <c r="L342" s="150"/>
      <c r="M342" s="156"/>
      <c r="T342" s="157"/>
      <c r="AT342" s="152" t="s">
        <v>205</v>
      </c>
      <c r="AU342" s="152" t="s">
        <v>89</v>
      </c>
      <c r="AV342" s="12" t="s">
        <v>89</v>
      </c>
      <c r="AW342" s="12" t="s">
        <v>36</v>
      </c>
      <c r="AX342" s="12" t="s">
        <v>81</v>
      </c>
      <c r="AY342" s="152" t="s">
        <v>196</v>
      </c>
    </row>
    <row r="343" spans="2:65" s="14" customFormat="1" ht="11.25">
      <c r="B343" s="164"/>
      <c r="D343" s="151" t="s">
        <v>205</v>
      </c>
      <c r="E343" s="165" t="s">
        <v>1</v>
      </c>
      <c r="F343" s="166" t="s">
        <v>249</v>
      </c>
      <c r="H343" s="167">
        <v>81.2</v>
      </c>
      <c r="I343" s="168"/>
      <c r="L343" s="164"/>
      <c r="M343" s="169"/>
      <c r="T343" s="170"/>
      <c r="AT343" s="165" t="s">
        <v>205</v>
      </c>
      <c r="AU343" s="165" t="s">
        <v>89</v>
      </c>
      <c r="AV343" s="14" t="s">
        <v>203</v>
      </c>
      <c r="AW343" s="14" t="s">
        <v>36</v>
      </c>
      <c r="AX343" s="14" t="s">
        <v>21</v>
      </c>
      <c r="AY343" s="165" t="s">
        <v>196</v>
      </c>
    </row>
    <row r="344" spans="2:65" s="1" customFormat="1" ht="16.5" customHeight="1">
      <c r="B344" s="32"/>
      <c r="C344" s="137" t="s">
        <v>495</v>
      </c>
      <c r="D344" s="137" t="s">
        <v>198</v>
      </c>
      <c r="E344" s="138" t="s">
        <v>404</v>
      </c>
      <c r="F344" s="139" t="s">
        <v>405</v>
      </c>
      <c r="G344" s="140" t="s">
        <v>227</v>
      </c>
      <c r="H344" s="141">
        <v>46.4</v>
      </c>
      <c r="I344" s="142"/>
      <c r="J344" s="143">
        <f>ROUND(I344*H344,2)</f>
        <v>0</v>
      </c>
      <c r="K344" s="139" t="s">
        <v>202</v>
      </c>
      <c r="L344" s="32"/>
      <c r="M344" s="144" t="s">
        <v>1</v>
      </c>
      <c r="N344" s="145" t="s">
        <v>46</v>
      </c>
      <c r="P344" s="146">
        <f>O344*H344</f>
        <v>0</v>
      </c>
      <c r="Q344" s="146">
        <v>0</v>
      </c>
      <c r="R344" s="146">
        <f>Q344*H344</f>
        <v>0</v>
      </c>
      <c r="S344" s="146">
        <v>0</v>
      </c>
      <c r="T344" s="147">
        <f>S344*H344</f>
        <v>0</v>
      </c>
      <c r="AR344" s="148" t="s">
        <v>203</v>
      </c>
      <c r="AT344" s="148" t="s">
        <v>198</v>
      </c>
      <c r="AU344" s="148" t="s">
        <v>89</v>
      </c>
      <c r="AY344" s="17" t="s">
        <v>196</v>
      </c>
      <c r="BE344" s="149">
        <f>IF(N344="základní",J344,0)</f>
        <v>0</v>
      </c>
      <c r="BF344" s="149">
        <f>IF(N344="snížená",J344,0)</f>
        <v>0</v>
      </c>
      <c r="BG344" s="149">
        <f>IF(N344="zákl. přenesená",J344,0)</f>
        <v>0</v>
      </c>
      <c r="BH344" s="149">
        <f>IF(N344="sníž. přenesená",J344,0)</f>
        <v>0</v>
      </c>
      <c r="BI344" s="149">
        <f>IF(N344="nulová",J344,0)</f>
        <v>0</v>
      </c>
      <c r="BJ344" s="17" t="s">
        <v>21</v>
      </c>
      <c r="BK344" s="149">
        <f>ROUND(I344*H344,2)</f>
        <v>0</v>
      </c>
      <c r="BL344" s="17" t="s">
        <v>203</v>
      </c>
      <c r="BM344" s="148" t="s">
        <v>406</v>
      </c>
    </row>
    <row r="345" spans="2:65" s="13" customFormat="1" ht="11.25">
      <c r="B345" s="158"/>
      <c r="D345" s="151" t="s">
        <v>205</v>
      </c>
      <c r="E345" s="159" t="s">
        <v>1</v>
      </c>
      <c r="F345" s="160" t="s">
        <v>407</v>
      </c>
      <c r="H345" s="159" t="s">
        <v>1</v>
      </c>
      <c r="I345" s="161"/>
      <c r="L345" s="158"/>
      <c r="M345" s="162"/>
      <c r="T345" s="163"/>
      <c r="AT345" s="159" t="s">
        <v>205</v>
      </c>
      <c r="AU345" s="159" t="s">
        <v>89</v>
      </c>
      <c r="AV345" s="13" t="s">
        <v>21</v>
      </c>
      <c r="AW345" s="13" t="s">
        <v>36</v>
      </c>
      <c r="AX345" s="13" t="s">
        <v>81</v>
      </c>
      <c r="AY345" s="159" t="s">
        <v>196</v>
      </c>
    </row>
    <row r="346" spans="2:65" s="12" customFormat="1" ht="11.25">
      <c r="B346" s="150"/>
      <c r="D346" s="151" t="s">
        <v>205</v>
      </c>
      <c r="E346" s="152" t="s">
        <v>1</v>
      </c>
      <c r="F346" s="153" t="s">
        <v>1766</v>
      </c>
      <c r="H346" s="154">
        <v>23.2</v>
      </c>
      <c r="I346" s="155"/>
      <c r="L346" s="150"/>
      <c r="M346" s="156"/>
      <c r="T346" s="157"/>
      <c r="AT346" s="152" t="s">
        <v>205</v>
      </c>
      <c r="AU346" s="152" t="s">
        <v>89</v>
      </c>
      <c r="AV346" s="12" t="s">
        <v>89</v>
      </c>
      <c r="AW346" s="12" t="s">
        <v>36</v>
      </c>
      <c r="AX346" s="12" t="s">
        <v>81</v>
      </c>
      <c r="AY346" s="152" t="s">
        <v>196</v>
      </c>
    </row>
    <row r="347" spans="2:65" s="15" customFormat="1" ht="11.25">
      <c r="B347" s="171"/>
      <c r="D347" s="151" t="s">
        <v>205</v>
      </c>
      <c r="E347" s="172" t="s">
        <v>152</v>
      </c>
      <c r="F347" s="173" t="s">
        <v>304</v>
      </c>
      <c r="H347" s="174">
        <v>23.2</v>
      </c>
      <c r="I347" s="175"/>
      <c r="L347" s="171"/>
      <c r="M347" s="176"/>
      <c r="T347" s="177"/>
      <c r="AT347" s="172" t="s">
        <v>205</v>
      </c>
      <c r="AU347" s="172" t="s">
        <v>89</v>
      </c>
      <c r="AV347" s="15" t="s">
        <v>97</v>
      </c>
      <c r="AW347" s="15" t="s">
        <v>36</v>
      </c>
      <c r="AX347" s="15" t="s">
        <v>81</v>
      </c>
      <c r="AY347" s="172" t="s">
        <v>196</v>
      </c>
    </row>
    <row r="348" spans="2:65" s="13" customFormat="1" ht="11.25">
      <c r="B348" s="158"/>
      <c r="D348" s="151" t="s">
        <v>205</v>
      </c>
      <c r="E348" s="159" t="s">
        <v>1</v>
      </c>
      <c r="F348" s="160" t="s">
        <v>409</v>
      </c>
      <c r="H348" s="159" t="s">
        <v>1</v>
      </c>
      <c r="I348" s="161"/>
      <c r="L348" s="158"/>
      <c r="M348" s="162"/>
      <c r="T348" s="163"/>
      <c r="AT348" s="159" t="s">
        <v>205</v>
      </c>
      <c r="AU348" s="159" t="s">
        <v>89</v>
      </c>
      <c r="AV348" s="13" t="s">
        <v>21</v>
      </c>
      <c r="AW348" s="13" t="s">
        <v>36</v>
      </c>
      <c r="AX348" s="13" t="s">
        <v>81</v>
      </c>
      <c r="AY348" s="159" t="s">
        <v>196</v>
      </c>
    </row>
    <row r="349" spans="2:65" s="12" customFormat="1" ht="11.25">
      <c r="B349" s="150"/>
      <c r="D349" s="151" t="s">
        <v>205</v>
      </c>
      <c r="E349" s="152" t="s">
        <v>1</v>
      </c>
      <c r="F349" s="153" t="s">
        <v>1766</v>
      </c>
      <c r="H349" s="154">
        <v>23.2</v>
      </c>
      <c r="I349" s="155"/>
      <c r="L349" s="150"/>
      <c r="M349" s="156"/>
      <c r="T349" s="157"/>
      <c r="AT349" s="152" t="s">
        <v>205</v>
      </c>
      <c r="AU349" s="152" t="s">
        <v>89</v>
      </c>
      <c r="AV349" s="12" t="s">
        <v>89</v>
      </c>
      <c r="AW349" s="12" t="s">
        <v>36</v>
      </c>
      <c r="AX349" s="12" t="s">
        <v>81</v>
      </c>
      <c r="AY349" s="152" t="s">
        <v>196</v>
      </c>
    </row>
    <row r="350" spans="2:65" s="14" customFormat="1" ht="11.25">
      <c r="B350" s="164"/>
      <c r="D350" s="151" t="s">
        <v>205</v>
      </c>
      <c r="E350" s="165" t="s">
        <v>1</v>
      </c>
      <c r="F350" s="166" t="s">
        <v>249</v>
      </c>
      <c r="H350" s="167">
        <v>46.4</v>
      </c>
      <c r="I350" s="168"/>
      <c r="L350" s="164"/>
      <c r="M350" s="169"/>
      <c r="T350" s="170"/>
      <c r="AT350" s="165" t="s">
        <v>205</v>
      </c>
      <c r="AU350" s="165" t="s">
        <v>89</v>
      </c>
      <c r="AV350" s="14" t="s">
        <v>203</v>
      </c>
      <c r="AW350" s="14" t="s">
        <v>36</v>
      </c>
      <c r="AX350" s="14" t="s">
        <v>21</v>
      </c>
      <c r="AY350" s="165" t="s">
        <v>196</v>
      </c>
    </row>
    <row r="351" spans="2:65" s="1" customFormat="1" ht="24.2" customHeight="1">
      <c r="B351" s="32"/>
      <c r="C351" s="137" t="s">
        <v>500</v>
      </c>
      <c r="D351" s="137" t="s">
        <v>198</v>
      </c>
      <c r="E351" s="138" t="s">
        <v>412</v>
      </c>
      <c r="F351" s="139" t="s">
        <v>413</v>
      </c>
      <c r="G351" s="140" t="s">
        <v>201</v>
      </c>
      <c r="H351" s="141">
        <v>23.2</v>
      </c>
      <c r="I351" s="142"/>
      <c r="J351" s="143">
        <f>ROUND(I351*H351,2)</f>
        <v>0</v>
      </c>
      <c r="K351" s="139" t="s">
        <v>202</v>
      </c>
      <c r="L351" s="32"/>
      <c r="M351" s="144" t="s">
        <v>1</v>
      </c>
      <c r="N351" s="145" t="s">
        <v>46</v>
      </c>
      <c r="P351" s="146">
        <f>O351*H351</f>
        <v>0</v>
      </c>
      <c r="Q351" s="146">
        <v>0</v>
      </c>
      <c r="R351" s="146">
        <f>Q351*H351</f>
        <v>0</v>
      </c>
      <c r="S351" s="146">
        <v>0.22</v>
      </c>
      <c r="T351" s="147">
        <f>S351*H351</f>
        <v>5.1040000000000001</v>
      </c>
      <c r="AR351" s="148" t="s">
        <v>203</v>
      </c>
      <c r="AT351" s="148" t="s">
        <v>198</v>
      </c>
      <c r="AU351" s="148" t="s">
        <v>89</v>
      </c>
      <c r="AY351" s="17" t="s">
        <v>196</v>
      </c>
      <c r="BE351" s="149">
        <f>IF(N351="základní",J351,0)</f>
        <v>0</v>
      </c>
      <c r="BF351" s="149">
        <f>IF(N351="snížená",J351,0)</f>
        <v>0</v>
      </c>
      <c r="BG351" s="149">
        <f>IF(N351="zákl. přenesená",J351,0)</f>
        <v>0</v>
      </c>
      <c r="BH351" s="149">
        <f>IF(N351="sníž. přenesená",J351,0)</f>
        <v>0</v>
      </c>
      <c r="BI351" s="149">
        <f>IF(N351="nulová",J351,0)</f>
        <v>0</v>
      </c>
      <c r="BJ351" s="17" t="s">
        <v>21</v>
      </c>
      <c r="BK351" s="149">
        <f>ROUND(I351*H351,2)</f>
        <v>0</v>
      </c>
      <c r="BL351" s="17" t="s">
        <v>203</v>
      </c>
      <c r="BM351" s="148" t="s">
        <v>414</v>
      </c>
    </row>
    <row r="352" spans="2:65" s="12" customFormat="1" ht="11.25">
      <c r="B352" s="150"/>
      <c r="D352" s="151" t="s">
        <v>205</v>
      </c>
      <c r="E352" s="152" t="s">
        <v>1</v>
      </c>
      <c r="F352" s="153" t="s">
        <v>415</v>
      </c>
      <c r="H352" s="154">
        <v>23.2</v>
      </c>
      <c r="I352" s="155"/>
      <c r="L352" s="150"/>
      <c r="M352" s="156"/>
      <c r="T352" s="157"/>
      <c r="AT352" s="152" t="s">
        <v>205</v>
      </c>
      <c r="AU352" s="152" t="s">
        <v>89</v>
      </c>
      <c r="AV352" s="12" t="s">
        <v>89</v>
      </c>
      <c r="AW352" s="12" t="s">
        <v>36</v>
      </c>
      <c r="AX352" s="12" t="s">
        <v>21</v>
      </c>
      <c r="AY352" s="152" t="s">
        <v>196</v>
      </c>
    </row>
    <row r="353" spans="2:65" s="1" customFormat="1" ht="24.2" customHeight="1">
      <c r="B353" s="32"/>
      <c r="C353" s="137" t="s">
        <v>509</v>
      </c>
      <c r="D353" s="137" t="s">
        <v>198</v>
      </c>
      <c r="E353" s="138" t="s">
        <v>417</v>
      </c>
      <c r="F353" s="139" t="s">
        <v>418</v>
      </c>
      <c r="G353" s="140" t="s">
        <v>227</v>
      </c>
      <c r="H353" s="141">
        <v>23.2</v>
      </c>
      <c r="I353" s="142"/>
      <c r="J353" s="143">
        <f>ROUND(I353*H353,2)</f>
        <v>0</v>
      </c>
      <c r="K353" s="139" t="s">
        <v>202</v>
      </c>
      <c r="L353" s="32"/>
      <c r="M353" s="144" t="s">
        <v>1</v>
      </c>
      <c r="N353" s="145" t="s">
        <v>46</v>
      </c>
      <c r="P353" s="146">
        <f>O353*H353</f>
        <v>0</v>
      </c>
      <c r="Q353" s="146">
        <v>0</v>
      </c>
      <c r="R353" s="146">
        <f>Q353*H353</f>
        <v>0</v>
      </c>
      <c r="S353" s="146">
        <v>0</v>
      </c>
      <c r="T353" s="147">
        <f>S353*H353</f>
        <v>0</v>
      </c>
      <c r="AR353" s="148" t="s">
        <v>203</v>
      </c>
      <c r="AT353" s="148" t="s">
        <v>198</v>
      </c>
      <c r="AU353" s="148" t="s">
        <v>89</v>
      </c>
      <c r="AY353" s="17" t="s">
        <v>196</v>
      </c>
      <c r="BE353" s="149">
        <f>IF(N353="základní",J353,0)</f>
        <v>0</v>
      </c>
      <c r="BF353" s="149">
        <f>IF(N353="snížená",J353,0)</f>
        <v>0</v>
      </c>
      <c r="BG353" s="149">
        <f>IF(N353="zákl. přenesená",J353,0)</f>
        <v>0</v>
      </c>
      <c r="BH353" s="149">
        <f>IF(N353="sníž. přenesená",J353,0)</f>
        <v>0</v>
      </c>
      <c r="BI353" s="149">
        <f>IF(N353="nulová",J353,0)</f>
        <v>0</v>
      </c>
      <c r="BJ353" s="17" t="s">
        <v>21</v>
      </c>
      <c r="BK353" s="149">
        <f>ROUND(I353*H353,2)</f>
        <v>0</v>
      </c>
      <c r="BL353" s="17" t="s">
        <v>203</v>
      </c>
      <c r="BM353" s="148" t="s">
        <v>419</v>
      </c>
    </row>
    <row r="354" spans="2:65" s="13" customFormat="1" ht="11.25">
      <c r="B354" s="158"/>
      <c r="D354" s="151" t="s">
        <v>205</v>
      </c>
      <c r="E354" s="159" t="s">
        <v>1</v>
      </c>
      <c r="F354" s="160" t="s">
        <v>420</v>
      </c>
      <c r="H354" s="159" t="s">
        <v>1</v>
      </c>
      <c r="I354" s="161"/>
      <c r="L354" s="158"/>
      <c r="M354" s="162"/>
      <c r="T354" s="163"/>
      <c r="AT354" s="159" t="s">
        <v>205</v>
      </c>
      <c r="AU354" s="159" t="s">
        <v>89</v>
      </c>
      <c r="AV354" s="13" t="s">
        <v>21</v>
      </c>
      <c r="AW354" s="13" t="s">
        <v>36</v>
      </c>
      <c r="AX354" s="13" t="s">
        <v>81</v>
      </c>
      <c r="AY354" s="159" t="s">
        <v>196</v>
      </c>
    </row>
    <row r="355" spans="2:65" s="12" customFormat="1" ht="11.25">
      <c r="B355" s="150"/>
      <c r="D355" s="151" t="s">
        <v>205</v>
      </c>
      <c r="E355" s="152" t="s">
        <v>1</v>
      </c>
      <c r="F355" s="153" t="s">
        <v>1766</v>
      </c>
      <c r="H355" s="154">
        <v>23.2</v>
      </c>
      <c r="I355" s="155"/>
      <c r="L355" s="150"/>
      <c r="M355" s="156"/>
      <c r="T355" s="157"/>
      <c r="AT355" s="152" t="s">
        <v>205</v>
      </c>
      <c r="AU355" s="152" t="s">
        <v>89</v>
      </c>
      <c r="AV355" s="12" t="s">
        <v>89</v>
      </c>
      <c r="AW355" s="12" t="s">
        <v>36</v>
      </c>
      <c r="AX355" s="12" t="s">
        <v>21</v>
      </c>
      <c r="AY355" s="152" t="s">
        <v>196</v>
      </c>
    </row>
    <row r="356" spans="2:65" s="1" customFormat="1" ht="21.75" customHeight="1">
      <c r="B356" s="32"/>
      <c r="C356" s="137" t="s">
        <v>515</v>
      </c>
      <c r="D356" s="137" t="s">
        <v>198</v>
      </c>
      <c r="E356" s="138" t="s">
        <v>232</v>
      </c>
      <c r="F356" s="139" t="s">
        <v>233</v>
      </c>
      <c r="G356" s="140" t="s">
        <v>209</v>
      </c>
      <c r="H356" s="141">
        <v>13.061999999999999</v>
      </c>
      <c r="I356" s="142"/>
      <c r="J356" s="143">
        <f>ROUND(I356*H356,2)</f>
        <v>0</v>
      </c>
      <c r="K356" s="139" t="s">
        <v>202</v>
      </c>
      <c r="L356" s="32"/>
      <c r="M356" s="144" t="s">
        <v>1</v>
      </c>
      <c r="N356" s="145" t="s">
        <v>46</v>
      </c>
      <c r="P356" s="146">
        <f>O356*H356</f>
        <v>0</v>
      </c>
      <c r="Q356" s="146">
        <v>0</v>
      </c>
      <c r="R356" s="146">
        <f>Q356*H356</f>
        <v>0</v>
      </c>
      <c r="S356" s="146">
        <v>0</v>
      </c>
      <c r="T356" s="147">
        <f>S356*H356</f>
        <v>0</v>
      </c>
      <c r="AR356" s="148" t="s">
        <v>203</v>
      </c>
      <c r="AT356" s="148" t="s">
        <v>198</v>
      </c>
      <c r="AU356" s="148" t="s">
        <v>89</v>
      </c>
      <c r="AY356" s="17" t="s">
        <v>196</v>
      </c>
      <c r="BE356" s="149">
        <f>IF(N356="základní",J356,0)</f>
        <v>0</v>
      </c>
      <c r="BF356" s="149">
        <f>IF(N356="snížená",J356,0)</f>
        <v>0</v>
      </c>
      <c r="BG356" s="149">
        <f>IF(N356="zákl. přenesená",J356,0)</f>
        <v>0</v>
      </c>
      <c r="BH356" s="149">
        <f>IF(N356="sníž. přenesená",J356,0)</f>
        <v>0</v>
      </c>
      <c r="BI356" s="149">
        <f>IF(N356="nulová",J356,0)</f>
        <v>0</v>
      </c>
      <c r="BJ356" s="17" t="s">
        <v>21</v>
      </c>
      <c r="BK356" s="149">
        <f>ROUND(I356*H356,2)</f>
        <v>0</v>
      </c>
      <c r="BL356" s="17" t="s">
        <v>203</v>
      </c>
      <c r="BM356" s="148" t="s">
        <v>423</v>
      </c>
    </row>
    <row r="357" spans="2:65" s="1" customFormat="1" ht="24.2" customHeight="1">
      <c r="B357" s="32"/>
      <c r="C357" s="137" t="s">
        <v>519</v>
      </c>
      <c r="D357" s="137" t="s">
        <v>198</v>
      </c>
      <c r="E357" s="138" t="s">
        <v>236</v>
      </c>
      <c r="F357" s="139" t="s">
        <v>237</v>
      </c>
      <c r="G357" s="140" t="s">
        <v>209</v>
      </c>
      <c r="H357" s="141">
        <v>52.247999999999998</v>
      </c>
      <c r="I357" s="142"/>
      <c r="J357" s="143">
        <f>ROUND(I357*H357,2)</f>
        <v>0</v>
      </c>
      <c r="K357" s="139" t="s">
        <v>202</v>
      </c>
      <c r="L357" s="32"/>
      <c r="M357" s="144" t="s">
        <v>1</v>
      </c>
      <c r="N357" s="145" t="s">
        <v>46</v>
      </c>
      <c r="P357" s="146">
        <f>O357*H357</f>
        <v>0</v>
      </c>
      <c r="Q357" s="146">
        <v>0</v>
      </c>
      <c r="R357" s="146">
        <f>Q357*H357</f>
        <v>0</v>
      </c>
      <c r="S357" s="146">
        <v>0</v>
      </c>
      <c r="T357" s="147">
        <f>S357*H357</f>
        <v>0</v>
      </c>
      <c r="AR357" s="148" t="s">
        <v>203</v>
      </c>
      <c r="AT357" s="148" t="s">
        <v>198</v>
      </c>
      <c r="AU357" s="148" t="s">
        <v>89</v>
      </c>
      <c r="AY357" s="17" t="s">
        <v>196</v>
      </c>
      <c r="BE357" s="149">
        <f>IF(N357="základní",J357,0)</f>
        <v>0</v>
      </c>
      <c r="BF357" s="149">
        <f>IF(N357="snížená",J357,0)</f>
        <v>0</v>
      </c>
      <c r="BG357" s="149">
        <f>IF(N357="zákl. přenesená",J357,0)</f>
        <v>0</v>
      </c>
      <c r="BH357" s="149">
        <f>IF(N357="sníž. přenesená",J357,0)</f>
        <v>0</v>
      </c>
      <c r="BI357" s="149">
        <f>IF(N357="nulová",J357,0)</f>
        <v>0</v>
      </c>
      <c r="BJ357" s="17" t="s">
        <v>21</v>
      </c>
      <c r="BK357" s="149">
        <f>ROUND(I357*H357,2)</f>
        <v>0</v>
      </c>
      <c r="BL357" s="17" t="s">
        <v>203</v>
      </c>
      <c r="BM357" s="148" t="s">
        <v>425</v>
      </c>
    </row>
    <row r="358" spans="2:65" s="12" customFormat="1" ht="11.25">
      <c r="B358" s="150"/>
      <c r="D358" s="151" t="s">
        <v>205</v>
      </c>
      <c r="F358" s="153" t="s">
        <v>1767</v>
      </c>
      <c r="H358" s="154">
        <v>52.247999999999998</v>
      </c>
      <c r="I358" s="155"/>
      <c r="L358" s="150"/>
      <c r="M358" s="156"/>
      <c r="T358" s="157"/>
      <c r="AT358" s="152" t="s">
        <v>205</v>
      </c>
      <c r="AU358" s="152" t="s">
        <v>89</v>
      </c>
      <c r="AV358" s="12" t="s">
        <v>89</v>
      </c>
      <c r="AW358" s="12" t="s">
        <v>4</v>
      </c>
      <c r="AX358" s="12" t="s">
        <v>21</v>
      </c>
      <c r="AY358" s="152" t="s">
        <v>196</v>
      </c>
    </row>
    <row r="359" spans="2:65" s="1" customFormat="1" ht="24.2" customHeight="1">
      <c r="B359" s="32"/>
      <c r="C359" s="137" t="s">
        <v>523</v>
      </c>
      <c r="D359" s="137" t="s">
        <v>198</v>
      </c>
      <c r="E359" s="138" t="s">
        <v>259</v>
      </c>
      <c r="F359" s="139" t="s">
        <v>260</v>
      </c>
      <c r="G359" s="140" t="s">
        <v>209</v>
      </c>
      <c r="H359" s="141">
        <v>13.061999999999999</v>
      </c>
      <c r="I359" s="142"/>
      <c r="J359" s="143">
        <f>ROUND(I359*H359,2)</f>
        <v>0</v>
      </c>
      <c r="K359" s="139" t="s">
        <v>217</v>
      </c>
      <c r="L359" s="32"/>
      <c r="M359" s="144" t="s">
        <v>1</v>
      </c>
      <c r="N359" s="145" t="s">
        <v>46</v>
      </c>
      <c r="P359" s="146">
        <f>O359*H359</f>
        <v>0</v>
      </c>
      <c r="Q359" s="146">
        <v>0</v>
      </c>
      <c r="R359" s="146">
        <f>Q359*H359</f>
        <v>0</v>
      </c>
      <c r="S359" s="146">
        <v>0</v>
      </c>
      <c r="T359" s="147">
        <f>S359*H359</f>
        <v>0</v>
      </c>
      <c r="AR359" s="148" t="s">
        <v>203</v>
      </c>
      <c r="AT359" s="148" t="s">
        <v>198</v>
      </c>
      <c r="AU359" s="148" t="s">
        <v>89</v>
      </c>
      <c r="AY359" s="17" t="s">
        <v>196</v>
      </c>
      <c r="BE359" s="149">
        <f>IF(N359="základní",J359,0)</f>
        <v>0</v>
      </c>
      <c r="BF359" s="149">
        <f>IF(N359="snížená",J359,0)</f>
        <v>0</v>
      </c>
      <c r="BG359" s="149">
        <f>IF(N359="zákl. přenesená",J359,0)</f>
        <v>0</v>
      </c>
      <c r="BH359" s="149">
        <f>IF(N359="sníž. přenesená",J359,0)</f>
        <v>0</v>
      </c>
      <c r="BI359" s="149">
        <f>IF(N359="nulová",J359,0)</f>
        <v>0</v>
      </c>
      <c r="BJ359" s="17" t="s">
        <v>21</v>
      </c>
      <c r="BK359" s="149">
        <f>ROUND(I359*H359,2)</f>
        <v>0</v>
      </c>
      <c r="BL359" s="17" t="s">
        <v>203</v>
      </c>
      <c r="BM359" s="148" t="s">
        <v>428</v>
      </c>
    </row>
    <row r="360" spans="2:65" s="1" customFormat="1" ht="24.2" customHeight="1">
      <c r="B360" s="32"/>
      <c r="C360" s="137" t="s">
        <v>528</v>
      </c>
      <c r="D360" s="137" t="s">
        <v>198</v>
      </c>
      <c r="E360" s="138" t="s">
        <v>430</v>
      </c>
      <c r="F360" s="139" t="s">
        <v>431</v>
      </c>
      <c r="G360" s="140" t="s">
        <v>201</v>
      </c>
      <c r="H360" s="141">
        <v>11.6</v>
      </c>
      <c r="I360" s="142"/>
      <c r="J360" s="143">
        <f>ROUND(I360*H360,2)</f>
        <v>0</v>
      </c>
      <c r="K360" s="139" t="s">
        <v>202</v>
      </c>
      <c r="L360" s="32"/>
      <c r="M360" s="144" t="s">
        <v>1</v>
      </c>
      <c r="N360" s="145" t="s">
        <v>46</v>
      </c>
      <c r="P360" s="146">
        <f>O360*H360</f>
        <v>0</v>
      </c>
      <c r="Q360" s="146">
        <v>0</v>
      </c>
      <c r="R360" s="146">
        <f>Q360*H360</f>
        <v>0</v>
      </c>
      <c r="S360" s="146">
        <v>0.625</v>
      </c>
      <c r="T360" s="147">
        <f>S360*H360</f>
        <v>7.25</v>
      </c>
      <c r="AR360" s="148" t="s">
        <v>203</v>
      </c>
      <c r="AT360" s="148" t="s">
        <v>198</v>
      </c>
      <c r="AU360" s="148" t="s">
        <v>89</v>
      </c>
      <c r="AY360" s="17" t="s">
        <v>196</v>
      </c>
      <c r="BE360" s="149">
        <f>IF(N360="základní",J360,0)</f>
        <v>0</v>
      </c>
      <c r="BF360" s="149">
        <f>IF(N360="snížená",J360,0)</f>
        <v>0</v>
      </c>
      <c r="BG360" s="149">
        <f>IF(N360="zákl. přenesená",J360,0)</f>
        <v>0</v>
      </c>
      <c r="BH360" s="149">
        <f>IF(N360="sníž. přenesená",J360,0)</f>
        <v>0</v>
      </c>
      <c r="BI360" s="149">
        <f>IF(N360="nulová",J360,0)</f>
        <v>0</v>
      </c>
      <c r="BJ360" s="17" t="s">
        <v>21</v>
      </c>
      <c r="BK360" s="149">
        <f>ROUND(I360*H360,2)</f>
        <v>0</v>
      </c>
      <c r="BL360" s="17" t="s">
        <v>203</v>
      </c>
      <c r="BM360" s="148" t="s">
        <v>432</v>
      </c>
    </row>
    <row r="361" spans="2:65" s="13" customFormat="1" ht="11.25">
      <c r="B361" s="158"/>
      <c r="D361" s="151" t="s">
        <v>205</v>
      </c>
      <c r="E361" s="159" t="s">
        <v>1</v>
      </c>
      <c r="F361" s="160" t="s">
        <v>223</v>
      </c>
      <c r="H361" s="159" t="s">
        <v>1</v>
      </c>
      <c r="I361" s="161"/>
      <c r="L361" s="158"/>
      <c r="M361" s="162"/>
      <c r="T361" s="163"/>
      <c r="AT361" s="159" t="s">
        <v>205</v>
      </c>
      <c r="AU361" s="159" t="s">
        <v>89</v>
      </c>
      <c r="AV361" s="13" t="s">
        <v>21</v>
      </c>
      <c r="AW361" s="13" t="s">
        <v>36</v>
      </c>
      <c r="AX361" s="13" t="s">
        <v>81</v>
      </c>
      <c r="AY361" s="159" t="s">
        <v>196</v>
      </c>
    </row>
    <row r="362" spans="2:65" s="12" customFormat="1" ht="11.25">
      <c r="B362" s="150"/>
      <c r="D362" s="151" t="s">
        <v>205</v>
      </c>
      <c r="E362" s="152" t="s">
        <v>1</v>
      </c>
      <c r="F362" s="153" t="s">
        <v>433</v>
      </c>
      <c r="H362" s="154">
        <v>11.6</v>
      </c>
      <c r="I362" s="155"/>
      <c r="L362" s="150"/>
      <c r="M362" s="156"/>
      <c r="T362" s="157"/>
      <c r="AT362" s="152" t="s">
        <v>205</v>
      </c>
      <c r="AU362" s="152" t="s">
        <v>89</v>
      </c>
      <c r="AV362" s="12" t="s">
        <v>89</v>
      </c>
      <c r="AW362" s="12" t="s">
        <v>36</v>
      </c>
      <c r="AX362" s="12" t="s">
        <v>21</v>
      </c>
      <c r="AY362" s="152" t="s">
        <v>196</v>
      </c>
    </row>
    <row r="363" spans="2:65" s="1" customFormat="1" ht="24.2" customHeight="1">
      <c r="B363" s="32"/>
      <c r="C363" s="137" t="s">
        <v>532</v>
      </c>
      <c r="D363" s="137" t="s">
        <v>198</v>
      </c>
      <c r="E363" s="138" t="s">
        <v>225</v>
      </c>
      <c r="F363" s="139" t="s">
        <v>226</v>
      </c>
      <c r="G363" s="140" t="s">
        <v>227</v>
      </c>
      <c r="H363" s="141">
        <v>23.2</v>
      </c>
      <c r="I363" s="142"/>
      <c r="J363" s="143">
        <f>ROUND(I363*H363,2)</f>
        <v>0</v>
      </c>
      <c r="K363" s="139" t="s">
        <v>202</v>
      </c>
      <c r="L363" s="32"/>
      <c r="M363" s="144" t="s">
        <v>1</v>
      </c>
      <c r="N363" s="145" t="s">
        <v>46</v>
      </c>
      <c r="P363" s="146">
        <f>O363*H363</f>
        <v>0</v>
      </c>
      <c r="Q363" s="146">
        <v>1.1E-4</v>
      </c>
      <c r="R363" s="146">
        <f>Q363*H363</f>
        <v>2.552E-3</v>
      </c>
      <c r="S363" s="146">
        <v>0</v>
      </c>
      <c r="T363" s="147">
        <f>S363*H363</f>
        <v>0</v>
      </c>
      <c r="AR363" s="148" t="s">
        <v>203</v>
      </c>
      <c r="AT363" s="148" t="s">
        <v>198</v>
      </c>
      <c r="AU363" s="148" t="s">
        <v>89</v>
      </c>
      <c r="AY363" s="17" t="s">
        <v>196</v>
      </c>
      <c r="BE363" s="149">
        <f>IF(N363="základní",J363,0)</f>
        <v>0</v>
      </c>
      <c r="BF363" s="149">
        <f>IF(N363="snížená",J363,0)</f>
        <v>0</v>
      </c>
      <c r="BG363" s="149">
        <f>IF(N363="zákl. přenesená",J363,0)</f>
        <v>0</v>
      </c>
      <c r="BH363" s="149">
        <f>IF(N363="sníž. přenesená",J363,0)</f>
        <v>0</v>
      </c>
      <c r="BI363" s="149">
        <f>IF(N363="nulová",J363,0)</f>
        <v>0</v>
      </c>
      <c r="BJ363" s="17" t="s">
        <v>21</v>
      </c>
      <c r="BK363" s="149">
        <f>ROUND(I363*H363,2)</f>
        <v>0</v>
      </c>
      <c r="BL363" s="17" t="s">
        <v>203</v>
      </c>
      <c r="BM363" s="148" t="s">
        <v>435</v>
      </c>
    </row>
    <row r="364" spans="2:65" s="12" customFormat="1" ht="11.25">
      <c r="B364" s="150"/>
      <c r="D364" s="151" t="s">
        <v>205</v>
      </c>
      <c r="E364" s="152" t="s">
        <v>1</v>
      </c>
      <c r="F364" s="153" t="s">
        <v>1766</v>
      </c>
      <c r="H364" s="154">
        <v>23.2</v>
      </c>
      <c r="I364" s="155"/>
      <c r="L364" s="150"/>
      <c r="M364" s="156"/>
      <c r="T364" s="157"/>
      <c r="AT364" s="152" t="s">
        <v>205</v>
      </c>
      <c r="AU364" s="152" t="s">
        <v>89</v>
      </c>
      <c r="AV364" s="12" t="s">
        <v>89</v>
      </c>
      <c r="AW364" s="12" t="s">
        <v>36</v>
      </c>
      <c r="AX364" s="12" t="s">
        <v>21</v>
      </c>
      <c r="AY364" s="152" t="s">
        <v>196</v>
      </c>
    </row>
    <row r="365" spans="2:65" s="1" customFormat="1" ht="21.75" customHeight="1">
      <c r="B365" s="32"/>
      <c r="C365" s="137" t="s">
        <v>536</v>
      </c>
      <c r="D365" s="137" t="s">
        <v>198</v>
      </c>
      <c r="E365" s="138" t="s">
        <v>232</v>
      </c>
      <c r="F365" s="139" t="s">
        <v>233</v>
      </c>
      <c r="G365" s="140" t="s">
        <v>209</v>
      </c>
      <c r="H365" s="141">
        <v>7.25</v>
      </c>
      <c r="I365" s="142"/>
      <c r="J365" s="143">
        <f>ROUND(I365*H365,2)</f>
        <v>0</v>
      </c>
      <c r="K365" s="139" t="s">
        <v>202</v>
      </c>
      <c r="L365" s="32"/>
      <c r="M365" s="144" t="s">
        <v>1</v>
      </c>
      <c r="N365" s="145" t="s">
        <v>46</v>
      </c>
      <c r="P365" s="146">
        <f>O365*H365</f>
        <v>0</v>
      </c>
      <c r="Q365" s="146">
        <v>0</v>
      </c>
      <c r="R365" s="146">
        <f>Q365*H365</f>
        <v>0</v>
      </c>
      <c r="S365" s="146">
        <v>0</v>
      </c>
      <c r="T365" s="147">
        <f>S365*H365</f>
        <v>0</v>
      </c>
      <c r="AR365" s="148" t="s">
        <v>203</v>
      </c>
      <c r="AT365" s="148" t="s">
        <v>198</v>
      </c>
      <c r="AU365" s="148" t="s">
        <v>89</v>
      </c>
      <c r="AY365" s="17" t="s">
        <v>196</v>
      </c>
      <c r="BE365" s="149">
        <f>IF(N365="základní",J365,0)</f>
        <v>0</v>
      </c>
      <c r="BF365" s="149">
        <f>IF(N365="snížená",J365,0)</f>
        <v>0</v>
      </c>
      <c r="BG365" s="149">
        <f>IF(N365="zákl. přenesená",J365,0)</f>
        <v>0</v>
      </c>
      <c r="BH365" s="149">
        <f>IF(N365="sníž. přenesená",J365,0)</f>
        <v>0</v>
      </c>
      <c r="BI365" s="149">
        <f>IF(N365="nulová",J365,0)</f>
        <v>0</v>
      </c>
      <c r="BJ365" s="17" t="s">
        <v>21</v>
      </c>
      <c r="BK365" s="149">
        <f>ROUND(I365*H365,2)</f>
        <v>0</v>
      </c>
      <c r="BL365" s="17" t="s">
        <v>203</v>
      </c>
      <c r="BM365" s="148" t="s">
        <v>438</v>
      </c>
    </row>
    <row r="366" spans="2:65" s="1" customFormat="1" ht="24.2" customHeight="1">
      <c r="B366" s="32"/>
      <c r="C366" s="137" t="s">
        <v>540</v>
      </c>
      <c r="D366" s="137" t="s">
        <v>198</v>
      </c>
      <c r="E366" s="138" t="s">
        <v>236</v>
      </c>
      <c r="F366" s="139" t="s">
        <v>237</v>
      </c>
      <c r="G366" s="140" t="s">
        <v>209</v>
      </c>
      <c r="H366" s="141">
        <v>29</v>
      </c>
      <c r="I366" s="142"/>
      <c r="J366" s="143">
        <f>ROUND(I366*H366,2)</f>
        <v>0</v>
      </c>
      <c r="K366" s="139" t="s">
        <v>202</v>
      </c>
      <c r="L366" s="32"/>
      <c r="M366" s="144" t="s">
        <v>1</v>
      </c>
      <c r="N366" s="145" t="s">
        <v>46</v>
      </c>
      <c r="P366" s="146">
        <f>O366*H366</f>
        <v>0</v>
      </c>
      <c r="Q366" s="146">
        <v>0</v>
      </c>
      <c r="R366" s="146">
        <f>Q366*H366</f>
        <v>0</v>
      </c>
      <c r="S366" s="146">
        <v>0</v>
      </c>
      <c r="T366" s="147">
        <f>S366*H366</f>
        <v>0</v>
      </c>
      <c r="AR366" s="148" t="s">
        <v>203</v>
      </c>
      <c r="AT366" s="148" t="s">
        <v>198</v>
      </c>
      <c r="AU366" s="148" t="s">
        <v>89</v>
      </c>
      <c r="AY366" s="17" t="s">
        <v>196</v>
      </c>
      <c r="BE366" s="149">
        <f>IF(N366="základní",J366,0)</f>
        <v>0</v>
      </c>
      <c r="BF366" s="149">
        <f>IF(N366="snížená",J366,0)</f>
        <v>0</v>
      </c>
      <c r="BG366" s="149">
        <f>IF(N366="zákl. přenesená",J366,0)</f>
        <v>0</v>
      </c>
      <c r="BH366" s="149">
        <f>IF(N366="sníž. přenesená",J366,0)</f>
        <v>0</v>
      </c>
      <c r="BI366" s="149">
        <f>IF(N366="nulová",J366,0)</f>
        <v>0</v>
      </c>
      <c r="BJ366" s="17" t="s">
        <v>21</v>
      </c>
      <c r="BK366" s="149">
        <f>ROUND(I366*H366,2)</f>
        <v>0</v>
      </c>
      <c r="BL366" s="17" t="s">
        <v>203</v>
      </c>
      <c r="BM366" s="148" t="s">
        <v>440</v>
      </c>
    </row>
    <row r="367" spans="2:65" s="12" customFormat="1" ht="11.25">
      <c r="B367" s="150"/>
      <c r="D367" s="151" t="s">
        <v>205</v>
      </c>
      <c r="F367" s="153" t="s">
        <v>1768</v>
      </c>
      <c r="H367" s="154">
        <v>29</v>
      </c>
      <c r="I367" s="155"/>
      <c r="L367" s="150"/>
      <c r="M367" s="156"/>
      <c r="T367" s="157"/>
      <c r="AT367" s="152" t="s">
        <v>205</v>
      </c>
      <c r="AU367" s="152" t="s">
        <v>89</v>
      </c>
      <c r="AV367" s="12" t="s">
        <v>89</v>
      </c>
      <c r="AW367" s="12" t="s">
        <v>4</v>
      </c>
      <c r="AX367" s="12" t="s">
        <v>21</v>
      </c>
      <c r="AY367" s="152" t="s">
        <v>196</v>
      </c>
    </row>
    <row r="368" spans="2:65" s="1" customFormat="1" ht="37.9" customHeight="1">
      <c r="B368" s="32"/>
      <c r="C368" s="137" t="s">
        <v>544</v>
      </c>
      <c r="D368" s="137" t="s">
        <v>198</v>
      </c>
      <c r="E368" s="138" t="s">
        <v>241</v>
      </c>
      <c r="F368" s="139" t="s">
        <v>242</v>
      </c>
      <c r="G368" s="140" t="s">
        <v>209</v>
      </c>
      <c r="H368" s="141">
        <v>7.25</v>
      </c>
      <c r="I368" s="142"/>
      <c r="J368" s="143">
        <f>ROUND(I368*H368,2)</f>
        <v>0</v>
      </c>
      <c r="K368" s="139" t="s">
        <v>217</v>
      </c>
      <c r="L368" s="32"/>
      <c r="M368" s="144" t="s">
        <v>1</v>
      </c>
      <c r="N368" s="145" t="s">
        <v>46</v>
      </c>
      <c r="P368" s="146">
        <f>O368*H368</f>
        <v>0</v>
      </c>
      <c r="Q368" s="146">
        <v>0</v>
      </c>
      <c r="R368" s="146">
        <f>Q368*H368</f>
        <v>0</v>
      </c>
      <c r="S368" s="146">
        <v>0</v>
      </c>
      <c r="T368" s="147">
        <f>S368*H368</f>
        <v>0</v>
      </c>
      <c r="AR368" s="148" t="s">
        <v>203</v>
      </c>
      <c r="AT368" s="148" t="s">
        <v>198</v>
      </c>
      <c r="AU368" s="148" t="s">
        <v>89</v>
      </c>
      <c r="AY368" s="17" t="s">
        <v>196</v>
      </c>
      <c r="BE368" s="149">
        <f>IF(N368="základní",J368,0)</f>
        <v>0</v>
      </c>
      <c r="BF368" s="149">
        <f>IF(N368="snížená",J368,0)</f>
        <v>0</v>
      </c>
      <c r="BG368" s="149">
        <f>IF(N368="zákl. přenesená",J368,0)</f>
        <v>0</v>
      </c>
      <c r="BH368" s="149">
        <f>IF(N368="sníž. přenesená",J368,0)</f>
        <v>0</v>
      </c>
      <c r="BI368" s="149">
        <f>IF(N368="nulová",J368,0)</f>
        <v>0</v>
      </c>
      <c r="BJ368" s="17" t="s">
        <v>21</v>
      </c>
      <c r="BK368" s="149">
        <f>ROUND(I368*H368,2)</f>
        <v>0</v>
      </c>
      <c r="BL368" s="17" t="s">
        <v>203</v>
      </c>
      <c r="BM368" s="148" t="s">
        <v>443</v>
      </c>
    </row>
    <row r="369" spans="2:65" s="1" customFormat="1" ht="24.2" customHeight="1">
      <c r="B369" s="32"/>
      <c r="C369" s="137" t="s">
        <v>548</v>
      </c>
      <c r="D369" s="137" t="s">
        <v>198</v>
      </c>
      <c r="E369" s="138" t="s">
        <v>445</v>
      </c>
      <c r="F369" s="139" t="s">
        <v>446</v>
      </c>
      <c r="G369" s="140" t="s">
        <v>201</v>
      </c>
      <c r="H369" s="141">
        <v>59.16</v>
      </c>
      <c r="I369" s="142"/>
      <c r="J369" s="143">
        <f>ROUND(I369*H369,2)</f>
        <v>0</v>
      </c>
      <c r="K369" s="139" t="s">
        <v>202</v>
      </c>
      <c r="L369" s="32"/>
      <c r="M369" s="144" t="s">
        <v>1</v>
      </c>
      <c r="N369" s="145" t="s">
        <v>46</v>
      </c>
      <c r="P369" s="146">
        <f>O369*H369</f>
        <v>0</v>
      </c>
      <c r="Q369" s="146">
        <v>0</v>
      </c>
      <c r="R369" s="146">
        <f>Q369*H369</f>
        <v>0</v>
      </c>
      <c r="S369" s="146">
        <v>0</v>
      </c>
      <c r="T369" s="147">
        <f>S369*H369</f>
        <v>0</v>
      </c>
      <c r="AR369" s="148" t="s">
        <v>203</v>
      </c>
      <c r="AT369" s="148" t="s">
        <v>198</v>
      </c>
      <c r="AU369" s="148" t="s">
        <v>89</v>
      </c>
      <c r="AY369" s="17" t="s">
        <v>196</v>
      </c>
      <c r="BE369" s="149">
        <f>IF(N369="základní",J369,0)</f>
        <v>0</v>
      </c>
      <c r="BF369" s="149">
        <f>IF(N369="snížená",J369,0)</f>
        <v>0</v>
      </c>
      <c r="BG369" s="149">
        <f>IF(N369="zákl. přenesená",J369,0)</f>
        <v>0</v>
      </c>
      <c r="BH369" s="149">
        <f>IF(N369="sníž. přenesená",J369,0)</f>
        <v>0</v>
      </c>
      <c r="BI369" s="149">
        <f>IF(N369="nulová",J369,0)</f>
        <v>0</v>
      </c>
      <c r="BJ369" s="17" t="s">
        <v>21</v>
      </c>
      <c r="BK369" s="149">
        <f>ROUND(I369*H369,2)</f>
        <v>0</v>
      </c>
      <c r="BL369" s="17" t="s">
        <v>203</v>
      </c>
      <c r="BM369" s="148" t="s">
        <v>447</v>
      </c>
    </row>
    <row r="370" spans="2:65" s="13" customFormat="1" ht="11.25">
      <c r="B370" s="158"/>
      <c r="D370" s="151" t="s">
        <v>205</v>
      </c>
      <c r="E370" s="159" t="s">
        <v>1</v>
      </c>
      <c r="F370" s="160" t="s">
        <v>448</v>
      </c>
      <c r="H370" s="159" t="s">
        <v>1</v>
      </c>
      <c r="I370" s="161"/>
      <c r="L370" s="158"/>
      <c r="M370" s="162"/>
      <c r="T370" s="163"/>
      <c r="AT370" s="159" t="s">
        <v>205</v>
      </c>
      <c r="AU370" s="159" t="s">
        <v>89</v>
      </c>
      <c r="AV370" s="13" t="s">
        <v>21</v>
      </c>
      <c r="AW370" s="13" t="s">
        <v>36</v>
      </c>
      <c r="AX370" s="13" t="s">
        <v>81</v>
      </c>
      <c r="AY370" s="159" t="s">
        <v>196</v>
      </c>
    </row>
    <row r="371" spans="2:65" s="13" customFormat="1" ht="11.25">
      <c r="B371" s="158"/>
      <c r="D371" s="151" t="s">
        <v>205</v>
      </c>
      <c r="E371" s="159" t="s">
        <v>1</v>
      </c>
      <c r="F371" s="160" t="s">
        <v>449</v>
      </c>
      <c r="H371" s="159" t="s">
        <v>1</v>
      </c>
      <c r="I371" s="161"/>
      <c r="L371" s="158"/>
      <c r="M371" s="162"/>
      <c r="T371" s="163"/>
      <c r="AT371" s="159" t="s">
        <v>205</v>
      </c>
      <c r="AU371" s="159" t="s">
        <v>89</v>
      </c>
      <c r="AV371" s="13" t="s">
        <v>21</v>
      </c>
      <c r="AW371" s="13" t="s">
        <v>36</v>
      </c>
      <c r="AX371" s="13" t="s">
        <v>81</v>
      </c>
      <c r="AY371" s="159" t="s">
        <v>196</v>
      </c>
    </row>
    <row r="372" spans="2:65" s="12" customFormat="1" ht="11.25">
      <c r="B372" s="150"/>
      <c r="D372" s="151" t="s">
        <v>205</v>
      </c>
      <c r="E372" s="152" t="s">
        <v>1</v>
      </c>
      <c r="F372" s="153" t="s">
        <v>1769</v>
      </c>
      <c r="H372" s="154">
        <v>59.16</v>
      </c>
      <c r="I372" s="155"/>
      <c r="L372" s="150"/>
      <c r="M372" s="156"/>
      <c r="T372" s="157"/>
      <c r="AT372" s="152" t="s">
        <v>205</v>
      </c>
      <c r="AU372" s="152" t="s">
        <v>89</v>
      </c>
      <c r="AV372" s="12" t="s">
        <v>89</v>
      </c>
      <c r="AW372" s="12" t="s">
        <v>36</v>
      </c>
      <c r="AX372" s="12" t="s">
        <v>81</v>
      </c>
      <c r="AY372" s="152" t="s">
        <v>196</v>
      </c>
    </row>
    <row r="373" spans="2:65" s="14" customFormat="1" ht="11.25">
      <c r="B373" s="164"/>
      <c r="D373" s="151" t="s">
        <v>205</v>
      </c>
      <c r="E373" s="165" t="s">
        <v>124</v>
      </c>
      <c r="F373" s="166" t="s">
        <v>249</v>
      </c>
      <c r="H373" s="167">
        <v>59.16</v>
      </c>
      <c r="I373" s="168"/>
      <c r="L373" s="164"/>
      <c r="M373" s="169"/>
      <c r="T373" s="170"/>
      <c r="AT373" s="165" t="s">
        <v>205</v>
      </c>
      <c r="AU373" s="165" t="s">
        <v>89</v>
      </c>
      <c r="AV373" s="14" t="s">
        <v>203</v>
      </c>
      <c r="AW373" s="14" t="s">
        <v>36</v>
      </c>
      <c r="AX373" s="14" t="s">
        <v>21</v>
      </c>
      <c r="AY373" s="165" t="s">
        <v>196</v>
      </c>
    </row>
    <row r="374" spans="2:65" s="1" customFormat="1" ht="24.2" customHeight="1">
      <c r="B374" s="32"/>
      <c r="C374" s="137" t="s">
        <v>551</v>
      </c>
      <c r="D374" s="137" t="s">
        <v>198</v>
      </c>
      <c r="E374" s="138" t="s">
        <v>452</v>
      </c>
      <c r="F374" s="139" t="s">
        <v>453</v>
      </c>
      <c r="G374" s="140" t="s">
        <v>201</v>
      </c>
      <c r="H374" s="141">
        <v>59.16</v>
      </c>
      <c r="I374" s="142"/>
      <c r="J374" s="143">
        <f>ROUND(I374*H374,2)</f>
        <v>0</v>
      </c>
      <c r="K374" s="139" t="s">
        <v>217</v>
      </c>
      <c r="L374" s="32"/>
      <c r="M374" s="144" t="s">
        <v>1</v>
      </c>
      <c r="N374" s="145" t="s">
        <v>46</v>
      </c>
      <c r="P374" s="146">
        <f>O374*H374</f>
        <v>0</v>
      </c>
      <c r="Q374" s="146">
        <v>0</v>
      </c>
      <c r="R374" s="146">
        <f>Q374*H374</f>
        <v>0</v>
      </c>
      <c r="S374" s="146">
        <v>0</v>
      </c>
      <c r="T374" s="147">
        <f>S374*H374</f>
        <v>0</v>
      </c>
      <c r="AR374" s="148" t="s">
        <v>203</v>
      </c>
      <c r="AT374" s="148" t="s">
        <v>198</v>
      </c>
      <c r="AU374" s="148" t="s">
        <v>89</v>
      </c>
      <c r="AY374" s="17" t="s">
        <v>196</v>
      </c>
      <c r="BE374" s="149">
        <f>IF(N374="základní",J374,0)</f>
        <v>0</v>
      </c>
      <c r="BF374" s="149">
        <f>IF(N374="snížená",J374,0)</f>
        <v>0</v>
      </c>
      <c r="BG374" s="149">
        <f>IF(N374="zákl. přenesená",J374,0)</f>
        <v>0</v>
      </c>
      <c r="BH374" s="149">
        <f>IF(N374="sníž. přenesená",J374,0)</f>
        <v>0</v>
      </c>
      <c r="BI374" s="149">
        <f>IF(N374="nulová",J374,0)</f>
        <v>0</v>
      </c>
      <c r="BJ374" s="17" t="s">
        <v>21</v>
      </c>
      <c r="BK374" s="149">
        <f>ROUND(I374*H374,2)</f>
        <v>0</v>
      </c>
      <c r="BL374" s="17" t="s">
        <v>203</v>
      </c>
      <c r="BM374" s="148" t="s">
        <v>454</v>
      </c>
    </row>
    <row r="375" spans="2:65" s="12" customFormat="1" ht="11.25">
      <c r="B375" s="150"/>
      <c r="D375" s="151" t="s">
        <v>205</v>
      </c>
      <c r="E375" s="152" t="s">
        <v>1</v>
      </c>
      <c r="F375" s="153" t="s">
        <v>124</v>
      </c>
      <c r="H375" s="154">
        <v>59.16</v>
      </c>
      <c r="I375" s="155"/>
      <c r="L375" s="150"/>
      <c r="M375" s="156"/>
      <c r="T375" s="157"/>
      <c r="AT375" s="152" t="s">
        <v>205</v>
      </c>
      <c r="AU375" s="152" t="s">
        <v>89</v>
      </c>
      <c r="AV375" s="12" t="s">
        <v>89</v>
      </c>
      <c r="AW375" s="12" t="s">
        <v>36</v>
      </c>
      <c r="AX375" s="12" t="s">
        <v>21</v>
      </c>
      <c r="AY375" s="152" t="s">
        <v>196</v>
      </c>
    </row>
    <row r="376" spans="2:65" s="1" customFormat="1" ht="33" customHeight="1">
      <c r="B376" s="32"/>
      <c r="C376" s="137" t="s">
        <v>553</v>
      </c>
      <c r="D376" s="137" t="s">
        <v>198</v>
      </c>
      <c r="E376" s="138" t="s">
        <v>456</v>
      </c>
      <c r="F376" s="139" t="s">
        <v>457</v>
      </c>
      <c r="G376" s="140" t="s">
        <v>227</v>
      </c>
      <c r="H376" s="141">
        <v>23.2</v>
      </c>
      <c r="I376" s="142"/>
      <c r="J376" s="143">
        <f>ROUND(I376*H376,2)</f>
        <v>0</v>
      </c>
      <c r="K376" s="139" t="s">
        <v>202</v>
      </c>
      <c r="L376" s="32"/>
      <c r="M376" s="144" t="s">
        <v>1</v>
      </c>
      <c r="N376" s="145" t="s">
        <v>46</v>
      </c>
      <c r="P376" s="146">
        <f>O376*H376</f>
        <v>0</v>
      </c>
      <c r="Q376" s="146">
        <v>6.0999999999999997E-4</v>
      </c>
      <c r="R376" s="146">
        <f>Q376*H376</f>
        <v>1.4152E-2</v>
      </c>
      <c r="S376" s="146">
        <v>0</v>
      </c>
      <c r="T376" s="147">
        <f>S376*H376</f>
        <v>0</v>
      </c>
      <c r="AR376" s="148" t="s">
        <v>203</v>
      </c>
      <c r="AT376" s="148" t="s">
        <v>198</v>
      </c>
      <c r="AU376" s="148" t="s">
        <v>89</v>
      </c>
      <c r="AY376" s="17" t="s">
        <v>196</v>
      </c>
      <c r="BE376" s="149">
        <f>IF(N376="základní",J376,0)</f>
        <v>0</v>
      </c>
      <c r="BF376" s="149">
        <f>IF(N376="snížená",J376,0)</f>
        <v>0</v>
      </c>
      <c r="BG376" s="149">
        <f>IF(N376="zákl. přenesená",J376,0)</f>
        <v>0</v>
      </c>
      <c r="BH376" s="149">
        <f>IF(N376="sníž. přenesená",J376,0)</f>
        <v>0</v>
      </c>
      <c r="BI376" s="149">
        <f>IF(N376="nulová",J376,0)</f>
        <v>0</v>
      </c>
      <c r="BJ376" s="17" t="s">
        <v>21</v>
      </c>
      <c r="BK376" s="149">
        <f>ROUND(I376*H376,2)</f>
        <v>0</v>
      </c>
      <c r="BL376" s="17" t="s">
        <v>203</v>
      </c>
      <c r="BM376" s="148" t="s">
        <v>458</v>
      </c>
    </row>
    <row r="377" spans="2:65" s="12" customFormat="1" ht="11.25">
      <c r="B377" s="150"/>
      <c r="D377" s="151" t="s">
        <v>205</v>
      </c>
      <c r="E377" s="152" t="s">
        <v>1</v>
      </c>
      <c r="F377" s="153" t="s">
        <v>152</v>
      </c>
      <c r="H377" s="154">
        <v>23.2</v>
      </c>
      <c r="I377" s="155"/>
      <c r="L377" s="150"/>
      <c r="M377" s="156"/>
      <c r="T377" s="157"/>
      <c r="AT377" s="152" t="s">
        <v>205</v>
      </c>
      <c r="AU377" s="152" t="s">
        <v>89</v>
      </c>
      <c r="AV377" s="12" t="s">
        <v>89</v>
      </c>
      <c r="AW377" s="12" t="s">
        <v>36</v>
      </c>
      <c r="AX377" s="12" t="s">
        <v>21</v>
      </c>
      <c r="AY377" s="152" t="s">
        <v>196</v>
      </c>
    </row>
    <row r="378" spans="2:65" s="1" customFormat="1" ht="24.2" customHeight="1">
      <c r="B378" s="32"/>
      <c r="C378" s="137" t="s">
        <v>557</v>
      </c>
      <c r="D378" s="137" t="s">
        <v>198</v>
      </c>
      <c r="E378" s="138" t="s">
        <v>460</v>
      </c>
      <c r="F378" s="139" t="s">
        <v>461</v>
      </c>
      <c r="G378" s="140" t="s">
        <v>201</v>
      </c>
      <c r="H378" s="141">
        <v>47.56</v>
      </c>
      <c r="I378" s="142"/>
      <c r="J378" s="143">
        <f>ROUND(I378*H378,2)</f>
        <v>0</v>
      </c>
      <c r="K378" s="139" t="s">
        <v>202</v>
      </c>
      <c r="L378" s="32"/>
      <c r="M378" s="144" t="s">
        <v>1</v>
      </c>
      <c r="N378" s="145" t="s">
        <v>46</v>
      </c>
      <c r="P378" s="146">
        <f>O378*H378</f>
        <v>0</v>
      </c>
      <c r="Q378" s="146">
        <v>0</v>
      </c>
      <c r="R378" s="146">
        <f>Q378*H378</f>
        <v>0</v>
      </c>
      <c r="S378" s="146">
        <v>0</v>
      </c>
      <c r="T378" s="147">
        <f>S378*H378</f>
        <v>0</v>
      </c>
      <c r="AR378" s="148" t="s">
        <v>203</v>
      </c>
      <c r="AT378" s="148" t="s">
        <v>198</v>
      </c>
      <c r="AU378" s="148" t="s">
        <v>89</v>
      </c>
      <c r="AY378" s="17" t="s">
        <v>196</v>
      </c>
      <c r="BE378" s="149">
        <f>IF(N378="základní",J378,0)</f>
        <v>0</v>
      </c>
      <c r="BF378" s="149">
        <f>IF(N378="snížená",J378,0)</f>
        <v>0</v>
      </c>
      <c r="BG378" s="149">
        <f>IF(N378="zákl. přenesená",J378,0)</f>
        <v>0</v>
      </c>
      <c r="BH378" s="149">
        <f>IF(N378="sníž. přenesená",J378,0)</f>
        <v>0</v>
      </c>
      <c r="BI378" s="149">
        <f>IF(N378="nulová",J378,0)</f>
        <v>0</v>
      </c>
      <c r="BJ378" s="17" t="s">
        <v>21</v>
      </c>
      <c r="BK378" s="149">
        <f>ROUND(I378*H378,2)</f>
        <v>0</v>
      </c>
      <c r="BL378" s="17" t="s">
        <v>203</v>
      </c>
      <c r="BM378" s="148" t="s">
        <v>462</v>
      </c>
    </row>
    <row r="379" spans="2:65" s="13" customFormat="1" ht="11.25">
      <c r="B379" s="158"/>
      <c r="D379" s="151" t="s">
        <v>205</v>
      </c>
      <c r="E379" s="159" t="s">
        <v>1</v>
      </c>
      <c r="F379" s="160" t="s">
        <v>448</v>
      </c>
      <c r="H379" s="159" t="s">
        <v>1</v>
      </c>
      <c r="I379" s="161"/>
      <c r="L379" s="158"/>
      <c r="M379" s="162"/>
      <c r="T379" s="163"/>
      <c r="AT379" s="159" t="s">
        <v>205</v>
      </c>
      <c r="AU379" s="159" t="s">
        <v>89</v>
      </c>
      <c r="AV379" s="13" t="s">
        <v>21</v>
      </c>
      <c r="AW379" s="13" t="s">
        <v>36</v>
      </c>
      <c r="AX379" s="13" t="s">
        <v>81</v>
      </c>
      <c r="AY379" s="159" t="s">
        <v>196</v>
      </c>
    </row>
    <row r="380" spans="2:65" s="13" customFormat="1" ht="11.25">
      <c r="B380" s="158"/>
      <c r="D380" s="151" t="s">
        <v>205</v>
      </c>
      <c r="E380" s="159" t="s">
        <v>1</v>
      </c>
      <c r="F380" s="160" t="s">
        <v>449</v>
      </c>
      <c r="H380" s="159" t="s">
        <v>1</v>
      </c>
      <c r="I380" s="161"/>
      <c r="L380" s="158"/>
      <c r="M380" s="162"/>
      <c r="T380" s="163"/>
      <c r="AT380" s="159" t="s">
        <v>205</v>
      </c>
      <c r="AU380" s="159" t="s">
        <v>89</v>
      </c>
      <c r="AV380" s="13" t="s">
        <v>21</v>
      </c>
      <c r="AW380" s="13" t="s">
        <v>36</v>
      </c>
      <c r="AX380" s="13" t="s">
        <v>81</v>
      </c>
      <c r="AY380" s="159" t="s">
        <v>196</v>
      </c>
    </row>
    <row r="381" spans="2:65" s="12" customFormat="1" ht="11.25">
      <c r="B381" s="150"/>
      <c r="D381" s="151" t="s">
        <v>205</v>
      </c>
      <c r="E381" s="152" t="s">
        <v>1</v>
      </c>
      <c r="F381" s="153" t="s">
        <v>1770</v>
      </c>
      <c r="H381" s="154">
        <v>47.56</v>
      </c>
      <c r="I381" s="155"/>
      <c r="L381" s="150"/>
      <c r="M381" s="156"/>
      <c r="T381" s="157"/>
      <c r="AT381" s="152" t="s">
        <v>205</v>
      </c>
      <c r="AU381" s="152" t="s">
        <v>89</v>
      </c>
      <c r="AV381" s="12" t="s">
        <v>89</v>
      </c>
      <c r="AW381" s="12" t="s">
        <v>36</v>
      </c>
      <c r="AX381" s="12" t="s">
        <v>81</v>
      </c>
      <c r="AY381" s="152" t="s">
        <v>196</v>
      </c>
    </row>
    <row r="382" spans="2:65" s="14" customFormat="1" ht="11.25">
      <c r="B382" s="164"/>
      <c r="D382" s="151" t="s">
        <v>205</v>
      </c>
      <c r="E382" s="165" t="s">
        <v>122</v>
      </c>
      <c r="F382" s="166" t="s">
        <v>249</v>
      </c>
      <c r="H382" s="167">
        <v>47.56</v>
      </c>
      <c r="I382" s="168"/>
      <c r="L382" s="164"/>
      <c r="M382" s="169"/>
      <c r="T382" s="170"/>
      <c r="AT382" s="165" t="s">
        <v>205</v>
      </c>
      <c r="AU382" s="165" t="s">
        <v>89</v>
      </c>
      <c r="AV382" s="14" t="s">
        <v>203</v>
      </c>
      <c r="AW382" s="14" t="s">
        <v>36</v>
      </c>
      <c r="AX382" s="14" t="s">
        <v>21</v>
      </c>
      <c r="AY382" s="165" t="s">
        <v>196</v>
      </c>
    </row>
    <row r="383" spans="2:65" s="1" customFormat="1" ht="24.2" customHeight="1">
      <c r="B383" s="32"/>
      <c r="C383" s="137" t="s">
        <v>561</v>
      </c>
      <c r="D383" s="137" t="s">
        <v>198</v>
      </c>
      <c r="E383" s="138" t="s">
        <v>452</v>
      </c>
      <c r="F383" s="139" t="s">
        <v>453</v>
      </c>
      <c r="G383" s="140" t="s">
        <v>201</v>
      </c>
      <c r="H383" s="141">
        <v>47.56</v>
      </c>
      <c r="I383" s="142"/>
      <c r="J383" s="143">
        <f>ROUND(I383*H383,2)</f>
        <v>0</v>
      </c>
      <c r="K383" s="139" t="s">
        <v>217</v>
      </c>
      <c r="L383" s="32"/>
      <c r="M383" s="144" t="s">
        <v>1</v>
      </c>
      <c r="N383" s="145" t="s">
        <v>46</v>
      </c>
      <c r="P383" s="146">
        <f>O383*H383</f>
        <v>0</v>
      </c>
      <c r="Q383" s="146">
        <v>0</v>
      </c>
      <c r="R383" s="146">
        <f>Q383*H383</f>
        <v>0</v>
      </c>
      <c r="S383" s="146">
        <v>0</v>
      </c>
      <c r="T383" s="147">
        <f>S383*H383</f>
        <v>0</v>
      </c>
      <c r="AR383" s="148" t="s">
        <v>203</v>
      </c>
      <c r="AT383" s="148" t="s">
        <v>198</v>
      </c>
      <c r="AU383" s="148" t="s">
        <v>89</v>
      </c>
      <c r="AY383" s="17" t="s">
        <v>196</v>
      </c>
      <c r="BE383" s="149">
        <f>IF(N383="základní",J383,0)</f>
        <v>0</v>
      </c>
      <c r="BF383" s="149">
        <f>IF(N383="snížená",J383,0)</f>
        <v>0</v>
      </c>
      <c r="BG383" s="149">
        <f>IF(N383="zákl. přenesená",J383,0)</f>
        <v>0</v>
      </c>
      <c r="BH383" s="149">
        <f>IF(N383="sníž. přenesená",J383,0)</f>
        <v>0</v>
      </c>
      <c r="BI383" s="149">
        <f>IF(N383="nulová",J383,0)</f>
        <v>0</v>
      </c>
      <c r="BJ383" s="17" t="s">
        <v>21</v>
      </c>
      <c r="BK383" s="149">
        <f>ROUND(I383*H383,2)</f>
        <v>0</v>
      </c>
      <c r="BL383" s="17" t="s">
        <v>203</v>
      </c>
      <c r="BM383" s="148" t="s">
        <v>465</v>
      </c>
    </row>
    <row r="384" spans="2:65" s="12" customFormat="1" ht="11.25">
      <c r="B384" s="150"/>
      <c r="D384" s="151" t="s">
        <v>205</v>
      </c>
      <c r="E384" s="152" t="s">
        <v>1</v>
      </c>
      <c r="F384" s="153" t="s">
        <v>122</v>
      </c>
      <c r="H384" s="154">
        <v>47.56</v>
      </c>
      <c r="I384" s="155"/>
      <c r="L384" s="150"/>
      <c r="M384" s="156"/>
      <c r="T384" s="157"/>
      <c r="AT384" s="152" t="s">
        <v>205</v>
      </c>
      <c r="AU384" s="152" t="s">
        <v>89</v>
      </c>
      <c r="AV384" s="12" t="s">
        <v>89</v>
      </c>
      <c r="AW384" s="12" t="s">
        <v>36</v>
      </c>
      <c r="AX384" s="12" t="s">
        <v>21</v>
      </c>
      <c r="AY384" s="152" t="s">
        <v>196</v>
      </c>
    </row>
    <row r="385" spans="2:65" s="1" customFormat="1" ht="33" customHeight="1">
      <c r="B385" s="32"/>
      <c r="C385" s="137" t="s">
        <v>565</v>
      </c>
      <c r="D385" s="137" t="s">
        <v>198</v>
      </c>
      <c r="E385" s="138" t="s">
        <v>467</v>
      </c>
      <c r="F385" s="139" t="s">
        <v>468</v>
      </c>
      <c r="G385" s="140" t="s">
        <v>201</v>
      </c>
      <c r="H385" s="141">
        <v>35.96</v>
      </c>
      <c r="I385" s="142"/>
      <c r="J385" s="143">
        <f>ROUND(I385*H385,2)</f>
        <v>0</v>
      </c>
      <c r="K385" s="139" t="s">
        <v>202</v>
      </c>
      <c r="L385" s="32"/>
      <c r="M385" s="144" t="s">
        <v>1</v>
      </c>
      <c r="N385" s="145" t="s">
        <v>46</v>
      </c>
      <c r="P385" s="146">
        <f>O385*H385</f>
        <v>0</v>
      </c>
      <c r="Q385" s="146">
        <v>0</v>
      </c>
      <c r="R385" s="146">
        <f>Q385*H385</f>
        <v>0</v>
      </c>
      <c r="S385" s="146">
        <v>0</v>
      </c>
      <c r="T385" s="147">
        <f>S385*H385</f>
        <v>0</v>
      </c>
      <c r="AR385" s="148" t="s">
        <v>203</v>
      </c>
      <c r="AT385" s="148" t="s">
        <v>198</v>
      </c>
      <c r="AU385" s="148" t="s">
        <v>89</v>
      </c>
      <c r="AY385" s="17" t="s">
        <v>196</v>
      </c>
      <c r="BE385" s="149">
        <f>IF(N385="základní",J385,0)</f>
        <v>0</v>
      </c>
      <c r="BF385" s="149">
        <f>IF(N385="snížená",J385,0)</f>
        <v>0</v>
      </c>
      <c r="BG385" s="149">
        <f>IF(N385="zákl. přenesená",J385,0)</f>
        <v>0</v>
      </c>
      <c r="BH385" s="149">
        <f>IF(N385="sníž. přenesená",J385,0)</f>
        <v>0</v>
      </c>
      <c r="BI385" s="149">
        <f>IF(N385="nulová",J385,0)</f>
        <v>0</v>
      </c>
      <c r="BJ385" s="17" t="s">
        <v>21</v>
      </c>
      <c r="BK385" s="149">
        <f>ROUND(I385*H385,2)</f>
        <v>0</v>
      </c>
      <c r="BL385" s="17" t="s">
        <v>203</v>
      </c>
      <c r="BM385" s="148" t="s">
        <v>469</v>
      </c>
    </row>
    <row r="386" spans="2:65" s="13" customFormat="1" ht="11.25">
      <c r="B386" s="158"/>
      <c r="D386" s="151" t="s">
        <v>205</v>
      </c>
      <c r="E386" s="159" t="s">
        <v>1</v>
      </c>
      <c r="F386" s="160" t="s">
        <v>448</v>
      </c>
      <c r="H386" s="159" t="s">
        <v>1</v>
      </c>
      <c r="I386" s="161"/>
      <c r="L386" s="158"/>
      <c r="M386" s="162"/>
      <c r="T386" s="163"/>
      <c r="AT386" s="159" t="s">
        <v>205</v>
      </c>
      <c r="AU386" s="159" t="s">
        <v>89</v>
      </c>
      <c r="AV386" s="13" t="s">
        <v>21</v>
      </c>
      <c r="AW386" s="13" t="s">
        <v>36</v>
      </c>
      <c r="AX386" s="13" t="s">
        <v>81</v>
      </c>
      <c r="AY386" s="159" t="s">
        <v>196</v>
      </c>
    </row>
    <row r="387" spans="2:65" s="13" customFormat="1" ht="11.25">
      <c r="B387" s="158"/>
      <c r="D387" s="151" t="s">
        <v>205</v>
      </c>
      <c r="E387" s="159" t="s">
        <v>1</v>
      </c>
      <c r="F387" s="160" t="s">
        <v>470</v>
      </c>
      <c r="H387" s="159" t="s">
        <v>1</v>
      </c>
      <c r="I387" s="161"/>
      <c r="L387" s="158"/>
      <c r="M387" s="162"/>
      <c r="T387" s="163"/>
      <c r="AT387" s="159" t="s">
        <v>205</v>
      </c>
      <c r="AU387" s="159" t="s">
        <v>89</v>
      </c>
      <c r="AV387" s="13" t="s">
        <v>21</v>
      </c>
      <c r="AW387" s="13" t="s">
        <v>36</v>
      </c>
      <c r="AX387" s="13" t="s">
        <v>81</v>
      </c>
      <c r="AY387" s="159" t="s">
        <v>196</v>
      </c>
    </row>
    <row r="388" spans="2:65" s="12" customFormat="1" ht="11.25">
      <c r="B388" s="150"/>
      <c r="D388" s="151" t="s">
        <v>205</v>
      </c>
      <c r="E388" s="152" t="s">
        <v>1</v>
      </c>
      <c r="F388" s="153" t="s">
        <v>1771</v>
      </c>
      <c r="H388" s="154">
        <v>35.96</v>
      </c>
      <c r="I388" s="155"/>
      <c r="L388" s="150"/>
      <c r="M388" s="156"/>
      <c r="T388" s="157"/>
      <c r="AT388" s="152" t="s">
        <v>205</v>
      </c>
      <c r="AU388" s="152" t="s">
        <v>89</v>
      </c>
      <c r="AV388" s="12" t="s">
        <v>89</v>
      </c>
      <c r="AW388" s="12" t="s">
        <v>36</v>
      </c>
      <c r="AX388" s="12" t="s">
        <v>81</v>
      </c>
      <c r="AY388" s="152" t="s">
        <v>196</v>
      </c>
    </row>
    <row r="389" spans="2:65" s="14" customFormat="1" ht="11.25">
      <c r="B389" s="164"/>
      <c r="D389" s="151" t="s">
        <v>205</v>
      </c>
      <c r="E389" s="165" t="s">
        <v>127</v>
      </c>
      <c r="F389" s="166" t="s">
        <v>249</v>
      </c>
      <c r="H389" s="167">
        <v>35.96</v>
      </c>
      <c r="I389" s="168"/>
      <c r="L389" s="164"/>
      <c r="M389" s="169"/>
      <c r="T389" s="170"/>
      <c r="AT389" s="165" t="s">
        <v>205</v>
      </c>
      <c r="AU389" s="165" t="s">
        <v>89</v>
      </c>
      <c r="AV389" s="14" t="s">
        <v>203</v>
      </c>
      <c r="AW389" s="14" t="s">
        <v>36</v>
      </c>
      <c r="AX389" s="14" t="s">
        <v>21</v>
      </c>
      <c r="AY389" s="165" t="s">
        <v>196</v>
      </c>
    </row>
    <row r="390" spans="2:65" s="1" customFormat="1" ht="24.2" customHeight="1">
      <c r="B390" s="32"/>
      <c r="C390" s="137" t="s">
        <v>569</v>
      </c>
      <c r="D390" s="137" t="s">
        <v>198</v>
      </c>
      <c r="E390" s="138" t="s">
        <v>473</v>
      </c>
      <c r="F390" s="139" t="s">
        <v>474</v>
      </c>
      <c r="G390" s="140" t="s">
        <v>201</v>
      </c>
      <c r="H390" s="141">
        <v>35.96</v>
      </c>
      <c r="I390" s="142"/>
      <c r="J390" s="143">
        <f>ROUND(I390*H390,2)</f>
        <v>0</v>
      </c>
      <c r="K390" s="139" t="s">
        <v>217</v>
      </c>
      <c r="L390" s="32"/>
      <c r="M390" s="144" t="s">
        <v>1</v>
      </c>
      <c r="N390" s="145" t="s">
        <v>46</v>
      </c>
      <c r="P390" s="146">
        <f>O390*H390</f>
        <v>0</v>
      </c>
      <c r="Q390" s="146">
        <v>0</v>
      </c>
      <c r="R390" s="146">
        <f>Q390*H390</f>
        <v>0</v>
      </c>
      <c r="S390" s="146">
        <v>0</v>
      </c>
      <c r="T390" s="147">
        <f>S390*H390</f>
        <v>0</v>
      </c>
      <c r="AR390" s="148" t="s">
        <v>203</v>
      </c>
      <c r="AT390" s="148" t="s">
        <v>198</v>
      </c>
      <c r="AU390" s="148" t="s">
        <v>89</v>
      </c>
      <c r="AY390" s="17" t="s">
        <v>196</v>
      </c>
      <c r="BE390" s="149">
        <f>IF(N390="základní",J390,0)</f>
        <v>0</v>
      </c>
      <c r="BF390" s="149">
        <f>IF(N390="snížená",J390,0)</f>
        <v>0</v>
      </c>
      <c r="BG390" s="149">
        <f>IF(N390="zákl. přenesená",J390,0)</f>
        <v>0</v>
      </c>
      <c r="BH390" s="149">
        <f>IF(N390="sníž. přenesená",J390,0)</f>
        <v>0</v>
      </c>
      <c r="BI390" s="149">
        <f>IF(N390="nulová",J390,0)</f>
        <v>0</v>
      </c>
      <c r="BJ390" s="17" t="s">
        <v>21</v>
      </c>
      <c r="BK390" s="149">
        <f>ROUND(I390*H390,2)</f>
        <v>0</v>
      </c>
      <c r="BL390" s="17" t="s">
        <v>203</v>
      </c>
      <c r="BM390" s="148" t="s">
        <v>475</v>
      </c>
    </row>
    <row r="391" spans="2:65" s="12" customFormat="1" ht="11.25">
      <c r="B391" s="150"/>
      <c r="D391" s="151" t="s">
        <v>205</v>
      </c>
      <c r="E391" s="152" t="s">
        <v>1</v>
      </c>
      <c r="F391" s="153" t="s">
        <v>127</v>
      </c>
      <c r="H391" s="154">
        <v>35.96</v>
      </c>
      <c r="I391" s="155"/>
      <c r="L391" s="150"/>
      <c r="M391" s="156"/>
      <c r="T391" s="157"/>
      <c r="AT391" s="152" t="s">
        <v>205</v>
      </c>
      <c r="AU391" s="152" t="s">
        <v>89</v>
      </c>
      <c r="AV391" s="12" t="s">
        <v>89</v>
      </c>
      <c r="AW391" s="12" t="s">
        <v>36</v>
      </c>
      <c r="AX391" s="12" t="s">
        <v>21</v>
      </c>
      <c r="AY391" s="152" t="s">
        <v>196</v>
      </c>
    </row>
    <row r="392" spans="2:65" s="1" customFormat="1" ht="24.2" customHeight="1">
      <c r="B392" s="32"/>
      <c r="C392" s="137" t="s">
        <v>573</v>
      </c>
      <c r="D392" s="137" t="s">
        <v>198</v>
      </c>
      <c r="E392" s="138" t="s">
        <v>477</v>
      </c>
      <c r="F392" s="139" t="s">
        <v>478</v>
      </c>
      <c r="G392" s="140" t="s">
        <v>201</v>
      </c>
      <c r="H392" s="141">
        <v>24.36</v>
      </c>
      <c r="I392" s="142"/>
      <c r="J392" s="143">
        <f>ROUND(I392*H392,2)</f>
        <v>0</v>
      </c>
      <c r="K392" s="139" t="s">
        <v>202</v>
      </c>
      <c r="L392" s="32"/>
      <c r="M392" s="144" t="s">
        <v>1</v>
      </c>
      <c r="N392" s="145" t="s">
        <v>46</v>
      </c>
      <c r="P392" s="146">
        <f>O392*H392</f>
        <v>0</v>
      </c>
      <c r="Q392" s="146">
        <v>0</v>
      </c>
      <c r="R392" s="146">
        <f>Q392*H392</f>
        <v>0</v>
      </c>
      <c r="S392" s="146">
        <v>0</v>
      </c>
      <c r="T392" s="147">
        <f>S392*H392</f>
        <v>0</v>
      </c>
      <c r="AR392" s="148" t="s">
        <v>203</v>
      </c>
      <c r="AT392" s="148" t="s">
        <v>198</v>
      </c>
      <c r="AU392" s="148" t="s">
        <v>89</v>
      </c>
      <c r="AY392" s="17" t="s">
        <v>196</v>
      </c>
      <c r="BE392" s="149">
        <f>IF(N392="základní",J392,0)</f>
        <v>0</v>
      </c>
      <c r="BF392" s="149">
        <f>IF(N392="snížená",J392,0)</f>
        <v>0</v>
      </c>
      <c r="BG392" s="149">
        <f>IF(N392="zákl. přenesená",J392,0)</f>
        <v>0</v>
      </c>
      <c r="BH392" s="149">
        <f>IF(N392="sníž. přenesená",J392,0)</f>
        <v>0</v>
      </c>
      <c r="BI392" s="149">
        <f>IF(N392="nulová",J392,0)</f>
        <v>0</v>
      </c>
      <c r="BJ392" s="17" t="s">
        <v>21</v>
      </c>
      <c r="BK392" s="149">
        <f>ROUND(I392*H392,2)</f>
        <v>0</v>
      </c>
      <c r="BL392" s="17" t="s">
        <v>203</v>
      </c>
      <c r="BM392" s="148" t="s">
        <v>479</v>
      </c>
    </row>
    <row r="393" spans="2:65" s="13" customFormat="1" ht="11.25">
      <c r="B393" s="158"/>
      <c r="D393" s="151" t="s">
        <v>205</v>
      </c>
      <c r="E393" s="159" t="s">
        <v>1</v>
      </c>
      <c r="F393" s="160" t="s">
        <v>448</v>
      </c>
      <c r="H393" s="159" t="s">
        <v>1</v>
      </c>
      <c r="I393" s="161"/>
      <c r="L393" s="158"/>
      <c r="M393" s="162"/>
      <c r="T393" s="163"/>
      <c r="AT393" s="159" t="s">
        <v>205</v>
      </c>
      <c r="AU393" s="159" t="s">
        <v>89</v>
      </c>
      <c r="AV393" s="13" t="s">
        <v>21</v>
      </c>
      <c r="AW393" s="13" t="s">
        <v>36</v>
      </c>
      <c r="AX393" s="13" t="s">
        <v>81</v>
      </c>
      <c r="AY393" s="159" t="s">
        <v>196</v>
      </c>
    </row>
    <row r="394" spans="2:65" s="13" customFormat="1" ht="11.25">
      <c r="B394" s="158"/>
      <c r="D394" s="151" t="s">
        <v>205</v>
      </c>
      <c r="E394" s="159" t="s">
        <v>1</v>
      </c>
      <c r="F394" s="160" t="s">
        <v>223</v>
      </c>
      <c r="H394" s="159" t="s">
        <v>1</v>
      </c>
      <c r="I394" s="161"/>
      <c r="L394" s="158"/>
      <c r="M394" s="162"/>
      <c r="T394" s="163"/>
      <c r="AT394" s="159" t="s">
        <v>205</v>
      </c>
      <c r="AU394" s="159" t="s">
        <v>89</v>
      </c>
      <c r="AV394" s="13" t="s">
        <v>21</v>
      </c>
      <c r="AW394" s="13" t="s">
        <v>36</v>
      </c>
      <c r="AX394" s="13" t="s">
        <v>81</v>
      </c>
      <c r="AY394" s="159" t="s">
        <v>196</v>
      </c>
    </row>
    <row r="395" spans="2:65" s="12" customFormat="1" ht="11.25">
      <c r="B395" s="150"/>
      <c r="D395" s="151" t="s">
        <v>205</v>
      </c>
      <c r="E395" s="152" t="s">
        <v>1</v>
      </c>
      <c r="F395" s="153" t="s">
        <v>1772</v>
      </c>
      <c r="H395" s="154">
        <v>24.36</v>
      </c>
      <c r="I395" s="155"/>
      <c r="L395" s="150"/>
      <c r="M395" s="156"/>
      <c r="T395" s="157"/>
      <c r="AT395" s="152" t="s">
        <v>205</v>
      </c>
      <c r="AU395" s="152" t="s">
        <v>89</v>
      </c>
      <c r="AV395" s="12" t="s">
        <v>89</v>
      </c>
      <c r="AW395" s="12" t="s">
        <v>36</v>
      </c>
      <c r="AX395" s="12" t="s">
        <v>81</v>
      </c>
      <c r="AY395" s="152" t="s">
        <v>196</v>
      </c>
    </row>
    <row r="396" spans="2:65" s="14" customFormat="1" ht="11.25">
      <c r="B396" s="164"/>
      <c r="D396" s="151" t="s">
        <v>205</v>
      </c>
      <c r="E396" s="165" t="s">
        <v>154</v>
      </c>
      <c r="F396" s="166" t="s">
        <v>249</v>
      </c>
      <c r="H396" s="167">
        <v>24.36</v>
      </c>
      <c r="I396" s="168"/>
      <c r="L396" s="164"/>
      <c r="M396" s="169"/>
      <c r="T396" s="170"/>
      <c r="AT396" s="165" t="s">
        <v>205</v>
      </c>
      <c r="AU396" s="165" t="s">
        <v>89</v>
      </c>
      <c r="AV396" s="14" t="s">
        <v>203</v>
      </c>
      <c r="AW396" s="14" t="s">
        <v>36</v>
      </c>
      <c r="AX396" s="14" t="s">
        <v>21</v>
      </c>
      <c r="AY396" s="165" t="s">
        <v>196</v>
      </c>
    </row>
    <row r="397" spans="2:65" s="1" customFormat="1" ht="24.2" customHeight="1">
      <c r="B397" s="32"/>
      <c r="C397" s="137" t="s">
        <v>577</v>
      </c>
      <c r="D397" s="137" t="s">
        <v>198</v>
      </c>
      <c r="E397" s="138" t="s">
        <v>482</v>
      </c>
      <c r="F397" s="139" t="s">
        <v>483</v>
      </c>
      <c r="G397" s="140" t="s">
        <v>201</v>
      </c>
      <c r="H397" s="141">
        <v>12.76</v>
      </c>
      <c r="I397" s="142"/>
      <c r="J397" s="143">
        <f>ROUND(I397*H397,2)</f>
        <v>0</v>
      </c>
      <c r="K397" s="139" t="s">
        <v>202</v>
      </c>
      <c r="L397" s="32"/>
      <c r="M397" s="144" t="s">
        <v>1</v>
      </c>
      <c r="N397" s="145" t="s">
        <v>46</v>
      </c>
      <c r="P397" s="146">
        <f>O397*H397</f>
        <v>0</v>
      </c>
      <c r="Q397" s="146">
        <v>0.34499999999999997</v>
      </c>
      <c r="R397" s="146">
        <f>Q397*H397</f>
        <v>4.4021999999999997</v>
      </c>
      <c r="S397" s="146">
        <v>0</v>
      </c>
      <c r="T397" s="147">
        <f>S397*H397</f>
        <v>0</v>
      </c>
      <c r="AR397" s="148" t="s">
        <v>203</v>
      </c>
      <c r="AT397" s="148" t="s">
        <v>198</v>
      </c>
      <c r="AU397" s="148" t="s">
        <v>89</v>
      </c>
      <c r="AY397" s="17" t="s">
        <v>196</v>
      </c>
      <c r="BE397" s="149">
        <f>IF(N397="základní",J397,0)</f>
        <v>0</v>
      </c>
      <c r="BF397" s="149">
        <f>IF(N397="snížená",J397,0)</f>
        <v>0</v>
      </c>
      <c r="BG397" s="149">
        <f>IF(N397="zákl. přenesená",J397,0)</f>
        <v>0</v>
      </c>
      <c r="BH397" s="149">
        <f>IF(N397="sníž. přenesená",J397,0)</f>
        <v>0</v>
      </c>
      <c r="BI397" s="149">
        <f>IF(N397="nulová",J397,0)</f>
        <v>0</v>
      </c>
      <c r="BJ397" s="17" t="s">
        <v>21</v>
      </c>
      <c r="BK397" s="149">
        <f>ROUND(I397*H397,2)</f>
        <v>0</v>
      </c>
      <c r="BL397" s="17" t="s">
        <v>203</v>
      </c>
      <c r="BM397" s="148" t="s">
        <v>484</v>
      </c>
    </row>
    <row r="398" spans="2:65" s="13" customFormat="1" ht="11.25">
      <c r="B398" s="158"/>
      <c r="D398" s="151" t="s">
        <v>205</v>
      </c>
      <c r="E398" s="159" t="s">
        <v>1</v>
      </c>
      <c r="F398" s="160" t="s">
        <v>448</v>
      </c>
      <c r="H398" s="159" t="s">
        <v>1</v>
      </c>
      <c r="I398" s="161"/>
      <c r="L398" s="158"/>
      <c r="M398" s="162"/>
      <c r="T398" s="163"/>
      <c r="AT398" s="159" t="s">
        <v>205</v>
      </c>
      <c r="AU398" s="159" t="s">
        <v>89</v>
      </c>
      <c r="AV398" s="13" t="s">
        <v>21</v>
      </c>
      <c r="AW398" s="13" t="s">
        <v>36</v>
      </c>
      <c r="AX398" s="13" t="s">
        <v>81</v>
      </c>
      <c r="AY398" s="159" t="s">
        <v>196</v>
      </c>
    </row>
    <row r="399" spans="2:65" s="13" customFormat="1" ht="11.25">
      <c r="B399" s="158"/>
      <c r="D399" s="151" t="s">
        <v>205</v>
      </c>
      <c r="E399" s="159" t="s">
        <v>1</v>
      </c>
      <c r="F399" s="160" t="s">
        <v>485</v>
      </c>
      <c r="H399" s="159" t="s">
        <v>1</v>
      </c>
      <c r="I399" s="161"/>
      <c r="L399" s="158"/>
      <c r="M399" s="162"/>
      <c r="T399" s="163"/>
      <c r="AT399" s="159" t="s">
        <v>205</v>
      </c>
      <c r="AU399" s="159" t="s">
        <v>89</v>
      </c>
      <c r="AV399" s="13" t="s">
        <v>21</v>
      </c>
      <c r="AW399" s="13" t="s">
        <v>36</v>
      </c>
      <c r="AX399" s="13" t="s">
        <v>81</v>
      </c>
      <c r="AY399" s="159" t="s">
        <v>196</v>
      </c>
    </row>
    <row r="400" spans="2:65" s="12" customFormat="1" ht="11.25">
      <c r="B400" s="150"/>
      <c r="D400" s="151" t="s">
        <v>205</v>
      </c>
      <c r="E400" s="152" t="s">
        <v>1</v>
      </c>
      <c r="F400" s="153" t="s">
        <v>486</v>
      </c>
      <c r="H400" s="154">
        <v>12.76</v>
      </c>
      <c r="I400" s="155"/>
      <c r="L400" s="150"/>
      <c r="M400" s="156"/>
      <c r="T400" s="157"/>
      <c r="AT400" s="152" t="s">
        <v>205</v>
      </c>
      <c r="AU400" s="152" t="s">
        <v>89</v>
      </c>
      <c r="AV400" s="12" t="s">
        <v>89</v>
      </c>
      <c r="AW400" s="12" t="s">
        <v>36</v>
      </c>
      <c r="AX400" s="12" t="s">
        <v>81</v>
      </c>
      <c r="AY400" s="152" t="s">
        <v>196</v>
      </c>
    </row>
    <row r="401" spans="2:65" s="14" customFormat="1" ht="11.25">
      <c r="B401" s="164"/>
      <c r="D401" s="151" t="s">
        <v>205</v>
      </c>
      <c r="E401" s="165" t="s">
        <v>158</v>
      </c>
      <c r="F401" s="166" t="s">
        <v>249</v>
      </c>
      <c r="H401" s="167">
        <v>12.76</v>
      </c>
      <c r="I401" s="168"/>
      <c r="L401" s="164"/>
      <c r="M401" s="169"/>
      <c r="T401" s="170"/>
      <c r="AT401" s="165" t="s">
        <v>205</v>
      </c>
      <c r="AU401" s="165" t="s">
        <v>89</v>
      </c>
      <c r="AV401" s="14" t="s">
        <v>203</v>
      </c>
      <c r="AW401" s="14" t="s">
        <v>36</v>
      </c>
      <c r="AX401" s="14" t="s">
        <v>21</v>
      </c>
      <c r="AY401" s="165" t="s">
        <v>196</v>
      </c>
    </row>
    <row r="402" spans="2:65" s="1" customFormat="1" ht="24.2" customHeight="1">
      <c r="B402" s="32"/>
      <c r="C402" s="137" t="s">
        <v>581</v>
      </c>
      <c r="D402" s="137" t="s">
        <v>198</v>
      </c>
      <c r="E402" s="138" t="s">
        <v>488</v>
      </c>
      <c r="F402" s="139" t="s">
        <v>390</v>
      </c>
      <c r="G402" s="140" t="s">
        <v>276</v>
      </c>
      <c r="H402" s="141">
        <v>1.9139999999999999</v>
      </c>
      <c r="I402" s="142"/>
      <c r="J402" s="143">
        <f>ROUND(I402*H402,2)</f>
        <v>0</v>
      </c>
      <c r="K402" s="139" t="s">
        <v>202</v>
      </c>
      <c r="L402" s="32"/>
      <c r="M402" s="144" t="s">
        <v>1</v>
      </c>
      <c r="N402" s="145" t="s">
        <v>46</v>
      </c>
      <c r="P402" s="146">
        <f>O402*H402</f>
        <v>0</v>
      </c>
      <c r="Q402" s="146">
        <v>0</v>
      </c>
      <c r="R402" s="146">
        <f>Q402*H402</f>
        <v>0</v>
      </c>
      <c r="S402" s="146">
        <v>0</v>
      </c>
      <c r="T402" s="147">
        <f>S402*H402</f>
        <v>0</v>
      </c>
      <c r="AR402" s="148" t="s">
        <v>203</v>
      </c>
      <c r="AT402" s="148" t="s">
        <v>198</v>
      </c>
      <c r="AU402" s="148" t="s">
        <v>89</v>
      </c>
      <c r="AY402" s="17" t="s">
        <v>196</v>
      </c>
      <c r="BE402" s="149">
        <f>IF(N402="základní",J402,0)</f>
        <v>0</v>
      </c>
      <c r="BF402" s="149">
        <f>IF(N402="snížená",J402,0)</f>
        <v>0</v>
      </c>
      <c r="BG402" s="149">
        <f>IF(N402="zákl. přenesená",J402,0)</f>
        <v>0</v>
      </c>
      <c r="BH402" s="149">
        <f>IF(N402="sníž. přenesená",J402,0)</f>
        <v>0</v>
      </c>
      <c r="BI402" s="149">
        <f>IF(N402="nulová",J402,0)</f>
        <v>0</v>
      </c>
      <c r="BJ402" s="17" t="s">
        <v>21</v>
      </c>
      <c r="BK402" s="149">
        <f>ROUND(I402*H402,2)</f>
        <v>0</v>
      </c>
      <c r="BL402" s="17" t="s">
        <v>203</v>
      </c>
      <c r="BM402" s="148" t="s">
        <v>489</v>
      </c>
    </row>
    <row r="403" spans="2:65" s="12" customFormat="1" ht="11.25">
      <c r="B403" s="150"/>
      <c r="D403" s="151" t="s">
        <v>205</v>
      </c>
      <c r="E403" s="152" t="s">
        <v>1</v>
      </c>
      <c r="F403" s="153" t="s">
        <v>490</v>
      </c>
      <c r="H403" s="154">
        <v>1.9139999999999999</v>
      </c>
      <c r="I403" s="155"/>
      <c r="L403" s="150"/>
      <c r="M403" s="156"/>
      <c r="T403" s="157"/>
      <c r="AT403" s="152" t="s">
        <v>205</v>
      </c>
      <c r="AU403" s="152" t="s">
        <v>89</v>
      </c>
      <c r="AV403" s="12" t="s">
        <v>89</v>
      </c>
      <c r="AW403" s="12" t="s">
        <v>36</v>
      </c>
      <c r="AX403" s="12" t="s">
        <v>21</v>
      </c>
      <c r="AY403" s="152" t="s">
        <v>196</v>
      </c>
    </row>
    <row r="404" spans="2:65" s="1" customFormat="1" ht="37.9" customHeight="1">
      <c r="B404" s="32"/>
      <c r="C404" s="137" t="s">
        <v>585</v>
      </c>
      <c r="D404" s="137" t="s">
        <v>198</v>
      </c>
      <c r="E404" s="138" t="s">
        <v>492</v>
      </c>
      <c r="F404" s="139" t="s">
        <v>493</v>
      </c>
      <c r="G404" s="140" t="s">
        <v>276</v>
      </c>
      <c r="H404" s="141">
        <v>1.9139999999999999</v>
      </c>
      <c r="I404" s="142"/>
      <c r="J404" s="143">
        <f>ROUND(I404*H404,2)</f>
        <v>0</v>
      </c>
      <c r="K404" s="139" t="s">
        <v>202</v>
      </c>
      <c r="L404" s="32"/>
      <c r="M404" s="144" t="s">
        <v>1</v>
      </c>
      <c r="N404" s="145" t="s">
        <v>46</v>
      </c>
      <c r="P404" s="146">
        <f>O404*H404</f>
        <v>0</v>
      </c>
      <c r="Q404" s="146">
        <v>0</v>
      </c>
      <c r="R404" s="146">
        <f>Q404*H404</f>
        <v>0</v>
      </c>
      <c r="S404" s="146">
        <v>0</v>
      </c>
      <c r="T404" s="147">
        <f>S404*H404</f>
        <v>0</v>
      </c>
      <c r="AR404" s="148" t="s">
        <v>203</v>
      </c>
      <c r="AT404" s="148" t="s">
        <v>198</v>
      </c>
      <c r="AU404" s="148" t="s">
        <v>89</v>
      </c>
      <c r="AY404" s="17" t="s">
        <v>196</v>
      </c>
      <c r="BE404" s="149">
        <f>IF(N404="základní",J404,0)</f>
        <v>0</v>
      </c>
      <c r="BF404" s="149">
        <f>IF(N404="snížená",J404,0)</f>
        <v>0</v>
      </c>
      <c r="BG404" s="149">
        <f>IF(N404="zákl. přenesená",J404,0)</f>
        <v>0</v>
      </c>
      <c r="BH404" s="149">
        <f>IF(N404="sníž. přenesená",J404,0)</f>
        <v>0</v>
      </c>
      <c r="BI404" s="149">
        <f>IF(N404="nulová",J404,0)</f>
        <v>0</v>
      </c>
      <c r="BJ404" s="17" t="s">
        <v>21</v>
      </c>
      <c r="BK404" s="149">
        <f>ROUND(I404*H404,2)</f>
        <v>0</v>
      </c>
      <c r="BL404" s="17" t="s">
        <v>203</v>
      </c>
      <c r="BM404" s="148" t="s">
        <v>494</v>
      </c>
    </row>
    <row r="405" spans="2:65" s="1" customFormat="1" ht="24.2" customHeight="1">
      <c r="B405" s="32"/>
      <c r="C405" s="137" t="s">
        <v>589</v>
      </c>
      <c r="D405" s="137" t="s">
        <v>198</v>
      </c>
      <c r="E405" s="138" t="s">
        <v>967</v>
      </c>
      <c r="F405" s="139" t="s">
        <v>968</v>
      </c>
      <c r="G405" s="140" t="s">
        <v>227</v>
      </c>
      <c r="H405" s="141">
        <v>16</v>
      </c>
      <c r="I405" s="142"/>
      <c r="J405" s="143">
        <f>ROUND(I405*H405,2)</f>
        <v>0</v>
      </c>
      <c r="K405" s="139" t="s">
        <v>202</v>
      </c>
      <c r="L405" s="32"/>
      <c r="M405" s="144" t="s">
        <v>1</v>
      </c>
      <c r="N405" s="145" t="s">
        <v>46</v>
      </c>
      <c r="P405" s="146">
        <f>O405*H405</f>
        <v>0</v>
      </c>
      <c r="Q405" s="146">
        <v>0.2195</v>
      </c>
      <c r="R405" s="146">
        <f>Q405*H405</f>
        <v>3.512</v>
      </c>
      <c r="S405" s="146">
        <v>0</v>
      </c>
      <c r="T405" s="147">
        <f>S405*H405</f>
        <v>0</v>
      </c>
      <c r="AR405" s="148" t="s">
        <v>203</v>
      </c>
      <c r="AT405" s="148" t="s">
        <v>198</v>
      </c>
      <c r="AU405" s="148" t="s">
        <v>89</v>
      </c>
      <c r="AY405" s="17" t="s">
        <v>196</v>
      </c>
      <c r="BE405" s="149">
        <f>IF(N405="základní",J405,0)</f>
        <v>0</v>
      </c>
      <c r="BF405" s="149">
        <f>IF(N405="snížená",J405,0)</f>
        <v>0</v>
      </c>
      <c r="BG405" s="149">
        <f>IF(N405="zákl. přenesená",J405,0)</f>
        <v>0</v>
      </c>
      <c r="BH405" s="149">
        <f>IF(N405="sníž. přenesená",J405,0)</f>
        <v>0</v>
      </c>
      <c r="BI405" s="149">
        <f>IF(N405="nulová",J405,0)</f>
        <v>0</v>
      </c>
      <c r="BJ405" s="17" t="s">
        <v>21</v>
      </c>
      <c r="BK405" s="149">
        <f>ROUND(I405*H405,2)</f>
        <v>0</v>
      </c>
      <c r="BL405" s="17" t="s">
        <v>203</v>
      </c>
      <c r="BM405" s="148" t="s">
        <v>969</v>
      </c>
    </row>
    <row r="406" spans="2:65" s="12" customFormat="1" ht="11.25">
      <c r="B406" s="150"/>
      <c r="D406" s="151" t="s">
        <v>205</v>
      </c>
      <c r="E406" s="152" t="s">
        <v>1</v>
      </c>
      <c r="F406" s="153" t="s">
        <v>756</v>
      </c>
      <c r="H406" s="154">
        <v>16</v>
      </c>
      <c r="I406" s="155"/>
      <c r="L406" s="150"/>
      <c r="M406" s="156"/>
      <c r="T406" s="157"/>
      <c r="AT406" s="152" t="s">
        <v>205</v>
      </c>
      <c r="AU406" s="152" t="s">
        <v>89</v>
      </c>
      <c r="AV406" s="12" t="s">
        <v>89</v>
      </c>
      <c r="AW406" s="12" t="s">
        <v>36</v>
      </c>
      <c r="AX406" s="12" t="s">
        <v>21</v>
      </c>
      <c r="AY406" s="152" t="s">
        <v>196</v>
      </c>
    </row>
    <row r="407" spans="2:65" s="1" customFormat="1" ht="33" customHeight="1">
      <c r="B407" s="32"/>
      <c r="C407" s="137" t="s">
        <v>593</v>
      </c>
      <c r="D407" s="137" t="s">
        <v>198</v>
      </c>
      <c r="E407" s="138" t="s">
        <v>970</v>
      </c>
      <c r="F407" s="139" t="s">
        <v>971</v>
      </c>
      <c r="G407" s="140" t="s">
        <v>227</v>
      </c>
      <c r="H407" s="141">
        <v>6</v>
      </c>
      <c r="I407" s="142"/>
      <c r="J407" s="143">
        <f>ROUND(I407*H407,2)</f>
        <v>0</v>
      </c>
      <c r="K407" s="139" t="s">
        <v>202</v>
      </c>
      <c r="L407" s="32"/>
      <c r="M407" s="144" t="s">
        <v>1</v>
      </c>
      <c r="N407" s="145" t="s">
        <v>46</v>
      </c>
      <c r="P407" s="146">
        <f>O407*H407</f>
        <v>0</v>
      </c>
      <c r="Q407" s="146">
        <v>0.16850000000000001</v>
      </c>
      <c r="R407" s="146">
        <f>Q407*H407</f>
        <v>1.0110000000000001</v>
      </c>
      <c r="S407" s="146">
        <v>0</v>
      </c>
      <c r="T407" s="147">
        <f>S407*H407</f>
        <v>0</v>
      </c>
      <c r="AR407" s="148" t="s">
        <v>203</v>
      </c>
      <c r="AT407" s="148" t="s">
        <v>198</v>
      </c>
      <c r="AU407" s="148" t="s">
        <v>89</v>
      </c>
      <c r="AY407" s="17" t="s">
        <v>196</v>
      </c>
      <c r="BE407" s="149">
        <f>IF(N407="základní",J407,0)</f>
        <v>0</v>
      </c>
      <c r="BF407" s="149">
        <f>IF(N407="snížená",J407,0)</f>
        <v>0</v>
      </c>
      <c r="BG407" s="149">
        <f>IF(N407="zákl. přenesená",J407,0)</f>
        <v>0</v>
      </c>
      <c r="BH407" s="149">
        <f>IF(N407="sníž. přenesená",J407,0)</f>
        <v>0</v>
      </c>
      <c r="BI407" s="149">
        <f>IF(N407="nulová",J407,0)</f>
        <v>0</v>
      </c>
      <c r="BJ407" s="17" t="s">
        <v>21</v>
      </c>
      <c r="BK407" s="149">
        <f>ROUND(I407*H407,2)</f>
        <v>0</v>
      </c>
      <c r="BL407" s="17" t="s">
        <v>203</v>
      </c>
      <c r="BM407" s="148" t="s">
        <v>972</v>
      </c>
    </row>
    <row r="408" spans="2:65" s="12" customFormat="1" ht="11.25">
      <c r="B408" s="150"/>
      <c r="D408" s="151" t="s">
        <v>205</v>
      </c>
      <c r="E408" s="152" t="s">
        <v>1</v>
      </c>
      <c r="F408" s="153" t="s">
        <v>757</v>
      </c>
      <c r="H408" s="154">
        <v>6</v>
      </c>
      <c r="I408" s="155"/>
      <c r="L408" s="150"/>
      <c r="M408" s="156"/>
      <c r="T408" s="157"/>
      <c r="AT408" s="152" t="s">
        <v>205</v>
      </c>
      <c r="AU408" s="152" t="s">
        <v>89</v>
      </c>
      <c r="AV408" s="12" t="s">
        <v>89</v>
      </c>
      <c r="AW408" s="12" t="s">
        <v>36</v>
      </c>
      <c r="AX408" s="12" t="s">
        <v>21</v>
      </c>
      <c r="AY408" s="152" t="s">
        <v>196</v>
      </c>
    </row>
    <row r="409" spans="2:65" s="1" customFormat="1" ht="33" customHeight="1">
      <c r="B409" s="32"/>
      <c r="C409" s="137" t="s">
        <v>598</v>
      </c>
      <c r="D409" s="137" t="s">
        <v>198</v>
      </c>
      <c r="E409" s="138" t="s">
        <v>496</v>
      </c>
      <c r="F409" s="139" t="s">
        <v>497</v>
      </c>
      <c r="G409" s="140" t="s">
        <v>209</v>
      </c>
      <c r="H409" s="141">
        <v>8.9420000000000002</v>
      </c>
      <c r="I409" s="142"/>
      <c r="J409" s="143">
        <f>ROUND(I409*H409,2)</f>
        <v>0</v>
      </c>
      <c r="K409" s="139" t="s">
        <v>202</v>
      </c>
      <c r="L409" s="32"/>
      <c r="M409" s="144" t="s">
        <v>1</v>
      </c>
      <c r="N409" s="145" t="s">
        <v>46</v>
      </c>
      <c r="P409" s="146">
        <f>O409*H409</f>
        <v>0</v>
      </c>
      <c r="Q409" s="146">
        <v>0</v>
      </c>
      <c r="R409" s="146">
        <f>Q409*H409</f>
        <v>0</v>
      </c>
      <c r="S409" s="146">
        <v>0</v>
      </c>
      <c r="T409" s="147">
        <f>S409*H409</f>
        <v>0</v>
      </c>
      <c r="AR409" s="148" t="s">
        <v>203</v>
      </c>
      <c r="AT409" s="148" t="s">
        <v>198</v>
      </c>
      <c r="AU409" s="148" t="s">
        <v>89</v>
      </c>
      <c r="AY409" s="17" t="s">
        <v>196</v>
      </c>
      <c r="BE409" s="149">
        <f>IF(N409="základní",J409,0)</f>
        <v>0</v>
      </c>
      <c r="BF409" s="149">
        <f>IF(N409="snížená",J409,0)</f>
        <v>0</v>
      </c>
      <c r="BG409" s="149">
        <f>IF(N409="zákl. přenesená",J409,0)</f>
        <v>0</v>
      </c>
      <c r="BH409" s="149">
        <f>IF(N409="sníž. přenesená",J409,0)</f>
        <v>0</v>
      </c>
      <c r="BI409" s="149">
        <f>IF(N409="nulová",J409,0)</f>
        <v>0</v>
      </c>
      <c r="BJ409" s="17" t="s">
        <v>21</v>
      </c>
      <c r="BK409" s="149">
        <f>ROUND(I409*H409,2)</f>
        <v>0</v>
      </c>
      <c r="BL409" s="17" t="s">
        <v>203</v>
      </c>
      <c r="BM409" s="148" t="s">
        <v>498</v>
      </c>
    </row>
    <row r="410" spans="2:65" s="11" customFormat="1" ht="22.9" customHeight="1">
      <c r="B410" s="125"/>
      <c r="D410" s="126" t="s">
        <v>80</v>
      </c>
      <c r="E410" s="135" t="s">
        <v>973</v>
      </c>
      <c r="F410" s="135" t="s">
        <v>974</v>
      </c>
      <c r="I410" s="128"/>
      <c r="J410" s="136">
        <f>BK410</f>
        <v>0</v>
      </c>
      <c r="L410" s="125"/>
      <c r="M410" s="130"/>
      <c r="P410" s="131">
        <f>SUM(P411:P429)</f>
        <v>0</v>
      </c>
      <c r="R410" s="131">
        <f>SUM(R411:R429)</f>
        <v>15.495391799999998</v>
      </c>
      <c r="T410" s="132">
        <f>SUM(T411:T429)</f>
        <v>2.4569999999999999</v>
      </c>
      <c r="AR410" s="126" t="s">
        <v>21</v>
      </c>
      <c r="AT410" s="133" t="s">
        <v>80</v>
      </c>
      <c r="AU410" s="133" t="s">
        <v>21</v>
      </c>
      <c r="AY410" s="126" t="s">
        <v>196</v>
      </c>
      <c r="BK410" s="134">
        <f>SUM(BK411:BK429)</f>
        <v>0</v>
      </c>
    </row>
    <row r="411" spans="2:65" s="1" customFormat="1" ht="24.2" customHeight="1">
      <c r="B411" s="32"/>
      <c r="C411" s="137" t="s">
        <v>602</v>
      </c>
      <c r="D411" s="137" t="s">
        <v>198</v>
      </c>
      <c r="E411" s="138" t="s">
        <v>818</v>
      </c>
      <c r="F411" s="139" t="s">
        <v>819</v>
      </c>
      <c r="G411" s="140" t="s">
        <v>201</v>
      </c>
      <c r="H411" s="141">
        <v>18.899999999999999</v>
      </c>
      <c r="I411" s="142"/>
      <c r="J411" s="143">
        <f>ROUND(I411*H411,2)</f>
        <v>0</v>
      </c>
      <c r="K411" s="139" t="s">
        <v>217</v>
      </c>
      <c r="L411" s="32"/>
      <c r="M411" s="144" t="s">
        <v>1</v>
      </c>
      <c r="N411" s="145" t="s">
        <v>46</v>
      </c>
      <c r="P411" s="146">
        <f>O411*H411</f>
        <v>0</v>
      </c>
      <c r="Q411" s="146">
        <v>0</v>
      </c>
      <c r="R411" s="146">
        <f>Q411*H411</f>
        <v>0</v>
      </c>
      <c r="S411" s="146">
        <v>0.13</v>
      </c>
      <c r="T411" s="147">
        <f>S411*H411</f>
        <v>2.4569999999999999</v>
      </c>
      <c r="AR411" s="148" t="s">
        <v>203</v>
      </c>
      <c r="AT411" s="148" t="s">
        <v>198</v>
      </c>
      <c r="AU411" s="148" t="s">
        <v>89</v>
      </c>
      <c r="AY411" s="17" t="s">
        <v>196</v>
      </c>
      <c r="BE411" s="149">
        <f>IF(N411="základní",J411,0)</f>
        <v>0</v>
      </c>
      <c r="BF411" s="149">
        <f>IF(N411="snížená",J411,0)</f>
        <v>0</v>
      </c>
      <c r="BG411" s="149">
        <f>IF(N411="zákl. přenesená",J411,0)</f>
        <v>0</v>
      </c>
      <c r="BH411" s="149">
        <f>IF(N411="sníž. přenesená",J411,0)</f>
        <v>0</v>
      </c>
      <c r="BI411" s="149">
        <f>IF(N411="nulová",J411,0)</f>
        <v>0</v>
      </c>
      <c r="BJ411" s="17" t="s">
        <v>21</v>
      </c>
      <c r="BK411" s="149">
        <f>ROUND(I411*H411,2)</f>
        <v>0</v>
      </c>
      <c r="BL411" s="17" t="s">
        <v>203</v>
      </c>
      <c r="BM411" s="148" t="s">
        <v>975</v>
      </c>
    </row>
    <row r="412" spans="2:65" s="12" customFormat="1" ht="11.25">
      <c r="B412" s="150"/>
      <c r="D412" s="151" t="s">
        <v>205</v>
      </c>
      <c r="E412" s="152" t="s">
        <v>1</v>
      </c>
      <c r="F412" s="153" t="s">
        <v>976</v>
      </c>
      <c r="H412" s="154">
        <v>18.899999999999999</v>
      </c>
      <c r="I412" s="155"/>
      <c r="L412" s="150"/>
      <c r="M412" s="156"/>
      <c r="T412" s="157"/>
      <c r="AT412" s="152" t="s">
        <v>205</v>
      </c>
      <c r="AU412" s="152" t="s">
        <v>89</v>
      </c>
      <c r="AV412" s="12" t="s">
        <v>89</v>
      </c>
      <c r="AW412" s="12" t="s">
        <v>36</v>
      </c>
      <c r="AX412" s="12" t="s">
        <v>21</v>
      </c>
      <c r="AY412" s="152" t="s">
        <v>196</v>
      </c>
    </row>
    <row r="413" spans="2:65" s="1" customFormat="1" ht="33" customHeight="1">
      <c r="B413" s="32"/>
      <c r="C413" s="137" t="s">
        <v>606</v>
      </c>
      <c r="D413" s="137" t="s">
        <v>198</v>
      </c>
      <c r="E413" s="138" t="s">
        <v>815</v>
      </c>
      <c r="F413" s="139" t="s">
        <v>816</v>
      </c>
      <c r="G413" s="140" t="s">
        <v>201</v>
      </c>
      <c r="H413" s="141">
        <v>18.899999999999999</v>
      </c>
      <c r="I413" s="142"/>
      <c r="J413" s="143">
        <f>ROUND(I413*H413,2)</f>
        <v>0</v>
      </c>
      <c r="K413" s="139" t="s">
        <v>202</v>
      </c>
      <c r="L413" s="32"/>
      <c r="M413" s="144" t="s">
        <v>1</v>
      </c>
      <c r="N413" s="145" t="s">
        <v>46</v>
      </c>
      <c r="P413" s="146">
        <f>O413*H413</f>
        <v>0</v>
      </c>
      <c r="Q413" s="146">
        <v>0</v>
      </c>
      <c r="R413" s="146">
        <f>Q413*H413</f>
        <v>0</v>
      </c>
      <c r="S413" s="146">
        <v>0</v>
      </c>
      <c r="T413" s="147">
        <f>S413*H413</f>
        <v>0</v>
      </c>
      <c r="AR413" s="148" t="s">
        <v>203</v>
      </c>
      <c r="AT413" s="148" t="s">
        <v>198</v>
      </c>
      <c r="AU413" s="148" t="s">
        <v>89</v>
      </c>
      <c r="AY413" s="17" t="s">
        <v>196</v>
      </c>
      <c r="BE413" s="149">
        <f>IF(N413="základní",J413,0)</f>
        <v>0</v>
      </c>
      <c r="BF413" s="149">
        <f>IF(N413="snížená",J413,0)</f>
        <v>0</v>
      </c>
      <c r="BG413" s="149">
        <f>IF(N413="zákl. přenesená",J413,0)</f>
        <v>0</v>
      </c>
      <c r="BH413" s="149">
        <f>IF(N413="sníž. přenesená",J413,0)</f>
        <v>0</v>
      </c>
      <c r="BI413" s="149">
        <f>IF(N413="nulová",J413,0)</f>
        <v>0</v>
      </c>
      <c r="BJ413" s="17" t="s">
        <v>21</v>
      </c>
      <c r="BK413" s="149">
        <f>ROUND(I413*H413,2)</f>
        <v>0</v>
      </c>
      <c r="BL413" s="17" t="s">
        <v>203</v>
      </c>
      <c r="BM413" s="148" t="s">
        <v>977</v>
      </c>
    </row>
    <row r="414" spans="2:65" s="12" customFormat="1" ht="11.25">
      <c r="B414" s="150"/>
      <c r="D414" s="151" t="s">
        <v>205</v>
      </c>
      <c r="E414" s="152" t="s">
        <v>1</v>
      </c>
      <c r="F414" s="153" t="s">
        <v>978</v>
      </c>
      <c r="H414" s="154">
        <v>18.899999999999999</v>
      </c>
      <c r="I414" s="155"/>
      <c r="L414" s="150"/>
      <c r="M414" s="156"/>
      <c r="T414" s="157"/>
      <c r="AT414" s="152" t="s">
        <v>205</v>
      </c>
      <c r="AU414" s="152" t="s">
        <v>89</v>
      </c>
      <c r="AV414" s="12" t="s">
        <v>89</v>
      </c>
      <c r="AW414" s="12" t="s">
        <v>36</v>
      </c>
      <c r="AX414" s="12" t="s">
        <v>21</v>
      </c>
      <c r="AY414" s="152" t="s">
        <v>196</v>
      </c>
    </row>
    <row r="415" spans="2:65" s="1" customFormat="1" ht="21.75" customHeight="1">
      <c r="B415" s="32"/>
      <c r="C415" s="137" t="s">
        <v>610</v>
      </c>
      <c r="D415" s="137" t="s">
        <v>198</v>
      </c>
      <c r="E415" s="138" t="s">
        <v>207</v>
      </c>
      <c r="F415" s="139" t="s">
        <v>208</v>
      </c>
      <c r="G415" s="140" t="s">
        <v>209</v>
      </c>
      <c r="H415" s="141">
        <v>2.4569999999999999</v>
      </c>
      <c r="I415" s="142"/>
      <c r="J415" s="143">
        <f>ROUND(I415*H415,2)</f>
        <v>0</v>
      </c>
      <c r="K415" s="139" t="s">
        <v>202</v>
      </c>
      <c r="L415" s="32"/>
      <c r="M415" s="144" t="s">
        <v>1</v>
      </c>
      <c r="N415" s="145" t="s">
        <v>46</v>
      </c>
      <c r="P415" s="146">
        <f>O415*H415</f>
        <v>0</v>
      </c>
      <c r="Q415" s="146">
        <v>0</v>
      </c>
      <c r="R415" s="146">
        <f>Q415*H415</f>
        <v>0</v>
      </c>
      <c r="S415" s="146">
        <v>0</v>
      </c>
      <c r="T415" s="147">
        <f>S415*H415</f>
        <v>0</v>
      </c>
      <c r="AR415" s="148" t="s">
        <v>203</v>
      </c>
      <c r="AT415" s="148" t="s">
        <v>198</v>
      </c>
      <c r="AU415" s="148" t="s">
        <v>89</v>
      </c>
      <c r="AY415" s="17" t="s">
        <v>196</v>
      </c>
      <c r="BE415" s="149">
        <f>IF(N415="základní",J415,0)</f>
        <v>0</v>
      </c>
      <c r="BF415" s="149">
        <f>IF(N415="snížená",J415,0)</f>
        <v>0</v>
      </c>
      <c r="BG415" s="149">
        <f>IF(N415="zákl. přenesená",J415,0)</f>
        <v>0</v>
      </c>
      <c r="BH415" s="149">
        <f>IF(N415="sníž. přenesená",J415,0)</f>
        <v>0</v>
      </c>
      <c r="BI415" s="149">
        <f>IF(N415="nulová",J415,0)</f>
        <v>0</v>
      </c>
      <c r="BJ415" s="17" t="s">
        <v>21</v>
      </c>
      <c r="BK415" s="149">
        <f>ROUND(I415*H415,2)</f>
        <v>0</v>
      </c>
      <c r="BL415" s="17" t="s">
        <v>203</v>
      </c>
      <c r="BM415" s="148" t="s">
        <v>979</v>
      </c>
    </row>
    <row r="416" spans="2:65" s="1" customFormat="1" ht="24.2" customHeight="1">
      <c r="B416" s="32"/>
      <c r="C416" s="137" t="s">
        <v>614</v>
      </c>
      <c r="D416" s="137" t="s">
        <v>198</v>
      </c>
      <c r="E416" s="138" t="s">
        <v>211</v>
      </c>
      <c r="F416" s="139" t="s">
        <v>212</v>
      </c>
      <c r="G416" s="140" t="s">
        <v>209</v>
      </c>
      <c r="H416" s="141">
        <v>9.8279999999999994</v>
      </c>
      <c r="I416" s="142"/>
      <c r="J416" s="143">
        <f>ROUND(I416*H416,2)</f>
        <v>0</v>
      </c>
      <c r="K416" s="139" t="s">
        <v>202</v>
      </c>
      <c r="L416" s="32"/>
      <c r="M416" s="144" t="s">
        <v>1</v>
      </c>
      <c r="N416" s="145" t="s">
        <v>46</v>
      </c>
      <c r="P416" s="146">
        <f>O416*H416</f>
        <v>0</v>
      </c>
      <c r="Q416" s="146">
        <v>0</v>
      </c>
      <c r="R416" s="146">
        <f>Q416*H416</f>
        <v>0</v>
      </c>
      <c r="S416" s="146">
        <v>0</v>
      </c>
      <c r="T416" s="147">
        <f>S416*H416</f>
        <v>0</v>
      </c>
      <c r="AR416" s="148" t="s">
        <v>203</v>
      </c>
      <c r="AT416" s="148" t="s">
        <v>198</v>
      </c>
      <c r="AU416" s="148" t="s">
        <v>89</v>
      </c>
      <c r="AY416" s="17" t="s">
        <v>196</v>
      </c>
      <c r="BE416" s="149">
        <f>IF(N416="základní",J416,0)</f>
        <v>0</v>
      </c>
      <c r="BF416" s="149">
        <f>IF(N416="snížená",J416,0)</f>
        <v>0</v>
      </c>
      <c r="BG416" s="149">
        <f>IF(N416="zákl. přenesená",J416,0)</f>
        <v>0</v>
      </c>
      <c r="BH416" s="149">
        <f>IF(N416="sníž. přenesená",J416,0)</f>
        <v>0</v>
      </c>
      <c r="BI416" s="149">
        <f>IF(N416="nulová",J416,0)</f>
        <v>0</v>
      </c>
      <c r="BJ416" s="17" t="s">
        <v>21</v>
      </c>
      <c r="BK416" s="149">
        <f>ROUND(I416*H416,2)</f>
        <v>0</v>
      </c>
      <c r="BL416" s="17" t="s">
        <v>203</v>
      </c>
      <c r="BM416" s="148" t="s">
        <v>980</v>
      </c>
    </row>
    <row r="417" spans="2:65" s="12" customFormat="1" ht="11.25">
      <c r="B417" s="150"/>
      <c r="D417" s="151" t="s">
        <v>205</v>
      </c>
      <c r="F417" s="153" t="s">
        <v>1773</v>
      </c>
      <c r="H417" s="154">
        <v>9.8279999999999994</v>
      </c>
      <c r="I417" s="155"/>
      <c r="L417" s="150"/>
      <c r="M417" s="156"/>
      <c r="T417" s="157"/>
      <c r="AT417" s="152" t="s">
        <v>205</v>
      </c>
      <c r="AU417" s="152" t="s">
        <v>89</v>
      </c>
      <c r="AV417" s="12" t="s">
        <v>89</v>
      </c>
      <c r="AW417" s="12" t="s">
        <v>4</v>
      </c>
      <c r="AX417" s="12" t="s">
        <v>21</v>
      </c>
      <c r="AY417" s="152" t="s">
        <v>196</v>
      </c>
    </row>
    <row r="418" spans="2:65" s="1" customFormat="1" ht="24.2" customHeight="1">
      <c r="B418" s="32"/>
      <c r="C418" s="137" t="s">
        <v>618</v>
      </c>
      <c r="D418" s="137" t="s">
        <v>198</v>
      </c>
      <c r="E418" s="138" t="s">
        <v>215</v>
      </c>
      <c r="F418" s="139" t="s">
        <v>216</v>
      </c>
      <c r="G418" s="140" t="s">
        <v>209</v>
      </c>
      <c r="H418" s="141">
        <v>2.4569999999999999</v>
      </c>
      <c r="I418" s="142"/>
      <c r="J418" s="143">
        <f>ROUND(I418*H418,2)</f>
        <v>0</v>
      </c>
      <c r="K418" s="139" t="s">
        <v>217</v>
      </c>
      <c r="L418" s="32"/>
      <c r="M418" s="144" t="s">
        <v>1</v>
      </c>
      <c r="N418" s="145" t="s">
        <v>46</v>
      </c>
      <c r="P418" s="146">
        <f>O418*H418</f>
        <v>0</v>
      </c>
      <c r="Q418" s="146">
        <v>0</v>
      </c>
      <c r="R418" s="146">
        <f>Q418*H418</f>
        <v>0</v>
      </c>
      <c r="S418" s="146">
        <v>0</v>
      </c>
      <c r="T418" s="147">
        <f>S418*H418</f>
        <v>0</v>
      </c>
      <c r="AR418" s="148" t="s">
        <v>203</v>
      </c>
      <c r="AT418" s="148" t="s">
        <v>198</v>
      </c>
      <c r="AU418" s="148" t="s">
        <v>89</v>
      </c>
      <c r="AY418" s="17" t="s">
        <v>196</v>
      </c>
      <c r="BE418" s="149">
        <f>IF(N418="základní",J418,0)</f>
        <v>0</v>
      </c>
      <c r="BF418" s="149">
        <f>IF(N418="snížená",J418,0)</f>
        <v>0</v>
      </c>
      <c r="BG418" s="149">
        <f>IF(N418="zákl. přenesená",J418,0)</f>
        <v>0</v>
      </c>
      <c r="BH418" s="149">
        <f>IF(N418="sníž. přenesená",J418,0)</f>
        <v>0</v>
      </c>
      <c r="BI418" s="149">
        <f>IF(N418="nulová",J418,0)</f>
        <v>0</v>
      </c>
      <c r="BJ418" s="17" t="s">
        <v>21</v>
      </c>
      <c r="BK418" s="149">
        <f>ROUND(I418*H418,2)</f>
        <v>0</v>
      </c>
      <c r="BL418" s="17" t="s">
        <v>203</v>
      </c>
      <c r="BM418" s="148" t="s">
        <v>982</v>
      </c>
    </row>
    <row r="419" spans="2:65" s="1" customFormat="1" ht="44.25" customHeight="1">
      <c r="B419" s="32"/>
      <c r="C419" s="137" t="s">
        <v>622</v>
      </c>
      <c r="D419" s="137" t="s">
        <v>198</v>
      </c>
      <c r="E419" s="138" t="s">
        <v>983</v>
      </c>
      <c r="F419" s="139" t="s">
        <v>984</v>
      </c>
      <c r="G419" s="140" t="s">
        <v>201</v>
      </c>
      <c r="H419" s="141">
        <v>39.69</v>
      </c>
      <c r="I419" s="142"/>
      <c r="J419" s="143">
        <f>ROUND(I419*H419,2)</f>
        <v>0</v>
      </c>
      <c r="K419" s="139" t="s">
        <v>217</v>
      </c>
      <c r="L419" s="32"/>
      <c r="M419" s="144" t="s">
        <v>1</v>
      </c>
      <c r="N419" s="145" t="s">
        <v>46</v>
      </c>
      <c r="P419" s="146">
        <f>O419*H419</f>
        <v>0</v>
      </c>
      <c r="Q419" s="146">
        <v>8.9219999999999994E-2</v>
      </c>
      <c r="R419" s="146">
        <f>Q419*H419</f>
        <v>3.5411417999999997</v>
      </c>
      <c r="S419" s="146">
        <v>0</v>
      </c>
      <c r="T419" s="147">
        <f>S419*H419</f>
        <v>0</v>
      </c>
      <c r="AR419" s="148" t="s">
        <v>203</v>
      </c>
      <c r="AT419" s="148" t="s">
        <v>198</v>
      </c>
      <c r="AU419" s="148" t="s">
        <v>89</v>
      </c>
      <c r="AY419" s="17" t="s">
        <v>196</v>
      </c>
      <c r="BE419" s="149">
        <f>IF(N419="základní",J419,0)</f>
        <v>0</v>
      </c>
      <c r="BF419" s="149">
        <f>IF(N419="snížená",J419,0)</f>
        <v>0</v>
      </c>
      <c r="BG419" s="149">
        <f>IF(N419="zákl. přenesená",J419,0)</f>
        <v>0</v>
      </c>
      <c r="BH419" s="149">
        <f>IF(N419="sníž. přenesená",J419,0)</f>
        <v>0</v>
      </c>
      <c r="BI419" s="149">
        <f>IF(N419="nulová",J419,0)</f>
        <v>0</v>
      </c>
      <c r="BJ419" s="17" t="s">
        <v>21</v>
      </c>
      <c r="BK419" s="149">
        <f>ROUND(I419*H419,2)</f>
        <v>0</v>
      </c>
      <c r="BL419" s="17" t="s">
        <v>203</v>
      </c>
      <c r="BM419" s="148" t="s">
        <v>985</v>
      </c>
    </row>
    <row r="420" spans="2:65" s="13" customFormat="1" ht="11.25">
      <c r="B420" s="158"/>
      <c r="D420" s="151" t="s">
        <v>205</v>
      </c>
      <c r="E420" s="159" t="s">
        <v>1</v>
      </c>
      <c r="F420" s="160" t="s">
        <v>448</v>
      </c>
      <c r="H420" s="159" t="s">
        <v>1</v>
      </c>
      <c r="I420" s="161"/>
      <c r="L420" s="158"/>
      <c r="M420" s="162"/>
      <c r="T420" s="163"/>
      <c r="AT420" s="159" t="s">
        <v>205</v>
      </c>
      <c r="AU420" s="159" t="s">
        <v>89</v>
      </c>
      <c r="AV420" s="13" t="s">
        <v>21</v>
      </c>
      <c r="AW420" s="13" t="s">
        <v>36</v>
      </c>
      <c r="AX420" s="13" t="s">
        <v>81</v>
      </c>
      <c r="AY420" s="159" t="s">
        <v>196</v>
      </c>
    </row>
    <row r="421" spans="2:65" s="13" customFormat="1" ht="11.25">
      <c r="B421" s="158"/>
      <c r="D421" s="151" t="s">
        <v>205</v>
      </c>
      <c r="E421" s="159" t="s">
        <v>1</v>
      </c>
      <c r="F421" s="160" t="s">
        <v>986</v>
      </c>
      <c r="H421" s="159" t="s">
        <v>1</v>
      </c>
      <c r="I421" s="161"/>
      <c r="L421" s="158"/>
      <c r="M421" s="162"/>
      <c r="T421" s="163"/>
      <c r="AT421" s="159" t="s">
        <v>205</v>
      </c>
      <c r="AU421" s="159" t="s">
        <v>89</v>
      </c>
      <c r="AV421" s="13" t="s">
        <v>21</v>
      </c>
      <c r="AW421" s="13" t="s">
        <v>36</v>
      </c>
      <c r="AX421" s="13" t="s">
        <v>81</v>
      </c>
      <c r="AY421" s="159" t="s">
        <v>196</v>
      </c>
    </row>
    <row r="422" spans="2:65" s="12" customFormat="1" ht="11.25">
      <c r="B422" s="150"/>
      <c r="D422" s="151" t="s">
        <v>205</v>
      </c>
      <c r="E422" s="152" t="s">
        <v>1</v>
      </c>
      <c r="F422" s="153" t="s">
        <v>1774</v>
      </c>
      <c r="H422" s="154">
        <v>39.69</v>
      </c>
      <c r="I422" s="155"/>
      <c r="L422" s="150"/>
      <c r="M422" s="156"/>
      <c r="T422" s="157"/>
      <c r="AT422" s="152" t="s">
        <v>205</v>
      </c>
      <c r="AU422" s="152" t="s">
        <v>89</v>
      </c>
      <c r="AV422" s="12" t="s">
        <v>89</v>
      </c>
      <c r="AW422" s="12" t="s">
        <v>36</v>
      </c>
      <c r="AX422" s="12" t="s">
        <v>81</v>
      </c>
      <c r="AY422" s="152" t="s">
        <v>196</v>
      </c>
    </row>
    <row r="423" spans="2:65" s="14" customFormat="1" ht="11.25">
      <c r="B423" s="164"/>
      <c r="D423" s="151" t="s">
        <v>205</v>
      </c>
      <c r="E423" s="165" t="s">
        <v>758</v>
      </c>
      <c r="F423" s="166" t="s">
        <v>249</v>
      </c>
      <c r="H423" s="167">
        <v>39.69</v>
      </c>
      <c r="I423" s="168"/>
      <c r="L423" s="164"/>
      <c r="M423" s="169"/>
      <c r="T423" s="170"/>
      <c r="AT423" s="165" t="s">
        <v>205</v>
      </c>
      <c r="AU423" s="165" t="s">
        <v>89</v>
      </c>
      <c r="AV423" s="14" t="s">
        <v>203</v>
      </c>
      <c r="AW423" s="14" t="s">
        <v>36</v>
      </c>
      <c r="AX423" s="14" t="s">
        <v>21</v>
      </c>
      <c r="AY423" s="165" t="s">
        <v>196</v>
      </c>
    </row>
    <row r="424" spans="2:65" s="1" customFormat="1" ht="24.2" customHeight="1">
      <c r="B424" s="32"/>
      <c r="C424" s="137" t="s">
        <v>626</v>
      </c>
      <c r="D424" s="137" t="s">
        <v>198</v>
      </c>
      <c r="E424" s="138" t="s">
        <v>988</v>
      </c>
      <c r="F424" s="139" t="s">
        <v>989</v>
      </c>
      <c r="G424" s="140" t="s">
        <v>201</v>
      </c>
      <c r="H424" s="141">
        <v>20.79</v>
      </c>
      <c r="I424" s="142"/>
      <c r="J424" s="143">
        <f>ROUND(I424*H424,2)</f>
        <v>0</v>
      </c>
      <c r="K424" s="139" t="s">
        <v>202</v>
      </c>
      <c r="L424" s="32"/>
      <c r="M424" s="144" t="s">
        <v>1</v>
      </c>
      <c r="N424" s="145" t="s">
        <v>46</v>
      </c>
      <c r="P424" s="146">
        <f>O424*H424</f>
        <v>0</v>
      </c>
      <c r="Q424" s="146">
        <v>0.57499999999999996</v>
      </c>
      <c r="R424" s="146">
        <f>Q424*H424</f>
        <v>11.954249999999998</v>
      </c>
      <c r="S424" s="146">
        <v>0</v>
      </c>
      <c r="T424" s="147">
        <f>S424*H424</f>
        <v>0</v>
      </c>
      <c r="AR424" s="148" t="s">
        <v>203</v>
      </c>
      <c r="AT424" s="148" t="s">
        <v>198</v>
      </c>
      <c r="AU424" s="148" t="s">
        <v>89</v>
      </c>
      <c r="AY424" s="17" t="s">
        <v>196</v>
      </c>
      <c r="BE424" s="149">
        <f>IF(N424="základní",J424,0)</f>
        <v>0</v>
      </c>
      <c r="BF424" s="149">
        <f>IF(N424="snížená",J424,0)</f>
        <v>0</v>
      </c>
      <c r="BG424" s="149">
        <f>IF(N424="zákl. přenesená",J424,0)</f>
        <v>0</v>
      </c>
      <c r="BH424" s="149">
        <f>IF(N424="sníž. přenesená",J424,0)</f>
        <v>0</v>
      </c>
      <c r="BI424" s="149">
        <f>IF(N424="nulová",J424,0)</f>
        <v>0</v>
      </c>
      <c r="BJ424" s="17" t="s">
        <v>21</v>
      </c>
      <c r="BK424" s="149">
        <f>ROUND(I424*H424,2)</f>
        <v>0</v>
      </c>
      <c r="BL424" s="17" t="s">
        <v>203</v>
      </c>
      <c r="BM424" s="148" t="s">
        <v>990</v>
      </c>
    </row>
    <row r="425" spans="2:65" s="13" customFormat="1" ht="11.25">
      <c r="B425" s="158"/>
      <c r="D425" s="151" t="s">
        <v>205</v>
      </c>
      <c r="E425" s="159" t="s">
        <v>1</v>
      </c>
      <c r="F425" s="160" t="s">
        <v>448</v>
      </c>
      <c r="H425" s="159" t="s">
        <v>1</v>
      </c>
      <c r="I425" s="161"/>
      <c r="L425" s="158"/>
      <c r="M425" s="162"/>
      <c r="T425" s="163"/>
      <c r="AT425" s="159" t="s">
        <v>205</v>
      </c>
      <c r="AU425" s="159" t="s">
        <v>89</v>
      </c>
      <c r="AV425" s="13" t="s">
        <v>21</v>
      </c>
      <c r="AW425" s="13" t="s">
        <v>36</v>
      </c>
      <c r="AX425" s="13" t="s">
        <v>81</v>
      </c>
      <c r="AY425" s="159" t="s">
        <v>196</v>
      </c>
    </row>
    <row r="426" spans="2:65" s="13" customFormat="1" ht="11.25">
      <c r="B426" s="158"/>
      <c r="D426" s="151" t="s">
        <v>205</v>
      </c>
      <c r="E426" s="159" t="s">
        <v>1</v>
      </c>
      <c r="F426" s="160" t="s">
        <v>991</v>
      </c>
      <c r="H426" s="159" t="s">
        <v>1</v>
      </c>
      <c r="I426" s="161"/>
      <c r="L426" s="158"/>
      <c r="M426" s="162"/>
      <c r="T426" s="163"/>
      <c r="AT426" s="159" t="s">
        <v>205</v>
      </c>
      <c r="AU426" s="159" t="s">
        <v>89</v>
      </c>
      <c r="AV426" s="13" t="s">
        <v>21</v>
      </c>
      <c r="AW426" s="13" t="s">
        <v>36</v>
      </c>
      <c r="AX426" s="13" t="s">
        <v>81</v>
      </c>
      <c r="AY426" s="159" t="s">
        <v>196</v>
      </c>
    </row>
    <row r="427" spans="2:65" s="12" customFormat="1" ht="11.25">
      <c r="B427" s="150"/>
      <c r="D427" s="151" t="s">
        <v>205</v>
      </c>
      <c r="E427" s="152" t="s">
        <v>1</v>
      </c>
      <c r="F427" s="153" t="s">
        <v>992</v>
      </c>
      <c r="H427" s="154">
        <v>20.79</v>
      </c>
      <c r="I427" s="155"/>
      <c r="L427" s="150"/>
      <c r="M427" s="156"/>
      <c r="T427" s="157"/>
      <c r="AT427" s="152" t="s">
        <v>205</v>
      </c>
      <c r="AU427" s="152" t="s">
        <v>89</v>
      </c>
      <c r="AV427" s="12" t="s">
        <v>89</v>
      </c>
      <c r="AW427" s="12" t="s">
        <v>36</v>
      </c>
      <c r="AX427" s="12" t="s">
        <v>81</v>
      </c>
      <c r="AY427" s="152" t="s">
        <v>196</v>
      </c>
    </row>
    <row r="428" spans="2:65" s="14" customFormat="1" ht="11.25">
      <c r="B428" s="164"/>
      <c r="D428" s="151" t="s">
        <v>205</v>
      </c>
      <c r="E428" s="165" t="s">
        <v>993</v>
      </c>
      <c r="F428" s="166" t="s">
        <v>249</v>
      </c>
      <c r="H428" s="167">
        <v>20.79</v>
      </c>
      <c r="I428" s="168"/>
      <c r="L428" s="164"/>
      <c r="M428" s="169"/>
      <c r="T428" s="170"/>
      <c r="AT428" s="165" t="s">
        <v>205</v>
      </c>
      <c r="AU428" s="165" t="s">
        <v>89</v>
      </c>
      <c r="AV428" s="14" t="s">
        <v>203</v>
      </c>
      <c r="AW428" s="14" t="s">
        <v>36</v>
      </c>
      <c r="AX428" s="14" t="s">
        <v>21</v>
      </c>
      <c r="AY428" s="165" t="s">
        <v>196</v>
      </c>
    </row>
    <row r="429" spans="2:65" s="1" customFormat="1" ht="24.2" customHeight="1">
      <c r="B429" s="32"/>
      <c r="C429" s="137" t="s">
        <v>630</v>
      </c>
      <c r="D429" s="137" t="s">
        <v>198</v>
      </c>
      <c r="E429" s="138" t="s">
        <v>994</v>
      </c>
      <c r="F429" s="139" t="s">
        <v>995</v>
      </c>
      <c r="G429" s="140" t="s">
        <v>209</v>
      </c>
      <c r="H429" s="141">
        <v>15.494999999999999</v>
      </c>
      <c r="I429" s="142"/>
      <c r="J429" s="143">
        <f>ROUND(I429*H429,2)</f>
        <v>0</v>
      </c>
      <c r="K429" s="139" t="s">
        <v>202</v>
      </c>
      <c r="L429" s="32"/>
      <c r="M429" s="144" t="s">
        <v>1</v>
      </c>
      <c r="N429" s="145" t="s">
        <v>46</v>
      </c>
      <c r="P429" s="146">
        <f>O429*H429</f>
        <v>0</v>
      </c>
      <c r="Q429" s="146">
        <v>0</v>
      </c>
      <c r="R429" s="146">
        <f>Q429*H429</f>
        <v>0</v>
      </c>
      <c r="S429" s="146">
        <v>0</v>
      </c>
      <c r="T429" s="147">
        <f>S429*H429</f>
        <v>0</v>
      </c>
      <c r="AR429" s="148" t="s">
        <v>203</v>
      </c>
      <c r="AT429" s="148" t="s">
        <v>198</v>
      </c>
      <c r="AU429" s="148" t="s">
        <v>89</v>
      </c>
      <c r="AY429" s="17" t="s">
        <v>196</v>
      </c>
      <c r="BE429" s="149">
        <f>IF(N429="základní",J429,0)</f>
        <v>0</v>
      </c>
      <c r="BF429" s="149">
        <f>IF(N429="snížená",J429,0)</f>
        <v>0</v>
      </c>
      <c r="BG429" s="149">
        <f>IF(N429="zákl. přenesená",J429,0)</f>
        <v>0</v>
      </c>
      <c r="BH429" s="149">
        <f>IF(N429="sníž. přenesená",J429,0)</f>
        <v>0</v>
      </c>
      <c r="BI429" s="149">
        <f>IF(N429="nulová",J429,0)</f>
        <v>0</v>
      </c>
      <c r="BJ429" s="17" t="s">
        <v>21</v>
      </c>
      <c r="BK429" s="149">
        <f>ROUND(I429*H429,2)</f>
        <v>0</v>
      </c>
      <c r="BL429" s="17" t="s">
        <v>203</v>
      </c>
      <c r="BM429" s="148" t="s">
        <v>996</v>
      </c>
    </row>
    <row r="430" spans="2:65" s="11" customFormat="1" ht="22.9" customHeight="1">
      <c r="B430" s="125"/>
      <c r="D430" s="126" t="s">
        <v>80</v>
      </c>
      <c r="E430" s="135" t="s">
        <v>997</v>
      </c>
      <c r="F430" s="135" t="s">
        <v>998</v>
      </c>
      <c r="I430" s="128"/>
      <c r="J430" s="136">
        <f>BK430</f>
        <v>0</v>
      </c>
      <c r="L430" s="125"/>
      <c r="M430" s="130"/>
      <c r="P430" s="131">
        <f>SUM(P431:P464)</f>
        <v>0</v>
      </c>
      <c r="R430" s="131">
        <f>SUM(R431:R464)</f>
        <v>2.9822870000000004</v>
      </c>
      <c r="T430" s="132">
        <f>SUM(T431:T464)</f>
        <v>2.0474999999999999</v>
      </c>
      <c r="AR430" s="126" t="s">
        <v>21</v>
      </c>
      <c r="AT430" s="133" t="s">
        <v>80</v>
      </c>
      <c r="AU430" s="133" t="s">
        <v>21</v>
      </c>
      <c r="AY430" s="126" t="s">
        <v>196</v>
      </c>
      <c r="BK430" s="134">
        <f>SUM(BK431:BK464)</f>
        <v>0</v>
      </c>
    </row>
    <row r="431" spans="2:65" s="1" customFormat="1" ht="24.2" customHeight="1">
      <c r="B431" s="32"/>
      <c r="C431" s="137" t="s">
        <v>634</v>
      </c>
      <c r="D431" s="137" t="s">
        <v>198</v>
      </c>
      <c r="E431" s="138" t="s">
        <v>818</v>
      </c>
      <c r="F431" s="139" t="s">
        <v>819</v>
      </c>
      <c r="G431" s="140" t="s">
        <v>201</v>
      </c>
      <c r="H431" s="141">
        <v>7</v>
      </c>
      <c r="I431" s="142"/>
      <c r="J431" s="143">
        <f>ROUND(I431*H431,2)</f>
        <v>0</v>
      </c>
      <c r="K431" s="139" t="s">
        <v>217</v>
      </c>
      <c r="L431" s="32"/>
      <c r="M431" s="144" t="s">
        <v>1</v>
      </c>
      <c r="N431" s="145" t="s">
        <v>46</v>
      </c>
      <c r="P431" s="146">
        <f>O431*H431</f>
        <v>0</v>
      </c>
      <c r="Q431" s="146">
        <v>0</v>
      </c>
      <c r="R431" s="146">
        <f>Q431*H431</f>
        <v>0</v>
      </c>
      <c r="S431" s="146">
        <v>0.13</v>
      </c>
      <c r="T431" s="147">
        <f>S431*H431</f>
        <v>0.91</v>
      </c>
      <c r="AR431" s="148" t="s">
        <v>203</v>
      </c>
      <c r="AT431" s="148" t="s">
        <v>198</v>
      </c>
      <c r="AU431" s="148" t="s">
        <v>89</v>
      </c>
      <c r="AY431" s="17" t="s">
        <v>196</v>
      </c>
      <c r="BE431" s="149">
        <f>IF(N431="základní",J431,0)</f>
        <v>0</v>
      </c>
      <c r="BF431" s="149">
        <f>IF(N431="snížená",J431,0)</f>
        <v>0</v>
      </c>
      <c r="BG431" s="149">
        <f>IF(N431="zákl. přenesená",J431,0)</f>
        <v>0</v>
      </c>
      <c r="BH431" s="149">
        <f>IF(N431="sníž. přenesená",J431,0)</f>
        <v>0</v>
      </c>
      <c r="BI431" s="149">
        <f>IF(N431="nulová",J431,0)</f>
        <v>0</v>
      </c>
      <c r="BJ431" s="17" t="s">
        <v>21</v>
      </c>
      <c r="BK431" s="149">
        <f>ROUND(I431*H431,2)</f>
        <v>0</v>
      </c>
      <c r="BL431" s="17" t="s">
        <v>203</v>
      </c>
      <c r="BM431" s="148" t="s">
        <v>999</v>
      </c>
    </row>
    <row r="432" spans="2:65" s="12" customFormat="1" ht="11.25">
      <c r="B432" s="150"/>
      <c r="D432" s="151" t="s">
        <v>205</v>
      </c>
      <c r="E432" s="152" t="s">
        <v>1</v>
      </c>
      <c r="F432" s="153" t="s">
        <v>1000</v>
      </c>
      <c r="H432" s="154">
        <v>7</v>
      </c>
      <c r="I432" s="155"/>
      <c r="L432" s="150"/>
      <c r="M432" s="156"/>
      <c r="T432" s="157"/>
      <c r="AT432" s="152" t="s">
        <v>205</v>
      </c>
      <c r="AU432" s="152" t="s">
        <v>89</v>
      </c>
      <c r="AV432" s="12" t="s">
        <v>89</v>
      </c>
      <c r="AW432" s="12" t="s">
        <v>36</v>
      </c>
      <c r="AX432" s="12" t="s">
        <v>21</v>
      </c>
      <c r="AY432" s="152" t="s">
        <v>196</v>
      </c>
    </row>
    <row r="433" spans="2:65" s="1" customFormat="1" ht="33" customHeight="1">
      <c r="B433" s="32"/>
      <c r="C433" s="137" t="s">
        <v>639</v>
      </c>
      <c r="D433" s="137" t="s">
        <v>198</v>
      </c>
      <c r="E433" s="138" t="s">
        <v>815</v>
      </c>
      <c r="F433" s="139" t="s">
        <v>816</v>
      </c>
      <c r="G433" s="140" t="s">
        <v>201</v>
      </c>
      <c r="H433" s="141">
        <v>7</v>
      </c>
      <c r="I433" s="142"/>
      <c r="J433" s="143">
        <f>ROUND(I433*H433,2)</f>
        <v>0</v>
      </c>
      <c r="K433" s="139" t="s">
        <v>202</v>
      </c>
      <c r="L433" s="32"/>
      <c r="M433" s="144" t="s">
        <v>1</v>
      </c>
      <c r="N433" s="145" t="s">
        <v>46</v>
      </c>
      <c r="P433" s="146">
        <f>O433*H433</f>
        <v>0</v>
      </c>
      <c r="Q433" s="146">
        <v>0</v>
      </c>
      <c r="R433" s="146">
        <f>Q433*H433</f>
        <v>0</v>
      </c>
      <c r="S433" s="146">
        <v>0</v>
      </c>
      <c r="T433" s="147">
        <f>S433*H433</f>
        <v>0</v>
      </c>
      <c r="AR433" s="148" t="s">
        <v>203</v>
      </c>
      <c r="AT433" s="148" t="s">
        <v>198</v>
      </c>
      <c r="AU433" s="148" t="s">
        <v>89</v>
      </c>
      <c r="AY433" s="17" t="s">
        <v>196</v>
      </c>
      <c r="BE433" s="149">
        <f>IF(N433="základní",J433,0)</f>
        <v>0</v>
      </c>
      <c r="BF433" s="149">
        <f>IF(N433="snížená",J433,0)</f>
        <v>0</v>
      </c>
      <c r="BG433" s="149">
        <f>IF(N433="zákl. přenesená",J433,0)</f>
        <v>0</v>
      </c>
      <c r="BH433" s="149">
        <f>IF(N433="sníž. přenesená",J433,0)</f>
        <v>0</v>
      </c>
      <c r="BI433" s="149">
        <f>IF(N433="nulová",J433,0)</f>
        <v>0</v>
      </c>
      <c r="BJ433" s="17" t="s">
        <v>21</v>
      </c>
      <c r="BK433" s="149">
        <f>ROUND(I433*H433,2)</f>
        <v>0</v>
      </c>
      <c r="BL433" s="17" t="s">
        <v>203</v>
      </c>
      <c r="BM433" s="148" t="s">
        <v>1001</v>
      </c>
    </row>
    <row r="434" spans="2:65" s="12" customFormat="1" ht="11.25">
      <c r="B434" s="150"/>
      <c r="D434" s="151" t="s">
        <v>205</v>
      </c>
      <c r="E434" s="152" t="s">
        <v>1</v>
      </c>
      <c r="F434" s="153" t="s">
        <v>1002</v>
      </c>
      <c r="H434" s="154">
        <v>7</v>
      </c>
      <c r="I434" s="155"/>
      <c r="L434" s="150"/>
      <c r="M434" s="156"/>
      <c r="T434" s="157"/>
      <c r="AT434" s="152" t="s">
        <v>205</v>
      </c>
      <c r="AU434" s="152" t="s">
        <v>89</v>
      </c>
      <c r="AV434" s="12" t="s">
        <v>89</v>
      </c>
      <c r="AW434" s="12" t="s">
        <v>36</v>
      </c>
      <c r="AX434" s="12" t="s">
        <v>21</v>
      </c>
      <c r="AY434" s="152" t="s">
        <v>196</v>
      </c>
    </row>
    <row r="435" spans="2:65" s="1" customFormat="1" ht="21.75" customHeight="1">
      <c r="B435" s="32"/>
      <c r="C435" s="137" t="s">
        <v>643</v>
      </c>
      <c r="D435" s="137" t="s">
        <v>198</v>
      </c>
      <c r="E435" s="138" t="s">
        <v>207</v>
      </c>
      <c r="F435" s="139" t="s">
        <v>208</v>
      </c>
      <c r="G435" s="140" t="s">
        <v>209</v>
      </c>
      <c r="H435" s="141">
        <v>0.91</v>
      </c>
      <c r="I435" s="142"/>
      <c r="J435" s="143">
        <f>ROUND(I435*H435,2)</f>
        <v>0</v>
      </c>
      <c r="K435" s="139" t="s">
        <v>202</v>
      </c>
      <c r="L435" s="32"/>
      <c r="M435" s="144" t="s">
        <v>1</v>
      </c>
      <c r="N435" s="145" t="s">
        <v>46</v>
      </c>
      <c r="P435" s="146">
        <f>O435*H435</f>
        <v>0</v>
      </c>
      <c r="Q435" s="146">
        <v>0</v>
      </c>
      <c r="R435" s="146">
        <f>Q435*H435</f>
        <v>0</v>
      </c>
      <c r="S435" s="146">
        <v>0</v>
      </c>
      <c r="T435" s="147">
        <f>S435*H435</f>
        <v>0</v>
      </c>
      <c r="AR435" s="148" t="s">
        <v>203</v>
      </c>
      <c r="AT435" s="148" t="s">
        <v>198</v>
      </c>
      <c r="AU435" s="148" t="s">
        <v>89</v>
      </c>
      <c r="AY435" s="17" t="s">
        <v>196</v>
      </c>
      <c r="BE435" s="149">
        <f>IF(N435="základní",J435,0)</f>
        <v>0</v>
      </c>
      <c r="BF435" s="149">
        <f>IF(N435="snížená",J435,0)</f>
        <v>0</v>
      </c>
      <c r="BG435" s="149">
        <f>IF(N435="zákl. přenesená",J435,0)</f>
        <v>0</v>
      </c>
      <c r="BH435" s="149">
        <f>IF(N435="sníž. přenesená",J435,0)</f>
        <v>0</v>
      </c>
      <c r="BI435" s="149">
        <f>IF(N435="nulová",J435,0)</f>
        <v>0</v>
      </c>
      <c r="BJ435" s="17" t="s">
        <v>21</v>
      </c>
      <c r="BK435" s="149">
        <f>ROUND(I435*H435,2)</f>
        <v>0</v>
      </c>
      <c r="BL435" s="17" t="s">
        <v>203</v>
      </c>
      <c r="BM435" s="148" t="s">
        <v>1003</v>
      </c>
    </row>
    <row r="436" spans="2:65" s="1" customFormat="1" ht="24.2" customHeight="1">
      <c r="B436" s="32"/>
      <c r="C436" s="137" t="s">
        <v>647</v>
      </c>
      <c r="D436" s="137" t="s">
        <v>198</v>
      </c>
      <c r="E436" s="138" t="s">
        <v>211</v>
      </c>
      <c r="F436" s="139" t="s">
        <v>212</v>
      </c>
      <c r="G436" s="140" t="s">
        <v>209</v>
      </c>
      <c r="H436" s="141">
        <v>3.64</v>
      </c>
      <c r="I436" s="142"/>
      <c r="J436" s="143">
        <f>ROUND(I436*H436,2)</f>
        <v>0</v>
      </c>
      <c r="K436" s="139" t="s">
        <v>202</v>
      </c>
      <c r="L436" s="32"/>
      <c r="M436" s="144" t="s">
        <v>1</v>
      </c>
      <c r="N436" s="145" t="s">
        <v>46</v>
      </c>
      <c r="P436" s="146">
        <f>O436*H436</f>
        <v>0</v>
      </c>
      <c r="Q436" s="146">
        <v>0</v>
      </c>
      <c r="R436" s="146">
        <f>Q436*H436</f>
        <v>0</v>
      </c>
      <c r="S436" s="146">
        <v>0</v>
      </c>
      <c r="T436" s="147">
        <f>S436*H436</f>
        <v>0</v>
      </c>
      <c r="AR436" s="148" t="s">
        <v>203</v>
      </c>
      <c r="AT436" s="148" t="s">
        <v>198</v>
      </c>
      <c r="AU436" s="148" t="s">
        <v>89</v>
      </c>
      <c r="AY436" s="17" t="s">
        <v>196</v>
      </c>
      <c r="BE436" s="149">
        <f>IF(N436="základní",J436,0)</f>
        <v>0</v>
      </c>
      <c r="BF436" s="149">
        <f>IF(N436="snížená",J436,0)</f>
        <v>0</v>
      </c>
      <c r="BG436" s="149">
        <f>IF(N436="zákl. přenesená",J436,0)</f>
        <v>0</v>
      </c>
      <c r="BH436" s="149">
        <f>IF(N436="sníž. přenesená",J436,0)</f>
        <v>0</v>
      </c>
      <c r="BI436" s="149">
        <f>IF(N436="nulová",J436,0)</f>
        <v>0</v>
      </c>
      <c r="BJ436" s="17" t="s">
        <v>21</v>
      </c>
      <c r="BK436" s="149">
        <f>ROUND(I436*H436,2)</f>
        <v>0</v>
      </c>
      <c r="BL436" s="17" t="s">
        <v>203</v>
      </c>
      <c r="BM436" s="148" t="s">
        <v>1004</v>
      </c>
    </row>
    <row r="437" spans="2:65" s="12" customFormat="1" ht="11.25">
      <c r="B437" s="150"/>
      <c r="D437" s="151" t="s">
        <v>205</v>
      </c>
      <c r="F437" s="153" t="s">
        <v>1775</v>
      </c>
      <c r="H437" s="154">
        <v>3.64</v>
      </c>
      <c r="I437" s="155"/>
      <c r="L437" s="150"/>
      <c r="M437" s="156"/>
      <c r="T437" s="157"/>
      <c r="AT437" s="152" t="s">
        <v>205</v>
      </c>
      <c r="AU437" s="152" t="s">
        <v>89</v>
      </c>
      <c r="AV437" s="12" t="s">
        <v>89</v>
      </c>
      <c r="AW437" s="12" t="s">
        <v>4</v>
      </c>
      <c r="AX437" s="12" t="s">
        <v>21</v>
      </c>
      <c r="AY437" s="152" t="s">
        <v>196</v>
      </c>
    </row>
    <row r="438" spans="2:65" s="1" customFormat="1" ht="24.2" customHeight="1">
      <c r="B438" s="32"/>
      <c r="C438" s="137" t="s">
        <v>651</v>
      </c>
      <c r="D438" s="137" t="s">
        <v>198</v>
      </c>
      <c r="E438" s="138" t="s">
        <v>215</v>
      </c>
      <c r="F438" s="139" t="s">
        <v>216</v>
      </c>
      <c r="G438" s="140" t="s">
        <v>209</v>
      </c>
      <c r="H438" s="141">
        <v>0.91</v>
      </c>
      <c r="I438" s="142"/>
      <c r="J438" s="143">
        <f>ROUND(I438*H438,2)</f>
        <v>0</v>
      </c>
      <c r="K438" s="139" t="s">
        <v>217</v>
      </c>
      <c r="L438" s="32"/>
      <c r="M438" s="144" t="s">
        <v>1</v>
      </c>
      <c r="N438" s="145" t="s">
        <v>46</v>
      </c>
      <c r="P438" s="146">
        <f>O438*H438</f>
        <v>0</v>
      </c>
      <c r="Q438" s="146">
        <v>0</v>
      </c>
      <c r="R438" s="146">
        <f>Q438*H438</f>
        <v>0</v>
      </c>
      <c r="S438" s="146">
        <v>0</v>
      </c>
      <c r="T438" s="147">
        <f>S438*H438</f>
        <v>0</v>
      </c>
      <c r="AR438" s="148" t="s">
        <v>203</v>
      </c>
      <c r="AT438" s="148" t="s">
        <v>198</v>
      </c>
      <c r="AU438" s="148" t="s">
        <v>89</v>
      </c>
      <c r="AY438" s="17" t="s">
        <v>196</v>
      </c>
      <c r="BE438" s="149">
        <f>IF(N438="základní",J438,0)</f>
        <v>0</v>
      </c>
      <c r="BF438" s="149">
        <f>IF(N438="snížená",J438,0)</f>
        <v>0</v>
      </c>
      <c r="BG438" s="149">
        <f>IF(N438="zákl. přenesená",J438,0)</f>
        <v>0</v>
      </c>
      <c r="BH438" s="149">
        <f>IF(N438="sníž. přenesená",J438,0)</f>
        <v>0</v>
      </c>
      <c r="BI438" s="149">
        <f>IF(N438="nulová",J438,0)</f>
        <v>0</v>
      </c>
      <c r="BJ438" s="17" t="s">
        <v>21</v>
      </c>
      <c r="BK438" s="149">
        <f>ROUND(I438*H438,2)</f>
        <v>0</v>
      </c>
      <c r="BL438" s="17" t="s">
        <v>203</v>
      </c>
      <c r="BM438" s="148" t="s">
        <v>1006</v>
      </c>
    </row>
    <row r="439" spans="2:65" s="1" customFormat="1" ht="33" customHeight="1">
      <c r="B439" s="32"/>
      <c r="C439" s="137" t="s">
        <v>655</v>
      </c>
      <c r="D439" s="137" t="s">
        <v>198</v>
      </c>
      <c r="E439" s="138" t="s">
        <v>845</v>
      </c>
      <c r="F439" s="139" t="s">
        <v>846</v>
      </c>
      <c r="G439" s="140" t="s">
        <v>201</v>
      </c>
      <c r="H439" s="141">
        <v>3.5</v>
      </c>
      <c r="I439" s="142"/>
      <c r="J439" s="143">
        <f>ROUND(I439*H439,2)</f>
        <v>0</v>
      </c>
      <c r="K439" s="139" t="s">
        <v>202</v>
      </c>
      <c r="L439" s="32"/>
      <c r="M439" s="144" t="s">
        <v>1</v>
      </c>
      <c r="N439" s="145" t="s">
        <v>46</v>
      </c>
      <c r="P439" s="146">
        <f>O439*H439</f>
        <v>0</v>
      </c>
      <c r="Q439" s="146">
        <v>0</v>
      </c>
      <c r="R439" s="146">
        <f>Q439*H439</f>
        <v>0</v>
      </c>
      <c r="S439" s="146">
        <v>0.32500000000000001</v>
      </c>
      <c r="T439" s="147">
        <f>S439*H439</f>
        <v>1.1375</v>
      </c>
      <c r="AR439" s="148" t="s">
        <v>203</v>
      </c>
      <c r="AT439" s="148" t="s">
        <v>198</v>
      </c>
      <c r="AU439" s="148" t="s">
        <v>89</v>
      </c>
      <c r="AY439" s="17" t="s">
        <v>196</v>
      </c>
      <c r="BE439" s="149">
        <f>IF(N439="základní",J439,0)</f>
        <v>0</v>
      </c>
      <c r="BF439" s="149">
        <f>IF(N439="snížená",J439,0)</f>
        <v>0</v>
      </c>
      <c r="BG439" s="149">
        <f>IF(N439="zákl. přenesená",J439,0)</f>
        <v>0</v>
      </c>
      <c r="BH439" s="149">
        <f>IF(N439="sníž. přenesená",J439,0)</f>
        <v>0</v>
      </c>
      <c r="BI439" s="149">
        <f>IF(N439="nulová",J439,0)</f>
        <v>0</v>
      </c>
      <c r="BJ439" s="17" t="s">
        <v>21</v>
      </c>
      <c r="BK439" s="149">
        <f>ROUND(I439*H439,2)</f>
        <v>0</v>
      </c>
      <c r="BL439" s="17" t="s">
        <v>203</v>
      </c>
      <c r="BM439" s="148" t="s">
        <v>1007</v>
      </c>
    </row>
    <row r="440" spans="2:65" s="12" customFormat="1" ht="11.25">
      <c r="B440" s="150"/>
      <c r="D440" s="151" t="s">
        <v>205</v>
      </c>
      <c r="E440" s="152" t="s">
        <v>1</v>
      </c>
      <c r="F440" s="153" t="s">
        <v>1008</v>
      </c>
      <c r="H440" s="154">
        <v>3.5</v>
      </c>
      <c r="I440" s="155"/>
      <c r="L440" s="150"/>
      <c r="M440" s="156"/>
      <c r="T440" s="157"/>
      <c r="AT440" s="152" t="s">
        <v>205</v>
      </c>
      <c r="AU440" s="152" t="s">
        <v>89</v>
      </c>
      <c r="AV440" s="12" t="s">
        <v>89</v>
      </c>
      <c r="AW440" s="12" t="s">
        <v>36</v>
      </c>
      <c r="AX440" s="12" t="s">
        <v>21</v>
      </c>
      <c r="AY440" s="152" t="s">
        <v>196</v>
      </c>
    </row>
    <row r="441" spans="2:65" s="1" customFormat="1" ht="24.2" customHeight="1">
      <c r="B441" s="32"/>
      <c r="C441" s="137" t="s">
        <v>27</v>
      </c>
      <c r="D441" s="137" t="s">
        <v>198</v>
      </c>
      <c r="E441" s="138" t="s">
        <v>849</v>
      </c>
      <c r="F441" s="139" t="s">
        <v>850</v>
      </c>
      <c r="G441" s="140" t="s">
        <v>227</v>
      </c>
      <c r="H441" s="141">
        <v>7</v>
      </c>
      <c r="I441" s="142"/>
      <c r="J441" s="143">
        <f>ROUND(I441*H441,2)</f>
        <v>0</v>
      </c>
      <c r="K441" s="139" t="s">
        <v>202</v>
      </c>
      <c r="L441" s="32"/>
      <c r="M441" s="144" t="s">
        <v>1</v>
      </c>
      <c r="N441" s="145" t="s">
        <v>46</v>
      </c>
      <c r="P441" s="146">
        <f>O441*H441</f>
        <v>0</v>
      </c>
      <c r="Q441" s="146">
        <v>3.0000000000000001E-5</v>
      </c>
      <c r="R441" s="146">
        <f>Q441*H441</f>
        <v>2.1000000000000001E-4</v>
      </c>
      <c r="S441" s="146">
        <v>0</v>
      </c>
      <c r="T441" s="147">
        <f>S441*H441</f>
        <v>0</v>
      </c>
      <c r="AR441" s="148" t="s">
        <v>203</v>
      </c>
      <c r="AT441" s="148" t="s">
        <v>198</v>
      </c>
      <c r="AU441" s="148" t="s">
        <v>89</v>
      </c>
      <c r="AY441" s="17" t="s">
        <v>196</v>
      </c>
      <c r="BE441" s="149">
        <f>IF(N441="základní",J441,0)</f>
        <v>0</v>
      </c>
      <c r="BF441" s="149">
        <f>IF(N441="snížená",J441,0)</f>
        <v>0</v>
      </c>
      <c r="BG441" s="149">
        <f>IF(N441="zákl. přenesená",J441,0)</f>
        <v>0</v>
      </c>
      <c r="BH441" s="149">
        <f>IF(N441="sníž. přenesená",J441,0)</f>
        <v>0</v>
      </c>
      <c r="BI441" s="149">
        <f>IF(N441="nulová",J441,0)</f>
        <v>0</v>
      </c>
      <c r="BJ441" s="17" t="s">
        <v>21</v>
      </c>
      <c r="BK441" s="149">
        <f>ROUND(I441*H441,2)</f>
        <v>0</v>
      </c>
      <c r="BL441" s="17" t="s">
        <v>203</v>
      </c>
      <c r="BM441" s="148" t="s">
        <v>1009</v>
      </c>
    </row>
    <row r="442" spans="2:65" s="13" customFormat="1" ht="11.25">
      <c r="B442" s="158"/>
      <c r="D442" s="151" t="s">
        <v>205</v>
      </c>
      <c r="E442" s="159" t="s">
        <v>1</v>
      </c>
      <c r="F442" s="160" t="s">
        <v>448</v>
      </c>
      <c r="H442" s="159" t="s">
        <v>1</v>
      </c>
      <c r="I442" s="161"/>
      <c r="L442" s="158"/>
      <c r="M442" s="162"/>
      <c r="T442" s="163"/>
      <c r="AT442" s="159" t="s">
        <v>205</v>
      </c>
      <c r="AU442" s="159" t="s">
        <v>89</v>
      </c>
      <c r="AV442" s="13" t="s">
        <v>21</v>
      </c>
      <c r="AW442" s="13" t="s">
        <v>36</v>
      </c>
      <c r="AX442" s="13" t="s">
        <v>81</v>
      </c>
      <c r="AY442" s="159" t="s">
        <v>196</v>
      </c>
    </row>
    <row r="443" spans="2:65" s="13" customFormat="1" ht="11.25">
      <c r="B443" s="158"/>
      <c r="D443" s="151" t="s">
        <v>205</v>
      </c>
      <c r="E443" s="159" t="s">
        <v>1</v>
      </c>
      <c r="F443" s="160" t="s">
        <v>1010</v>
      </c>
      <c r="H443" s="159" t="s">
        <v>1</v>
      </c>
      <c r="I443" s="161"/>
      <c r="L443" s="158"/>
      <c r="M443" s="162"/>
      <c r="T443" s="163"/>
      <c r="AT443" s="159" t="s">
        <v>205</v>
      </c>
      <c r="AU443" s="159" t="s">
        <v>89</v>
      </c>
      <c r="AV443" s="13" t="s">
        <v>21</v>
      </c>
      <c r="AW443" s="13" t="s">
        <v>36</v>
      </c>
      <c r="AX443" s="13" t="s">
        <v>81</v>
      </c>
      <c r="AY443" s="159" t="s">
        <v>196</v>
      </c>
    </row>
    <row r="444" spans="2:65" s="12" customFormat="1" ht="11.25">
      <c r="B444" s="150"/>
      <c r="D444" s="151" t="s">
        <v>205</v>
      </c>
      <c r="E444" s="152" t="s">
        <v>1</v>
      </c>
      <c r="F444" s="153" t="s">
        <v>1776</v>
      </c>
      <c r="H444" s="154">
        <v>7</v>
      </c>
      <c r="I444" s="155"/>
      <c r="L444" s="150"/>
      <c r="M444" s="156"/>
      <c r="T444" s="157"/>
      <c r="AT444" s="152" t="s">
        <v>205</v>
      </c>
      <c r="AU444" s="152" t="s">
        <v>89</v>
      </c>
      <c r="AV444" s="12" t="s">
        <v>89</v>
      </c>
      <c r="AW444" s="12" t="s">
        <v>36</v>
      </c>
      <c r="AX444" s="12" t="s">
        <v>21</v>
      </c>
      <c r="AY444" s="152" t="s">
        <v>196</v>
      </c>
    </row>
    <row r="445" spans="2:65" s="1" customFormat="1" ht="21.75" customHeight="1">
      <c r="B445" s="32"/>
      <c r="C445" s="137" t="s">
        <v>690</v>
      </c>
      <c r="D445" s="137" t="s">
        <v>198</v>
      </c>
      <c r="E445" s="138" t="s">
        <v>232</v>
      </c>
      <c r="F445" s="139" t="s">
        <v>233</v>
      </c>
      <c r="G445" s="140" t="s">
        <v>209</v>
      </c>
      <c r="H445" s="141">
        <v>1.1379999999999999</v>
      </c>
      <c r="I445" s="142"/>
      <c r="J445" s="143">
        <f>ROUND(I445*H445,2)</f>
        <v>0</v>
      </c>
      <c r="K445" s="139" t="s">
        <v>202</v>
      </c>
      <c r="L445" s="32"/>
      <c r="M445" s="144" t="s">
        <v>1</v>
      </c>
      <c r="N445" s="145" t="s">
        <v>46</v>
      </c>
      <c r="P445" s="146">
        <f>O445*H445</f>
        <v>0</v>
      </c>
      <c r="Q445" s="146">
        <v>0</v>
      </c>
      <c r="R445" s="146">
        <f>Q445*H445</f>
        <v>0</v>
      </c>
      <c r="S445" s="146">
        <v>0</v>
      </c>
      <c r="T445" s="147">
        <f>S445*H445</f>
        <v>0</v>
      </c>
      <c r="AR445" s="148" t="s">
        <v>203</v>
      </c>
      <c r="AT445" s="148" t="s">
        <v>198</v>
      </c>
      <c r="AU445" s="148" t="s">
        <v>89</v>
      </c>
      <c r="AY445" s="17" t="s">
        <v>196</v>
      </c>
      <c r="BE445" s="149">
        <f>IF(N445="základní",J445,0)</f>
        <v>0</v>
      </c>
      <c r="BF445" s="149">
        <f>IF(N445="snížená",J445,0)</f>
        <v>0</v>
      </c>
      <c r="BG445" s="149">
        <f>IF(N445="zákl. přenesená",J445,0)</f>
        <v>0</v>
      </c>
      <c r="BH445" s="149">
        <f>IF(N445="sníž. přenesená",J445,0)</f>
        <v>0</v>
      </c>
      <c r="BI445" s="149">
        <f>IF(N445="nulová",J445,0)</f>
        <v>0</v>
      </c>
      <c r="BJ445" s="17" t="s">
        <v>21</v>
      </c>
      <c r="BK445" s="149">
        <f>ROUND(I445*H445,2)</f>
        <v>0</v>
      </c>
      <c r="BL445" s="17" t="s">
        <v>203</v>
      </c>
      <c r="BM445" s="148" t="s">
        <v>1012</v>
      </c>
    </row>
    <row r="446" spans="2:65" s="1" customFormat="1" ht="24.2" customHeight="1">
      <c r="B446" s="32"/>
      <c r="C446" s="137" t="s">
        <v>694</v>
      </c>
      <c r="D446" s="137" t="s">
        <v>198</v>
      </c>
      <c r="E446" s="138" t="s">
        <v>236</v>
      </c>
      <c r="F446" s="139" t="s">
        <v>237</v>
      </c>
      <c r="G446" s="140" t="s">
        <v>209</v>
      </c>
      <c r="H446" s="141">
        <v>4.5519999999999996</v>
      </c>
      <c r="I446" s="142"/>
      <c r="J446" s="143">
        <f>ROUND(I446*H446,2)</f>
        <v>0</v>
      </c>
      <c r="K446" s="139" t="s">
        <v>202</v>
      </c>
      <c r="L446" s="32"/>
      <c r="M446" s="144" t="s">
        <v>1</v>
      </c>
      <c r="N446" s="145" t="s">
        <v>46</v>
      </c>
      <c r="P446" s="146">
        <f>O446*H446</f>
        <v>0</v>
      </c>
      <c r="Q446" s="146">
        <v>0</v>
      </c>
      <c r="R446" s="146">
        <f>Q446*H446</f>
        <v>0</v>
      </c>
      <c r="S446" s="146">
        <v>0</v>
      </c>
      <c r="T446" s="147">
        <f>S446*H446</f>
        <v>0</v>
      </c>
      <c r="AR446" s="148" t="s">
        <v>203</v>
      </c>
      <c r="AT446" s="148" t="s">
        <v>198</v>
      </c>
      <c r="AU446" s="148" t="s">
        <v>89</v>
      </c>
      <c r="AY446" s="17" t="s">
        <v>196</v>
      </c>
      <c r="BE446" s="149">
        <f>IF(N446="základní",J446,0)</f>
        <v>0</v>
      </c>
      <c r="BF446" s="149">
        <f>IF(N446="snížená",J446,0)</f>
        <v>0</v>
      </c>
      <c r="BG446" s="149">
        <f>IF(N446="zákl. přenesená",J446,0)</f>
        <v>0</v>
      </c>
      <c r="BH446" s="149">
        <f>IF(N446="sníž. přenesená",J446,0)</f>
        <v>0</v>
      </c>
      <c r="BI446" s="149">
        <f>IF(N446="nulová",J446,0)</f>
        <v>0</v>
      </c>
      <c r="BJ446" s="17" t="s">
        <v>21</v>
      </c>
      <c r="BK446" s="149">
        <f>ROUND(I446*H446,2)</f>
        <v>0</v>
      </c>
      <c r="BL446" s="17" t="s">
        <v>203</v>
      </c>
      <c r="BM446" s="148" t="s">
        <v>1013</v>
      </c>
    </row>
    <row r="447" spans="2:65" s="12" customFormat="1" ht="11.25">
      <c r="B447" s="150"/>
      <c r="D447" s="151" t="s">
        <v>205</v>
      </c>
      <c r="F447" s="153" t="s">
        <v>1777</v>
      </c>
      <c r="H447" s="154">
        <v>4.5519999999999996</v>
      </c>
      <c r="I447" s="155"/>
      <c r="L447" s="150"/>
      <c r="M447" s="156"/>
      <c r="T447" s="157"/>
      <c r="AT447" s="152" t="s">
        <v>205</v>
      </c>
      <c r="AU447" s="152" t="s">
        <v>89</v>
      </c>
      <c r="AV447" s="12" t="s">
        <v>89</v>
      </c>
      <c r="AW447" s="12" t="s">
        <v>4</v>
      </c>
      <c r="AX447" s="12" t="s">
        <v>21</v>
      </c>
      <c r="AY447" s="152" t="s">
        <v>196</v>
      </c>
    </row>
    <row r="448" spans="2:65" s="1" customFormat="1" ht="37.9" customHeight="1">
      <c r="B448" s="32"/>
      <c r="C448" s="137" t="s">
        <v>698</v>
      </c>
      <c r="D448" s="137" t="s">
        <v>198</v>
      </c>
      <c r="E448" s="138" t="s">
        <v>241</v>
      </c>
      <c r="F448" s="139" t="s">
        <v>242</v>
      </c>
      <c r="G448" s="140" t="s">
        <v>209</v>
      </c>
      <c r="H448" s="141">
        <v>1.1379999999999999</v>
      </c>
      <c r="I448" s="142"/>
      <c r="J448" s="143">
        <f>ROUND(I448*H448,2)</f>
        <v>0</v>
      </c>
      <c r="K448" s="139" t="s">
        <v>217</v>
      </c>
      <c r="L448" s="32"/>
      <c r="M448" s="144" t="s">
        <v>1</v>
      </c>
      <c r="N448" s="145" t="s">
        <v>46</v>
      </c>
      <c r="P448" s="146">
        <f>O448*H448</f>
        <v>0</v>
      </c>
      <c r="Q448" s="146">
        <v>0</v>
      </c>
      <c r="R448" s="146">
        <f>Q448*H448</f>
        <v>0</v>
      </c>
      <c r="S448" s="146">
        <v>0</v>
      </c>
      <c r="T448" s="147">
        <f>S448*H448</f>
        <v>0</v>
      </c>
      <c r="AR448" s="148" t="s">
        <v>203</v>
      </c>
      <c r="AT448" s="148" t="s">
        <v>198</v>
      </c>
      <c r="AU448" s="148" t="s">
        <v>89</v>
      </c>
      <c r="AY448" s="17" t="s">
        <v>196</v>
      </c>
      <c r="BE448" s="149">
        <f>IF(N448="základní",J448,0)</f>
        <v>0</v>
      </c>
      <c r="BF448" s="149">
        <f>IF(N448="snížená",J448,0)</f>
        <v>0</v>
      </c>
      <c r="BG448" s="149">
        <f>IF(N448="zákl. přenesená",J448,0)</f>
        <v>0</v>
      </c>
      <c r="BH448" s="149">
        <f>IF(N448="sníž. přenesená",J448,0)</f>
        <v>0</v>
      </c>
      <c r="BI448" s="149">
        <f>IF(N448="nulová",J448,0)</f>
        <v>0</v>
      </c>
      <c r="BJ448" s="17" t="s">
        <v>21</v>
      </c>
      <c r="BK448" s="149">
        <f>ROUND(I448*H448,2)</f>
        <v>0</v>
      </c>
      <c r="BL448" s="17" t="s">
        <v>203</v>
      </c>
      <c r="BM448" s="148" t="s">
        <v>1015</v>
      </c>
    </row>
    <row r="449" spans="2:65" s="1" customFormat="1" ht="44.25" customHeight="1">
      <c r="B449" s="32"/>
      <c r="C449" s="137" t="s">
        <v>703</v>
      </c>
      <c r="D449" s="137" t="s">
        <v>198</v>
      </c>
      <c r="E449" s="138" t="s">
        <v>1016</v>
      </c>
      <c r="F449" s="139" t="s">
        <v>1017</v>
      </c>
      <c r="G449" s="140" t="s">
        <v>201</v>
      </c>
      <c r="H449" s="141">
        <v>10.85</v>
      </c>
      <c r="I449" s="142"/>
      <c r="J449" s="143">
        <f>ROUND(I449*H449,2)</f>
        <v>0</v>
      </c>
      <c r="K449" s="139" t="s">
        <v>217</v>
      </c>
      <c r="L449" s="32"/>
      <c r="M449" s="144" t="s">
        <v>1</v>
      </c>
      <c r="N449" s="145" t="s">
        <v>46</v>
      </c>
      <c r="P449" s="146">
        <f>O449*H449</f>
        <v>0</v>
      </c>
      <c r="Q449" s="146">
        <v>0.11162</v>
      </c>
      <c r="R449" s="146">
        <f>Q449*H449</f>
        <v>1.211077</v>
      </c>
      <c r="S449" s="146">
        <v>0</v>
      </c>
      <c r="T449" s="147">
        <f>S449*H449</f>
        <v>0</v>
      </c>
      <c r="AR449" s="148" t="s">
        <v>203</v>
      </c>
      <c r="AT449" s="148" t="s">
        <v>198</v>
      </c>
      <c r="AU449" s="148" t="s">
        <v>89</v>
      </c>
      <c r="AY449" s="17" t="s">
        <v>196</v>
      </c>
      <c r="BE449" s="149">
        <f>IF(N449="základní",J449,0)</f>
        <v>0</v>
      </c>
      <c r="BF449" s="149">
        <f>IF(N449="snížená",J449,0)</f>
        <v>0</v>
      </c>
      <c r="BG449" s="149">
        <f>IF(N449="zákl. přenesená",J449,0)</f>
        <v>0</v>
      </c>
      <c r="BH449" s="149">
        <f>IF(N449="sníž. přenesená",J449,0)</f>
        <v>0</v>
      </c>
      <c r="BI449" s="149">
        <f>IF(N449="nulová",J449,0)</f>
        <v>0</v>
      </c>
      <c r="BJ449" s="17" t="s">
        <v>21</v>
      </c>
      <c r="BK449" s="149">
        <f>ROUND(I449*H449,2)</f>
        <v>0</v>
      </c>
      <c r="BL449" s="17" t="s">
        <v>203</v>
      </c>
      <c r="BM449" s="148" t="s">
        <v>1018</v>
      </c>
    </row>
    <row r="450" spans="2:65" s="13" customFormat="1" ht="11.25">
      <c r="B450" s="158"/>
      <c r="D450" s="151" t="s">
        <v>205</v>
      </c>
      <c r="E450" s="159" t="s">
        <v>1</v>
      </c>
      <c r="F450" s="160" t="s">
        <v>448</v>
      </c>
      <c r="H450" s="159" t="s">
        <v>1</v>
      </c>
      <c r="I450" s="161"/>
      <c r="L450" s="158"/>
      <c r="M450" s="162"/>
      <c r="T450" s="163"/>
      <c r="AT450" s="159" t="s">
        <v>205</v>
      </c>
      <c r="AU450" s="159" t="s">
        <v>89</v>
      </c>
      <c r="AV450" s="13" t="s">
        <v>21</v>
      </c>
      <c r="AW450" s="13" t="s">
        <v>36</v>
      </c>
      <c r="AX450" s="13" t="s">
        <v>81</v>
      </c>
      <c r="AY450" s="159" t="s">
        <v>196</v>
      </c>
    </row>
    <row r="451" spans="2:65" s="13" customFormat="1" ht="11.25">
      <c r="B451" s="158"/>
      <c r="D451" s="151" t="s">
        <v>205</v>
      </c>
      <c r="E451" s="159" t="s">
        <v>1</v>
      </c>
      <c r="F451" s="160" t="s">
        <v>1010</v>
      </c>
      <c r="H451" s="159" t="s">
        <v>1</v>
      </c>
      <c r="I451" s="161"/>
      <c r="L451" s="158"/>
      <c r="M451" s="162"/>
      <c r="T451" s="163"/>
      <c r="AT451" s="159" t="s">
        <v>205</v>
      </c>
      <c r="AU451" s="159" t="s">
        <v>89</v>
      </c>
      <c r="AV451" s="13" t="s">
        <v>21</v>
      </c>
      <c r="AW451" s="13" t="s">
        <v>36</v>
      </c>
      <c r="AX451" s="13" t="s">
        <v>81</v>
      </c>
      <c r="AY451" s="159" t="s">
        <v>196</v>
      </c>
    </row>
    <row r="452" spans="2:65" s="12" customFormat="1" ht="11.25">
      <c r="B452" s="150"/>
      <c r="D452" s="151" t="s">
        <v>205</v>
      </c>
      <c r="E452" s="152" t="s">
        <v>1</v>
      </c>
      <c r="F452" s="153" t="s">
        <v>1778</v>
      </c>
      <c r="H452" s="154">
        <v>10.85</v>
      </c>
      <c r="I452" s="155"/>
      <c r="L452" s="150"/>
      <c r="M452" s="156"/>
      <c r="T452" s="157"/>
      <c r="AT452" s="152" t="s">
        <v>205</v>
      </c>
      <c r="AU452" s="152" t="s">
        <v>89</v>
      </c>
      <c r="AV452" s="12" t="s">
        <v>89</v>
      </c>
      <c r="AW452" s="12" t="s">
        <v>36</v>
      </c>
      <c r="AX452" s="12" t="s">
        <v>81</v>
      </c>
      <c r="AY452" s="152" t="s">
        <v>196</v>
      </c>
    </row>
    <row r="453" spans="2:65" s="14" customFormat="1" ht="11.25">
      <c r="B453" s="164"/>
      <c r="D453" s="151" t="s">
        <v>205</v>
      </c>
      <c r="E453" s="165" t="s">
        <v>760</v>
      </c>
      <c r="F453" s="166" t="s">
        <v>249</v>
      </c>
      <c r="H453" s="167">
        <v>10.85</v>
      </c>
      <c r="I453" s="168"/>
      <c r="L453" s="164"/>
      <c r="M453" s="169"/>
      <c r="T453" s="170"/>
      <c r="AT453" s="165" t="s">
        <v>205</v>
      </c>
      <c r="AU453" s="165" t="s">
        <v>89</v>
      </c>
      <c r="AV453" s="14" t="s">
        <v>203</v>
      </c>
      <c r="AW453" s="14" t="s">
        <v>36</v>
      </c>
      <c r="AX453" s="14" t="s">
        <v>21</v>
      </c>
      <c r="AY453" s="165" t="s">
        <v>196</v>
      </c>
    </row>
    <row r="454" spans="2:65" s="1" customFormat="1" ht="24.2" customHeight="1">
      <c r="B454" s="32"/>
      <c r="C454" s="137" t="s">
        <v>708</v>
      </c>
      <c r="D454" s="137" t="s">
        <v>198</v>
      </c>
      <c r="E454" s="138" t="s">
        <v>1020</v>
      </c>
      <c r="F454" s="139" t="s">
        <v>1021</v>
      </c>
      <c r="G454" s="140" t="s">
        <v>201</v>
      </c>
      <c r="H454" s="141">
        <v>7.35</v>
      </c>
      <c r="I454" s="142"/>
      <c r="J454" s="143">
        <f>ROUND(I454*H454,2)</f>
        <v>0</v>
      </c>
      <c r="K454" s="139" t="s">
        <v>202</v>
      </c>
      <c r="L454" s="32"/>
      <c r="M454" s="144" t="s">
        <v>1</v>
      </c>
      <c r="N454" s="145" t="s">
        <v>46</v>
      </c>
      <c r="P454" s="146">
        <f>O454*H454</f>
        <v>0</v>
      </c>
      <c r="Q454" s="146">
        <v>0</v>
      </c>
      <c r="R454" s="146">
        <f>Q454*H454</f>
        <v>0</v>
      </c>
      <c r="S454" s="146">
        <v>0</v>
      </c>
      <c r="T454" s="147">
        <f>S454*H454</f>
        <v>0</v>
      </c>
      <c r="AR454" s="148" t="s">
        <v>203</v>
      </c>
      <c r="AT454" s="148" t="s">
        <v>198</v>
      </c>
      <c r="AU454" s="148" t="s">
        <v>89</v>
      </c>
      <c r="AY454" s="17" t="s">
        <v>196</v>
      </c>
      <c r="BE454" s="149">
        <f>IF(N454="základní",J454,0)</f>
        <v>0</v>
      </c>
      <c r="BF454" s="149">
        <f>IF(N454="snížená",J454,0)</f>
        <v>0</v>
      </c>
      <c r="BG454" s="149">
        <f>IF(N454="zákl. přenesená",J454,0)</f>
        <v>0</v>
      </c>
      <c r="BH454" s="149">
        <f>IF(N454="sníž. přenesená",J454,0)</f>
        <v>0</v>
      </c>
      <c r="BI454" s="149">
        <f>IF(N454="nulová",J454,0)</f>
        <v>0</v>
      </c>
      <c r="BJ454" s="17" t="s">
        <v>21</v>
      </c>
      <c r="BK454" s="149">
        <f>ROUND(I454*H454,2)</f>
        <v>0</v>
      </c>
      <c r="BL454" s="17" t="s">
        <v>203</v>
      </c>
      <c r="BM454" s="148" t="s">
        <v>1022</v>
      </c>
    </row>
    <row r="455" spans="2:65" s="13" customFormat="1" ht="11.25">
      <c r="B455" s="158"/>
      <c r="D455" s="151" t="s">
        <v>205</v>
      </c>
      <c r="E455" s="159" t="s">
        <v>1</v>
      </c>
      <c r="F455" s="160" t="s">
        <v>448</v>
      </c>
      <c r="H455" s="159" t="s">
        <v>1</v>
      </c>
      <c r="I455" s="161"/>
      <c r="L455" s="158"/>
      <c r="M455" s="162"/>
      <c r="T455" s="163"/>
      <c r="AT455" s="159" t="s">
        <v>205</v>
      </c>
      <c r="AU455" s="159" t="s">
        <v>89</v>
      </c>
      <c r="AV455" s="13" t="s">
        <v>21</v>
      </c>
      <c r="AW455" s="13" t="s">
        <v>36</v>
      </c>
      <c r="AX455" s="13" t="s">
        <v>81</v>
      </c>
      <c r="AY455" s="159" t="s">
        <v>196</v>
      </c>
    </row>
    <row r="456" spans="2:65" s="13" customFormat="1" ht="11.25">
      <c r="B456" s="158"/>
      <c r="D456" s="151" t="s">
        <v>205</v>
      </c>
      <c r="E456" s="159" t="s">
        <v>1</v>
      </c>
      <c r="F456" s="160" t="s">
        <v>1010</v>
      </c>
      <c r="H456" s="159" t="s">
        <v>1</v>
      </c>
      <c r="I456" s="161"/>
      <c r="L456" s="158"/>
      <c r="M456" s="162"/>
      <c r="T456" s="163"/>
      <c r="AT456" s="159" t="s">
        <v>205</v>
      </c>
      <c r="AU456" s="159" t="s">
        <v>89</v>
      </c>
      <c r="AV456" s="13" t="s">
        <v>21</v>
      </c>
      <c r="AW456" s="13" t="s">
        <v>36</v>
      </c>
      <c r="AX456" s="13" t="s">
        <v>81</v>
      </c>
      <c r="AY456" s="159" t="s">
        <v>196</v>
      </c>
    </row>
    <row r="457" spans="2:65" s="12" customFormat="1" ht="11.25">
      <c r="B457" s="150"/>
      <c r="D457" s="151" t="s">
        <v>205</v>
      </c>
      <c r="E457" s="152" t="s">
        <v>1</v>
      </c>
      <c r="F457" s="153" t="s">
        <v>1779</v>
      </c>
      <c r="H457" s="154">
        <v>7.35</v>
      </c>
      <c r="I457" s="155"/>
      <c r="L457" s="150"/>
      <c r="M457" s="156"/>
      <c r="T457" s="157"/>
      <c r="AT457" s="152" t="s">
        <v>205</v>
      </c>
      <c r="AU457" s="152" t="s">
        <v>89</v>
      </c>
      <c r="AV457" s="12" t="s">
        <v>89</v>
      </c>
      <c r="AW457" s="12" t="s">
        <v>36</v>
      </c>
      <c r="AX457" s="12" t="s">
        <v>81</v>
      </c>
      <c r="AY457" s="152" t="s">
        <v>196</v>
      </c>
    </row>
    <row r="458" spans="2:65" s="14" customFormat="1" ht="11.25">
      <c r="B458" s="164"/>
      <c r="D458" s="151" t="s">
        <v>205</v>
      </c>
      <c r="E458" s="165" t="s">
        <v>784</v>
      </c>
      <c r="F458" s="166" t="s">
        <v>249</v>
      </c>
      <c r="H458" s="167">
        <v>7.35</v>
      </c>
      <c r="I458" s="168"/>
      <c r="L458" s="164"/>
      <c r="M458" s="169"/>
      <c r="T458" s="170"/>
      <c r="AT458" s="165" t="s">
        <v>205</v>
      </c>
      <c r="AU458" s="165" t="s">
        <v>89</v>
      </c>
      <c r="AV458" s="14" t="s">
        <v>203</v>
      </c>
      <c r="AW458" s="14" t="s">
        <v>36</v>
      </c>
      <c r="AX458" s="14" t="s">
        <v>21</v>
      </c>
      <c r="AY458" s="165" t="s">
        <v>196</v>
      </c>
    </row>
    <row r="459" spans="2:65" s="1" customFormat="1" ht="24.2" customHeight="1">
      <c r="B459" s="32"/>
      <c r="C459" s="137" t="s">
        <v>713</v>
      </c>
      <c r="D459" s="137" t="s">
        <v>198</v>
      </c>
      <c r="E459" s="138" t="s">
        <v>1024</v>
      </c>
      <c r="F459" s="139" t="s">
        <v>1025</v>
      </c>
      <c r="G459" s="140" t="s">
        <v>201</v>
      </c>
      <c r="H459" s="141">
        <v>3.85</v>
      </c>
      <c r="I459" s="142"/>
      <c r="J459" s="143">
        <f>ROUND(I459*H459,2)</f>
        <v>0</v>
      </c>
      <c r="K459" s="139" t="s">
        <v>202</v>
      </c>
      <c r="L459" s="32"/>
      <c r="M459" s="144" t="s">
        <v>1</v>
      </c>
      <c r="N459" s="145" t="s">
        <v>46</v>
      </c>
      <c r="P459" s="146">
        <f>O459*H459</f>
        <v>0</v>
      </c>
      <c r="Q459" s="146">
        <v>0.46</v>
      </c>
      <c r="R459" s="146">
        <f>Q459*H459</f>
        <v>1.7710000000000001</v>
      </c>
      <c r="S459" s="146">
        <v>0</v>
      </c>
      <c r="T459" s="147">
        <f>S459*H459</f>
        <v>0</v>
      </c>
      <c r="AR459" s="148" t="s">
        <v>203</v>
      </c>
      <c r="AT459" s="148" t="s">
        <v>198</v>
      </c>
      <c r="AU459" s="148" t="s">
        <v>89</v>
      </c>
      <c r="AY459" s="17" t="s">
        <v>196</v>
      </c>
      <c r="BE459" s="149">
        <f>IF(N459="základní",J459,0)</f>
        <v>0</v>
      </c>
      <c r="BF459" s="149">
        <f>IF(N459="snížená",J459,0)</f>
        <v>0</v>
      </c>
      <c r="BG459" s="149">
        <f>IF(N459="zákl. přenesená",J459,0)</f>
        <v>0</v>
      </c>
      <c r="BH459" s="149">
        <f>IF(N459="sníž. přenesená",J459,0)</f>
        <v>0</v>
      </c>
      <c r="BI459" s="149">
        <f>IF(N459="nulová",J459,0)</f>
        <v>0</v>
      </c>
      <c r="BJ459" s="17" t="s">
        <v>21</v>
      </c>
      <c r="BK459" s="149">
        <f>ROUND(I459*H459,2)</f>
        <v>0</v>
      </c>
      <c r="BL459" s="17" t="s">
        <v>203</v>
      </c>
      <c r="BM459" s="148" t="s">
        <v>1026</v>
      </c>
    </row>
    <row r="460" spans="2:65" s="13" customFormat="1" ht="11.25">
      <c r="B460" s="158"/>
      <c r="D460" s="151" t="s">
        <v>205</v>
      </c>
      <c r="E460" s="159" t="s">
        <v>1</v>
      </c>
      <c r="F460" s="160" t="s">
        <v>448</v>
      </c>
      <c r="H460" s="159" t="s">
        <v>1</v>
      </c>
      <c r="I460" s="161"/>
      <c r="L460" s="158"/>
      <c r="M460" s="162"/>
      <c r="T460" s="163"/>
      <c r="AT460" s="159" t="s">
        <v>205</v>
      </c>
      <c r="AU460" s="159" t="s">
        <v>89</v>
      </c>
      <c r="AV460" s="13" t="s">
        <v>21</v>
      </c>
      <c r="AW460" s="13" t="s">
        <v>36</v>
      </c>
      <c r="AX460" s="13" t="s">
        <v>81</v>
      </c>
      <c r="AY460" s="159" t="s">
        <v>196</v>
      </c>
    </row>
    <row r="461" spans="2:65" s="13" customFormat="1" ht="11.25">
      <c r="B461" s="158"/>
      <c r="D461" s="151" t="s">
        <v>205</v>
      </c>
      <c r="E461" s="159" t="s">
        <v>1</v>
      </c>
      <c r="F461" s="160" t="s">
        <v>1027</v>
      </c>
      <c r="H461" s="159" t="s">
        <v>1</v>
      </c>
      <c r="I461" s="161"/>
      <c r="L461" s="158"/>
      <c r="M461" s="162"/>
      <c r="T461" s="163"/>
      <c r="AT461" s="159" t="s">
        <v>205</v>
      </c>
      <c r="AU461" s="159" t="s">
        <v>89</v>
      </c>
      <c r="AV461" s="13" t="s">
        <v>21</v>
      </c>
      <c r="AW461" s="13" t="s">
        <v>36</v>
      </c>
      <c r="AX461" s="13" t="s">
        <v>81</v>
      </c>
      <c r="AY461" s="159" t="s">
        <v>196</v>
      </c>
    </row>
    <row r="462" spans="2:65" s="12" customFormat="1" ht="11.25">
      <c r="B462" s="150"/>
      <c r="D462" s="151" t="s">
        <v>205</v>
      </c>
      <c r="E462" s="152" t="s">
        <v>1</v>
      </c>
      <c r="F462" s="153" t="s">
        <v>1028</v>
      </c>
      <c r="H462" s="154">
        <v>3.85</v>
      </c>
      <c r="I462" s="155"/>
      <c r="L462" s="150"/>
      <c r="M462" s="156"/>
      <c r="T462" s="157"/>
      <c r="AT462" s="152" t="s">
        <v>205</v>
      </c>
      <c r="AU462" s="152" t="s">
        <v>89</v>
      </c>
      <c r="AV462" s="12" t="s">
        <v>89</v>
      </c>
      <c r="AW462" s="12" t="s">
        <v>36</v>
      </c>
      <c r="AX462" s="12" t="s">
        <v>81</v>
      </c>
      <c r="AY462" s="152" t="s">
        <v>196</v>
      </c>
    </row>
    <row r="463" spans="2:65" s="14" customFormat="1" ht="11.25">
      <c r="B463" s="164"/>
      <c r="D463" s="151" t="s">
        <v>205</v>
      </c>
      <c r="E463" s="165" t="s">
        <v>1029</v>
      </c>
      <c r="F463" s="166" t="s">
        <v>249</v>
      </c>
      <c r="H463" s="167">
        <v>3.85</v>
      </c>
      <c r="I463" s="168"/>
      <c r="L463" s="164"/>
      <c r="M463" s="169"/>
      <c r="T463" s="170"/>
      <c r="AT463" s="165" t="s">
        <v>205</v>
      </c>
      <c r="AU463" s="165" t="s">
        <v>89</v>
      </c>
      <c r="AV463" s="14" t="s">
        <v>203</v>
      </c>
      <c r="AW463" s="14" t="s">
        <v>36</v>
      </c>
      <c r="AX463" s="14" t="s">
        <v>21</v>
      </c>
      <c r="AY463" s="165" t="s">
        <v>196</v>
      </c>
    </row>
    <row r="464" spans="2:65" s="1" customFormat="1" ht="24.2" customHeight="1">
      <c r="B464" s="32"/>
      <c r="C464" s="137" t="s">
        <v>717</v>
      </c>
      <c r="D464" s="137" t="s">
        <v>198</v>
      </c>
      <c r="E464" s="138" t="s">
        <v>994</v>
      </c>
      <c r="F464" s="139" t="s">
        <v>995</v>
      </c>
      <c r="G464" s="140" t="s">
        <v>209</v>
      </c>
      <c r="H464" s="141">
        <v>2.9820000000000002</v>
      </c>
      <c r="I464" s="142"/>
      <c r="J464" s="143">
        <f>ROUND(I464*H464,2)</f>
        <v>0</v>
      </c>
      <c r="K464" s="139" t="s">
        <v>202</v>
      </c>
      <c r="L464" s="32"/>
      <c r="M464" s="144" t="s">
        <v>1</v>
      </c>
      <c r="N464" s="145" t="s">
        <v>46</v>
      </c>
      <c r="P464" s="146">
        <f>O464*H464</f>
        <v>0</v>
      </c>
      <c r="Q464" s="146">
        <v>0</v>
      </c>
      <c r="R464" s="146">
        <f>Q464*H464</f>
        <v>0</v>
      </c>
      <c r="S464" s="146">
        <v>0</v>
      </c>
      <c r="T464" s="147">
        <f>S464*H464</f>
        <v>0</v>
      </c>
      <c r="AR464" s="148" t="s">
        <v>203</v>
      </c>
      <c r="AT464" s="148" t="s">
        <v>198</v>
      </c>
      <c r="AU464" s="148" t="s">
        <v>89</v>
      </c>
      <c r="AY464" s="17" t="s">
        <v>196</v>
      </c>
      <c r="BE464" s="149">
        <f>IF(N464="základní",J464,0)</f>
        <v>0</v>
      </c>
      <c r="BF464" s="149">
        <f>IF(N464="snížená",J464,0)</f>
        <v>0</v>
      </c>
      <c r="BG464" s="149">
        <f>IF(N464="zákl. přenesená",J464,0)</f>
        <v>0</v>
      </c>
      <c r="BH464" s="149">
        <f>IF(N464="sníž. přenesená",J464,0)</f>
        <v>0</v>
      </c>
      <c r="BI464" s="149">
        <f>IF(N464="nulová",J464,0)</f>
        <v>0</v>
      </c>
      <c r="BJ464" s="17" t="s">
        <v>21</v>
      </c>
      <c r="BK464" s="149">
        <f>ROUND(I464*H464,2)</f>
        <v>0</v>
      </c>
      <c r="BL464" s="17" t="s">
        <v>203</v>
      </c>
      <c r="BM464" s="148" t="s">
        <v>1030</v>
      </c>
    </row>
    <row r="465" spans="2:65" s="11" customFormat="1" ht="22.9" customHeight="1">
      <c r="B465" s="125"/>
      <c r="D465" s="126" t="s">
        <v>80</v>
      </c>
      <c r="E465" s="135" t="s">
        <v>235</v>
      </c>
      <c r="F465" s="135" t="s">
        <v>499</v>
      </c>
      <c r="I465" s="128"/>
      <c r="J465" s="136">
        <f>BK465</f>
        <v>0</v>
      </c>
      <c r="L465" s="125"/>
      <c r="M465" s="130"/>
      <c r="P465" s="131">
        <f>SUM(P466:P535)</f>
        <v>0</v>
      </c>
      <c r="R465" s="131">
        <f>SUM(R466:R535)</f>
        <v>0.87157849000000009</v>
      </c>
      <c r="T465" s="132">
        <f>SUM(T466:T535)</f>
        <v>1.5559500000000002</v>
      </c>
      <c r="AR465" s="126" t="s">
        <v>21</v>
      </c>
      <c r="AT465" s="133" t="s">
        <v>80</v>
      </c>
      <c r="AU465" s="133" t="s">
        <v>21</v>
      </c>
      <c r="AY465" s="126" t="s">
        <v>196</v>
      </c>
      <c r="BK465" s="134">
        <f>SUM(BK466:BK535)</f>
        <v>0</v>
      </c>
    </row>
    <row r="466" spans="2:65" s="1" customFormat="1" ht="66.75" customHeight="1">
      <c r="B466" s="32"/>
      <c r="C466" s="137" t="s">
        <v>719</v>
      </c>
      <c r="D466" s="137" t="s">
        <v>198</v>
      </c>
      <c r="E466" s="138" t="s">
        <v>1548</v>
      </c>
      <c r="F466" s="139" t="s">
        <v>1549</v>
      </c>
      <c r="G466" s="140" t="s">
        <v>227</v>
      </c>
      <c r="H466" s="141">
        <v>17</v>
      </c>
      <c r="I466" s="142"/>
      <c r="J466" s="143">
        <f>ROUND(I466*H466,2)</f>
        <v>0</v>
      </c>
      <c r="K466" s="139" t="s">
        <v>217</v>
      </c>
      <c r="L466" s="32"/>
      <c r="M466" s="144" t="s">
        <v>1</v>
      </c>
      <c r="N466" s="145" t="s">
        <v>46</v>
      </c>
      <c r="P466" s="146">
        <f>O466*H466</f>
        <v>0</v>
      </c>
      <c r="Q466" s="146">
        <v>0.02</v>
      </c>
      <c r="R466" s="146">
        <f>Q466*H466</f>
        <v>0.34</v>
      </c>
      <c r="S466" s="146">
        <v>0</v>
      </c>
      <c r="T466" s="147">
        <f>S466*H466</f>
        <v>0</v>
      </c>
      <c r="AR466" s="148" t="s">
        <v>203</v>
      </c>
      <c r="AT466" s="148" t="s">
        <v>198</v>
      </c>
      <c r="AU466" s="148" t="s">
        <v>89</v>
      </c>
      <c r="AY466" s="17" t="s">
        <v>196</v>
      </c>
      <c r="BE466" s="149">
        <f>IF(N466="základní",J466,0)</f>
        <v>0</v>
      </c>
      <c r="BF466" s="149">
        <f>IF(N466="snížená",J466,0)</f>
        <v>0</v>
      </c>
      <c r="BG466" s="149">
        <f>IF(N466="zákl. přenesená",J466,0)</f>
        <v>0</v>
      </c>
      <c r="BH466" s="149">
        <f>IF(N466="sníž. přenesená",J466,0)</f>
        <v>0</v>
      </c>
      <c r="BI466" s="149">
        <f>IF(N466="nulová",J466,0)</f>
        <v>0</v>
      </c>
      <c r="BJ466" s="17" t="s">
        <v>21</v>
      </c>
      <c r="BK466" s="149">
        <f>ROUND(I466*H466,2)</f>
        <v>0</v>
      </c>
      <c r="BL466" s="17" t="s">
        <v>203</v>
      </c>
      <c r="BM466" s="148" t="s">
        <v>1550</v>
      </c>
    </row>
    <row r="467" spans="2:65" s="12" customFormat="1" ht="11.25">
      <c r="B467" s="150"/>
      <c r="D467" s="151" t="s">
        <v>205</v>
      </c>
      <c r="E467" s="152" t="s">
        <v>1</v>
      </c>
      <c r="F467" s="153" t="s">
        <v>1178</v>
      </c>
      <c r="H467" s="154">
        <v>17</v>
      </c>
      <c r="I467" s="155"/>
      <c r="L467" s="150"/>
      <c r="M467" s="156"/>
      <c r="T467" s="157"/>
      <c r="AT467" s="152" t="s">
        <v>205</v>
      </c>
      <c r="AU467" s="152" t="s">
        <v>89</v>
      </c>
      <c r="AV467" s="12" t="s">
        <v>89</v>
      </c>
      <c r="AW467" s="12" t="s">
        <v>36</v>
      </c>
      <c r="AX467" s="12" t="s">
        <v>81</v>
      </c>
      <c r="AY467" s="152" t="s">
        <v>196</v>
      </c>
    </row>
    <row r="468" spans="2:65" s="14" customFormat="1" ht="11.25">
      <c r="B468" s="164"/>
      <c r="D468" s="151" t="s">
        <v>205</v>
      </c>
      <c r="E468" s="165" t="s">
        <v>1701</v>
      </c>
      <c r="F468" s="166" t="s">
        <v>249</v>
      </c>
      <c r="H468" s="167">
        <v>17</v>
      </c>
      <c r="I468" s="168"/>
      <c r="L468" s="164"/>
      <c r="M468" s="169"/>
      <c r="T468" s="170"/>
      <c r="AT468" s="165" t="s">
        <v>205</v>
      </c>
      <c r="AU468" s="165" t="s">
        <v>89</v>
      </c>
      <c r="AV468" s="14" t="s">
        <v>203</v>
      </c>
      <c r="AW468" s="14" t="s">
        <v>36</v>
      </c>
      <c r="AX468" s="14" t="s">
        <v>21</v>
      </c>
      <c r="AY468" s="165" t="s">
        <v>196</v>
      </c>
    </row>
    <row r="469" spans="2:65" s="1" customFormat="1" ht="37.9" customHeight="1">
      <c r="B469" s="32"/>
      <c r="C469" s="137" t="s">
        <v>722</v>
      </c>
      <c r="D469" s="137" t="s">
        <v>198</v>
      </c>
      <c r="E469" s="138" t="s">
        <v>1068</v>
      </c>
      <c r="F469" s="139" t="s">
        <v>1069</v>
      </c>
      <c r="G469" s="140" t="s">
        <v>512</v>
      </c>
      <c r="H469" s="141">
        <v>2</v>
      </c>
      <c r="I469" s="142"/>
      <c r="J469" s="143">
        <f t="shared" ref="J469:J480" si="0">ROUND(I469*H469,2)</f>
        <v>0</v>
      </c>
      <c r="K469" s="139" t="s">
        <v>217</v>
      </c>
      <c r="L469" s="32"/>
      <c r="M469" s="144" t="s">
        <v>1</v>
      </c>
      <c r="N469" s="145" t="s">
        <v>46</v>
      </c>
      <c r="P469" s="146">
        <f t="shared" ref="P469:P480" si="1">O469*H469</f>
        <v>0</v>
      </c>
      <c r="Q469" s="146">
        <v>1.67E-3</v>
      </c>
      <c r="R469" s="146">
        <f t="shared" ref="R469:R480" si="2">Q469*H469</f>
        <v>3.3400000000000001E-3</v>
      </c>
      <c r="S469" s="146">
        <v>0</v>
      </c>
      <c r="T469" s="147">
        <f t="shared" ref="T469:T480" si="3">S469*H469</f>
        <v>0</v>
      </c>
      <c r="AR469" s="148" t="s">
        <v>203</v>
      </c>
      <c r="AT469" s="148" t="s">
        <v>198</v>
      </c>
      <c r="AU469" s="148" t="s">
        <v>89</v>
      </c>
      <c r="AY469" s="17" t="s">
        <v>196</v>
      </c>
      <c r="BE469" s="149">
        <f t="shared" ref="BE469:BE480" si="4">IF(N469="základní",J469,0)</f>
        <v>0</v>
      </c>
      <c r="BF469" s="149">
        <f t="shared" ref="BF469:BF480" si="5">IF(N469="snížená",J469,0)</f>
        <v>0</v>
      </c>
      <c r="BG469" s="149">
        <f t="shared" ref="BG469:BG480" si="6">IF(N469="zákl. přenesená",J469,0)</f>
        <v>0</v>
      </c>
      <c r="BH469" s="149">
        <f t="shared" ref="BH469:BH480" si="7">IF(N469="sníž. přenesená",J469,0)</f>
        <v>0</v>
      </c>
      <c r="BI469" s="149">
        <f t="shared" ref="BI469:BI480" si="8">IF(N469="nulová",J469,0)</f>
        <v>0</v>
      </c>
      <c r="BJ469" s="17" t="s">
        <v>21</v>
      </c>
      <c r="BK469" s="149">
        <f t="shared" ref="BK469:BK480" si="9">ROUND(I469*H469,2)</f>
        <v>0</v>
      </c>
      <c r="BL469" s="17" t="s">
        <v>203</v>
      </c>
      <c r="BM469" s="148" t="s">
        <v>1070</v>
      </c>
    </row>
    <row r="470" spans="2:65" s="1" customFormat="1" ht="24.2" customHeight="1">
      <c r="B470" s="32"/>
      <c r="C470" s="178" t="s">
        <v>727</v>
      </c>
      <c r="D470" s="178" t="s">
        <v>351</v>
      </c>
      <c r="E470" s="179" t="s">
        <v>1780</v>
      </c>
      <c r="F470" s="180" t="s">
        <v>1781</v>
      </c>
      <c r="G470" s="181" t="s">
        <v>512</v>
      </c>
      <c r="H470" s="182">
        <v>2.02</v>
      </c>
      <c r="I470" s="183"/>
      <c r="J470" s="184">
        <f t="shared" si="0"/>
        <v>0</v>
      </c>
      <c r="K470" s="180" t="s">
        <v>217</v>
      </c>
      <c r="L470" s="185"/>
      <c r="M470" s="186" t="s">
        <v>1</v>
      </c>
      <c r="N470" s="187" t="s">
        <v>46</v>
      </c>
      <c r="P470" s="146">
        <f t="shared" si="1"/>
        <v>0</v>
      </c>
      <c r="Q470" s="146">
        <v>9.5999999999999992E-3</v>
      </c>
      <c r="R470" s="146">
        <f t="shared" si="2"/>
        <v>1.9392E-2</v>
      </c>
      <c r="S470" s="146">
        <v>0</v>
      </c>
      <c r="T470" s="147">
        <f t="shared" si="3"/>
        <v>0</v>
      </c>
      <c r="AR470" s="148" t="s">
        <v>235</v>
      </c>
      <c r="AT470" s="148" t="s">
        <v>351</v>
      </c>
      <c r="AU470" s="148" t="s">
        <v>89</v>
      </c>
      <c r="AY470" s="17" t="s">
        <v>196</v>
      </c>
      <c r="BE470" s="149">
        <f t="shared" si="4"/>
        <v>0</v>
      </c>
      <c r="BF470" s="149">
        <f t="shared" si="5"/>
        <v>0</v>
      </c>
      <c r="BG470" s="149">
        <f t="shared" si="6"/>
        <v>0</v>
      </c>
      <c r="BH470" s="149">
        <f t="shared" si="7"/>
        <v>0</v>
      </c>
      <c r="BI470" s="149">
        <f t="shared" si="8"/>
        <v>0</v>
      </c>
      <c r="BJ470" s="17" t="s">
        <v>21</v>
      </c>
      <c r="BK470" s="149">
        <f t="shared" si="9"/>
        <v>0</v>
      </c>
      <c r="BL470" s="17" t="s">
        <v>203</v>
      </c>
      <c r="BM470" s="148" t="s">
        <v>1782</v>
      </c>
    </row>
    <row r="471" spans="2:65" s="1" customFormat="1" ht="37.9" customHeight="1">
      <c r="B471" s="32"/>
      <c r="C471" s="137" t="s">
        <v>734</v>
      </c>
      <c r="D471" s="137" t="s">
        <v>198</v>
      </c>
      <c r="E471" s="138" t="s">
        <v>1076</v>
      </c>
      <c r="F471" s="139" t="s">
        <v>1077</v>
      </c>
      <c r="G471" s="140" t="s">
        <v>512</v>
      </c>
      <c r="H471" s="141">
        <v>1</v>
      </c>
      <c r="I471" s="142"/>
      <c r="J471" s="143">
        <f t="shared" si="0"/>
        <v>0</v>
      </c>
      <c r="K471" s="139" t="s">
        <v>217</v>
      </c>
      <c r="L471" s="32"/>
      <c r="M471" s="144" t="s">
        <v>1</v>
      </c>
      <c r="N471" s="145" t="s">
        <v>46</v>
      </c>
      <c r="P471" s="146">
        <f t="shared" si="1"/>
        <v>0</v>
      </c>
      <c r="Q471" s="146">
        <v>1.67E-3</v>
      </c>
      <c r="R471" s="146">
        <f t="shared" si="2"/>
        <v>1.67E-3</v>
      </c>
      <c r="S471" s="146">
        <v>0</v>
      </c>
      <c r="T471" s="147">
        <f t="shared" si="3"/>
        <v>0</v>
      </c>
      <c r="AR471" s="148" t="s">
        <v>203</v>
      </c>
      <c r="AT471" s="148" t="s">
        <v>198</v>
      </c>
      <c r="AU471" s="148" t="s">
        <v>89</v>
      </c>
      <c r="AY471" s="17" t="s">
        <v>196</v>
      </c>
      <c r="BE471" s="149">
        <f t="shared" si="4"/>
        <v>0</v>
      </c>
      <c r="BF471" s="149">
        <f t="shared" si="5"/>
        <v>0</v>
      </c>
      <c r="BG471" s="149">
        <f t="shared" si="6"/>
        <v>0</v>
      </c>
      <c r="BH471" s="149">
        <f t="shared" si="7"/>
        <v>0</v>
      </c>
      <c r="BI471" s="149">
        <f t="shared" si="8"/>
        <v>0</v>
      </c>
      <c r="BJ471" s="17" t="s">
        <v>21</v>
      </c>
      <c r="BK471" s="149">
        <f t="shared" si="9"/>
        <v>0</v>
      </c>
      <c r="BL471" s="17" t="s">
        <v>203</v>
      </c>
      <c r="BM471" s="148" t="s">
        <v>1078</v>
      </c>
    </row>
    <row r="472" spans="2:65" s="1" customFormat="1" ht="24.2" customHeight="1">
      <c r="B472" s="32"/>
      <c r="C472" s="178" t="s">
        <v>741</v>
      </c>
      <c r="D472" s="178" t="s">
        <v>351</v>
      </c>
      <c r="E472" s="179" t="s">
        <v>1783</v>
      </c>
      <c r="F472" s="180" t="s">
        <v>1784</v>
      </c>
      <c r="G472" s="181" t="s">
        <v>512</v>
      </c>
      <c r="H472" s="182">
        <v>1.01</v>
      </c>
      <c r="I472" s="183"/>
      <c r="J472" s="184">
        <f t="shared" si="0"/>
        <v>0</v>
      </c>
      <c r="K472" s="180" t="s">
        <v>217</v>
      </c>
      <c r="L472" s="185"/>
      <c r="M472" s="186" t="s">
        <v>1</v>
      </c>
      <c r="N472" s="187" t="s">
        <v>46</v>
      </c>
      <c r="P472" s="146">
        <f t="shared" si="1"/>
        <v>0</v>
      </c>
      <c r="Q472" s="146">
        <v>2.6800000000000001E-2</v>
      </c>
      <c r="R472" s="146">
        <f t="shared" si="2"/>
        <v>2.7068000000000002E-2</v>
      </c>
      <c r="S472" s="146">
        <v>0</v>
      </c>
      <c r="T472" s="147">
        <f t="shared" si="3"/>
        <v>0</v>
      </c>
      <c r="AR472" s="148" t="s">
        <v>235</v>
      </c>
      <c r="AT472" s="148" t="s">
        <v>351</v>
      </c>
      <c r="AU472" s="148" t="s">
        <v>89</v>
      </c>
      <c r="AY472" s="17" t="s">
        <v>196</v>
      </c>
      <c r="BE472" s="149">
        <f t="shared" si="4"/>
        <v>0</v>
      </c>
      <c r="BF472" s="149">
        <f t="shared" si="5"/>
        <v>0</v>
      </c>
      <c r="BG472" s="149">
        <f t="shared" si="6"/>
        <v>0</v>
      </c>
      <c r="BH472" s="149">
        <f t="shared" si="7"/>
        <v>0</v>
      </c>
      <c r="BI472" s="149">
        <f t="shared" si="8"/>
        <v>0</v>
      </c>
      <c r="BJ472" s="17" t="s">
        <v>21</v>
      </c>
      <c r="BK472" s="149">
        <f t="shared" si="9"/>
        <v>0</v>
      </c>
      <c r="BL472" s="17" t="s">
        <v>203</v>
      </c>
      <c r="BM472" s="148" t="s">
        <v>1785</v>
      </c>
    </row>
    <row r="473" spans="2:65" s="1" customFormat="1" ht="37.9" customHeight="1">
      <c r="B473" s="32"/>
      <c r="C473" s="137" t="s">
        <v>1036</v>
      </c>
      <c r="D473" s="137" t="s">
        <v>198</v>
      </c>
      <c r="E473" s="138" t="s">
        <v>1084</v>
      </c>
      <c r="F473" s="139" t="s">
        <v>1085</v>
      </c>
      <c r="G473" s="140" t="s">
        <v>512</v>
      </c>
      <c r="H473" s="141">
        <v>8</v>
      </c>
      <c r="I473" s="142"/>
      <c r="J473" s="143">
        <f t="shared" si="0"/>
        <v>0</v>
      </c>
      <c r="K473" s="139" t="s">
        <v>217</v>
      </c>
      <c r="L473" s="32"/>
      <c r="M473" s="144" t="s">
        <v>1</v>
      </c>
      <c r="N473" s="145" t="s">
        <v>46</v>
      </c>
      <c r="P473" s="146">
        <f t="shared" si="1"/>
        <v>0</v>
      </c>
      <c r="Q473" s="146">
        <v>1.67E-3</v>
      </c>
      <c r="R473" s="146">
        <f t="shared" si="2"/>
        <v>1.336E-2</v>
      </c>
      <c r="S473" s="146">
        <v>0</v>
      </c>
      <c r="T473" s="147">
        <f t="shared" si="3"/>
        <v>0</v>
      </c>
      <c r="AR473" s="148" t="s">
        <v>203</v>
      </c>
      <c r="AT473" s="148" t="s">
        <v>198</v>
      </c>
      <c r="AU473" s="148" t="s">
        <v>89</v>
      </c>
      <c r="AY473" s="17" t="s">
        <v>196</v>
      </c>
      <c r="BE473" s="149">
        <f t="shared" si="4"/>
        <v>0</v>
      </c>
      <c r="BF473" s="149">
        <f t="shared" si="5"/>
        <v>0</v>
      </c>
      <c r="BG473" s="149">
        <f t="shared" si="6"/>
        <v>0</v>
      </c>
      <c r="BH473" s="149">
        <f t="shared" si="7"/>
        <v>0</v>
      </c>
      <c r="BI473" s="149">
        <f t="shared" si="8"/>
        <v>0</v>
      </c>
      <c r="BJ473" s="17" t="s">
        <v>21</v>
      </c>
      <c r="BK473" s="149">
        <f t="shared" si="9"/>
        <v>0</v>
      </c>
      <c r="BL473" s="17" t="s">
        <v>203</v>
      </c>
      <c r="BM473" s="148" t="s">
        <v>1086</v>
      </c>
    </row>
    <row r="474" spans="2:65" s="1" customFormat="1" ht="24.2" customHeight="1">
      <c r="B474" s="32"/>
      <c r="C474" s="178" t="s">
        <v>1039</v>
      </c>
      <c r="D474" s="178" t="s">
        <v>351</v>
      </c>
      <c r="E474" s="179" t="s">
        <v>1092</v>
      </c>
      <c r="F474" s="180" t="s">
        <v>1093</v>
      </c>
      <c r="G474" s="181" t="s">
        <v>512</v>
      </c>
      <c r="H474" s="182">
        <v>2.02</v>
      </c>
      <c r="I474" s="183"/>
      <c r="J474" s="184">
        <f t="shared" si="0"/>
        <v>0</v>
      </c>
      <c r="K474" s="180" t="s">
        <v>217</v>
      </c>
      <c r="L474" s="185"/>
      <c r="M474" s="186" t="s">
        <v>1</v>
      </c>
      <c r="N474" s="187" t="s">
        <v>46</v>
      </c>
      <c r="P474" s="146">
        <f t="shared" si="1"/>
        <v>0</v>
      </c>
      <c r="Q474" s="146">
        <v>3.7000000000000002E-3</v>
      </c>
      <c r="R474" s="146">
        <f t="shared" si="2"/>
        <v>7.4740000000000006E-3</v>
      </c>
      <c r="S474" s="146">
        <v>0</v>
      </c>
      <c r="T474" s="147">
        <f t="shared" si="3"/>
        <v>0</v>
      </c>
      <c r="AR474" s="148" t="s">
        <v>235</v>
      </c>
      <c r="AT474" s="148" t="s">
        <v>351</v>
      </c>
      <c r="AU474" s="148" t="s">
        <v>89</v>
      </c>
      <c r="AY474" s="17" t="s">
        <v>196</v>
      </c>
      <c r="BE474" s="149">
        <f t="shared" si="4"/>
        <v>0</v>
      </c>
      <c r="BF474" s="149">
        <f t="shared" si="5"/>
        <v>0</v>
      </c>
      <c r="BG474" s="149">
        <f t="shared" si="6"/>
        <v>0</v>
      </c>
      <c r="BH474" s="149">
        <f t="shared" si="7"/>
        <v>0</v>
      </c>
      <c r="BI474" s="149">
        <f t="shared" si="8"/>
        <v>0</v>
      </c>
      <c r="BJ474" s="17" t="s">
        <v>21</v>
      </c>
      <c r="BK474" s="149">
        <f t="shared" si="9"/>
        <v>0</v>
      </c>
      <c r="BL474" s="17" t="s">
        <v>203</v>
      </c>
      <c r="BM474" s="148" t="s">
        <v>1094</v>
      </c>
    </row>
    <row r="475" spans="2:65" s="1" customFormat="1" ht="24.2" customHeight="1">
      <c r="B475" s="32"/>
      <c r="C475" s="178" t="s">
        <v>1041</v>
      </c>
      <c r="D475" s="178" t="s">
        <v>351</v>
      </c>
      <c r="E475" s="179" t="s">
        <v>1096</v>
      </c>
      <c r="F475" s="180" t="s">
        <v>1097</v>
      </c>
      <c r="G475" s="181" t="s">
        <v>512</v>
      </c>
      <c r="H475" s="182">
        <v>6.06</v>
      </c>
      <c r="I475" s="183"/>
      <c r="J475" s="184">
        <f t="shared" si="0"/>
        <v>0</v>
      </c>
      <c r="K475" s="180" t="s">
        <v>202</v>
      </c>
      <c r="L475" s="185"/>
      <c r="M475" s="186" t="s">
        <v>1</v>
      </c>
      <c r="N475" s="187" t="s">
        <v>46</v>
      </c>
      <c r="P475" s="146">
        <f t="shared" si="1"/>
        <v>0</v>
      </c>
      <c r="Q475" s="146">
        <v>3.7000000000000002E-3</v>
      </c>
      <c r="R475" s="146">
        <f t="shared" si="2"/>
        <v>2.2422000000000001E-2</v>
      </c>
      <c r="S475" s="146">
        <v>0</v>
      </c>
      <c r="T475" s="147">
        <f t="shared" si="3"/>
        <v>0</v>
      </c>
      <c r="AR475" s="148" t="s">
        <v>235</v>
      </c>
      <c r="AT475" s="148" t="s">
        <v>351</v>
      </c>
      <c r="AU475" s="148" t="s">
        <v>89</v>
      </c>
      <c r="AY475" s="17" t="s">
        <v>196</v>
      </c>
      <c r="BE475" s="149">
        <f t="shared" si="4"/>
        <v>0</v>
      </c>
      <c r="BF475" s="149">
        <f t="shared" si="5"/>
        <v>0</v>
      </c>
      <c r="BG475" s="149">
        <f t="shared" si="6"/>
        <v>0</v>
      </c>
      <c r="BH475" s="149">
        <f t="shared" si="7"/>
        <v>0</v>
      </c>
      <c r="BI475" s="149">
        <f t="shared" si="8"/>
        <v>0</v>
      </c>
      <c r="BJ475" s="17" t="s">
        <v>21</v>
      </c>
      <c r="BK475" s="149">
        <f t="shared" si="9"/>
        <v>0</v>
      </c>
      <c r="BL475" s="17" t="s">
        <v>203</v>
      </c>
      <c r="BM475" s="148" t="s">
        <v>1098</v>
      </c>
    </row>
    <row r="476" spans="2:65" s="1" customFormat="1" ht="37.9" customHeight="1">
      <c r="B476" s="32"/>
      <c r="C476" s="137" t="s">
        <v>1044</v>
      </c>
      <c r="D476" s="137" t="s">
        <v>198</v>
      </c>
      <c r="E476" s="138" t="s">
        <v>533</v>
      </c>
      <c r="F476" s="139" t="s">
        <v>534</v>
      </c>
      <c r="G476" s="140" t="s">
        <v>512</v>
      </c>
      <c r="H476" s="141">
        <v>8</v>
      </c>
      <c r="I476" s="142"/>
      <c r="J476" s="143">
        <f t="shared" si="0"/>
        <v>0</v>
      </c>
      <c r="K476" s="139" t="s">
        <v>217</v>
      </c>
      <c r="L476" s="32"/>
      <c r="M476" s="144" t="s">
        <v>1</v>
      </c>
      <c r="N476" s="145" t="s">
        <v>46</v>
      </c>
      <c r="P476" s="146">
        <f t="shared" si="1"/>
        <v>0</v>
      </c>
      <c r="Q476" s="146">
        <v>1.67E-3</v>
      </c>
      <c r="R476" s="146">
        <f t="shared" si="2"/>
        <v>1.336E-2</v>
      </c>
      <c r="S476" s="146">
        <v>0</v>
      </c>
      <c r="T476" s="147">
        <f t="shared" si="3"/>
        <v>0</v>
      </c>
      <c r="AR476" s="148" t="s">
        <v>203</v>
      </c>
      <c r="AT476" s="148" t="s">
        <v>198</v>
      </c>
      <c r="AU476" s="148" t="s">
        <v>89</v>
      </c>
      <c r="AY476" s="17" t="s">
        <v>196</v>
      </c>
      <c r="BE476" s="149">
        <f t="shared" si="4"/>
        <v>0</v>
      </c>
      <c r="BF476" s="149">
        <f t="shared" si="5"/>
        <v>0</v>
      </c>
      <c r="BG476" s="149">
        <f t="shared" si="6"/>
        <v>0</v>
      </c>
      <c r="BH476" s="149">
        <f t="shared" si="7"/>
        <v>0</v>
      </c>
      <c r="BI476" s="149">
        <f t="shared" si="8"/>
        <v>0</v>
      </c>
      <c r="BJ476" s="17" t="s">
        <v>21</v>
      </c>
      <c r="BK476" s="149">
        <f t="shared" si="9"/>
        <v>0</v>
      </c>
      <c r="BL476" s="17" t="s">
        <v>203</v>
      </c>
      <c r="BM476" s="148" t="s">
        <v>535</v>
      </c>
    </row>
    <row r="477" spans="2:65" s="1" customFormat="1" ht="21.75" customHeight="1">
      <c r="B477" s="32"/>
      <c r="C477" s="178" t="s">
        <v>1046</v>
      </c>
      <c r="D477" s="178" t="s">
        <v>351</v>
      </c>
      <c r="E477" s="179" t="s">
        <v>1101</v>
      </c>
      <c r="F477" s="180" t="s">
        <v>1102</v>
      </c>
      <c r="G477" s="181" t="s">
        <v>512</v>
      </c>
      <c r="H477" s="182">
        <v>2.02</v>
      </c>
      <c r="I477" s="183"/>
      <c r="J477" s="184">
        <f t="shared" si="0"/>
        <v>0</v>
      </c>
      <c r="K477" s="180" t="s">
        <v>217</v>
      </c>
      <c r="L477" s="185"/>
      <c r="M477" s="186" t="s">
        <v>1</v>
      </c>
      <c r="N477" s="187" t="s">
        <v>46</v>
      </c>
      <c r="P477" s="146">
        <f t="shared" si="1"/>
        <v>0</v>
      </c>
      <c r="Q477" s="146">
        <v>6.28E-3</v>
      </c>
      <c r="R477" s="146">
        <f t="shared" si="2"/>
        <v>1.26856E-2</v>
      </c>
      <c r="S477" s="146">
        <v>0</v>
      </c>
      <c r="T477" s="147">
        <f t="shared" si="3"/>
        <v>0</v>
      </c>
      <c r="AR477" s="148" t="s">
        <v>235</v>
      </c>
      <c r="AT477" s="148" t="s">
        <v>351</v>
      </c>
      <c r="AU477" s="148" t="s">
        <v>89</v>
      </c>
      <c r="AY477" s="17" t="s">
        <v>196</v>
      </c>
      <c r="BE477" s="149">
        <f t="shared" si="4"/>
        <v>0</v>
      </c>
      <c r="BF477" s="149">
        <f t="shared" si="5"/>
        <v>0</v>
      </c>
      <c r="BG477" s="149">
        <f t="shared" si="6"/>
        <v>0</v>
      </c>
      <c r="BH477" s="149">
        <f t="shared" si="7"/>
        <v>0</v>
      </c>
      <c r="BI477" s="149">
        <f t="shared" si="8"/>
        <v>0</v>
      </c>
      <c r="BJ477" s="17" t="s">
        <v>21</v>
      </c>
      <c r="BK477" s="149">
        <f t="shared" si="9"/>
        <v>0</v>
      </c>
      <c r="BL477" s="17" t="s">
        <v>203</v>
      </c>
      <c r="BM477" s="148" t="s">
        <v>1103</v>
      </c>
    </row>
    <row r="478" spans="2:65" s="1" customFormat="1" ht="24.2" customHeight="1">
      <c r="B478" s="32"/>
      <c r="C478" s="178" t="s">
        <v>1051</v>
      </c>
      <c r="D478" s="178" t="s">
        <v>351</v>
      </c>
      <c r="E478" s="179" t="s">
        <v>1786</v>
      </c>
      <c r="F478" s="180" t="s">
        <v>1787</v>
      </c>
      <c r="G478" s="181" t="s">
        <v>512</v>
      </c>
      <c r="H478" s="182">
        <v>2.02</v>
      </c>
      <c r="I478" s="183"/>
      <c r="J478" s="184">
        <f t="shared" si="0"/>
        <v>0</v>
      </c>
      <c r="K478" s="180" t="s">
        <v>217</v>
      </c>
      <c r="L478" s="185"/>
      <c r="M478" s="186" t="s">
        <v>1</v>
      </c>
      <c r="N478" s="187" t="s">
        <v>46</v>
      </c>
      <c r="P478" s="146">
        <f t="shared" si="1"/>
        <v>0</v>
      </c>
      <c r="Q478" s="146">
        <v>8.0999999999999996E-3</v>
      </c>
      <c r="R478" s="146">
        <f t="shared" si="2"/>
        <v>1.6361999999999998E-2</v>
      </c>
      <c r="S478" s="146">
        <v>0</v>
      </c>
      <c r="T478" s="147">
        <f t="shared" si="3"/>
        <v>0</v>
      </c>
      <c r="AR478" s="148" t="s">
        <v>235</v>
      </c>
      <c r="AT478" s="148" t="s">
        <v>351</v>
      </c>
      <c r="AU478" s="148" t="s">
        <v>89</v>
      </c>
      <c r="AY478" s="17" t="s">
        <v>196</v>
      </c>
      <c r="BE478" s="149">
        <f t="shared" si="4"/>
        <v>0</v>
      </c>
      <c r="BF478" s="149">
        <f t="shared" si="5"/>
        <v>0</v>
      </c>
      <c r="BG478" s="149">
        <f t="shared" si="6"/>
        <v>0</v>
      </c>
      <c r="BH478" s="149">
        <f t="shared" si="7"/>
        <v>0</v>
      </c>
      <c r="BI478" s="149">
        <f t="shared" si="8"/>
        <v>0</v>
      </c>
      <c r="BJ478" s="17" t="s">
        <v>21</v>
      </c>
      <c r="BK478" s="149">
        <f t="shared" si="9"/>
        <v>0</v>
      </c>
      <c r="BL478" s="17" t="s">
        <v>203</v>
      </c>
      <c r="BM478" s="148" t="s">
        <v>1788</v>
      </c>
    </row>
    <row r="479" spans="2:65" s="1" customFormat="1" ht="24.2" customHeight="1">
      <c r="B479" s="32"/>
      <c r="C479" s="178" t="s">
        <v>1057</v>
      </c>
      <c r="D479" s="178" t="s">
        <v>351</v>
      </c>
      <c r="E479" s="179" t="s">
        <v>1601</v>
      </c>
      <c r="F479" s="180" t="s">
        <v>1602</v>
      </c>
      <c r="G479" s="181" t="s">
        <v>512</v>
      </c>
      <c r="H479" s="182">
        <v>2.02</v>
      </c>
      <c r="I479" s="183"/>
      <c r="J479" s="184">
        <f t="shared" si="0"/>
        <v>0</v>
      </c>
      <c r="K479" s="180" t="s">
        <v>217</v>
      </c>
      <c r="L479" s="185"/>
      <c r="M479" s="186" t="s">
        <v>1</v>
      </c>
      <c r="N479" s="187" t="s">
        <v>46</v>
      </c>
      <c r="P479" s="146">
        <f t="shared" si="1"/>
        <v>0</v>
      </c>
      <c r="Q479" s="146">
        <v>8.8000000000000005E-3</v>
      </c>
      <c r="R479" s="146">
        <f t="shared" si="2"/>
        <v>1.7776E-2</v>
      </c>
      <c r="S479" s="146">
        <v>0</v>
      </c>
      <c r="T479" s="147">
        <f t="shared" si="3"/>
        <v>0</v>
      </c>
      <c r="AR479" s="148" t="s">
        <v>235</v>
      </c>
      <c r="AT479" s="148" t="s">
        <v>351</v>
      </c>
      <c r="AU479" s="148" t="s">
        <v>89</v>
      </c>
      <c r="AY479" s="17" t="s">
        <v>196</v>
      </c>
      <c r="BE479" s="149">
        <f t="shared" si="4"/>
        <v>0</v>
      </c>
      <c r="BF479" s="149">
        <f t="shared" si="5"/>
        <v>0</v>
      </c>
      <c r="BG479" s="149">
        <f t="shared" si="6"/>
        <v>0</v>
      </c>
      <c r="BH479" s="149">
        <f t="shared" si="7"/>
        <v>0</v>
      </c>
      <c r="BI479" s="149">
        <f t="shared" si="8"/>
        <v>0</v>
      </c>
      <c r="BJ479" s="17" t="s">
        <v>21</v>
      </c>
      <c r="BK479" s="149">
        <f t="shared" si="9"/>
        <v>0</v>
      </c>
      <c r="BL479" s="17" t="s">
        <v>203</v>
      </c>
      <c r="BM479" s="148" t="s">
        <v>1603</v>
      </c>
    </row>
    <row r="480" spans="2:65" s="1" customFormat="1" ht="16.5" customHeight="1">
      <c r="B480" s="32"/>
      <c r="C480" s="178" t="s">
        <v>1060</v>
      </c>
      <c r="D480" s="178" t="s">
        <v>351</v>
      </c>
      <c r="E480" s="179" t="s">
        <v>1604</v>
      </c>
      <c r="F480" s="180" t="s">
        <v>1605</v>
      </c>
      <c r="G480" s="181" t="s">
        <v>512</v>
      </c>
      <c r="H480" s="182">
        <v>2.04</v>
      </c>
      <c r="I480" s="183"/>
      <c r="J480" s="184">
        <f t="shared" si="0"/>
        <v>0</v>
      </c>
      <c r="K480" s="180" t="s">
        <v>217</v>
      </c>
      <c r="L480" s="185"/>
      <c r="M480" s="186" t="s">
        <v>1</v>
      </c>
      <c r="N480" s="187" t="s">
        <v>46</v>
      </c>
      <c r="P480" s="146">
        <f t="shared" si="1"/>
        <v>0</v>
      </c>
      <c r="Q480" s="146">
        <v>1E-4</v>
      </c>
      <c r="R480" s="146">
        <f t="shared" si="2"/>
        <v>2.0400000000000003E-4</v>
      </c>
      <c r="S480" s="146">
        <v>0</v>
      </c>
      <c r="T480" s="147">
        <f t="shared" si="3"/>
        <v>0</v>
      </c>
      <c r="AR480" s="148" t="s">
        <v>235</v>
      </c>
      <c r="AT480" s="148" t="s">
        <v>351</v>
      </c>
      <c r="AU480" s="148" t="s">
        <v>89</v>
      </c>
      <c r="AY480" s="17" t="s">
        <v>196</v>
      </c>
      <c r="BE480" s="149">
        <f t="shared" si="4"/>
        <v>0</v>
      </c>
      <c r="BF480" s="149">
        <f t="shared" si="5"/>
        <v>0</v>
      </c>
      <c r="BG480" s="149">
        <f t="shared" si="6"/>
        <v>0</v>
      </c>
      <c r="BH480" s="149">
        <f t="shared" si="7"/>
        <v>0</v>
      </c>
      <c r="BI480" s="149">
        <f t="shared" si="8"/>
        <v>0</v>
      </c>
      <c r="BJ480" s="17" t="s">
        <v>21</v>
      </c>
      <c r="BK480" s="149">
        <f t="shared" si="9"/>
        <v>0</v>
      </c>
      <c r="BL480" s="17" t="s">
        <v>203</v>
      </c>
      <c r="BM480" s="148" t="s">
        <v>1606</v>
      </c>
    </row>
    <row r="481" spans="2:65" s="12" customFormat="1" ht="11.25">
      <c r="B481" s="150"/>
      <c r="D481" s="151" t="s">
        <v>205</v>
      </c>
      <c r="F481" s="153" t="s">
        <v>550</v>
      </c>
      <c r="H481" s="154">
        <v>2.04</v>
      </c>
      <c r="I481" s="155"/>
      <c r="L481" s="150"/>
      <c r="M481" s="156"/>
      <c r="T481" s="157"/>
      <c r="AT481" s="152" t="s">
        <v>205</v>
      </c>
      <c r="AU481" s="152" t="s">
        <v>89</v>
      </c>
      <c r="AV481" s="12" t="s">
        <v>89</v>
      </c>
      <c r="AW481" s="12" t="s">
        <v>4</v>
      </c>
      <c r="AX481" s="12" t="s">
        <v>21</v>
      </c>
      <c r="AY481" s="152" t="s">
        <v>196</v>
      </c>
    </row>
    <row r="482" spans="2:65" s="1" customFormat="1" ht="24.2" customHeight="1">
      <c r="B482" s="32"/>
      <c r="C482" s="178" t="s">
        <v>1062</v>
      </c>
      <c r="D482" s="178" t="s">
        <v>351</v>
      </c>
      <c r="E482" s="179" t="s">
        <v>1607</v>
      </c>
      <c r="F482" s="180" t="s">
        <v>1608</v>
      </c>
      <c r="G482" s="181" t="s">
        <v>512</v>
      </c>
      <c r="H482" s="182">
        <v>2.04</v>
      </c>
      <c r="I482" s="183"/>
      <c r="J482" s="184">
        <f>ROUND(I482*H482,2)</f>
        <v>0</v>
      </c>
      <c r="K482" s="180" t="s">
        <v>217</v>
      </c>
      <c r="L482" s="185"/>
      <c r="M482" s="186" t="s">
        <v>1</v>
      </c>
      <c r="N482" s="187" t="s">
        <v>46</v>
      </c>
      <c r="P482" s="146">
        <f>O482*H482</f>
        <v>0</v>
      </c>
      <c r="Q482" s="146">
        <v>1E-4</v>
      </c>
      <c r="R482" s="146">
        <f>Q482*H482</f>
        <v>2.0400000000000003E-4</v>
      </c>
      <c r="S482" s="146">
        <v>0</v>
      </c>
      <c r="T482" s="147">
        <f>S482*H482</f>
        <v>0</v>
      </c>
      <c r="AR482" s="148" t="s">
        <v>235</v>
      </c>
      <c r="AT482" s="148" t="s">
        <v>351</v>
      </c>
      <c r="AU482" s="148" t="s">
        <v>89</v>
      </c>
      <c r="AY482" s="17" t="s">
        <v>196</v>
      </c>
      <c r="BE482" s="149">
        <f>IF(N482="základní",J482,0)</f>
        <v>0</v>
      </c>
      <c r="BF482" s="149">
        <f>IF(N482="snížená",J482,0)</f>
        <v>0</v>
      </c>
      <c r="BG482" s="149">
        <f>IF(N482="zákl. přenesená",J482,0)</f>
        <v>0</v>
      </c>
      <c r="BH482" s="149">
        <f>IF(N482="sníž. přenesená",J482,0)</f>
        <v>0</v>
      </c>
      <c r="BI482" s="149">
        <f>IF(N482="nulová",J482,0)</f>
        <v>0</v>
      </c>
      <c r="BJ482" s="17" t="s">
        <v>21</v>
      </c>
      <c r="BK482" s="149">
        <f>ROUND(I482*H482,2)</f>
        <v>0</v>
      </c>
      <c r="BL482" s="17" t="s">
        <v>203</v>
      </c>
      <c r="BM482" s="148" t="s">
        <v>1609</v>
      </c>
    </row>
    <row r="483" spans="2:65" s="12" customFormat="1" ht="11.25">
      <c r="B483" s="150"/>
      <c r="D483" s="151" t="s">
        <v>205</v>
      </c>
      <c r="F483" s="153" t="s">
        <v>550</v>
      </c>
      <c r="H483" s="154">
        <v>2.04</v>
      </c>
      <c r="I483" s="155"/>
      <c r="L483" s="150"/>
      <c r="M483" s="156"/>
      <c r="T483" s="157"/>
      <c r="AT483" s="152" t="s">
        <v>205</v>
      </c>
      <c r="AU483" s="152" t="s">
        <v>89</v>
      </c>
      <c r="AV483" s="12" t="s">
        <v>89</v>
      </c>
      <c r="AW483" s="12" t="s">
        <v>4</v>
      </c>
      <c r="AX483" s="12" t="s">
        <v>21</v>
      </c>
      <c r="AY483" s="152" t="s">
        <v>196</v>
      </c>
    </row>
    <row r="484" spans="2:65" s="1" customFormat="1" ht="24.2" customHeight="1">
      <c r="B484" s="32"/>
      <c r="C484" s="178" t="s">
        <v>1067</v>
      </c>
      <c r="D484" s="178" t="s">
        <v>351</v>
      </c>
      <c r="E484" s="179" t="s">
        <v>1109</v>
      </c>
      <c r="F484" s="180" t="s">
        <v>1110</v>
      </c>
      <c r="G484" s="181" t="s">
        <v>512</v>
      </c>
      <c r="H484" s="182">
        <v>2.02</v>
      </c>
      <c r="I484" s="183"/>
      <c r="J484" s="184">
        <f t="shared" ref="J484:J495" si="10">ROUND(I484*H484,2)</f>
        <v>0</v>
      </c>
      <c r="K484" s="180" t="s">
        <v>217</v>
      </c>
      <c r="L484" s="185"/>
      <c r="M484" s="186" t="s">
        <v>1</v>
      </c>
      <c r="N484" s="187" t="s">
        <v>46</v>
      </c>
      <c r="P484" s="146">
        <f t="shared" ref="P484:P495" si="11">O484*H484</f>
        <v>0</v>
      </c>
      <c r="Q484" s="146">
        <v>1.6799999999999999E-2</v>
      </c>
      <c r="R484" s="146">
        <f t="shared" ref="R484:R495" si="12">Q484*H484</f>
        <v>3.3936000000000001E-2</v>
      </c>
      <c r="S484" s="146">
        <v>0</v>
      </c>
      <c r="T484" s="147">
        <f t="shared" ref="T484:T495" si="13">S484*H484</f>
        <v>0</v>
      </c>
      <c r="AR484" s="148" t="s">
        <v>235</v>
      </c>
      <c r="AT484" s="148" t="s">
        <v>351</v>
      </c>
      <c r="AU484" s="148" t="s">
        <v>89</v>
      </c>
      <c r="AY484" s="17" t="s">
        <v>196</v>
      </c>
      <c r="BE484" s="149">
        <f t="shared" ref="BE484:BE495" si="14">IF(N484="základní",J484,0)</f>
        <v>0</v>
      </c>
      <c r="BF484" s="149">
        <f t="shared" ref="BF484:BF495" si="15">IF(N484="snížená",J484,0)</f>
        <v>0</v>
      </c>
      <c r="BG484" s="149">
        <f t="shared" ref="BG484:BG495" si="16">IF(N484="zákl. přenesená",J484,0)</f>
        <v>0</v>
      </c>
      <c r="BH484" s="149">
        <f t="shared" ref="BH484:BH495" si="17">IF(N484="sníž. přenesená",J484,0)</f>
        <v>0</v>
      </c>
      <c r="BI484" s="149">
        <f t="shared" ref="BI484:BI495" si="18">IF(N484="nulová",J484,0)</f>
        <v>0</v>
      </c>
      <c r="BJ484" s="17" t="s">
        <v>21</v>
      </c>
      <c r="BK484" s="149">
        <f t="shared" ref="BK484:BK495" si="19">ROUND(I484*H484,2)</f>
        <v>0</v>
      </c>
      <c r="BL484" s="17" t="s">
        <v>203</v>
      </c>
      <c r="BM484" s="148" t="s">
        <v>1111</v>
      </c>
    </row>
    <row r="485" spans="2:65" s="1" customFormat="1" ht="16.5" customHeight="1">
      <c r="B485" s="32"/>
      <c r="C485" s="178" t="s">
        <v>1071</v>
      </c>
      <c r="D485" s="178" t="s">
        <v>351</v>
      </c>
      <c r="E485" s="179" t="s">
        <v>1789</v>
      </c>
      <c r="F485" s="180" t="s">
        <v>1790</v>
      </c>
      <c r="G485" s="181" t="s">
        <v>512</v>
      </c>
      <c r="H485" s="182">
        <v>2.02</v>
      </c>
      <c r="I485" s="183"/>
      <c r="J485" s="184">
        <f t="shared" si="10"/>
        <v>0</v>
      </c>
      <c r="K485" s="180" t="s">
        <v>217</v>
      </c>
      <c r="L485" s="185"/>
      <c r="M485" s="186" t="s">
        <v>1</v>
      </c>
      <c r="N485" s="187" t="s">
        <v>46</v>
      </c>
      <c r="P485" s="146">
        <f t="shared" si="11"/>
        <v>0</v>
      </c>
      <c r="Q485" s="146">
        <v>2.5999999999999999E-2</v>
      </c>
      <c r="R485" s="146">
        <f t="shared" si="12"/>
        <v>5.2519999999999997E-2</v>
      </c>
      <c r="S485" s="146">
        <v>0</v>
      </c>
      <c r="T485" s="147">
        <f t="shared" si="13"/>
        <v>0</v>
      </c>
      <c r="AR485" s="148" t="s">
        <v>235</v>
      </c>
      <c r="AT485" s="148" t="s">
        <v>351</v>
      </c>
      <c r="AU485" s="148" t="s">
        <v>89</v>
      </c>
      <c r="AY485" s="17" t="s">
        <v>196</v>
      </c>
      <c r="BE485" s="149">
        <f t="shared" si="14"/>
        <v>0</v>
      </c>
      <c r="BF485" s="149">
        <f t="shared" si="15"/>
        <v>0</v>
      </c>
      <c r="BG485" s="149">
        <f t="shared" si="16"/>
        <v>0</v>
      </c>
      <c r="BH485" s="149">
        <f t="shared" si="17"/>
        <v>0</v>
      </c>
      <c r="BI485" s="149">
        <f t="shared" si="18"/>
        <v>0</v>
      </c>
      <c r="BJ485" s="17" t="s">
        <v>21</v>
      </c>
      <c r="BK485" s="149">
        <f t="shared" si="19"/>
        <v>0</v>
      </c>
      <c r="BL485" s="17" t="s">
        <v>203</v>
      </c>
      <c r="BM485" s="148" t="s">
        <v>1791</v>
      </c>
    </row>
    <row r="486" spans="2:65" s="1" customFormat="1" ht="37.9" customHeight="1">
      <c r="B486" s="32"/>
      <c r="C486" s="137" t="s">
        <v>1075</v>
      </c>
      <c r="D486" s="137" t="s">
        <v>198</v>
      </c>
      <c r="E486" s="138" t="s">
        <v>1141</v>
      </c>
      <c r="F486" s="139" t="s">
        <v>1142</v>
      </c>
      <c r="G486" s="140" t="s">
        <v>512</v>
      </c>
      <c r="H486" s="141">
        <v>1</v>
      </c>
      <c r="I486" s="142"/>
      <c r="J486" s="143">
        <f t="shared" si="10"/>
        <v>0</v>
      </c>
      <c r="K486" s="139" t="s">
        <v>217</v>
      </c>
      <c r="L486" s="32"/>
      <c r="M486" s="144" t="s">
        <v>1</v>
      </c>
      <c r="N486" s="145" t="s">
        <v>46</v>
      </c>
      <c r="P486" s="146">
        <f t="shared" si="11"/>
        <v>0</v>
      </c>
      <c r="Q486" s="146">
        <v>1.65E-3</v>
      </c>
      <c r="R486" s="146">
        <f t="shared" si="12"/>
        <v>1.65E-3</v>
      </c>
      <c r="S486" s="146">
        <v>0</v>
      </c>
      <c r="T486" s="147">
        <f t="shared" si="13"/>
        <v>0</v>
      </c>
      <c r="AR486" s="148" t="s">
        <v>203</v>
      </c>
      <c r="AT486" s="148" t="s">
        <v>198</v>
      </c>
      <c r="AU486" s="148" t="s">
        <v>89</v>
      </c>
      <c r="AY486" s="17" t="s">
        <v>196</v>
      </c>
      <c r="BE486" s="149">
        <f t="shared" si="14"/>
        <v>0</v>
      </c>
      <c r="BF486" s="149">
        <f t="shared" si="15"/>
        <v>0</v>
      </c>
      <c r="BG486" s="149">
        <f t="shared" si="16"/>
        <v>0</v>
      </c>
      <c r="BH486" s="149">
        <f t="shared" si="17"/>
        <v>0</v>
      </c>
      <c r="BI486" s="149">
        <f t="shared" si="18"/>
        <v>0</v>
      </c>
      <c r="BJ486" s="17" t="s">
        <v>21</v>
      </c>
      <c r="BK486" s="149">
        <f t="shared" si="19"/>
        <v>0</v>
      </c>
      <c r="BL486" s="17" t="s">
        <v>203</v>
      </c>
      <c r="BM486" s="148" t="s">
        <v>1143</v>
      </c>
    </row>
    <row r="487" spans="2:65" s="1" customFormat="1" ht="16.5" customHeight="1">
      <c r="B487" s="32"/>
      <c r="C487" s="178" t="s">
        <v>1079</v>
      </c>
      <c r="D487" s="178" t="s">
        <v>351</v>
      </c>
      <c r="E487" s="179" t="s">
        <v>1145</v>
      </c>
      <c r="F487" s="180" t="s">
        <v>1146</v>
      </c>
      <c r="G487" s="181" t="s">
        <v>512</v>
      </c>
      <c r="H487" s="182">
        <v>1</v>
      </c>
      <c r="I487" s="183"/>
      <c r="J487" s="184">
        <f t="shared" si="10"/>
        <v>0</v>
      </c>
      <c r="K487" s="180" t="s">
        <v>217</v>
      </c>
      <c r="L487" s="185"/>
      <c r="M487" s="186" t="s">
        <v>1</v>
      </c>
      <c r="N487" s="187" t="s">
        <v>46</v>
      </c>
      <c r="P487" s="146">
        <f t="shared" si="11"/>
        <v>0</v>
      </c>
      <c r="Q487" s="146">
        <v>1.7899999999999999E-2</v>
      </c>
      <c r="R487" s="146">
        <f t="shared" si="12"/>
        <v>1.7899999999999999E-2</v>
      </c>
      <c r="S487" s="146">
        <v>0</v>
      </c>
      <c r="T487" s="147">
        <f t="shared" si="13"/>
        <v>0</v>
      </c>
      <c r="AR487" s="148" t="s">
        <v>235</v>
      </c>
      <c r="AT487" s="148" t="s">
        <v>351</v>
      </c>
      <c r="AU487" s="148" t="s">
        <v>89</v>
      </c>
      <c r="AY487" s="17" t="s">
        <v>196</v>
      </c>
      <c r="BE487" s="149">
        <f t="shared" si="14"/>
        <v>0</v>
      </c>
      <c r="BF487" s="149">
        <f t="shared" si="15"/>
        <v>0</v>
      </c>
      <c r="BG487" s="149">
        <f t="shared" si="16"/>
        <v>0</v>
      </c>
      <c r="BH487" s="149">
        <f t="shared" si="17"/>
        <v>0</v>
      </c>
      <c r="BI487" s="149">
        <f t="shared" si="18"/>
        <v>0</v>
      </c>
      <c r="BJ487" s="17" t="s">
        <v>21</v>
      </c>
      <c r="BK487" s="149">
        <f t="shared" si="19"/>
        <v>0</v>
      </c>
      <c r="BL487" s="17" t="s">
        <v>203</v>
      </c>
      <c r="BM487" s="148" t="s">
        <v>1147</v>
      </c>
    </row>
    <row r="488" spans="2:65" s="1" customFormat="1" ht="16.5" customHeight="1">
      <c r="B488" s="32"/>
      <c r="C488" s="178" t="s">
        <v>1083</v>
      </c>
      <c r="D488" s="178" t="s">
        <v>351</v>
      </c>
      <c r="E488" s="179" t="s">
        <v>1149</v>
      </c>
      <c r="F488" s="180" t="s">
        <v>1150</v>
      </c>
      <c r="G488" s="181" t="s">
        <v>596</v>
      </c>
      <c r="H488" s="182">
        <v>1</v>
      </c>
      <c r="I488" s="183"/>
      <c r="J488" s="184">
        <f t="shared" si="10"/>
        <v>0</v>
      </c>
      <c r="K488" s="180" t="s">
        <v>217</v>
      </c>
      <c r="L488" s="185"/>
      <c r="M488" s="186" t="s">
        <v>1</v>
      </c>
      <c r="N488" s="187" t="s">
        <v>46</v>
      </c>
      <c r="P488" s="146">
        <f t="shared" si="11"/>
        <v>0</v>
      </c>
      <c r="Q488" s="146">
        <v>6.0000000000000001E-3</v>
      </c>
      <c r="R488" s="146">
        <f t="shared" si="12"/>
        <v>6.0000000000000001E-3</v>
      </c>
      <c r="S488" s="146">
        <v>0</v>
      </c>
      <c r="T488" s="147">
        <f t="shared" si="13"/>
        <v>0</v>
      </c>
      <c r="AR488" s="148" t="s">
        <v>235</v>
      </c>
      <c r="AT488" s="148" t="s">
        <v>351</v>
      </c>
      <c r="AU488" s="148" t="s">
        <v>89</v>
      </c>
      <c r="AY488" s="17" t="s">
        <v>196</v>
      </c>
      <c r="BE488" s="149">
        <f t="shared" si="14"/>
        <v>0</v>
      </c>
      <c r="BF488" s="149">
        <f t="shared" si="15"/>
        <v>0</v>
      </c>
      <c r="BG488" s="149">
        <f t="shared" si="16"/>
        <v>0</v>
      </c>
      <c r="BH488" s="149">
        <f t="shared" si="17"/>
        <v>0</v>
      </c>
      <c r="BI488" s="149">
        <f t="shared" si="18"/>
        <v>0</v>
      </c>
      <c r="BJ488" s="17" t="s">
        <v>21</v>
      </c>
      <c r="BK488" s="149">
        <f t="shared" si="19"/>
        <v>0</v>
      </c>
      <c r="BL488" s="17" t="s">
        <v>203</v>
      </c>
      <c r="BM488" s="148" t="s">
        <v>1151</v>
      </c>
    </row>
    <row r="489" spans="2:65" s="1" customFormat="1" ht="37.9" customHeight="1">
      <c r="B489" s="32"/>
      <c r="C489" s="137" t="s">
        <v>1087</v>
      </c>
      <c r="D489" s="137" t="s">
        <v>198</v>
      </c>
      <c r="E489" s="138" t="s">
        <v>599</v>
      </c>
      <c r="F489" s="139" t="s">
        <v>600</v>
      </c>
      <c r="G489" s="140" t="s">
        <v>512</v>
      </c>
      <c r="H489" s="141">
        <v>1</v>
      </c>
      <c r="I489" s="142"/>
      <c r="J489" s="143">
        <f t="shared" si="10"/>
        <v>0</v>
      </c>
      <c r="K489" s="139" t="s">
        <v>217</v>
      </c>
      <c r="L489" s="32"/>
      <c r="M489" s="144" t="s">
        <v>1</v>
      </c>
      <c r="N489" s="145" t="s">
        <v>46</v>
      </c>
      <c r="P489" s="146">
        <f t="shared" si="11"/>
        <v>0</v>
      </c>
      <c r="Q489" s="146">
        <v>2.81E-3</v>
      </c>
      <c r="R489" s="146">
        <f t="shared" si="12"/>
        <v>2.81E-3</v>
      </c>
      <c r="S489" s="146">
        <v>0</v>
      </c>
      <c r="T489" s="147">
        <f t="shared" si="13"/>
        <v>0</v>
      </c>
      <c r="AR489" s="148" t="s">
        <v>203</v>
      </c>
      <c r="AT489" s="148" t="s">
        <v>198</v>
      </c>
      <c r="AU489" s="148" t="s">
        <v>89</v>
      </c>
      <c r="AY489" s="17" t="s">
        <v>196</v>
      </c>
      <c r="BE489" s="149">
        <f t="shared" si="14"/>
        <v>0</v>
      </c>
      <c r="BF489" s="149">
        <f t="shared" si="15"/>
        <v>0</v>
      </c>
      <c r="BG489" s="149">
        <f t="shared" si="16"/>
        <v>0</v>
      </c>
      <c r="BH489" s="149">
        <f t="shared" si="17"/>
        <v>0</v>
      </c>
      <c r="BI489" s="149">
        <f t="shared" si="18"/>
        <v>0</v>
      </c>
      <c r="BJ489" s="17" t="s">
        <v>21</v>
      </c>
      <c r="BK489" s="149">
        <f t="shared" si="19"/>
        <v>0</v>
      </c>
      <c r="BL489" s="17" t="s">
        <v>203</v>
      </c>
      <c r="BM489" s="148" t="s">
        <v>601</v>
      </c>
    </row>
    <row r="490" spans="2:65" s="1" customFormat="1" ht="16.5" customHeight="1">
      <c r="B490" s="32"/>
      <c r="C490" s="178" t="s">
        <v>1091</v>
      </c>
      <c r="D490" s="178" t="s">
        <v>351</v>
      </c>
      <c r="E490" s="179" t="s">
        <v>603</v>
      </c>
      <c r="F490" s="180" t="s">
        <v>604</v>
      </c>
      <c r="G490" s="181" t="s">
        <v>512</v>
      </c>
      <c r="H490" s="182">
        <v>1</v>
      </c>
      <c r="I490" s="183"/>
      <c r="J490" s="184">
        <f t="shared" si="10"/>
        <v>0</v>
      </c>
      <c r="K490" s="180" t="s">
        <v>217</v>
      </c>
      <c r="L490" s="185"/>
      <c r="M490" s="186" t="s">
        <v>1</v>
      </c>
      <c r="N490" s="187" t="s">
        <v>46</v>
      </c>
      <c r="P490" s="146">
        <f t="shared" si="11"/>
        <v>0</v>
      </c>
      <c r="Q490" s="146">
        <v>3.1600000000000003E-2</v>
      </c>
      <c r="R490" s="146">
        <f t="shared" si="12"/>
        <v>3.1600000000000003E-2</v>
      </c>
      <c r="S490" s="146">
        <v>0</v>
      </c>
      <c r="T490" s="147">
        <f t="shared" si="13"/>
        <v>0</v>
      </c>
      <c r="AR490" s="148" t="s">
        <v>235</v>
      </c>
      <c r="AT490" s="148" t="s">
        <v>351</v>
      </c>
      <c r="AU490" s="148" t="s">
        <v>89</v>
      </c>
      <c r="AY490" s="17" t="s">
        <v>196</v>
      </c>
      <c r="BE490" s="149">
        <f t="shared" si="14"/>
        <v>0</v>
      </c>
      <c r="BF490" s="149">
        <f t="shared" si="15"/>
        <v>0</v>
      </c>
      <c r="BG490" s="149">
        <f t="shared" si="16"/>
        <v>0</v>
      </c>
      <c r="BH490" s="149">
        <f t="shared" si="17"/>
        <v>0</v>
      </c>
      <c r="BI490" s="149">
        <f t="shared" si="18"/>
        <v>0</v>
      </c>
      <c r="BJ490" s="17" t="s">
        <v>21</v>
      </c>
      <c r="BK490" s="149">
        <f t="shared" si="19"/>
        <v>0</v>
      </c>
      <c r="BL490" s="17" t="s">
        <v>203</v>
      </c>
      <c r="BM490" s="148" t="s">
        <v>605</v>
      </c>
    </row>
    <row r="491" spans="2:65" s="1" customFormat="1" ht="16.5" customHeight="1">
      <c r="B491" s="32"/>
      <c r="C491" s="178" t="s">
        <v>1095</v>
      </c>
      <c r="D491" s="178" t="s">
        <v>351</v>
      </c>
      <c r="E491" s="179" t="s">
        <v>607</v>
      </c>
      <c r="F491" s="180" t="s">
        <v>608</v>
      </c>
      <c r="G491" s="181" t="s">
        <v>596</v>
      </c>
      <c r="H491" s="182">
        <v>1</v>
      </c>
      <c r="I491" s="183"/>
      <c r="J491" s="184">
        <f t="shared" si="10"/>
        <v>0</v>
      </c>
      <c r="K491" s="180" t="s">
        <v>217</v>
      </c>
      <c r="L491" s="185"/>
      <c r="M491" s="186" t="s">
        <v>1</v>
      </c>
      <c r="N491" s="187" t="s">
        <v>46</v>
      </c>
      <c r="P491" s="146">
        <f t="shared" si="11"/>
        <v>0</v>
      </c>
      <c r="Q491" s="146">
        <v>6.0000000000000001E-3</v>
      </c>
      <c r="R491" s="146">
        <f t="shared" si="12"/>
        <v>6.0000000000000001E-3</v>
      </c>
      <c r="S491" s="146">
        <v>0</v>
      </c>
      <c r="T491" s="147">
        <f t="shared" si="13"/>
        <v>0</v>
      </c>
      <c r="AR491" s="148" t="s">
        <v>235</v>
      </c>
      <c r="AT491" s="148" t="s">
        <v>351</v>
      </c>
      <c r="AU491" s="148" t="s">
        <v>89</v>
      </c>
      <c r="AY491" s="17" t="s">
        <v>196</v>
      </c>
      <c r="BE491" s="149">
        <f t="shared" si="14"/>
        <v>0</v>
      </c>
      <c r="BF491" s="149">
        <f t="shared" si="15"/>
        <v>0</v>
      </c>
      <c r="BG491" s="149">
        <f t="shared" si="16"/>
        <v>0</v>
      </c>
      <c r="BH491" s="149">
        <f t="shared" si="17"/>
        <v>0</v>
      </c>
      <c r="BI491" s="149">
        <f t="shared" si="18"/>
        <v>0</v>
      </c>
      <c r="BJ491" s="17" t="s">
        <v>21</v>
      </c>
      <c r="BK491" s="149">
        <f t="shared" si="19"/>
        <v>0</v>
      </c>
      <c r="BL491" s="17" t="s">
        <v>203</v>
      </c>
      <c r="BM491" s="148" t="s">
        <v>609</v>
      </c>
    </row>
    <row r="492" spans="2:65" s="1" customFormat="1" ht="16.5" customHeight="1">
      <c r="B492" s="32"/>
      <c r="C492" s="137" t="s">
        <v>1099</v>
      </c>
      <c r="D492" s="137" t="s">
        <v>198</v>
      </c>
      <c r="E492" s="138" t="s">
        <v>611</v>
      </c>
      <c r="F492" s="139" t="s">
        <v>612</v>
      </c>
      <c r="G492" s="140" t="s">
        <v>512</v>
      </c>
      <c r="H492" s="141">
        <v>2</v>
      </c>
      <c r="I492" s="142"/>
      <c r="J492" s="143">
        <f t="shared" si="10"/>
        <v>0</v>
      </c>
      <c r="K492" s="139" t="s">
        <v>202</v>
      </c>
      <c r="L492" s="32"/>
      <c r="M492" s="144" t="s">
        <v>1</v>
      </c>
      <c r="N492" s="145" t="s">
        <v>46</v>
      </c>
      <c r="P492" s="146">
        <f t="shared" si="11"/>
        <v>0</v>
      </c>
      <c r="Q492" s="146">
        <v>0.04</v>
      </c>
      <c r="R492" s="146">
        <f t="shared" si="12"/>
        <v>0.08</v>
      </c>
      <c r="S492" s="146">
        <v>0</v>
      </c>
      <c r="T492" s="147">
        <f t="shared" si="13"/>
        <v>0</v>
      </c>
      <c r="AR492" s="148" t="s">
        <v>203</v>
      </c>
      <c r="AT492" s="148" t="s">
        <v>198</v>
      </c>
      <c r="AU492" s="148" t="s">
        <v>89</v>
      </c>
      <c r="AY492" s="17" t="s">
        <v>196</v>
      </c>
      <c r="BE492" s="149">
        <f t="shared" si="14"/>
        <v>0</v>
      </c>
      <c r="BF492" s="149">
        <f t="shared" si="15"/>
        <v>0</v>
      </c>
      <c r="BG492" s="149">
        <f t="shared" si="16"/>
        <v>0</v>
      </c>
      <c r="BH492" s="149">
        <f t="shared" si="17"/>
        <v>0</v>
      </c>
      <c r="BI492" s="149">
        <f t="shared" si="18"/>
        <v>0</v>
      </c>
      <c r="BJ492" s="17" t="s">
        <v>21</v>
      </c>
      <c r="BK492" s="149">
        <f t="shared" si="19"/>
        <v>0</v>
      </c>
      <c r="BL492" s="17" t="s">
        <v>203</v>
      </c>
      <c r="BM492" s="148" t="s">
        <v>613</v>
      </c>
    </row>
    <row r="493" spans="2:65" s="1" customFormat="1" ht="24.2" customHeight="1">
      <c r="B493" s="32"/>
      <c r="C493" s="178" t="s">
        <v>1100</v>
      </c>
      <c r="D493" s="178" t="s">
        <v>351</v>
      </c>
      <c r="E493" s="179" t="s">
        <v>615</v>
      </c>
      <c r="F493" s="180" t="s">
        <v>616</v>
      </c>
      <c r="G493" s="181" t="s">
        <v>512</v>
      </c>
      <c r="H493" s="182">
        <v>2</v>
      </c>
      <c r="I493" s="183"/>
      <c r="J493" s="184">
        <f t="shared" si="10"/>
        <v>0</v>
      </c>
      <c r="K493" s="180" t="s">
        <v>202</v>
      </c>
      <c r="L493" s="185"/>
      <c r="M493" s="186" t="s">
        <v>1</v>
      </c>
      <c r="N493" s="187" t="s">
        <v>46</v>
      </c>
      <c r="P493" s="146">
        <f t="shared" si="11"/>
        <v>0</v>
      </c>
      <c r="Q493" s="146">
        <v>1.3299999999999999E-2</v>
      </c>
      <c r="R493" s="146">
        <f t="shared" si="12"/>
        <v>2.6599999999999999E-2</v>
      </c>
      <c r="S493" s="146">
        <v>0</v>
      </c>
      <c r="T493" s="147">
        <f t="shared" si="13"/>
        <v>0</v>
      </c>
      <c r="AR493" s="148" t="s">
        <v>235</v>
      </c>
      <c r="AT493" s="148" t="s">
        <v>351</v>
      </c>
      <c r="AU493" s="148" t="s">
        <v>89</v>
      </c>
      <c r="AY493" s="17" t="s">
        <v>196</v>
      </c>
      <c r="BE493" s="149">
        <f t="shared" si="14"/>
        <v>0</v>
      </c>
      <c r="BF493" s="149">
        <f t="shared" si="15"/>
        <v>0</v>
      </c>
      <c r="BG493" s="149">
        <f t="shared" si="16"/>
        <v>0</v>
      </c>
      <c r="BH493" s="149">
        <f t="shared" si="17"/>
        <v>0</v>
      </c>
      <c r="BI493" s="149">
        <f t="shared" si="18"/>
        <v>0</v>
      </c>
      <c r="BJ493" s="17" t="s">
        <v>21</v>
      </c>
      <c r="BK493" s="149">
        <f t="shared" si="19"/>
        <v>0</v>
      </c>
      <c r="BL493" s="17" t="s">
        <v>203</v>
      </c>
      <c r="BM493" s="148" t="s">
        <v>617</v>
      </c>
    </row>
    <row r="494" spans="2:65" s="1" customFormat="1" ht="16.5" customHeight="1">
      <c r="B494" s="32"/>
      <c r="C494" s="137" t="s">
        <v>1104</v>
      </c>
      <c r="D494" s="137" t="s">
        <v>198</v>
      </c>
      <c r="E494" s="138" t="s">
        <v>627</v>
      </c>
      <c r="F494" s="139" t="s">
        <v>628</v>
      </c>
      <c r="G494" s="140" t="s">
        <v>512</v>
      </c>
      <c r="H494" s="141">
        <v>2</v>
      </c>
      <c r="I494" s="142"/>
      <c r="J494" s="143">
        <f t="shared" si="10"/>
        <v>0</v>
      </c>
      <c r="K494" s="139" t="s">
        <v>217</v>
      </c>
      <c r="L494" s="32"/>
      <c r="M494" s="144" t="s">
        <v>1</v>
      </c>
      <c r="N494" s="145" t="s">
        <v>46</v>
      </c>
      <c r="P494" s="146">
        <f t="shared" si="11"/>
        <v>0</v>
      </c>
      <c r="Q494" s="146">
        <v>2.5000000000000001E-2</v>
      </c>
      <c r="R494" s="146">
        <f t="shared" si="12"/>
        <v>0.05</v>
      </c>
      <c r="S494" s="146">
        <v>0</v>
      </c>
      <c r="T494" s="147">
        <f t="shared" si="13"/>
        <v>0</v>
      </c>
      <c r="AR494" s="148" t="s">
        <v>203</v>
      </c>
      <c r="AT494" s="148" t="s">
        <v>198</v>
      </c>
      <c r="AU494" s="148" t="s">
        <v>89</v>
      </c>
      <c r="AY494" s="17" t="s">
        <v>196</v>
      </c>
      <c r="BE494" s="149">
        <f t="shared" si="14"/>
        <v>0</v>
      </c>
      <c r="BF494" s="149">
        <f t="shared" si="15"/>
        <v>0</v>
      </c>
      <c r="BG494" s="149">
        <f t="shared" si="16"/>
        <v>0</v>
      </c>
      <c r="BH494" s="149">
        <f t="shared" si="17"/>
        <v>0</v>
      </c>
      <c r="BI494" s="149">
        <f t="shared" si="18"/>
        <v>0</v>
      </c>
      <c r="BJ494" s="17" t="s">
        <v>21</v>
      </c>
      <c r="BK494" s="149">
        <f t="shared" si="19"/>
        <v>0</v>
      </c>
      <c r="BL494" s="17" t="s">
        <v>203</v>
      </c>
      <c r="BM494" s="148" t="s">
        <v>629</v>
      </c>
    </row>
    <row r="495" spans="2:65" s="1" customFormat="1" ht="24.2" customHeight="1">
      <c r="B495" s="32"/>
      <c r="C495" s="137" t="s">
        <v>1108</v>
      </c>
      <c r="D495" s="137" t="s">
        <v>198</v>
      </c>
      <c r="E495" s="138" t="s">
        <v>1188</v>
      </c>
      <c r="F495" s="139" t="s">
        <v>1189</v>
      </c>
      <c r="G495" s="140" t="s">
        <v>227</v>
      </c>
      <c r="H495" s="141">
        <v>1</v>
      </c>
      <c r="I495" s="142"/>
      <c r="J495" s="143">
        <f t="shared" si="10"/>
        <v>0</v>
      </c>
      <c r="K495" s="139" t="s">
        <v>202</v>
      </c>
      <c r="L495" s="32"/>
      <c r="M495" s="144" t="s">
        <v>1</v>
      </c>
      <c r="N495" s="145" t="s">
        <v>46</v>
      </c>
      <c r="P495" s="146">
        <f t="shared" si="11"/>
        <v>0</v>
      </c>
      <c r="Q495" s="146">
        <v>0</v>
      </c>
      <c r="R495" s="146">
        <f t="shared" si="12"/>
        <v>0</v>
      </c>
      <c r="S495" s="146">
        <v>0</v>
      </c>
      <c r="T495" s="147">
        <f t="shared" si="13"/>
        <v>0</v>
      </c>
      <c r="AR495" s="148" t="s">
        <v>203</v>
      </c>
      <c r="AT495" s="148" t="s">
        <v>198</v>
      </c>
      <c r="AU495" s="148" t="s">
        <v>89</v>
      </c>
      <c r="AY495" s="17" t="s">
        <v>196</v>
      </c>
      <c r="BE495" s="149">
        <f t="shared" si="14"/>
        <v>0</v>
      </c>
      <c r="BF495" s="149">
        <f t="shared" si="15"/>
        <v>0</v>
      </c>
      <c r="BG495" s="149">
        <f t="shared" si="16"/>
        <v>0</v>
      </c>
      <c r="BH495" s="149">
        <f t="shared" si="17"/>
        <v>0</v>
      </c>
      <c r="BI495" s="149">
        <f t="shared" si="18"/>
        <v>0</v>
      </c>
      <c r="BJ495" s="17" t="s">
        <v>21</v>
      </c>
      <c r="BK495" s="149">
        <f t="shared" si="19"/>
        <v>0</v>
      </c>
      <c r="BL495" s="17" t="s">
        <v>203</v>
      </c>
      <c r="BM495" s="148" t="s">
        <v>1190</v>
      </c>
    </row>
    <row r="496" spans="2:65" s="12" customFormat="1" ht="11.25">
      <c r="B496" s="150"/>
      <c r="D496" s="151" t="s">
        <v>205</v>
      </c>
      <c r="E496" s="152" t="s">
        <v>1</v>
      </c>
      <c r="F496" s="153" t="s">
        <v>1191</v>
      </c>
      <c r="H496" s="154">
        <v>1</v>
      </c>
      <c r="I496" s="155"/>
      <c r="L496" s="150"/>
      <c r="M496" s="156"/>
      <c r="T496" s="157"/>
      <c r="AT496" s="152" t="s">
        <v>205</v>
      </c>
      <c r="AU496" s="152" t="s">
        <v>89</v>
      </c>
      <c r="AV496" s="12" t="s">
        <v>89</v>
      </c>
      <c r="AW496" s="12" t="s">
        <v>36</v>
      </c>
      <c r="AX496" s="12" t="s">
        <v>81</v>
      </c>
      <c r="AY496" s="152" t="s">
        <v>196</v>
      </c>
    </row>
    <row r="497" spans="2:65" s="14" customFormat="1" ht="11.25">
      <c r="B497" s="164"/>
      <c r="D497" s="151" t="s">
        <v>205</v>
      </c>
      <c r="E497" s="165" t="s">
        <v>776</v>
      </c>
      <c r="F497" s="166" t="s">
        <v>249</v>
      </c>
      <c r="H497" s="167">
        <v>1</v>
      </c>
      <c r="I497" s="168"/>
      <c r="L497" s="164"/>
      <c r="M497" s="169"/>
      <c r="T497" s="170"/>
      <c r="AT497" s="165" t="s">
        <v>205</v>
      </c>
      <c r="AU497" s="165" t="s">
        <v>89</v>
      </c>
      <c r="AV497" s="14" t="s">
        <v>203</v>
      </c>
      <c r="AW497" s="14" t="s">
        <v>36</v>
      </c>
      <c r="AX497" s="14" t="s">
        <v>21</v>
      </c>
      <c r="AY497" s="165" t="s">
        <v>196</v>
      </c>
    </row>
    <row r="498" spans="2:65" s="1" customFormat="1" ht="24.2" customHeight="1">
      <c r="B498" s="32"/>
      <c r="C498" s="178" t="s">
        <v>1112</v>
      </c>
      <c r="D498" s="178" t="s">
        <v>351</v>
      </c>
      <c r="E498" s="179" t="s">
        <v>1193</v>
      </c>
      <c r="F498" s="180" t="s">
        <v>1194</v>
      </c>
      <c r="G498" s="181" t="s">
        <v>227</v>
      </c>
      <c r="H498" s="182">
        <v>1.0149999999999999</v>
      </c>
      <c r="I498" s="183"/>
      <c r="J498" s="184">
        <f>ROUND(I498*H498,2)</f>
        <v>0</v>
      </c>
      <c r="K498" s="180" t="s">
        <v>202</v>
      </c>
      <c r="L498" s="185"/>
      <c r="M498" s="186" t="s">
        <v>1</v>
      </c>
      <c r="N498" s="187" t="s">
        <v>46</v>
      </c>
      <c r="P498" s="146">
        <f>O498*H498</f>
        <v>0</v>
      </c>
      <c r="Q498" s="146">
        <v>6.7000000000000002E-4</v>
      </c>
      <c r="R498" s="146">
        <f>Q498*H498</f>
        <v>6.8004999999999997E-4</v>
      </c>
      <c r="S498" s="146">
        <v>0</v>
      </c>
      <c r="T498" s="147">
        <f>S498*H498</f>
        <v>0</v>
      </c>
      <c r="AR498" s="148" t="s">
        <v>235</v>
      </c>
      <c r="AT498" s="148" t="s">
        <v>351</v>
      </c>
      <c r="AU498" s="148" t="s">
        <v>89</v>
      </c>
      <c r="AY498" s="17" t="s">
        <v>196</v>
      </c>
      <c r="BE498" s="149">
        <f>IF(N498="základní",J498,0)</f>
        <v>0</v>
      </c>
      <c r="BF498" s="149">
        <f>IF(N498="snížená",J498,0)</f>
        <v>0</v>
      </c>
      <c r="BG498" s="149">
        <f>IF(N498="zákl. přenesená",J498,0)</f>
        <v>0</v>
      </c>
      <c r="BH498" s="149">
        <f>IF(N498="sníž. přenesená",J498,0)</f>
        <v>0</v>
      </c>
      <c r="BI498" s="149">
        <f>IF(N498="nulová",J498,0)</f>
        <v>0</v>
      </c>
      <c r="BJ498" s="17" t="s">
        <v>21</v>
      </c>
      <c r="BK498" s="149">
        <f>ROUND(I498*H498,2)</f>
        <v>0</v>
      </c>
      <c r="BL498" s="17" t="s">
        <v>203</v>
      </c>
      <c r="BM498" s="148" t="s">
        <v>1195</v>
      </c>
    </row>
    <row r="499" spans="2:65" s="12" customFormat="1" ht="11.25">
      <c r="B499" s="150"/>
      <c r="D499" s="151" t="s">
        <v>205</v>
      </c>
      <c r="F499" s="153" t="s">
        <v>1196</v>
      </c>
      <c r="H499" s="154">
        <v>1.0149999999999999</v>
      </c>
      <c r="I499" s="155"/>
      <c r="L499" s="150"/>
      <c r="M499" s="156"/>
      <c r="T499" s="157"/>
      <c r="AT499" s="152" t="s">
        <v>205</v>
      </c>
      <c r="AU499" s="152" t="s">
        <v>89</v>
      </c>
      <c r="AV499" s="12" t="s">
        <v>89</v>
      </c>
      <c r="AW499" s="12" t="s">
        <v>4</v>
      </c>
      <c r="AX499" s="12" t="s">
        <v>21</v>
      </c>
      <c r="AY499" s="152" t="s">
        <v>196</v>
      </c>
    </row>
    <row r="500" spans="2:65" s="1" customFormat="1" ht="24.2" customHeight="1">
      <c r="B500" s="32"/>
      <c r="C500" s="137" t="s">
        <v>1113</v>
      </c>
      <c r="D500" s="137" t="s">
        <v>198</v>
      </c>
      <c r="E500" s="138" t="s">
        <v>1198</v>
      </c>
      <c r="F500" s="139" t="s">
        <v>1199</v>
      </c>
      <c r="G500" s="140" t="s">
        <v>227</v>
      </c>
      <c r="H500" s="141">
        <v>50.9</v>
      </c>
      <c r="I500" s="142"/>
      <c r="J500" s="143">
        <f>ROUND(I500*H500,2)</f>
        <v>0</v>
      </c>
      <c r="K500" s="139" t="s">
        <v>202</v>
      </c>
      <c r="L500" s="32"/>
      <c r="M500" s="144" t="s">
        <v>1</v>
      </c>
      <c r="N500" s="145" t="s">
        <v>46</v>
      </c>
      <c r="P500" s="146">
        <f>O500*H500</f>
        <v>0</v>
      </c>
      <c r="Q500" s="146">
        <v>0</v>
      </c>
      <c r="R500" s="146">
        <f>Q500*H500</f>
        <v>0</v>
      </c>
      <c r="S500" s="146">
        <v>0</v>
      </c>
      <c r="T500" s="147">
        <f>S500*H500</f>
        <v>0</v>
      </c>
      <c r="AR500" s="148" t="s">
        <v>203</v>
      </c>
      <c r="AT500" s="148" t="s">
        <v>198</v>
      </c>
      <c r="AU500" s="148" t="s">
        <v>89</v>
      </c>
      <c r="AY500" s="17" t="s">
        <v>196</v>
      </c>
      <c r="BE500" s="149">
        <f>IF(N500="základní",J500,0)</f>
        <v>0</v>
      </c>
      <c r="BF500" s="149">
        <f>IF(N500="snížená",J500,0)</f>
        <v>0</v>
      </c>
      <c r="BG500" s="149">
        <f>IF(N500="zákl. přenesená",J500,0)</f>
        <v>0</v>
      </c>
      <c r="BH500" s="149">
        <f>IF(N500="sníž. přenesená",J500,0)</f>
        <v>0</v>
      </c>
      <c r="BI500" s="149">
        <f>IF(N500="nulová",J500,0)</f>
        <v>0</v>
      </c>
      <c r="BJ500" s="17" t="s">
        <v>21</v>
      </c>
      <c r="BK500" s="149">
        <f>ROUND(I500*H500,2)</f>
        <v>0</v>
      </c>
      <c r="BL500" s="17" t="s">
        <v>203</v>
      </c>
      <c r="BM500" s="148" t="s">
        <v>1200</v>
      </c>
    </row>
    <row r="501" spans="2:65" s="12" customFormat="1" ht="11.25">
      <c r="B501" s="150"/>
      <c r="D501" s="151" t="s">
        <v>205</v>
      </c>
      <c r="E501" s="152" t="s">
        <v>1</v>
      </c>
      <c r="F501" s="153" t="s">
        <v>1709</v>
      </c>
      <c r="H501" s="154">
        <v>50.9</v>
      </c>
      <c r="I501" s="155"/>
      <c r="L501" s="150"/>
      <c r="M501" s="156"/>
      <c r="T501" s="157"/>
      <c r="AT501" s="152" t="s">
        <v>205</v>
      </c>
      <c r="AU501" s="152" t="s">
        <v>89</v>
      </c>
      <c r="AV501" s="12" t="s">
        <v>89</v>
      </c>
      <c r="AW501" s="12" t="s">
        <v>36</v>
      </c>
      <c r="AX501" s="12" t="s">
        <v>81</v>
      </c>
      <c r="AY501" s="152" t="s">
        <v>196</v>
      </c>
    </row>
    <row r="502" spans="2:65" s="14" customFormat="1" ht="11.25">
      <c r="B502" s="164"/>
      <c r="D502" s="151" t="s">
        <v>205</v>
      </c>
      <c r="E502" s="165" t="s">
        <v>777</v>
      </c>
      <c r="F502" s="166" t="s">
        <v>249</v>
      </c>
      <c r="H502" s="167">
        <v>50.9</v>
      </c>
      <c r="I502" s="168"/>
      <c r="L502" s="164"/>
      <c r="M502" s="169"/>
      <c r="T502" s="170"/>
      <c r="AT502" s="165" t="s">
        <v>205</v>
      </c>
      <c r="AU502" s="165" t="s">
        <v>89</v>
      </c>
      <c r="AV502" s="14" t="s">
        <v>203</v>
      </c>
      <c r="AW502" s="14" t="s">
        <v>36</v>
      </c>
      <c r="AX502" s="14" t="s">
        <v>21</v>
      </c>
      <c r="AY502" s="165" t="s">
        <v>196</v>
      </c>
    </row>
    <row r="503" spans="2:65" s="1" customFormat="1" ht="24.2" customHeight="1">
      <c r="B503" s="32"/>
      <c r="C503" s="178" t="s">
        <v>1117</v>
      </c>
      <c r="D503" s="178" t="s">
        <v>351</v>
      </c>
      <c r="E503" s="179" t="s">
        <v>1202</v>
      </c>
      <c r="F503" s="180" t="s">
        <v>1203</v>
      </c>
      <c r="G503" s="181" t="s">
        <v>227</v>
      </c>
      <c r="H503" s="182">
        <v>51.664000000000001</v>
      </c>
      <c r="I503" s="183"/>
      <c r="J503" s="184">
        <f>ROUND(I503*H503,2)</f>
        <v>0</v>
      </c>
      <c r="K503" s="180" t="s">
        <v>202</v>
      </c>
      <c r="L503" s="185"/>
      <c r="M503" s="186" t="s">
        <v>1</v>
      </c>
      <c r="N503" s="187" t="s">
        <v>46</v>
      </c>
      <c r="P503" s="146">
        <f>O503*H503</f>
        <v>0</v>
      </c>
      <c r="Q503" s="146">
        <v>1.06E-3</v>
      </c>
      <c r="R503" s="146">
        <f>Q503*H503</f>
        <v>5.4763840000000001E-2</v>
      </c>
      <c r="S503" s="146">
        <v>0</v>
      </c>
      <c r="T503" s="147">
        <f>S503*H503</f>
        <v>0</v>
      </c>
      <c r="AR503" s="148" t="s">
        <v>235</v>
      </c>
      <c r="AT503" s="148" t="s">
        <v>351</v>
      </c>
      <c r="AU503" s="148" t="s">
        <v>89</v>
      </c>
      <c r="AY503" s="17" t="s">
        <v>196</v>
      </c>
      <c r="BE503" s="149">
        <f>IF(N503="základní",J503,0)</f>
        <v>0</v>
      </c>
      <c r="BF503" s="149">
        <f>IF(N503="snížená",J503,0)</f>
        <v>0</v>
      </c>
      <c r="BG503" s="149">
        <f>IF(N503="zákl. přenesená",J503,0)</f>
        <v>0</v>
      </c>
      <c r="BH503" s="149">
        <f>IF(N503="sníž. přenesená",J503,0)</f>
        <v>0</v>
      </c>
      <c r="BI503" s="149">
        <f>IF(N503="nulová",J503,0)</f>
        <v>0</v>
      </c>
      <c r="BJ503" s="17" t="s">
        <v>21</v>
      </c>
      <c r="BK503" s="149">
        <f>ROUND(I503*H503,2)</f>
        <v>0</v>
      </c>
      <c r="BL503" s="17" t="s">
        <v>203</v>
      </c>
      <c r="BM503" s="148" t="s">
        <v>1204</v>
      </c>
    </row>
    <row r="504" spans="2:65" s="12" customFormat="1" ht="11.25">
      <c r="B504" s="150"/>
      <c r="D504" s="151" t="s">
        <v>205</v>
      </c>
      <c r="F504" s="153" t="s">
        <v>1792</v>
      </c>
      <c r="H504" s="154">
        <v>51.664000000000001</v>
      </c>
      <c r="I504" s="155"/>
      <c r="L504" s="150"/>
      <c r="M504" s="156"/>
      <c r="T504" s="157"/>
      <c r="AT504" s="152" t="s">
        <v>205</v>
      </c>
      <c r="AU504" s="152" t="s">
        <v>89</v>
      </c>
      <c r="AV504" s="12" t="s">
        <v>89</v>
      </c>
      <c r="AW504" s="12" t="s">
        <v>4</v>
      </c>
      <c r="AX504" s="12" t="s">
        <v>21</v>
      </c>
      <c r="AY504" s="152" t="s">
        <v>196</v>
      </c>
    </row>
    <row r="505" spans="2:65" s="1" customFormat="1" ht="16.5" customHeight="1">
      <c r="B505" s="32"/>
      <c r="C505" s="137" t="s">
        <v>1121</v>
      </c>
      <c r="D505" s="137" t="s">
        <v>198</v>
      </c>
      <c r="E505" s="138" t="s">
        <v>635</v>
      </c>
      <c r="F505" s="139" t="s">
        <v>636</v>
      </c>
      <c r="G505" s="140" t="s">
        <v>512</v>
      </c>
      <c r="H505" s="141">
        <v>10</v>
      </c>
      <c r="I505" s="142"/>
      <c r="J505" s="143">
        <f>ROUND(I505*H505,2)</f>
        <v>0</v>
      </c>
      <c r="K505" s="139" t="s">
        <v>217</v>
      </c>
      <c r="L505" s="32"/>
      <c r="M505" s="144" t="s">
        <v>1</v>
      </c>
      <c r="N505" s="145" t="s">
        <v>46</v>
      </c>
      <c r="P505" s="146">
        <f>O505*H505</f>
        <v>0</v>
      </c>
      <c r="Q505" s="146">
        <v>1.6000000000000001E-4</v>
      </c>
      <c r="R505" s="146">
        <f>Q505*H505</f>
        <v>1.6000000000000001E-3</v>
      </c>
      <c r="S505" s="146">
        <v>0</v>
      </c>
      <c r="T505" s="147">
        <f>S505*H505</f>
        <v>0</v>
      </c>
      <c r="AR505" s="148" t="s">
        <v>203</v>
      </c>
      <c r="AT505" s="148" t="s">
        <v>198</v>
      </c>
      <c r="AU505" s="148" t="s">
        <v>89</v>
      </c>
      <c r="AY505" s="17" t="s">
        <v>196</v>
      </c>
      <c r="BE505" s="149">
        <f>IF(N505="základní",J505,0)</f>
        <v>0</v>
      </c>
      <c r="BF505" s="149">
        <f>IF(N505="snížená",J505,0)</f>
        <v>0</v>
      </c>
      <c r="BG505" s="149">
        <f>IF(N505="zákl. přenesená",J505,0)</f>
        <v>0</v>
      </c>
      <c r="BH505" s="149">
        <f>IF(N505="sníž. přenesená",J505,0)</f>
        <v>0</v>
      </c>
      <c r="BI505" s="149">
        <f>IF(N505="nulová",J505,0)</f>
        <v>0</v>
      </c>
      <c r="BJ505" s="17" t="s">
        <v>21</v>
      </c>
      <c r="BK505" s="149">
        <f>ROUND(I505*H505,2)</f>
        <v>0</v>
      </c>
      <c r="BL505" s="17" t="s">
        <v>203</v>
      </c>
      <c r="BM505" s="148" t="s">
        <v>1226</v>
      </c>
    </row>
    <row r="506" spans="2:65" s="1" customFormat="1" ht="24.2" customHeight="1">
      <c r="B506" s="32"/>
      <c r="C506" s="137" t="s">
        <v>1122</v>
      </c>
      <c r="D506" s="137" t="s">
        <v>198</v>
      </c>
      <c r="E506" s="138" t="s">
        <v>652</v>
      </c>
      <c r="F506" s="139" t="s">
        <v>653</v>
      </c>
      <c r="G506" s="140" t="s">
        <v>227</v>
      </c>
      <c r="H506" s="141">
        <v>68.900000000000006</v>
      </c>
      <c r="I506" s="142"/>
      <c r="J506" s="143">
        <f>ROUND(I506*H506,2)</f>
        <v>0</v>
      </c>
      <c r="K506" s="139" t="s">
        <v>202</v>
      </c>
      <c r="L506" s="32"/>
      <c r="M506" s="144" t="s">
        <v>1</v>
      </c>
      <c r="N506" s="145" t="s">
        <v>46</v>
      </c>
      <c r="P506" s="146">
        <f>O506*H506</f>
        <v>0</v>
      </c>
      <c r="Q506" s="146">
        <v>9.0000000000000006E-5</v>
      </c>
      <c r="R506" s="146">
        <f>Q506*H506</f>
        <v>6.2010000000000008E-3</v>
      </c>
      <c r="S506" s="146">
        <v>0</v>
      </c>
      <c r="T506" s="147">
        <f>S506*H506</f>
        <v>0</v>
      </c>
      <c r="AR506" s="148" t="s">
        <v>203</v>
      </c>
      <c r="AT506" s="148" t="s">
        <v>198</v>
      </c>
      <c r="AU506" s="148" t="s">
        <v>89</v>
      </c>
      <c r="AY506" s="17" t="s">
        <v>196</v>
      </c>
      <c r="BE506" s="149">
        <f>IF(N506="základní",J506,0)</f>
        <v>0</v>
      </c>
      <c r="BF506" s="149">
        <f>IF(N506="snížená",J506,0)</f>
        <v>0</v>
      </c>
      <c r="BG506" s="149">
        <f>IF(N506="zákl. přenesená",J506,0)</f>
        <v>0</v>
      </c>
      <c r="BH506" s="149">
        <f>IF(N506="sníž. přenesená",J506,0)</f>
        <v>0</v>
      </c>
      <c r="BI506" s="149">
        <f>IF(N506="nulová",J506,0)</f>
        <v>0</v>
      </c>
      <c r="BJ506" s="17" t="s">
        <v>21</v>
      </c>
      <c r="BK506" s="149">
        <f>ROUND(I506*H506,2)</f>
        <v>0</v>
      </c>
      <c r="BL506" s="17" t="s">
        <v>203</v>
      </c>
      <c r="BM506" s="148" t="s">
        <v>1228</v>
      </c>
    </row>
    <row r="507" spans="2:65" s="12" customFormat="1" ht="11.25">
      <c r="B507" s="150"/>
      <c r="D507" s="151" t="s">
        <v>205</v>
      </c>
      <c r="E507" s="152" t="s">
        <v>1</v>
      </c>
      <c r="F507" s="153" t="s">
        <v>1793</v>
      </c>
      <c r="H507" s="154">
        <v>68.900000000000006</v>
      </c>
      <c r="I507" s="155"/>
      <c r="L507" s="150"/>
      <c r="M507" s="156"/>
      <c r="T507" s="157"/>
      <c r="AT507" s="152" t="s">
        <v>205</v>
      </c>
      <c r="AU507" s="152" t="s">
        <v>89</v>
      </c>
      <c r="AV507" s="12" t="s">
        <v>89</v>
      </c>
      <c r="AW507" s="12" t="s">
        <v>36</v>
      </c>
      <c r="AX507" s="12" t="s">
        <v>21</v>
      </c>
      <c r="AY507" s="152" t="s">
        <v>196</v>
      </c>
    </row>
    <row r="508" spans="2:65" s="1" customFormat="1" ht="37.9" customHeight="1">
      <c r="B508" s="32"/>
      <c r="C508" s="137" t="s">
        <v>1124</v>
      </c>
      <c r="D508" s="137" t="s">
        <v>198</v>
      </c>
      <c r="E508" s="138" t="s">
        <v>1231</v>
      </c>
      <c r="F508" s="139" t="s">
        <v>1232</v>
      </c>
      <c r="G508" s="140" t="s">
        <v>512</v>
      </c>
      <c r="H508" s="141">
        <v>10</v>
      </c>
      <c r="I508" s="142"/>
      <c r="J508" s="143">
        <f>ROUND(I508*H508,2)</f>
        <v>0</v>
      </c>
      <c r="K508" s="139" t="s">
        <v>217</v>
      </c>
      <c r="L508" s="32"/>
      <c r="M508" s="144" t="s">
        <v>1</v>
      </c>
      <c r="N508" s="145" t="s">
        <v>46</v>
      </c>
      <c r="P508" s="146">
        <f>O508*H508</f>
        <v>0</v>
      </c>
      <c r="Q508" s="146">
        <v>0</v>
      </c>
      <c r="R508" s="146">
        <f>Q508*H508</f>
        <v>0</v>
      </c>
      <c r="S508" s="146">
        <v>0</v>
      </c>
      <c r="T508" s="147">
        <f>S508*H508</f>
        <v>0</v>
      </c>
      <c r="AR508" s="148" t="s">
        <v>203</v>
      </c>
      <c r="AT508" s="148" t="s">
        <v>198</v>
      </c>
      <c r="AU508" s="148" t="s">
        <v>89</v>
      </c>
      <c r="AY508" s="17" t="s">
        <v>196</v>
      </c>
      <c r="BE508" s="149">
        <f>IF(N508="základní",J508,0)</f>
        <v>0</v>
      </c>
      <c r="BF508" s="149">
        <f>IF(N508="snížená",J508,0)</f>
        <v>0</v>
      </c>
      <c r="BG508" s="149">
        <f>IF(N508="zákl. přenesená",J508,0)</f>
        <v>0</v>
      </c>
      <c r="BH508" s="149">
        <f>IF(N508="sníž. přenesená",J508,0)</f>
        <v>0</v>
      </c>
      <c r="BI508" s="149">
        <f>IF(N508="nulová",J508,0)</f>
        <v>0</v>
      </c>
      <c r="BJ508" s="17" t="s">
        <v>21</v>
      </c>
      <c r="BK508" s="149">
        <f>ROUND(I508*H508,2)</f>
        <v>0</v>
      </c>
      <c r="BL508" s="17" t="s">
        <v>203</v>
      </c>
      <c r="BM508" s="148" t="s">
        <v>1233</v>
      </c>
    </row>
    <row r="509" spans="2:65" s="12" customFormat="1" ht="11.25">
      <c r="B509" s="150"/>
      <c r="D509" s="151" t="s">
        <v>205</v>
      </c>
      <c r="E509" s="152" t="s">
        <v>1</v>
      </c>
      <c r="F509" s="153" t="s">
        <v>1794</v>
      </c>
      <c r="H509" s="154">
        <v>9</v>
      </c>
      <c r="I509" s="155"/>
      <c r="L509" s="150"/>
      <c r="M509" s="156"/>
      <c r="T509" s="157"/>
      <c r="AT509" s="152" t="s">
        <v>205</v>
      </c>
      <c r="AU509" s="152" t="s">
        <v>89</v>
      </c>
      <c r="AV509" s="12" t="s">
        <v>89</v>
      </c>
      <c r="AW509" s="12" t="s">
        <v>36</v>
      </c>
      <c r="AX509" s="12" t="s">
        <v>81</v>
      </c>
      <c r="AY509" s="152" t="s">
        <v>196</v>
      </c>
    </row>
    <row r="510" spans="2:65" s="12" customFormat="1" ht="11.25">
      <c r="B510" s="150"/>
      <c r="D510" s="151" t="s">
        <v>205</v>
      </c>
      <c r="E510" s="152" t="s">
        <v>1</v>
      </c>
      <c r="F510" s="153" t="s">
        <v>1235</v>
      </c>
      <c r="H510" s="154">
        <v>1</v>
      </c>
      <c r="I510" s="155"/>
      <c r="L510" s="150"/>
      <c r="M510" s="156"/>
      <c r="T510" s="157"/>
      <c r="AT510" s="152" t="s">
        <v>205</v>
      </c>
      <c r="AU510" s="152" t="s">
        <v>89</v>
      </c>
      <c r="AV510" s="12" t="s">
        <v>89</v>
      </c>
      <c r="AW510" s="12" t="s">
        <v>36</v>
      </c>
      <c r="AX510" s="12" t="s">
        <v>81</v>
      </c>
      <c r="AY510" s="152" t="s">
        <v>196</v>
      </c>
    </row>
    <row r="511" spans="2:65" s="14" customFormat="1" ht="11.25">
      <c r="B511" s="164"/>
      <c r="D511" s="151" t="s">
        <v>205</v>
      </c>
      <c r="E511" s="165" t="s">
        <v>1</v>
      </c>
      <c r="F511" s="166" t="s">
        <v>249</v>
      </c>
      <c r="H511" s="167">
        <v>10</v>
      </c>
      <c r="I511" s="168"/>
      <c r="L511" s="164"/>
      <c r="M511" s="169"/>
      <c r="T511" s="170"/>
      <c r="AT511" s="165" t="s">
        <v>205</v>
      </c>
      <c r="AU511" s="165" t="s">
        <v>89</v>
      </c>
      <c r="AV511" s="14" t="s">
        <v>203</v>
      </c>
      <c r="AW511" s="14" t="s">
        <v>36</v>
      </c>
      <c r="AX511" s="14" t="s">
        <v>21</v>
      </c>
      <c r="AY511" s="165" t="s">
        <v>196</v>
      </c>
    </row>
    <row r="512" spans="2:65" s="1" customFormat="1" ht="24.2" customHeight="1">
      <c r="B512" s="32"/>
      <c r="C512" s="137" t="s">
        <v>1125</v>
      </c>
      <c r="D512" s="137" t="s">
        <v>198</v>
      </c>
      <c r="E512" s="138" t="s">
        <v>686</v>
      </c>
      <c r="F512" s="139" t="s">
        <v>687</v>
      </c>
      <c r="G512" s="140" t="s">
        <v>512</v>
      </c>
      <c r="H512" s="141">
        <v>10</v>
      </c>
      <c r="I512" s="142"/>
      <c r="J512" s="143">
        <f>ROUND(I512*H512,2)</f>
        <v>0</v>
      </c>
      <c r="K512" s="139" t="s">
        <v>217</v>
      </c>
      <c r="L512" s="32"/>
      <c r="M512" s="144" t="s">
        <v>1</v>
      </c>
      <c r="N512" s="145" t="s">
        <v>46</v>
      </c>
      <c r="P512" s="146">
        <f>O512*H512</f>
        <v>0</v>
      </c>
      <c r="Q512" s="146">
        <v>0</v>
      </c>
      <c r="R512" s="146">
        <f>Q512*H512</f>
        <v>0</v>
      </c>
      <c r="S512" s="146">
        <v>5.5E-2</v>
      </c>
      <c r="T512" s="147">
        <f>S512*H512</f>
        <v>0.55000000000000004</v>
      </c>
      <c r="AR512" s="148" t="s">
        <v>203</v>
      </c>
      <c r="AT512" s="148" t="s">
        <v>198</v>
      </c>
      <c r="AU512" s="148" t="s">
        <v>89</v>
      </c>
      <c r="AY512" s="17" t="s">
        <v>196</v>
      </c>
      <c r="BE512" s="149">
        <f>IF(N512="základní",J512,0)</f>
        <v>0</v>
      </c>
      <c r="BF512" s="149">
        <f>IF(N512="snížená",J512,0)</f>
        <v>0</v>
      </c>
      <c r="BG512" s="149">
        <f>IF(N512="zákl. přenesená",J512,0)</f>
        <v>0</v>
      </c>
      <c r="BH512" s="149">
        <f>IF(N512="sníž. přenesená",J512,0)</f>
        <v>0</v>
      </c>
      <c r="BI512" s="149">
        <f>IF(N512="nulová",J512,0)</f>
        <v>0</v>
      </c>
      <c r="BJ512" s="17" t="s">
        <v>21</v>
      </c>
      <c r="BK512" s="149">
        <f>ROUND(I512*H512,2)</f>
        <v>0</v>
      </c>
      <c r="BL512" s="17" t="s">
        <v>203</v>
      </c>
      <c r="BM512" s="148" t="s">
        <v>1237</v>
      </c>
    </row>
    <row r="513" spans="2:65" s="1" customFormat="1" ht="16.5" customHeight="1">
      <c r="B513" s="32"/>
      <c r="C513" s="137" t="s">
        <v>1129</v>
      </c>
      <c r="D513" s="137" t="s">
        <v>198</v>
      </c>
      <c r="E513" s="138" t="s">
        <v>691</v>
      </c>
      <c r="F513" s="139" t="s">
        <v>692</v>
      </c>
      <c r="G513" s="140" t="s">
        <v>512</v>
      </c>
      <c r="H513" s="141">
        <v>10</v>
      </c>
      <c r="I513" s="142"/>
      <c r="J513" s="143">
        <f>ROUND(I513*H513,2)</f>
        <v>0</v>
      </c>
      <c r="K513" s="139" t="s">
        <v>217</v>
      </c>
      <c r="L513" s="32"/>
      <c r="M513" s="144" t="s">
        <v>1</v>
      </c>
      <c r="N513" s="145" t="s">
        <v>46</v>
      </c>
      <c r="P513" s="146">
        <f>O513*H513</f>
        <v>0</v>
      </c>
      <c r="Q513" s="146">
        <v>0</v>
      </c>
      <c r="R513" s="146">
        <f>Q513*H513</f>
        <v>0</v>
      </c>
      <c r="S513" s="146">
        <v>1.2999999999999999E-2</v>
      </c>
      <c r="T513" s="147">
        <f>S513*H513</f>
        <v>0.13</v>
      </c>
      <c r="AR513" s="148" t="s">
        <v>203</v>
      </c>
      <c r="AT513" s="148" t="s">
        <v>198</v>
      </c>
      <c r="AU513" s="148" t="s">
        <v>89</v>
      </c>
      <c r="AY513" s="17" t="s">
        <v>196</v>
      </c>
      <c r="BE513" s="149">
        <f>IF(N513="základní",J513,0)</f>
        <v>0</v>
      </c>
      <c r="BF513" s="149">
        <f>IF(N513="snížená",J513,0)</f>
        <v>0</v>
      </c>
      <c r="BG513" s="149">
        <f>IF(N513="zákl. přenesená",J513,0)</f>
        <v>0</v>
      </c>
      <c r="BH513" s="149">
        <f>IF(N513="sníž. přenesená",J513,0)</f>
        <v>0</v>
      </c>
      <c r="BI513" s="149">
        <f>IF(N513="nulová",J513,0)</f>
        <v>0</v>
      </c>
      <c r="BJ513" s="17" t="s">
        <v>21</v>
      </c>
      <c r="BK513" s="149">
        <f>ROUND(I513*H513,2)</f>
        <v>0</v>
      </c>
      <c r="BL513" s="17" t="s">
        <v>203</v>
      </c>
      <c r="BM513" s="148" t="s">
        <v>1239</v>
      </c>
    </row>
    <row r="514" spans="2:65" s="1" customFormat="1" ht="24.2" customHeight="1">
      <c r="B514" s="32"/>
      <c r="C514" s="137" t="s">
        <v>1133</v>
      </c>
      <c r="D514" s="137" t="s">
        <v>198</v>
      </c>
      <c r="E514" s="138" t="s">
        <v>695</v>
      </c>
      <c r="F514" s="139" t="s">
        <v>696</v>
      </c>
      <c r="G514" s="140" t="s">
        <v>512</v>
      </c>
      <c r="H514" s="141">
        <v>10</v>
      </c>
      <c r="I514" s="142"/>
      <c r="J514" s="143">
        <f>ROUND(I514*H514,2)</f>
        <v>0</v>
      </c>
      <c r="K514" s="139" t="s">
        <v>217</v>
      </c>
      <c r="L514" s="32"/>
      <c r="M514" s="144" t="s">
        <v>1</v>
      </c>
      <c r="N514" s="145" t="s">
        <v>46</v>
      </c>
      <c r="P514" s="146">
        <f>O514*H514</f>
        <v>0</v>
      </c>
      <c r="Q514" s="146">
        <v>4.0000000000000002E-4</v>
      </c>
      <c r="R514" s="146">
        <f>Q514*H514</f>
        <v>4.0000000000000001E-3</v>
      </c>
      <c r="S514" s="146">
        <v>0</v>
      </c>
      <c r="T514" s="147">
        <f>S514*H514</f>
        <v>0</v>
      </c>
      <c r="AR514" s="148" t="s">
        <v>203</v>
      </c>
      <c r="AT514" s="148" t="s">
        <v>198</v>
      </c>
      <c r="AU514" s="148" t="s">
        <v>89</v>
      </c>
      <c r="AY514" s="17" t="s">
        <v>196</v>
      </c>
      <c r="BE514" s="149">
        <f>IF(N514="základní",J514,0)</f>
        <v>0</v>
      </c>
      <c r="BF514" s="149">
        <f>IF(N514="snížená",J514,0)</f>
        <v>0</v>
      </c>
      <c r="BG514" s="149">
        <f>IF(N514="zákl. přenesená",J514,0)</f>
        <v>0</v>
      </c>
      <c r="BH514" s="149">
        <f>IF(N514="sníž. přenesená",J514,0)</f>
        <v>0</v>
      </c>
      <c r="BI514" s="149">
        <f>IF(N514="nulová",J514,0)</f>
        <v>0</v>
      </c>
      <c r="BJ514" s="17" t="s">
        <v>21</v>
      </c>
      <c r="BK514" s="149">
        <f>ROUND(I514*H514,2)</f>
        <v>0</v>
      </c>
      <c r="BL514" s="17" t="s">
        <v>203</v>
      </c>
      <c r="BM514" s="148" t="s">
        <v>1241</v>
      </c>
    </row>
    <row r="515" spans="2:65" s="1" customFormat="1" ht="24.2" customHeight="1">
      <c r="B515" s="32"/>
      <c r="C515" s="137" t="s">
        <v>1137</v>
      </c>
      <c r="D515" s="137" t="s">
        <v>198</v>
      </c>
      <c r="E515" s="138" t="s">
        <v>699</v>
      </c>
      <c r="F515" s="139" t="s">
        <v>700</v>
      </c>
      <c r="G515" s="140" t="s">
        <v>209</v>
      </c>
      <c r="H515" s="141">
        <v>0.68</v>
      </c>
      <c r="I515" s="142"/>
      <c r="J515" s="143">
        <f>ROUND(I515*H515,2)</f>
        <v>0</v>
      </c>
      <c r="K515" s="139" t="s">
        <v>202</v>
      </c>
      <c r="L515" s="32"/>
      <c r="M515" s="144" t="s">
        <v>1</v>
      </c>
      <c r="N515" s="145" t="s">
        <v>46</v>
      </c>
      <c r="P515" s="146">
        <f>O515*H515</f>
        <v>0</v>
      </c>
      <c r="Q515" s="146">
        <v>0</v>
      </c>
      <c r="R515" s="146">
        <f>Q515*H515</f>
        <v>0</v>
      </c>
      <c r="S515" s="146">
        <v>0</v>
      </c>
      <c r="T515" s="147">
        <f>S515*H515</f>
        <v>0</v>
      </c>
      <c r="AR515" s="148" t="s">
        <v>203</v>
      </c>
      <c r="AT515" s="148" t="s">
        <v>198</v>
      </c>
      <c r="AU515" s="148" t="s">
        <v>89</v>
      </c>
      <c r="AY515" s="17" t="s">
        <v>196</v>
      </c>
      <c r="BE515" s="149">
        <f>IF(N515="základní",J515,0)</f>
        <v>0</v>
      </c>
      <c r="BF515" s="149">
        <f>IF(N515="snížená",J515,0)</f>
        <v>0</v>
      </c>
      <c r="BG515" s="149">
        <f>IF(N515="zákl. přenesená",J515,0)</f>
        <v>0</v>
      </c>
      <c r="BH515" s="149">
        <f>IF(N515="sníž. přenesená",J515,0)</f>
        <v>0</v>
      </c>
      <c r="BI515" s="149">
        <f>IF(N515="nulová",J515,0)</f>
        <v>0</v>
      </c>
      <c r="BJ515" s="17" t="s">
        <v>21</v>
      </c>
      <c r="BK515" s="149">
        <f>ROUND(I515*H515,2)</f>
        <v>0</v>
      </c>
      <c r="BL515" s="17" t="s">
        <v>203</v>
      </c>
      <c r="BM515" s="148" t="s">
        <v>1243</v>
      </c>
    </row>
    <row r="516" spans="2:65" s="12" customFormat="1" ht="11.25">
      <c r="B516" s="150"/>
      <c r="D516" s="151" t="s">
        <v>205</v>
      </c>
      <c r="E516" s="152" t="s">
        <v>1</v>
      </c>
      <c r="F516" s="153" t="s">
        <v>1795</v>
      </c>
      <c r="H516" s="154">
        <v>0.68</v>
      </c>
      <c r="I516" s="155"/>
      <c r="L516" s="150"/>
      <c r="M516" s="156"/>
      <c r="T516" s="157"/>
      <c r="AT516" s="152" t="s">
        <v>205</v>
      </c>
      <c r="AU516" s="152" t="s">
        <v>89</v>
      </c>
      <c r="AV516" s="12" t="s">
        <v>89</v>
      </c>
      <c r="AW516" s="12" t="s">
        <v>36</v>
      </c>
      <c r="AX516" s="12" t="s">
        <v>21</v>
      </c>
      <c r="AY516" s="152" t="s">
        <v>196</v>
      </c>
    </row>
    <row r="517" spans="2:65" s="1" customFormat="1" ht="24.2" customHeight="1">
      <c r="B517" s="32"/>
      <c r="C517" s="137" t="s">
        <v>1140</v>
      </c>
      <c r="D517" s="137" t="s">
        <v>198</v>
      </c>
      <c r="E517" s="138" t="s">
        <v>704</v>
      </c>
      <c r="F517" s="139" t="s">
        <v>705</v>
      </c>
      <c r="G517" s="140" t="s">
        <v>209</v>
      </c>
      <c r="H517" s="141">
        <v>4.76</v>
      </c>
      <c r="I517" s="142"/>
      <c r="J517" s="143">
        <f>ROUND(I517*H517,2)</f>
        <v>0</v>
      </c>
      <c r="K517" s="139" t="s">
        <v>202</v>
      </c>
      <c r="L517" s="32"/>
      <c r="M517" s="144" t="s">
        <v>1</v>
      </c>
      <c r="N517" s="145" t="s">
        <v>46</v>
      </c>
      <c r="P517" s="146">
        <f>O517*H517</f>
        <v>0</v>
      </c>
      <c r="Q517" s="146">
        <v>0</v>
      </c>
      <c r="R517" s="146">
        <f>Q517*H517</f>
        <v>0</v>
      </c>
      <c r="S517" s="146">
        <v>0</v>
      </c>
      <c r="T517" s="147">
        <f>S517*H517</f>
        <v>0</v>
      </c>
      <c r="AR517" s="148" t="s">
        <v>203</v>
      </c>
      <c r="AT517" s="148" t="s">
        <v>198</v>
      </c>
      <c r="AU517" s="148" t="s">
        <v>89</v>
      </c>
      <c r="AY517" s="17" t="s">
        <v>196</v>
      </c>
      <c r="BE517" s="149">
        <f>IF(N517="základní",J517,0)</f>
        <v>0</v>
      </c>
      <c r="BF517" s="149">
        <f>IF(N517="snížená",J517,0)</f>
        <v>0</v>
      </c>
      <c r="BG517" s="149">
        <f>IF(N517="zákl. přenesená",J517,0)</f>
        <v>0</v>
      </c>
      <c r="BH517" s="149">
        <f>IF(N517="sníž. přenesená",J517,0)</f>
        <v>0</v>
      </c>
      <c r="BI517" s="149">
        <f>IF(N517="nulová",J517,0)</f>
        <v>0</v>
      </c>
      <c r="BJ517" s="17" t="s">
        <v>21</v>
      </c>
      <c r="BK517" s="149">
        <f>ROUND(I517*H517,2)</f>
        <v>0</v>
      </c>
      <c r="BL517" s="17" t="s">
        <v>203</v>
      </c>
      <c r="BM517" s="148" t="s">
        <v>1246</v>
      </c>
    </row>
    <row r="518" spans="2:65" s="12" customFormat="1" ht="11.25">
      <c r="B518" s="150"/>
      <c r="D518" s="151" t="s">
        <v>205</v>
      </c>
      <c r="F518" s="153" t="s">
        <v>1796</v>
      </c>
      <c r="H518" s="154">
        <v>4.76</v>
      </c>
      <c r="I518" s="155"/>
      <c r="L518" s="150"/>
      <c r="M518" s="156"/>
      <c r="T518" s="157"/>
      <c r="AT518" s="152" t="s">
        <v>205</v>
      </c>
      <c r="AU518" s="152" t="s">
        <v>89</v>
      </c>
      <c r="AV518" s="12" t="s">
        <v>89</v>
      </c>
      <c r="AW518" s="12" t="s">
        <v>4</v>
      </c>
      <c r="AX518" s="12" t="s">
        <v>21</v>
      </c>
      <c r="AY518" s="152" t="s">
        <v>196</v>
      </c>
    </row>
    <row r="519" spans="2:65" s="1" customFormat="1" ht="21.75" customHeight="1">
      <c r="B519" s="32"/>
      <c r="C519" s="137" t="s">
        <v>1144</v>
      </c>
      <c r="D519" s="137" t="s">
        <v>198</v>
      </c>
      <c r="E519" s="138" t="s">
        <v>1249</v>
      </c>
      <c r="F519" s="139" t="s">
        <v>1250</v>
      </c>
      <c r="G519" s="140" t="s">
        <v>227</v>
      </c>
      <c r="H519" s="141">
        <v>1</v>
      </c>
      <c r="I519" s="142"/>
      <c r="J519" s="143">
        <f>ROUND(I519*H519,2)</f>
        <v>0</v>
      </c>
      <c r="K519" s="139" t="s">
        <v>202</v>
      </c>
      <c r="L519" s="32"/>
      <c r="M519" s="144" t="s">
        <v>1</v>
      </c>
      <c r="N519" s="145" t="s">
        <v>46</v>
      </c>
      <c r="P519" s="146">
        <f>O519*H519</f>
        <v>0</v>
      </c>
      <c r="Q519" s="146">
        <v>0</v>
      </c>
      <c r="R519" s="146">
        <f>Q519*H519</f>
        <v>0</v>
      </c>
      <c r="S519" s="146">
        <v>6.9999999999999999E-4</v>
      </c>
      <c r="T519" s="147">
        <f>S519*H519</f>
        <v>6.9999999999999999E-4</v>
      </c>
      <c r="AR519" s="148" t="s">
        <v>203</v>
      </c>
      <c r="AT519" s="148" t="s">
        <v>198</v>
      </c>
      <c r="AU519" s="148" t="s">
        <v>89</v>
      </c>
      <c r="AY519" s="17" t="s">
        <v>196</v>
      </c>
      <c r="BE519" s="149">
        <f>IF(N519="základní",J519,0)</f>
        <v>0</v>
      </c>
      <c r="BF519" s="149">
        <f>IF(N519="snížená",J519,0)</f>
        <v>0</v>
      </c>
      <c r="BG519" s="149">
        <f>IF(N519="zákl. přenesená",J519,0)</f>
        <v>0</v>
      </c>
      <c r="BH519" s="149">
        <f>IF(N519="sníž. přenesená",J519,0)</f>
        <v>0</v>
      </c>
      <c r="BI519" s="149">
        <f>IF(N519="nulová",J519,0)</f>
        <v>0</v>
      </c>
      <c r="BJ519" s="17" t="s">
        <v>21</v>
      </c>
      <c r="BK519" s="149">
        <f>ROUND(I519*H519,2)</f>
        <v>0</v>
      </c>
      <c r="BL519" s="17" t="s">
        <v>203</v>
      </c>
      <c r="BM519" s="148" t="s">
        <v>1251</v>
      </c>
    </row>
    <row r="520" spans="2:65" s="12" customFormat="1" ht="11.25">
      <c r="B520" s="150"/>
      <c r="D520" s="151" t="s">
        <v>205</v>
      </c>
      <c r="E520" s="152" t="s">
        <v>1</v>
      </c>
      <c r="F520" s="153" t="s">
        <v>1253</v>
      </c>
      <c r="H520" s="154">
        <v>1</v>
      </c>
      <c r="I520" s="155"/>
      <c r="L520" s="150"/>
      <c r="M520" s="156"/>
      <c r="T520" s="157"/>
      <c r="AT520" s="152" t="s">
        <v>205</v>
      </c>
      <c r="AU520" s="152" t="s">
        <v>89</v>
      </c>
      <c r="AV520" s="12" t="s">
        <v>89</v>
      </c>
      <c r="AW520" s="12" t="s">
        <v>36</v>
      </c>
      <c r="AX520" s="12" t="s">
        <v>81</v>
      </c>
      <c r="AY520" s="152" t="s">
        <v>196</v>
      </c>
    </row>
    <row r="521" spans="2:65" s="14" customFormat="1" ht="11.25">
      <c r="B521" s="164"/>
      <c r="D521" s="151" t="s">
        <v>205</v>
      </c>
      <c r="E521" s="165" t="s">
        <v>1</v>
      </c>
      <c r="F521" s="166" t="s">
        <v>249</v>
      </c>
      <c r="H521" s="167">
        <v>1</v>
      </c>
      <c r="I521" s="168"/>
      <c r="L521" s="164"/>
      <c r="M521" s="169"/>
      <c r="T521" s="170"/>
      <c r="AT521" s="165" t="s">
        <v>205</v>
      </c>
      <c r="AU521" s="165" t="s">
        <v>89</v>
      </c>
      <c r="AV521" s="14" t="s">
        <v>203</v>
      </c>
      <c r="AW521" s="14" t="s">
        <v>36</v>
      </c>
      <c r="AX521" s="14" t="s">
        <v>21</v>
      </c>
      <c r="AY521" s="165" t="s">
        <v>196</v>
      </c>
    </row>
    <row r="522" spans="2:65" s="1" customFormat="1" ht="24.2" customHeight="1">
      <c r="B522" s="32"/>
      <c r="C522" s="137" t="s">
        <v>1148</v>
      </c>
      <c r="D522" s="137" t="s">
        <v>198</v>
      </c>
      <c r="E522" s="138" t="s">
        <v>1255</v>
      </c>
      <c r="F522" s="139" t="s">
        <v>1256</v>
      </c>
      <c r="G522" s="140" t="s">
        <v>227</v>
      </c>
      <c r="H522" s="141">
        <v>50.9</v>
      </c>
      <c r="I522" s="142"/>
      <c r="J522" s="143">
        <f>ROUND(I522*H522,2)</f>
        <v>0</v>
      </c>
      <c r="K522" s="139" t="s">
        <v>202</v>
      </c>
      <c r="L522" s="32"/>
      <c r="M522" s="144" t="s">
        <v>1</v>
      </c>
      <c r="N522" s="145" t="s">
        <v>46</v>
      </c>
      <c r="P522" s="146">
        <f>O522*H522</f>
        <v>0</v>
      </c>
      <c r="Q522" s="146">
        <v>0</v>
      </c>
      <c r="R522" s="146">
        <f>Q522*H522</f>
        <v>0</v>
      </c>
      <c r="S522" s="146">
        <v>2.5000000000000001E-3</v>
      </c>
      <c r="T522" s="147">
        <f>S522*H522</f>
        <v>0.12725</v>
      </c>
      <c r="AR522" s="148" t="s">
        <v>203</v>
      </c>
      <c r="AT522" s="148" t="s">
        <v>198</v>
      </c>
      <c r="AU522" s="148" t="s">
        <v>89</v>
      </c>
      <c r="AY522" s="17" t="s">
        <v>196</v>
      </c>
      <c r="BE522" s="149">
        <f>IF(N522="základní",J522,0)</f>
        <v>0</v>
      </c>
      <c r="BF522" s="149">
        <f>IF(N522="snížená",J522,0)</f>
        <v>0</v>
      </c>
      <c r="BG522" s="149">
        <f>IF(N522="zákl. přenesená",J522,0)</f>
        <v>0</v>
      </c>
      <c r="BH522" s="149">
        <f>IF(N522="sníž. přenesená",J522,0)</f>
        <v>0</v>
      </c>
      <c r="BI522" s="149">
        <f>IF(N522="nulová",J522,0)</f>
        <v>0</v>
      </c>
      <c r="BJ522" s="17" t="s">
        <v>21</v>
      </c>
      <c r="BK522" s="149">
        <f>ROUND(I522*H522,2)</f>
        <v>0</v>
      </c>
      <c r="BL522" s="17" t="s">
        <v>203</v>
      </c>
      <c r="BM522" s="148" t="s">
        <v>1257</v>
      </c>
    </row>
    <row r="523" spans="2:65" s="12" customFormat="1" ht="11.25">
      <c r="B523" s="150"/>
      <c r="D523" s="151" t="s">
        <v>205</v>
      </c>
      <c r="E523" s="152" t="s">
        <v>1</v>
      </c>
      <c r="F523" s="153" t="s">
        <v>1258</v>
      </c>
      <c r="H523" s="154">
        <v>50.9</v>
      </c>
      <c r="I523" s="155"/>
      <c r="L523" s="150"/>
      <c r="M523" s="156"/>
      <c r="T523" s="157"/>
      <c r="AT523" s="152" t="s">
        <v>205</v>
      </c>
      <c r="AU523" s="152" t="s">
        <v>89</v>
      </c>
      <c r="AV523" s="12" t="s">
        <v>89</v>
      </c>
      <c r="AW523" s="12" t="s">
        <v>36</v>
      </c>
      <c r="AX523" s="12" t="s">
        <v>21</v>
      </c>
      <c r="AY523" s="152" t="s">
        <v>196</v>
      </c>
    </row>
    <row r="524" spans="2:65" s="1" customFormat="1" ht="24.2" customHeight="1">
      <c r="B524" s="32"/>
      <c r="C524" s="137" t="s">
        <v>1152</v>
      </c>
      <c r="D524" s="137" t="s">
        <v>198</v>
      </c>
      <c r="E524" s="138" t="s">
        <v>714</v>
      </c>
      <c r="F524" s="139" t="s">
        <v>715</v>
      </c>
      <c r="G524" s="140" t="s">
        <v>209</v>
      </c>
      <c r="H524" s="141">
        <v>0.128</v>
      </c>
      <c r="I524" s="142"/>
      <c r="J524" s="143">
        <f>ROUND(I524*H524,2)</f>
        <v>0</v>
      </c>
      <c r="K524" s="139" t="s">
        <v>202</v>
      </c>
      <c r="L524" s="32"/>
      <c r="M524" s="144" t="s">
        <v>1</v>
      </c>
      <c r="N524" s="145" t="s">
        <v>46</v>
      </c>
      <c r="P524" s="146">
        <f>O524*H524</f>
        <v>0</v>
      </c>
      <c r="Q524" s="146">
        <v>0</v>
      </c>
      <c r="R524" s="146">
        <f>Q524*H524</f>
        <v>0</v>
      </c>
      <c r="S524" s="146">
        <v>0</v>
      </c>
      <c r="T524" s="147">
        <f>S524*H524</f>
        <v>0</v>
      </c>
      <c r="AR524" s="148" t="s">
        <v>203</v>
      </c>
      <c r="AT524" s="148" t="s">
        <v>198</v>
      </c>
      <c r="AU524" s="148" t="s">
        <v>89</v>
      </c>
      <c r="AY524" s="17" t="s">
        <v>196</v>
      </c>
      <c r="BE524" s="149">
        <f>IF(N524="základní",J524,0)</f>
        <v>0</v>
      </c>
      <c r="BF524" s="149">
        <f>IF(N524="snížená",J524,0)</f>
        <v>0</v>
      </c>
      <c r="BG524" s="149">
        <f>IF(N524="zákl. přenesená",J524,0)</f>
        <v>0</v>
      </c>
      <c r="BH524" s="149">
        <f>IF(N524="sníž. přenesená",J524,0)</f>
        <v>0</v>
      </c>
      <c r="BI524" s="149">
        <f>IF(N524="nulová",J524,0)</f>
        <v>0</v>
      </c>
      <c r="BJ524" s="17" t="s">
        <v>21</v>
      </c>
      <c r="BK524" s="149">
        <f>ROUND(I524*H524,2)</f>
        <v>0</v>
      </c>
      <c r="BL524" s="17" t="s">
        <v>203</v>
      </c>
      <c r="BM524" s="148" t="s">
        <v>1260</v>
      </c>
    </row>
    <row r="525" spans="2:65" s="1" customFormat="1" ht="24.2" customHeight="1">
      <c r="B525" s="32"/>
      <c r="C525" s="137" t="s">
        <v>1153</v>
      </c>
      <c r="D525" s="137" t="s">
        <v>198</v>
      </c>
      <c r="E525" s="138" t="s">
        <v>699</v>
      </c>
      <c r="F525" s="139" t="s">
        <v>700</v>
      </c>
      <c r="G525" s="140" t="s">
        <v>209</v>
      </c>
      <c r="H525" s="141">
        <v>0.128</v>
      </c>
      <c r="I525" s="142"/>
      <c r="J525" s="143">
        <f>ROUND(I525*H525,2)</f>
        <v>0</v>
      </c>
      <c r="K525" s="139" t="s">
        <v>202</v>
      </c>
      <c r="L525" s="32"/>
      <c r="M525" s="144" t="s">
        <v>1</v>
      </c>
      <c r="N525" s="145" t="s">
        <v>46</v>
      </c>
      <c r="P525" s="146">
        <f>O525*H525</f>
        <v>0</v>
      </c>
      <c r="Q525" s="146">
        <v>0</v>
      </c>
      <c r="R525" s="146">
        <f>Q525*H525</f>
        <v>0</v>
      </c>
      <c r="S525" s="146">
        <v>0</v>
      </c>
      <c r="T525" s="147">
        <f>S525*H525</f>
        <v>0</v>
      </c>
      <c r="AR525" s="148" t="s">
        <v>203</v>
      </c>
      <c r="AT525" s="148" t="s">
        <v>198</v>
      </c>
      <c r="AU525" s="148" t="s">
        <v>89</v>
      </c>
      <c r="AY525" s="17" t="s">
        <v>196</v>
      </c>
      <c r="BE525" s="149">
        <f>IF(N525="základní",J525,0)</f>
        <v>0</v>
      </c>
      <c r="BF525" s="149">
        <f>IF(N525="snížená",J525,0)</f>
        <v>0</v>
      </c>
      <c r="BG525" s="149">
        <f>IF(N525="zákl. přenesená",J525,0)</f>
        <v>0</v>
      </c>
      <c r="BH525" s="149">
        <f>IF(N525="sníž. přenesená",J525,0)</f>
        <v>0</v>
      </c>
      <c r="BI525" s="149">
        <f>IF(N525="nulová",J525,0)</f>
        <v>0</v>
      </c>
      <c r="BJ525" s="17" t="s">
        <v>21</v>
      </c>
      <c r="BK525" s="149">
        <f>ROUND(I525*H525,2)</f>
        <v>0</v>
      </c>
      <c r="BL525" s="17" t="s">
        <v>203</v>
      </c>
      <c r="BM525" s="148" t="s">
        <v>1262</v>
      </c>
    </row>
    <row r="526" spans="2:65" s="1" customFormat="1" ht="24.2" customHeight="1">
      <c r="B526" s="32"/>
      <c r="C526" s="137" t="s">
        <v>1154</v>
      </c>
      <c r="D526" s="137" t="s">
        <v>198</v>
      </c>
      <c r="E526" s="138" t="s">
        <v>704</v>
      </c>
      <c r="F526" s="139" t="s">
        <v>705</v>
      </c>
      <c r="G526" s="140" t="s">
        <v>209</v>
      </c>
      <c r="H526" s="141">
        <v>1.4079999999999999</v>
      </c>
      <c r="I526" s="142"/>
      <c r="J526" s="143">
        <f>ROUND(I526*H526,2)</f>
        <v>0</v>
      </c>
      <c r="K526" s="139" t="s">
        <v>202</v>
      </c>
      <c r="L526" s="32"/>
      <c r="M526" s="144" t="s">
        <v>1</v>
      </c>
      <c r="N526" s="145" t="s">
        <v>46</v>
      </c>
      <c r="P526" s="146">
        <f>O526*H526</f>
        <v>0</v>
      </c>
      <c r="Q526" s="146">
        <v>0</v>
      </c>
      <c r="R526" s="146">
        <f>Q526*H526</f>
        <v>0</v>
      </c>
      <c r="S526" s="146">
        <v>0</v>
      </c>
      <c r="T526" s="147">
        <f>S526*H526</f>
        <v>0</v>
      </c>
      <c r="AR526" s="148" t="s">
        <v>203</v>
      </c>
      <c r="AT526" s="148" t="s">
        <v>198</v>
      </c>
      <c r="AU526" s="148" t="s">
        <v>89</v>
      </c>
      <c r="AY526" s="17" t="s">
        <v>196</v>
      </c>
      <c r="BE526" s="149">
        <f>IF(N526="základní",J526,0)</f>
        <v>0</v>
      </c>
      <c r="BF526" s="149">
        <f>IF(N526="snížená",J526,0)</f>
        <v>0</v>
      </c>
      <c r="BG526" s="149">
        <f>IF(N526="zákl. přenesená",J526,0)</f>
        <v>0</v>
      </c>
      <c r="BH526" s="149">
        <f>IF(N526="sníž. přenesená",J526,0)</f>
        <v>0</v>
      </c>
      <c r="BI526" s="149">
        <f>IF(N526="nulová",J526,0)</f>
        <v>0</v>
      </c>
      <c r="BJ526" s="17" t="s">
        <v>21</v>
      </c>
      <c r="BK526" s="149">
        <f>ROUND(I526*H526,2)</f>
        <v>0</v>
      </c>
      <c r="BL526" s="17" t="s">
        <v>203</v>
      </c>
      <c r="BM526" s="148" t="s">
        <v>1264</v>
      </c>
    </row>
    <row r="527" spans="2:65" s="12" customFormat="1" ht="11.25">
      <c r="B527" s="150"/>
      <c r="D527" s="151" t="s">
        <v>205</v>
      </c>
      <c r="F527" s="153" t="s">
        <v>1797</v>
      </c>
      <c r="H527" s="154">
        <v>1.4079999999999999</v>
      </c>
      <c r="I527" s="155"/>
      <c r="L527" s="150"/>
      <c r="M527" s="156"/>
      <c r="T527" s="157"/>
      <c r="AT527" s="152" t="s">
        <v>205</v>
      </c>
      <c r="AU527" s="152" t="s">
        <v>89</v>
      </c>
      <c r="AV527" s="12" t="s">
        <v>89</v>
      </c>
      <c r="AW527" s="12" t="s">
        <v>4</v>
      </c>
      <c r="AX527" s="12" t="s">
        <v>21</v>
      </c>
      <c r="AY527" s="152" t="s">
        <v>196</v>
      </c>
    </row>
    <row r="528" spans="2:65" s="1" customFormat="1" ht="37.9" customHeight="1">
      <c r="B528" s="32"/>
      <c r="C528" s="137" t="s">
        <v>1155</v>
      </c>
      <c r="D528" s="137" t="s">
        <v>198</v>
      </c>
      <c r="E528" s="138" t="s">
        <v>1267</v>
      </c>
      <c r="F528" s="139" t="s">
        <v>1268</v>
      </c>
      <c r="G528" s="140" t="s">
        <v>209</v>
      </c>
      <c r="H528" s="141">
        <v>0.128</v>
      </c>
      <c r="I528" s="142"/>
      <c r="J528" s="143">
        <f>ROUND(I528*H528,2)</f>
        <v>0</v>
      </c>
      <c r="K528" s="139" t="s">
        <v>202</v>
      </c>
      <c r="L528" s="32"/>
      <c r="M528" s="144" t="s">
        <v>1</v>
      </c>
      <c r="N528" s="145" t="s">
        <v>46</v>
      </c>
      <c r="P528" s="146">
        <f>O528*H528</f>
        <v>0</v>
      </c>
      <c r="Q528" s="146">
        <v>0</v>
      </c>
      <c r="R528" s="146">
        <f>Q528*H528</f>
        <v>0</v>
      </c>
      <c r="S528" s="146">
        <v>0</v>
      </c>
      <c r="T528" s="147">
        <f>S528*H528</f>
        <v>0</v>
      </c>
      <c r="AR528" s="148" t="s">
        <v>203</v>
      </c>
      <c r="AT528" s="148" t="s">
        <v>198</v>
      </c>
      <c r="AU528" s="148" t="s">
        <v>89</v>
      </c>
      <c r="AY528" s="17" t="s">
        <v>196</v>
      </c>
      <c r="BE528" s="149">
        <f>IF(N528="základní",J528,0)</f>
        <v>0</v>
      </c>
      <c r="BF528" s="149">
        <f>IF(N528="snížená",J528,0)</f>
        <v>0</v>
      </c>
      <c r="BG528" s="149">
        <f>IF(N528="zákl. přenesená",J528,0)</f>
        <v>0</v>
      </c>
      <c r="BH528" s="149">
        <f>IF(N528="sníž. přenesená",J528,0)</f>
        <v>0</v>
      </c>
      <c r="BI528" s="149">
        <f>IF(N528="nulová",J528,0)</f>
        <v>0</v>
      </c>
      <c r="BJ528" s="17" t="s">
        <v>21</v>
      </c>
      <c r="BK528" s="149">
        <f>ROUND(I528*H528,2)</f>
        <v>0</v>
      </c>
      <c r="BL528" s="17" t="s">
        <v>203</v>
      </c>
      <c r="BM528" s="148" t="s">
        <v>1269</v>
      </c>
    </row>
    <row r="529" spans="2:65" s="1" customFormat="1" ht="21.75" customHeight="1">
      <c r="B529" s="32"/>
      <c r="C529" s="137" t="s">
        <v>1156</v>
      </c>
      <c r="D529" s="137" t="s">
        <v>198</v>
      </c>
      <c r="E529" s="138" t="s">
        <v>709</v>
      </c>
      <c r="F529" s="139" t="s">
        <v>710</v>
      </c>
      <c r="G529" s="140" t="s">
        <v>227</v>
      </c>
      <c r="H529" s="141">
        <v>17</v>
      </c>
      <c r="I529" s="142"/>
      <c r="J529" s="143">
        <f>ROUND(I529*H529,2)</f>
        <v>0</v>
      </c>
      <c r="K529" s="139" t="s">
        <v>202</v>
      </c>
      <c r="L529" s="32"/>
      <c r="M529" s="144" t="s">
        <v>1</v>
      </c>
      <c r="N529" s="145" t="s">
        <v>46</v>
      </c>
      <c r="P529" s="146">
        <f>O529*H529</f>
        <v>0</v>
      </c>
      <c r="Q529" s="146">
        <v>0</v>
      </c>
      <c r="R529" s="146">
        <f>Q529*H529</f>
        <v>0</v>
      </c>
      <c r="S529" s="146">
        <v>4.3999999999999997E-2</v>
      </c>
      <c r="T529" s="147">
        <f>S529*H529</f>
        <v>0.748</v>
      </c>
      <c r="AR529" s="148" t="s">
        <v>203</v>
      </c>
      <c r="AT529" s="148" t="s">
        <v>198</v>
      </c>
      <c r="AU529" s="148" t="s">
        <v>89</v>
      </c>
      <c r="AY529" s="17" t="s">
        <v>196</v>
      </c>
      <c r="BE529" s="149">
        <f>IF(N529="základní",J529,0)</f>
        <v>0</v>
      </c>
      <c r="BF529" s="149">
        <f>IF(N529="snížená",J529,0)</f>
        <v>0</v>
      </c>
      <c r="BG529" s="149">
        <f>IF(N529="zákl. přenesená",J529,0)</f>
        <v>0</v>
      </c>
      <c r="BH529" s="149">
        <f>IF(N529="sníž. přenesená",J529,0)</f>
        <v>0</v>
      </c>
      <c r="BI529" s="149">
        <f>IF(N529="nulová",J529,0)</f>
        <v>0</v>
      </c>
      <c r="BJ529" s="17" t="s">
        <v>21</v>
      </c>
      <c r="BK529" s="149">
        <f>ROUND(I529*H529,2)</f>
        <v>0</v>
      </c>
      <c r="BL529" s="17" t="s">
        <v>203</v>
      </c>
      <c r="BM529" s="148" t="s">
        <v>711</v>
      </c>
    </row>
    <row r="530" spans="2:65" s="12" customFormat="1" ht="11.25">
      <c r="B530" s="150"/>
      <c r="D530" s="151" t="s">
        <v>205</v>
      </c>
      <c r="E530" s="152" t="s">
        <v>1</v>
      </c>
      <c r="F530" s="153" t="s">
        <v>1798</v>
      </c>
      <c r="H530" s="154">
        <v>17</v>
      </c>
      <c r="I530" s="155"/>
      <c r="L530" s="150"/>
      <c r="M530" s="156"/>
      <c r="T530" s="157"/>
      <c r="AT530" s="152" t="s">
        <v>205</v>
      </c>
      <c r="AU530" s="152" t="s">
        <v>89</v>
      </c>
      <c r="AV530" s="12" t="s">
        <v>89</v>
      </c>
      <c r="AW530" s="12" t="s">
        <v>36</v>
      </c>
      <c r="AX530" s="12" t="s">
        <v>21</v>
      </c>
      <c r="AY530" s="152" t="s">
        <v>196</v>
      </c>
    </row>
    <row r="531" spans="2:65" s="1" customFormat="1" ht="24.2" customHeight="1">
      <c r="B531" s="32"/>
      <c r="C531" s="137" t="s">
        <v>1157</v>
      </c>
      <c r="D531" s="137" t="s">
        <v>198</v>
      </c>
      <c r="E531" s="138" t="s">
        <v>714</v>
      </c>
      <c r="F531" s="139" t="s">
        <v>715</v>
      </c>
      <c r="G531" s="140" t="s">
        <v>209</v>
      </c>
      <c r="H531" s="141">
        <v>0.748</v>
      </c>
      <c r="I531" s="142"/>
      <c r="J531" s="143">
        <f>ROUND(I531*H531,2)</f>
        <v>0</v>
      </c>
      <c r="K531" s="139" t="s">
        <v>202</v>
      </c>
      <c r="L531" s="32"/>
      <c r="M531" s="144" t="s">
        <v>1</v>
      </c>
      <c r="N531" s="145" t="s">
        <v>46</v>
      </c>
      <c r="P531" s="146">
        <f>O531*H531</f>
        <v>0</v>
      </c>
      <c r="Q531" s="146">
        <v>0</v>
      </c>
      <c r="R531" s="146">
        <f>Q531*H531</f>
        <v>0</v>
      </c>
      <c r="S531" s="146">
        <v>0</v>
      </c>
      <c r="T531" s="147">
        <f>S531*H531</f>
        <v>0</v>
      </c>
      <c r="AR531" s="148" t="s">
        <v>203</v>
      </c>
      <c r="AT531" s="148" t="s">
        <v>198</v>
      </c>
      <c r="AU531" s="148" t="s">
        <v>89</v>
      </c>
      <c r="AY531" s="17" t="s">
        <v>196</v>
      </c>
      <c r="BE531" s="149">
        <f>IF(N531="základní",J531,0)</f>
        <v>0</v>
      </c>
      <c r="BF531" s="149">
        <f>IF(N531="snížená",J531,0)</f>
        <v>0</v>
      </c>
      <c r="BG531" s="149">
        <f>IF(N531="zákl. přenesená",J531,0)</f>
        <v>0</v>
      </c>
      <c r="BH531" s="149">
        <f>IF(N531="sníž. přenesená",J531,0)</f>
        <v>0</v>
      </c>
      <c r="BI531" s="149">
        <f>IF(N531="nulová",J531,0)</f>
        <v>0</v>
      </c>
      <c r="BJ531" s="17" t="s">
        <v>21</v>
      </c>
      <c r="BK531" s="149">
        <f>ROUND(I531*H531,2)</f>
        <v>0</v>
      </c>
      <c r="BL531" s="17" t="s">
        <v>203</v>
      </c>
      <c r="BM531" s="148" t="s">
        <v>716</v>
      </c>
    </row>
    <row r="532" spans="2:65" s="1" customFormat="1" ht="24.2" customHeight="1">
      <c r="B532" s="32"/>
      <c r="C532" s="137" t="s">
        <v>1158</v>
      </c>
      <c r="D532" s="137" t="s">
        <v>198</v>
      </c>
      <c r="E532" s="138" t="s">
        <v>699</v>
      </c>
      <c r="F532" s="139" t="s">
        <v>700</v>
      </c>
      <c r="G532" s="140" t="s">
        <v>209</v>
      </c>
      <c r="H532" s="141">
        <v>0.748</v>
      </c>
      <c r="I532" s="142"/>
      <c r="J532" s="143">
        <f>ROUND(I532*H532,2)</f>
        <v>0</v>
      </c>
      <c r="K532" s="139" t="s">
        <v>202</v>
      </c>
      <c r="L532" s="32"/>
      <c r="M532" s="144" t="s">
        <v>1</v>
      </c>
      <c r="N532" s="145" t="s">
        <v>46</v>
      </c>
      <c r="P532" s="146">
        <f>O532*H532</f>
        <v>0</v>
      </c>
      <c r="Q532" s="146">
        <v>0</v>
      </c>
      <c r="R532" s="146">
        <f>Q532*H532</f>
        <v>0</v>
      </c>
      <c r="S532" s="146">
        <v>0</v>
      </c>
      <c r="T532" s="147">
        <f>S532*H532</f>
        <v>0</v>
      </c>
      <c r="AR532" s="148" t="s">
        <v>203</v>
      </c>
      <c r="AT532" s="148" t="s">
        <v>198</v>
      </c>
      <c r="AU532" s="148" t="s">
        <v>89</v>
      </c>
      <c r="AY532" s="17" t="s">
        <v>196</v>
      </c>
      <c r="BE532" s="149">
        <f>IF(N532="základní",J532,0)</f>
        <v>0</v>
      </c>
      <c r="BF532" s="149">
        <f>IF(N532="snížená",J532,0)</f>
        <v>0</v>
      </c>
      <c r="BG532" s="149">
        <f>IF(N532="zákl. přenesená",J532,0)</f>
        <v>0</v>
      </c>
      <c r="BH532" s="149">
        <f>IF(N532="sníž. přenesená",J532,0)</f>
        <v>0</v>
      </c>
      <c r="BI532" s="149">
        <f>IF(N532="nulová",J532,0)</f>
        <v>0</v>
      </c>
      <c r="BJ532" s="17" t="s">
        <v>21</v>
      </c>
      <c r="BK532" s="149">
        <f>ROUND(I532*H532,2)</f>
        <v>0</v>
      </c>
      <c r="BL532" s="17" t="s">
        <v>203</v>
      </c>
      <c r="BM532" s="148" t="s">
        <v>718</v>
      </c>
    </row>
    <row r="533" spans="2:65" s="1" customFormat="1" ht="24.2" customHeight="1">
      <c r="B533" s="32"/>
      <c r="C533" s="137" t="s">
        <v>1162</v>
      </c>
      <c r="D533" s="137" t="s">
        <v>198</v>
      </c>
      <c r="E533" s="138" t="s">
        <v>704</v>
      </c>
      <c r="F533" s="139" t="s">
        <v>705</v>
      </c>
      <c r="G533" s="140" t="s">
        <v>209</v>
      </c>
      <c r="H533" s="141">
        <v>8.2279999999999998</v>
      </c>
      <c r="I533" s="142"/>
      <c r="J533" s="143">
        <f>ROUND(I533*H533,2)</f>
        <v>0</v>
      </c>
      <c r="K533" s="139" t="s">
        <v>202</v>
      </c>
      <c r="L533" s="32"/>
      <c r="M533" s="144" t="s">
        <v>1</v>
      </c>
      <c r="N533" s="145" t="s">
        <v>46</v>
      </c>
      <c r="P533" s="146">
        <f>O533*H533</f>
        <v>0</v>
      </c>
      <c r="Q533" s="146">
        <v>0</v>
      </c>
      <c r="R533" s="146">
        <f>Q533*H533</f>
        <v>0</v>
      </c>
      <c r="S533" s="146">
        <v>0</v>
      </c>
      <c r="T533" s="147">
        <f>S533*H533</f>
        <v>0</v>
      </c>
      <c r="AR533" s="148" t="s">
        <v>203</v>
      </c>
      <c r="AT533" s="148" t="s">
        <v>198</v>
      </c>
      <c r="AU533" s="148" t="s">
        <v>89</v>
      </c>
      <c r="AY533" s="17" t="s">
        <v>196</v>
      </c>
      <c r="BE533" s="149">
        <f>IF(N533="základní",J533,0)</f>
        <v>0</v>
      </c>
      <c r="BF533" s="149">
        <f>IF(N533="snížená",J533,0)</f>
        <v>0</v>
      </c>
      <c r="BG533" s="149">
        <f>IF(N533="zákl. přenesená",J533,0)</f>
        <v>0</v>
      </c>
      <c r="BH533" s="149">
        <f>IF(N533="sníž. přenesená",J533,0)</f>
        <v>0</v>
      </c>
      <c r="BI533" s="149">
        <f>IF(N533="nulová",J533,0)</f>
        <v>0</v>
      </c>
      <c r="BJ533" s="17" t="s">
        <v>21</v>
      </c>
      <c r="BK533" s="149">
        <f>ROUND(I533*H533,2)</f>
        <v>0</v>
      </c>
      <c r="BL533" s="17" t="s">
        <v>203</v>
      </c>
      <c r="BM533" s="148" t="s">
        <v>720</v>
      </c>
    </row>
    <row r="534" spans="2:65" s="12" customFormat="1" ht="11.25">
      <c r="B534" s="150"/>
      <c r="D534" s="151" t="s">
        <v>205</v>
      </c>
      <c r="F534" s="153" t="s">
        <v>1799</v>
      </c>
      <c r="H534" s="154">
        <v>8.2279999999999998</v>
      </c>
      <c r="I534" s="155"/>
      <c r="L534" s="150"/>
      <c r="M534" s="156"/>
      <c r="T534" s="157"/>
      <c r="AT534" s="152" t="s">
        <v>205</v>
      </c>
      <c r="AU534" s="152" t="s">
        <v>89</v>
      </c>
      <c r="AV534" s="12" t="s">
        <v>89</v>
      </c>
      <c r="AW534" s="12" t="s">
        <v>4</v>
      </c>
      <c r="AX534" s="12" t="s">
        <v>21</v>
      </c>
      <c r="AY534" s="152" t="s">
        <v>196</v>
      </c>
    </row>
    <row r="535" spans="2:65" s="1" customFormat="1" ht="24.2" customHeight="1">
      <c r="B535" s="32"/>
      <c r="C535" s="137" t="s">
        <v>1166</v>
      </c>
      <c r="D535" s="137" t="s">
        <v>198</v>
      </c>
      <c r="E535" s="138" t="s">
        <v>723</v>
      </c>
      <c r="F535" s="139" t="s">
        <v>724</v>
      </c>
      <c r="G535" s="140" t="s">
        <v>209</v>
      </c>
      <c r="H535" s="141">
        <v>0.748</v>
      </c>
      <c r="I535" s="142"/>
      <c r="J535" s="143">
        <f>ROUND(I535*H535,2)</f>
        <v>0</v>
      </c>
      <c r="K535" s="139" t="s">
        <v>217</v>
      </c>
      <c r="L535" s="32"/>
      <c r="M535" s="144" t="s">
        <v>1</v>
      </c>
      <c r="N535" s="145" t="s">
        <v>46</v>
      </c>
      <c r="P535" s="146">
        <f>O535*H535</f>
        <v>0</v>
      </c>
      <c r="Q535" s="146">
        <v>0</v>
      </c>
      <c r="R535" s="146">
        <f>Q535*H535</f>
        <v>0</v>
      </c>
      <c r="S535" s="146">
        <v>0</v>
      </c>
      <c r="T535" s="147">
        <f>S535*H535</f>
        <v>0</v>
      </c>
      <c r="AR535" s="148" t="s">
        <v>203</v>
      </c>
      <c r="AT535" s="148" t="s">
        <v>198</v>
      </c>
      <c r="AU535" s="148" t="s">
        <v>89</v>
      </c>
      <c r="AY535" s="17" t="s">
        <v>196</v>
      </c>
      <c r="BE535" s="149">
        <f>IF(N535="základní",J535,0)</f>
        <v>0</v>
      </c>
      <c r="BF535" s="149">
        <f>IF(N535="snížená",J535,0)</f>
        <v>0</v>
      </c>
      <c r="BG535" s="149">
        <f>IF(N535="zákl. přenesená",J535,0)</f>
        <v>0</v>
      </c>
      <c r="BH535" s="149">
        <f>IF(N535="sníž. přenesená",J535,0)</f>
        <v>0</v>
      </c>
      <c r="BI535" s="149">
        <f>IF(N535="nulová",J535,0)</f>
        <v>0</v>
      </c>
      <c r="BJ535" s="17" t="s">
        <v>21</v>
      </c>
      <c r="BK535" s="149">
        <f>ROUND(I535*H535,2)</f>
        <v>0</v>
      </c>
      <c r="BL535" s="17" t="s">
        <v>203</v>
      </c>
      <c r="BM535" s="148" t="s">
        <v>725</v>
      </c>
    </row>
    <row r="536" spans="2:65" s="11" customFormat="1" ht="22.9" customHeight="1">
      <c r="B536" s="125"/>
      <c r="D536" s="126" t="s">
        <v>80</v>
      </c>
      <c r="E536" s="135" t="s">
        <v>655</v>
      </c>
      <c r="F536" s="135" t="s">
        <v>726</v>
      </c>
      <c r="I536" s="128"/>
      <c r="J536" s="136">
        <f>BK536</f>
        <v>0</v>
      </c>
      <c r="L536" s="125"/>
      <c r="M536" s="130"/>
      <c r="P536" s="131">
        <f>P537</f>
        <v>0</v>
      </c>
      <c r="R536" s="131">
        <f>R537</f>
        <v>0</v>
      </c>
      <c r="T536" s="132">
        <f>T537</f>
        <v>0</v>
      </c>
      <c r="AR536" s="126" t="s">
        <v>21</v>
      </c>
      <c r="AT536" s="133" t="s">
        <v>80</v>
      </c>
      <c r="AU536" s="133" t="s">
        <v>21</v>
      </c>
      <c r="AY536" s="126" t="s">
        <v>196</v>
      </c>
      <c r="BK536" s="134">
        <f>BK537</f>
        <v>0</v>
      </c>
    </row>
    <row r="537" spans="2:65" s="1" customFormat="1" ht="24.2" customHeight="1">
      <c r="B537" s="32"/>
      <c r="C537" s="137" t="s">
        <v>1170</v>
      </c>
      <c r="D537" s="137" t="s">
        <v>198</v>
      </c>
      <c r="E537" s="138" t="s">
        <v>1278</v>
      </c>
      <c r="F537" s="139" t="s">
        <v>1279</v>
      </c>
      <c r="G537" s="140" t="s">
        <v>209</v>
      </c>
      <c r="H537" s="141">
        <v>4.0880000000000001</v>
      </c>
      <c r="I537" s="142"/>
      <c r="J537" s="143">
        <f>ROUND(I537*H537,2)</f>
        <v>0</v>
      </c>
      <c r="K537" s="139" t="s">
        <v>202</v>
      </c>
      <c r="L537" s="32"/>
      <c r="M537" s="144" t="s">
        <v>1</v>
      </c>
      <c r="N537" s="145" t="s">
        <v>46</v>
      </c>
      <c r="P537" s="146">
        <f>O537*H537</f>
        <v>0</v>
      </c>
      <c r="Q537" s="146">
        <v>0</v>
      </c>
      <c r="R537" s="146">
        <f>Q537*H537</f>
        <v>0</v>
      </c>
      <c r="S537" s="146">
        <v>0</v>
      </c>
      <c r="T537" s="147">
        <f>S537*H537</f>
        <v>0</v>
      </c>
      <c r="AR537" s="148" t="s">
        <v>203</v>
      </c>
      <c r="AT537" s="148" t="s">
        <v>198</v>
      </c>
      <c r="AU537" s="148" t="s">
        <v>89</v>
      </c>
      <c r="AY537" s="17" t="s">
        <v>196</v>
      </c>
      <c r="BE537" s="149">
        <f>IF(N537="základní",J537,0)</f>
        <v>0</v>
      </c>
      <c r="BF537" s="149">
        <f>IF(N537="snížená",J537,0)</f>
        <v>0</v>
      </c>
      <c r="BG537" s="149">
        <f>IF(N537="zákl. přenesená",J537,0)</f>
        <v>0</v>
      </c>
      <c r="BH537" s="149">
        <f>IF(N537="sníž. přenesená",J537,0)</f>
        <v>0</v>
      </c>
      <c r="BI537" s="149">
        <f>IF(N537="nulová",J537,0)</f>
        <v>0</v>
      </c>
      <c r="BJ537" s="17" t="s">
        <v>21</v>
      </c>
      <c r="BK537" s="149">
        <f>ROUND(I537*H537,2)</f>
        <v>0</v>
      </c>
      <c r="BL537" s="17" t="s">
        <v>203</v>
      </c>
      <c r="BM537" s="148" t="s">
        <v>730</v>
      </c>
    </row>
    <row r="538" spans="2:65" s="11" customFormat="1" ht="25.9" customHeight="1">
      <c r="B538" s="125"/>
      <c r="D538" s="126" t="s">
        <v>80</v>
      </c>
      <c r="E538" s="127" t="s">
        <v>1280</v>
      </c>
      <c r="F538" s="127" t="s">
        <v>1281</v>
      </c>
      <c r="I538" s="128"/>
      <c r="J538" s="129">
        <f>BK538</f>
        <v>0</v>
      </c>
      <c r="L538" s="125"/>
      <c r="M538" s="130"/>
      <c r="P538" s="131">
        <f>P539</f>
        <v>0</v>
      </c>
      <c r="R538" s="131">
        <f>R539</f>
        <v>1.9779999999999999E-2</v>
      </c>
      <c r="T538" s="132">
        <f>T539</f>
        <v>2.6099999999999999E-3</v>
      </c>
      <c r="AR538" s="126" t="s">
        <v>89</v>
      </c>
      <c r="AT538" s="133" t="s">
        <v>80</v>
      </c>
      <c r="AU538" s="133" t="s">
        <v>81</v>
      </c>
      <c r="AY538" s="126" t="s">
        <v>196</v>
      </c>
      <c r="BK538" s="134">
        <f>BK539</f>
        <v>0</v>
      </c>
    </row>
    <row r="539" spans="2:65" s="11" customFormat="1" ht="22.9" customHeight="1">
      <c r="B539" s="125"/>
      <c r="D539" s="126" t="s">
        <v>80</v>
      </c>
      <c r="E539" s="135" t="s">
        <v>1282</v>
      </c>
      <c r="F539" s="135" t="s">
        <v>1283</v>
      </c>
      <c r="I539" s="128"/>
      <c r="J539" s="136">
        <f>BK539</f>
        <v>0</v>
      </c>
      <c r="L539" s="125"/>
      <c r="M539" s="130"/>
      <c r="P539" s="131">
        <f>SUM(P540:P549)</f>
        <v>0</v>
      </c>
      <c r="R539" s="131">
        <f>SUM(R540:R549)</f>
        <v>1.9779999999999999E-2</v>
      </c>
      <c r="T539" s="132">
        <f>SUM(T540:T549)</f>
        <v>2.6099999999999999E-3</v>
      </c>
      <c r="AR539" s="126" t="s">
        <v>89</v>
      </c>
      <c r="AT539" s="133" t="s">
        <v>80</v>
      </c>
      <c r="AU539" s="133" t="s">
        <v>21</v>
      </c>
      <c r="AY539" s="126" t="s">
        <v>196</v>
      </c>
      <c r="BK539" s="134">
        <f>SUM(BK540:BK549)</f>
        <v>0</v>
      </c>
    </row>
    <row r="540" spans="2:65" s="1" customFormat="1" ht="33" customHeight="1">
      <c r="B540" s="32"/>
      <c r="C540" s="137" t="s">
        <v>1174</v>
      </c>
      <c r="D540" s="137" t="s">
        <v>198</v>
      </c>
      <c r="E540" s="138" t="s">
        <v>1285</v>
      </c>
      <c r="F540" s="139" t="s">
        <v>1286</v>
      </c>
      <c r="G540" s="140" t="s">
        <v>512</v>
      </c>
      <c r="H540" s="141">
        <v>9</v>
      </c>
      <c r="I540" s="142"/>
      <c r="J540" s="143">
        <f t="shared" ref="J540:J549" si="20">ROUND(I540*H540,2)</f>
        <v>0</v>
      </c>
      <c r="K540" s="139" t="s">
        <v>217</v>
      </c>
      <c r="L540" s="32"/>
      <c r="M540" s="144" t="s">
        <v>1</v>
      </c>
      <c r="N540" s="145" t="s">
        <v>46</v>
      </c>
      <c r="P540" s="146">
        <f t="shared" ref="P540:P549" si="21">O540*H540</f>
        <v>0</v>
      </c>
      <c r="Q540" s="146">
        <v>0</v>
      </c>
      <c r="R540" s="146">
        <f t="shared" ref="R540:R549" si="22">Q540*H540</f>
        <v>0</v>
      </c>
      <c r="S540" s="146">
        <v>2.9E-4</v>
      </c>
      <c r="T540" s="147">
        <f t="shared" ref="T540:T549" si="23">S540*H540</f>
        <v>2.6099999999999999E-3</v>
      </c>
      <c r="AR540" s="148" t="s">
        <v>267</v>
      </c>
      <c r="AT540" s="148" t="s">
        <v>198</v>
      </c>
      <c r="AU540" s="148" t="s">
        <v>89</v>
      </c>
      <c r="AY540" s="17" t="s">
        <v>196</v>
      </c>
      <c r="BE540" s="149">
        <f t="shared" ref="BE540:BE549" si="24">IF(N540="základní",J540,0)</f>
        <v>0</v>
      </c>
      <c r="BF540" s="149">
        <f t="shared" ref="BF540:BF549" si="25">IF(N540="snížená",J540,0)</f>
        <v>0</v>
      </c>
      <c r="BG540" s="149">
        <f t="shared" ref="BG540:BG549" si="26">IF(N540="zákl. přenesená",J540,0)</f>
        <v>0</v>
      </c>
      <c r="BH540" s="149">
        <f t="shared" ref="BH540:BH549" si="27">IF(N540="sníž. přenesená",J540,0)</f>
        <v>0</v>
      </c>
      <c r="BI540" s="149">
        <f t="shared" ref="BI540:BI549" si="28">IF(N540="nulová",J540,0)</f>
        <v>0</v>
      </c>
      <c r="BJ540" s="17" t="s">
        <v>21</v>
      </c>
      <c r="BK540" s="149">
        <f t="shared" ref="BK540:BK549" si="29">ROUND(I540*H540,2)</f>
        <v>0</v>
      </c>
      <c r="BL540" s="17" t="s">
        <v>267</v>
      </c>
      <c r="BM540" s="148" t="s">
        <v>1287</v>
      </c>
    </row>
    <row r="541" spans="2:65" s="1" customFormat="1" ht="16.5" customHeight="1">
      <c r="B541" s="32"/>
      <c r="C541" s="137" t="s">
        <v>1182</v>
      </c>
      <c r="D541" s="137" t="s">
        <v>198</v>
      </c>
      <c r="E541" s="138" t="s">
        <v>1293</v>
      </c>
      <c r="F541" s="139" t="s">
        <v>1294</v>
      </c>
      <c r="G541" s="140" t="s">
        <v>512</v>
      </c>
      <c r="H541" s="141">
        <v>4</v>
      </c>
      <c r="I541" s="142"/>
      <c r="J541" s="143">
        <f t="shared" si="20"/>
        <v>0</v>
      </c>
      <c r="K541" s="139" t="s">
        <v>217</v>
      </c>
      <c r="L541" s="32"/>
      <c r="M541" s="144" t="s">
        <v>1</v>
      </c>
      <c r="N541" s="145" t="s">
        <v>46</v>
      </c>
      <c r="P541" s="146">
        <f t="shared" si="21"/>
        <v>0</v>
      </c>
      <c r="Q541" s="146">
        <v>1.6800000000000001E-3</v>
      </c>
      <c r="R541" s="146">
        <f t="shared" si="22"/>
        <v>6.7200000000000003E-3</v>
      </c>
      <c r="S541" s="146">
        <v>0</v>
      </c>
      <c r="T541" s="147">
        <f t="shared" si="23"/>
        <v>0</v>
      </c>
      <c r="AR541" s="148" t="s">
        <v>267</v>
      </c>
      <c r="AT541" s="148" t="s">
        <v>198</v>
      </c>
      <c r="AU541" s="148" t="s">
        <v>89</v>
      </c>
      <c r="AY541" s="17" t="s">
        <v>196</v>
      </c>
      <c r="BE541" s="149">
        <f t="shared" si="24"/>
        <v>0</v>
      </c>
      <c r="BF541" s="149">
        <f t="shared" si="25"/>
        <v>0</v>
      </c>
      <c r="BG541" s="149">
        <f t="shared" si="26"/>
        <v>0</v>
      </c>
      <c r="BH541" s="149">
        <f t="shared" si="27"/>
        <v>0</v>
      </c>
      <c r="BI541" s="149">
        <f t="shared" si="28"/>
        <v>0</v>
      </c>
      <c r="BJ541" s="17" t="s">
        <v>21</v>
      </c>
      <c r="BK541" s="149">
        <f t="shared" si="29"/>
        <v>0</v>
      </c>
      <c r="BL541" s="17" t="s">
        <v>267</v>
      </c>
      <c r="BM541" s="148" t="s">
        <v>1295</v>
      </c>
    </row>
    <row r="542" spans="2:65" s="1" customFormat="1" ht="16.5" customHeight="1">
      <c r="B542" s="32"/>
      <c r="C542" s="137" t="s">
        <v>1187</v>
      </c>
      <c r="D542" s="137" t="s">
        <v>198</v>
      </c>
      <c r="E542" s="138" t="s">
        <v>1297</v>
      </c>
      <c r="F542" s="139" t="s">
        <v>1298</v>
      </c>
      <c r="G542" s="140" t="s">
        <v>512</v>
      </c>
      <c r="H542" s="141">
        <v>3</v>
      </c>
      <c r="I542" s="142"/>
      <c r="J542" s="143">
        <f t="shared" si="20"/>
        <v>0</v>
      </c>
      <c r="K542" s="139" t="s">
        <v>217</v>
      </c>
      <c r="L542" s="32"/>
      <c r="M542" s="144" t="s">
        <v>1</v>
      </c>
      <c r="N542" s="145" t="s">
        <v>46</v>
      </c>
      <c r="P542" s="146">
        <f t="shared" si="21"/>
        <v>0</v>
      </c>
      <c r="Q542" s="146">
        <v>1.82E-3</v>
      </c>
      <c r="R542" s="146">
        <f t="shared" si="22"/>
        <v>5.4599999999999996E-3</v>
      </c>
      <c r="S542" s="146">
        <v>0</v>
      </c>
      <c r="T542" s="147">
        <f t="shared" si="23"/>
        <v>0</v>
      </c>
      <c r="AR542" s="148" t="s">
        <v>267</v>
      </c>
      <c r="AT542" s="148" t="s">
        <v>198</v>
      </c>
      <c r="AU542" s="148" t="s">
        <v>89</v>
      </c>
      <c r="AY542" s="17" t="s">
        <v>196</v>
      </c>
      <c r="BE542" s="149">
        <f t="shared" si="24"/>
        <v>0</v>
      </c>
      <c r="BF542" s="149">
        <f t="shared" si="25"/>
        <v>0</v>
      </c>
      <c r="BG542" s="149">
        <f t="shared" si="26"/>
        <v>0</v>
      </c>
      <c r="BH542" s="149">
        <f t="shared" si="27"/>
        <v>0</v>
      </c>
      <c r="BI542" s="149">
        <f t="shared" si="28"/>
        <v>0</v>
      </c>
      <c r="BJ542" s="17" t="s">
        <v>21</v>
      </c>
      <c r="BK542" s="149">
        <f t="shared" si="29"/>
        <v>0</v>
      </c>
      <c r="BL542" s="17" t="s">
        <v>267</v>
      </c>
      <c r="BM542" s="148" t="s">
        <v>1299</v>
      </c>
    </row>
    <row r="543" spans="2:65" s="1" customFormat="1" ht="16.5" customHeight="1">
      <c r="B543" s="32"/>
      <c r="C543" s="137" t="s">
        <v>1192</v>
      </c>
      <c r="D543" s="137" t="s">
        <v>198</v>
      </c>
      <c r="E543" s="138" t="s">
        <v>1305</v>
      </c>
      <c r="F543" s="139" t="s">
        <v>1306</v>
      </c>
      <c r="G543" s="140" t="s">
        <v>512</v>
      </c>
      <c r="H543" s="141">
        <v>4</v>
      </c>
      <c r="I543" s="142"/>
      <c r="J543" s="143">
        <f t="shared" si="20"/>
        <v>0</v>
      </c>
      <c r="K543" s="139" t="s">
        <v>217</v>
      </c>
      <c r="L543" s="32"/>
      <c r="M543" s="144" t="s">
        <v>1</v>
      </c>
      <c r="N543" s="145" t="s">
        <v>46</v>
      </c>
      <c r="P543" s="146">
        <f t="shared" si="21"/>
        <v>0</v>
      </c>
      <c r="Q543" s="146">
        <v>2.7999999999999998E-4</v>
      </c>
      <c r="R543" s="146">
        <f t="shared" si="22"/>
        <v>1.1199999999999999E-3</v>
      </c>
      <c r="S543" s="146">
        <v>0</v>
      </c>
      <c r="T543" s="147">
        <f t="shared" si="23"/>
        <v>0</v>
      </c>
      <c r="AR543" s="148" t="s">
        <v>267</v>
      </c>
      <c r="AT543" s="148" t="s">
        <v>198</v>
      </c>
      <c r="AU543" s="148" t="s">
        <v>89</v>
      </c>
      <c r="AY543" s="17" t="s">
        <v>196</v>
      </c>
      <c r="BE543" s="149">
        <f t="shared" si="24"/>
        <v>0</v>
      </c>
      <c r="BF543" s="149">
        <f t="shared" si="25"/>
        <v>0</v>
      </c>
      <c r="BG543" s="149">
        <f t="shared" si="26"/>
        <v>0</v>
      </c>
      <c r="BH543" s="149">
        <f t="shared" si="27"/>
        <v>0</v>
      </c>
      <c r="BI543" s="149">
        <f t="shared" si="28"/>
        <v>0</v>
      </c>
      <c r="BJ543" s="17" t="s">
        <v>21</v>
      </c>
      <c r="BK543" s="149">
        <f t="shared" si="29"/>
        <v>0</v>
      </c>
      <c r="BL543" s="17" t="s">
        <v>267</v>
      </c>
      <c r="BM543" s="148" t="s">
        <v>1307</v>
      </c>
    </row>
    <row r="544" spans="2:65" s="1" customFormat="1" ht="16.5" customHeight="1">
      <c r="B544" s="32"/>
      <c r="C544" s="137" t="s">
        <v>1197</v>
      </c>
      <c r="D544" s="137" t="s">
        <v>198</v>
      </c>
      <c r="E544" s="138" t="s">
        <v>1313</v>
      </c>
      <c r="F544" s="139" t="s">
        <v>1314</v>
      </c>
      <c r="G544" s="140" t="s">
        <v>512</v>
      </c>
      <c r="H544" s="141">
        <v>8</v>
      </c>
      <c r="I544" s="142"/>
      <c r="J544" s="143">
        <f t="shared" si="20"/>
        <v>0</v>
      </c>
      <c r="K544" s="139" t="s">
        <v>217</v>
      </c>
      <c r="L544" s="32"/>
      <c r="M544" s="144" t="s">
        <v>1</v>
      </c>
      <c r="N544" s="145" t="s">
        <v>46</v>
      </c>
      <c r="P544" s="146">
        <f t="shared" si="21"/>
        <v>0</v>
      </c>
      <c r="Q544" s="146">
        <v>2.7E-4</v>
      </c>
      <c r="R544" s="146">
        <f t="shared" si="22"/>
        <v>2.16E-3</v>
      </c>
      <c r="S544" s="146">
        <v>0</v>
      </c>
      <c r="T544" s="147">
        <f t="shared" si="23"/>
        <v>0</v>
      </c>
      <c r="AR544" s="148" t="s">
        <v>267</v>
      </c>
      <c r="AT544" s="148" t="s">
        <v>198</v>
      </c>
      <c r="AU544" s="148" t="s">
        <v>89</v>
      </c>
      <c r="AY544" s="17" t="s">
        <v>196</v>
      </c>
      <c r="BE544" s="149">
        <f t="shared" si="24"/>
        <v>0</v>
      </c>
      <c r="BF544" s="149">
        <f t="shared" si="25"/>
        <v>0</v>
      </c>
      <c r="BG544" s="149">
        <f t="shared" si="26"/>
        <v>0</v>
      </c>
      <c r="BH544" s="149">
        <f t="shared" si="27"/>
        <v>0</v>
      </c>
      <c r="BI544" s="149">
        <f t="shared" si="28"/>
        <v>0</v>
      </c>
      <c r="BJ544" s="17" t="s">
        <v>21</v>
      </c>
      <c r="BK544" s="149">
        <f t="shared" si="29"/>
        <v>0</v>
      </c>
      <c r="BL544" s="17" t="s">
        <v>267</v>
      </c>
      <c r="BM544" s="148" t="s">
        <v>1315</v>
      </c>
    </row>
    <row r="545" spans="2:65" s="1" customFormat="1" ht="24.2" customHeight="1">
      <c r="B545" s="32"/>
      <c r="C545" s="137" t="s">
        <v>1201</v>
      </c>
      <c r="D545" s="137" t="s">
        <v>198</v>
      </c>
      <c r="E545" s="138" t="s">
        <v>1325</v>
      </c>
      <c r="F545" s="139" t="s">
        <v>1326</v>
      </c>
      <c r="G545" s="140" t="s">
        <v>512</v>
      </c>
      <c r="H545" s="141">
        <v>2</v>
      </c>
      <c r="I545" s="142"/>
      <c r="J545" s="143">
        <f t="shared" si="20"/>
        <v>0</v>
      </c>
      <c r="K545" s="139" t="s">
        <v>217</v>
      </c>
      <c r="L545" s="32"/>
      <c r="M545" s="144" t="s">
        <v>1</v>
      </c>
      <c r="N545" s="145" t="s">
        <v>46</v>
      </c>
      <c r="P545" s="146">
        <f t="shared" si="21"/>
        <v>0</v>
      </c>
      <c r="Q545" s="146">
        <v>2.7E-4</v>
      </c>
      <c r="R545" s="146">
        <f t="shared" si="22"/>
        <v>5.4000000000000001E-4</v>
      </c>
      <c r="S545" s="146">
        <v>0</v>
      </c>
      <c r="T545" s="147">
        <f t="shared" si="23"/>
        <v>0</v>
      </c>
      <c r="AR545" s="148" t="s">
        <v>267</v>
      </c>
      <c r="AT545" s="148" t="s">
        <v>198</v>
      </c>
      <c r="AU545" s="148" t="s">
        <v>89</v>
      </c>
      <c r="AY545" s="17" t="s">
        <v>196</v>
      </c>
      <c r="BE545" s="149">
        <f t="shared" si="24"/>
        <v>0</v>
      </c>
      <c r="BF545" s="149">
        <f t="shared" si="25"/>
        <v>0</v>
      </c>
      <c r="BG545" s="149">
        <f t="shared" si="26"/>
        <v>0</v>
      </c>
      <c r="BH545" s="149">
        <f t="shared" si="27"/>
        <v>0</v>
      </c>
      <c r="BI545" s="149">
        <f t="shared" si="28"/>
        <v>0</v>
      </c>
      <c r="BJ545" s="17" t="s">
        <v>21</v>
      </c>
      <c r="BK545" s="149">
        <f t="shared" si="29"/>
        <v>0</v>
      </c>
      <c r="BL545" s="17" t="s">
        <v>267</v>
      </c>
      <c r="BM545" s="148" t="s">
        <v>1327</v>
      </c>
    </row>
    <row r="546" spans="2:65" s="1" customFormat="1" ht="21.75" customHeight="1">
      <c r="B546" s="32"/>
      <c r="C546" s="137" t="s">
        <v>1206</v>
      </c>
      <c r="D546" s="137" t="s">
        <v>198</v>
      </c>
      <c r="E546" s="138" t="s">
        <v>1329</v>
      </c>
      <c r="F546" s="139" t="s">
        <v>1330</v>
      </c>
      <c r="G546" s="140" t="s">
        <v>512</v>
      </c>
      <c r="H546" s="141">
        <v>2</v>
      </c>
      <c r="I546" s="142"/>
      <c r="J546" s="143">
        <f t="shared" si="20"/>
        <v>0</v>
      </c>
      <c r="K546" s="139" t="s">
        <v>217</v>
      </c>
      <c r="L546" s="32"/>
      <c r="M546" s="144" t="s">
        <v>1</v>
      </c>
      <c r="N546" s="145" t="s">
        <v>46</v>
      </c>
      <c r="P546" s="146">
        <f t="shared" si="21"/>
        <v>0</v>
      </c>
      <c r="Q546" s="146">
        <v>2.7E-4</v>
      </c>
      <c r="R546" s="146">
        <f t="shared" si="22"/>
        <v>5.4000000000000001E-4</v>
      </c>
      <c r="S546" s="146">
        <v>0</v>
      </c>
      <c r="T546" s="147">
        <f t="shared" si="23"/>
        <v>0</v>
      </c>
      <c r="AR546" s="148" t="s">
        <v>267</v>
      </c>
      <c r="AT546" s="148" t="s">
        <v>198</v>
      </c>
      <c r="AU546" s="148" t="s">
        <v>89</v>
      </c>
      <c r="AY546" s="17" t="s">
        <v>196</v>
      </c>
      <c r="BE546" s="149">
        <f t="shared" si="24"/>
        <v>0</v>
      </c>
      <c r="BF546" s="149">
        <f t="shared" si="25"/>
        <v>0</v>
      </c>
      <c r="BG546" s="149">
        <f t="shared" si="26"/>
        <v>0</v>
      </c>
      <c r="BH546" s="149">
        <f t="shared" si="27"/>
        <v>0</v>
      </c>
      <c r="BI546" s="149">
        <f t="shared" si="28"/>
        <v>0</v>
      </c>
      <c r="BJ546" s="17" t="s">
        <v>21</v>
      </c>
      <c r="BK546" s="149">
        <f t="shared" si="29"/>
        <v>0</v>
      </c>
      <c r="BL546" s="17" t="s">
        <v>267</v>
      </c>
      <c r="BM546" s="148" t="s">
        <v>1331</v>
      </c>
    </row>
    <row r="547" spans="2:65" s="1" customFormat="1" ht="24.2" customHeight="1">
      <c r="B547" s="32"/>
      <c r="C547" s="137" t="s">
        <v>1211</v>
      </c>
      <c r="D547" s="137" t="s">
        <v>198</v>
      </c>
      <c r="E547" s="138" t="s">
        <v>1333</v>
      </c>
      <c r="F547" s="139" t="s">
        <v>1334</v>
      </c>
      <c r="G547" s="140" t="s">
        <v>512</v>
      </c>
      <c r="H547" s="141">
        <v>6</v>
      </c>
      <c r="I547" s="142"/>
      <c r="J547" s="143">
        <f t="shared" si="20"/>
        <v>0</v>
      </c>
      <c r="K547" s="139" t="s">
        <v>217</v>
      </c>
      <c r="L547" s="32"/>
      <c r="M547" s="144" t="s">
        <v>1</v>
      </c>
      <c r="N547" s="145" t="s">
        <v>46</v>
      </c>
      <c r="P547" s="146">
        <f t="shared" si="21"/>
        <v>0</v>
      </c>
      <c r="Q547" s="146">
        <v>2.7E-4</v>
      </c>
      <c r="R547" s="146">
        <f t="shared" si="22"/>
        <v>1.6199999999999999E-3</v>
      </c>
      <c r="S547" s="146">
        <v>0</v>
      </c>
      <c r="T547" s="147">
        <f t="shared" si="23"/>
        <v>0</v>
      </c>
      <c r="AR547" s="148" t="s">
        <v>267</v>
      </c>
      <c r="AT547" s="148" t="s">
        <v>198</v>
      </c>
      <c r="AU547" s="148" t="s">
        <v>89</v>
      </c>
      <c r="AY547" s="17" t="s">
        <v>196</v>
      </c>
      <c r="BE547" s="149">
        <f t="shared" si="24"/>
        <v>0</v>
      </c>
      <c r="BF547" s="149">
        <f t="shared" si="25"/>
        <v>0</v>
      </c>
      <c r="BG547" s="149">
        <f t="shared" si="26"/>
        <v>0</v>
      </c>
      <c r="BH547" s="149">
        <f t="shared" si="27"/>
        <v>0</v>
      </c>
      <c r="BI547" s="149">
        <f t="shared" si="28"/>
        <v>0</v>
      </c>
      <c r="BJ547" s="17" t="s">
        <v>21</v>
      </c>
      <c r="BK547" s="149">
        <f t="shared" si="29"/>
        <v>0</v>
      </c>
      <c r="BL547" s="17" t="s">
        <v>267</v>
      </c>
      <c r="BM547" s="148" t="s">
        <v>1335</v>
      </c>
    </row>
    <row r="548" spans="2:65" s="1" customFormat="1" ht="21.75" customHeight="1">
      <c r="B548" s="32"/>
      <c r="C548" s="137" t="s">
        <v>1215</v>
      </c>
      <c r="D548" s="137" t="s">
        <v>198</v>
      </c>
      <c r="E548" s="138" t="s">
        <v>1337</v>
      </c>
      <c r="F548" s="139" t="s">
        <v>1338</v>
      </c>
      <c r="G548" s="140" t="s">
        <v>512</v>
      </c>
      <c r="H548" s="141">
        <v>6</v>
      </c>
      <c r="I548" s="142"/>
      <c r="J548" s="143">
        <f t="shared" si="20"/>
        <v>0</v>
      </c>
      <c r="K548" s="139" t="s">
        <v>217</v>
      </c>
      <c r="L548" s="32"/>
      <c r="M548" s="144" t="s">
        <v>1</v>
      </c>
      <c r="N548" s="145" t="s">
        <v>46</v>
      </c>
      <c r="P548" s="146">
        <f t="shared" si="21"/>
        <v>0</v>
      </c>
      <c r="Q548" s="146">
        <v>2.7E-4</v>
      </c>
      <c r="R548" s="146">
        <f t="shared" si="22"/>
        <v>1.6199999999999999E-3</v>
      </c>
      <c r="S548" s="146">
        <v>0</v>
      </c>
      <c r="T548" s="147">
        <f t="shared" si="23"/>
        <v>0</v>
      </c>
      <c r="AR548" s="148" t="s">
        <v>267</v>
      </c>
      <c r="AT548" s="148" t="s">
        <v>198</v>
      </c>
      <c r="AU548" s="148" t="s">
        <v>89</v>
      </c>
      <c r="AY548" s="17" t="s">
        <v>196</v>
      </c>
      <c r="BE548" s="149">
        <f t="shared" si="24"/>
        <v>0</v>
      </c>
      <c r="BF548" s="149">
        <f t="shared" si="25"/>
        <v>0</v>
      </c>
      <c r="BG548" s="149">
        <f t="shared" si="26"/>
        <v>0</v>
      </c>
      <c r="BH548" s="149">
        <f t="shared" si="27"/>
        <v>0</v>
      </c>
      <c r="BI548" s="149">
        <f t="shared" si="28"/>
        <v>0</v>
      </c>
      <c r="BJ548" s="17" t="s">
        <v>21</v>
      </c>
      <c r="BK548" s="149">
        <f t="shared" si="29"/>
        <v>0</v>
      </c>
      <c r="BL548" s="17" t="s">
        <v>267</v>
      </c>
      <c r="BM548" s="148" t="s">
        <v>1339</v>
      </c>
    </row>
    <row r="549" spans="2:65" s="1" customFormat="1" ht="24.2" customHeight="1">
      <c r="B549" s="32"/>
      <c r="C549" s="137" t="s">
        <v>1220</v>
      </c>
      <c r="D549" s="137" t="s">
        <v>198</v>
      </c>
      <c r="E549" s="138" t="s">
        <v>1341</v>
      </c>
      <c r="F549" s="139" t="s">
        <v>1342</v>
      </c>
      <c r="G549" s="140" t="s">
        <v>209</v>
      </c>
      <c r="H549" s="141">
        <v>0.02</v>
      </c>
      <c r="I549" s="142"/>
      <c r="J549" s="143">
        <f t="shared" si="20"/>
        <v>0</v>
      </c>
      <c r="K549" s="139" t="s">
        <v>202</v>
      </c>
      <c r="L549" s="32"/>
      <c r="M549" s="144" t="s">
        <v>1</v>
      </c>
      <c r="N549" s="145" t="s">
        <v>46</v>
      </c>
      <c r="P549" s="146">
        <f t="shared" si="21"/>
        <v>0</v>
      </c>
      <c r="Q549" s="146">
        <v>0</v>
      </c>
      <c r="R549" s="146">
        <f t="shared" si="22"/>
        <v>0</v>
      </c>
      <c r="S549" s="146">
        <v>0</v>
      </c>
      <c r="T549" s="147">
        <f t="shared" si="23"/>
        <v>0</v>
      </c>
      <c r="AR549" s="148" t="s">
        <v>267</v>
      </c>
      <c r="AT549" s="148" t="s">
        <v>198</v>
      </c>
      <c r="AU549" s="148" t="s">
        <v>89</v>
      </c>
      <c r="AY549" s="17" t="s">
        <v>196</v>
      </c>
      <c r="BE549" s="149">
        <f t="shared" si="24"/>
        <v>0</v>
      </c>
      <c r="BF549" s="149">
        <f t="shared" si="25"/>
        <v>0</v>
      </c>
      <c r="BG549" s="149">
        <f t="shared" si="26"/>
        <v>0</v>
      </c>
      <c r="BH549" s="149">
        <f t="shared" si="27"/>
        <v>0</v>
      </c>
      <c r="BI549" s="149">
        <f t="shared" si="28"/>
        <v>0</v>
      </c>
      <c r="BJ549" s="17" t="s">
        <v>21</v>
      </c>
      <c r="BK549" s="149">
        <f t="shared" si="29"/>
        <v>0</v>
      </c>
      <c r="BL549" s="17" t="s">
        <v>267</v>
      </c>
      <c r="BM549" s="148" t="s">
        <v>1343</v>
      </c>
    </row>
    <row r="550" spans="2:65" s="11" customFormat="1" ht="25.9" customHeight="1">
      <c r="B550" s="125"/>
      <c r="D550" s="126" t="s">
        <v>80</v>
      </c>
      <c r="E550" s="127" t="s">
        <v>351</v>
      </c>
      <c r="F550" s="127" t="s">
        <v>731</v>
      </c>
      <c r="I550" s="128"/>
      <c r="J550" s="129">
        <f>BK550</f>
        <v>0</v>
      </c>
      <c r="L550" s="125"/>
      <c r="M550" s="130"/>
      <c r="P550" s="131">
        <f>P551</f>
        <v>0</v>
      </c>
      <c r="R550" s="131">
        <f>R551</f>
        <v>13.200613000000001</v>
      </c>
      <c r="T550" s="132">
        <f>T551</f>
        <v>0</v>
      </c>
      <c r="AR550" s="126" t="s">
        <v>97</v>
      </c>
      <c r="AT550" s="133" t="s">
        <v>80</v>
      </c>
      <c r="AU550" s="133" t="s">
        <v>81</v>
      </c>
      <c r="AY550" s="126" t="s">
        <v>196</v>
      </c>
      <c r="BK550" s="134">
        <f>BK551</f>
        <v>0</v>
      </c>
    </row>
    <row r="551" spans="2:65" s="11" customFormat="1" ht="22.9" customHeight="1">
      <c r="B551" s="125"/>
      <c r="D551" s="126" t="s">
        <v>80</v>
      </c>
      <c r="E551" s="135" t="s">
        <v>732</v>
      </c>
      <c r="F551" s="135" t="s">
        <v>733</v>
      </c>
      <c r="I551" s="128"/>
      <c r="J551" s="136">
        <f>BK551</f>
        <v>0</v>
      </c>
      <c r="L551" s="125"/>
      <c r="M551" s="130"/>
      <c r="P551" s="131">
        <f>SUM(P552:P559)</f>
        <v>0</v>
      </c>
      <c r="R551" s="131">
        <f>SUM(R552:R559)</f>
        <v>13.200613000000001</v>
      </c>
      <c r="T551" s="132">
        <f>SUM(T552:T559)</f>
        <v>0</v>
      </c>
      <c r="AR551" s="126" t="s">
        <v>97</v>
      </c>
      <c r="AT551" s="133" t="s">
        <v>80</v>
      </c>
      <c r="AU551" s="133" t="s">
        <v>21</v>
      </c>
      <c r="AY551" s="126" t="s">
        <v>196</v>
      </c>
      <c r="BK551" s="134">
        <f>SUM(BK552:BK559)</f>
        <v>0</v>
      </c>
    </row>
    <row r="552" spans="2:65" s="1" customFormat="1" ht="21.75" customHeight="1">
      <c r="B552" s="32"/>
      <c r="C552" s="137" t="s">
        <v>1225</v>
      </c>
      <c r="D552" s="137" t="s">
        <v>198</v>
      </c>
      <c r="E552" s="138" t="s">
        <v>735</v>
      </c>
      <c r="F552" s="139" t="s">
        <v>736</v>
      </c>
      <c r="G552" s="140" t="s">
        <v>227</v>
      </c>
      <c r="H552" s="141">
        <v>95.7</v>
      </c>
      <c r="I552" s="142"/>
      <c r="J552" s="143">
        <f>ROUND(I552*H552,2)</f>
        <v>0</v>
      </c>
      <c r="K552" s="139" t="s">
        <v>202</v>
      </c>
      <c r="L552" s="32"/>
      <c r="M552" s="144" t="s">
        <v>1</v>
      </c>
      <c r="N552" s="145" t="s">
        <v>46</v>
      </c>
      <c r="P552" s="146">
        <f>O552*H552</f>
        <v>0</v>
      </c>
      <c r="Q552" s="146">
        <v>9.0000000000000006E-5</v>
      </c>
      <c r="R552" s="146">
        <f>Q552*H552</f>
        <v>8.6130000000000009E-3</v>
      </c>
      <c r="S552" s="146">
        <v>0</v>
      </c>
      <c r="T552" s="147">
        <f>S552*H552</f>
        <v>0</v>
      </c>
      <c r="AR552" s="148" t="s">
        <v>515</v>
      </c>
      <c r="AT552" s="148" t="s">
        <v>198</v>
      </c>
      <c r="AU552" s="148" t="s">
        <v>89</v>
      </c>
      <c r="AY552" s="17" t="s">
        <v>196</v>
      </c>
      <c r="BE552" s="149">
        <f>IF(N552="základní",J552,0)</f>
        <v>0</v>
      </c>
      <c r="BF552" s="149">
        <f>IF(N552="snížená",J552,0)</f>
        <v>0</v>
      </c>
      <c r="BG552" s="149">
        <f>IF(N552="zákl. přenesená",J552,0)</f>
        <v>0</v>
      </c>
      <c r="BH552" s="149">
        <f>IF(N552="sníž. přenesená",J552,0)</f>
        <v>0</v>
      </c>
      <c r="BI552" s="149">
        <f>IF(N552="nulová",J552,0)</f>
        <v>0</v>
      </c>
      <c r="BJ552" s="17" t="s">
        <v>21</v>
      </c>
      <c r="BK552" s="149">
        <f>ROUND(I552*H552,2)</f>
        <v>0</v>
      </c>
      <c r="BL552" s="17" t="s">
        <v>515</v>
      </c>
      <c r="BM552" s="148" t="s">
        <v>737</v>
      </c>
    </row>
    <row r="553" spans="2:65" s="13" customFormat="1" ht="11.25">
      <c r="B553" s="158"/>
      <c r="D553" s="151" t="s">
        <v>205</v>
      </c>
      <c r="E553" s="159" t="s">
        <v>1</v>
      </c>
      <c r="F553" s="160" t="s">
        <v>738</v>
      </c>
      <c r="H553" s="159" t="s">
        <v>1</v>
      </c>
      <c r="I553" s="161"/>
      <c r="L553" s="158"/>
      <c r="M553" s="162"/>
      <c r="T553" s="163"/>
      <c r="AT553" s="159" t="s">
        <v>205</v>
      </c>
      <c r="AU553" s="159" t="s">
        <v>89</v>
      </c>
      <c r="AV553" s="13" t="s">
        <v>21</v>
      </c>
      <c r="AW553" s="13" t="s">
        <v>36</v>
      </c>
      <c r="AX553" s="13" t="s">
        <v>81</v>
      </c>
      <c r="AY553" s="159" t="s">
        <v>196</v>
      </c>
    </row>
    <row r="554" spans="2:65" s="12" customFormat="1" ht="11.25">
      <c r="B554" s="150"/>
      <c r="D554" s="151" t="s">
        <v>205</v>
      </c>
      <c r="E554" s="152" t="s">
        <v>1</v>
      </c>
      <c r="F554" s="153" t="s">
        <v>739</v>
      </c>
      <c r="H554" s="154">
        <v>74.8</v>
      </c>
      <c r="I554" s="155"/>
      <c r="L554" s="150"/>
      <c r="M554" s="156"/>
      <c r="T554" s="157"/>
      <c r="AT554" s="152" t="s">
        <v>205</v>
      </c>
      <c r="AU554" s="152" t="s">
        <v>89</v>
      </c>
      <c r="AV554" s="12" t="s">
        <v>89</v>
      </c>
      <c r="AW554" s="12" t="s">
        <v>36</v>
      </c>
      <c r="AX554" s="12" t="s">
        <v>81</v>
      </c>
      <c r="AY554" s="152" t="s">
        <v>196</v>
      </c>
    </row>
    <row r="555" spans="2:65" s="12" customFormat="1" ht="11.25">
      <c r="B555" s="150"/>
      <c r="D555" s="151" t="s">
        <v>205</v>
      </c>
      <c r="E555" s="152" t="s">
        <v>1</v>
      </c>
      <c r="F555" s="153" t="s">
        <v>1345</v>
      </c>
      <c r="H555" s="154">
        <v>20.9</v>
      </c>
      <c r="I555" s="155"/>
      <c r="L555" s="150"/>
      <c r="M555" s="156"/>
      <c r="T555" s="157"/>
      <c r="AT555" s="152" t="s">
        <v>205</v>
      </c>
      <c r="AU555" s="152" t="s">
        <v>89</v>
      </c>
      <c r="AV555" s="12" t="s">
        <v>89</v>
      </c>
      <c r="AW555" s="12" t="s">
        <v>36</v>
      </c>
      <c r="AX555" s="12" t="s">
        <v>81</v>
      </c>
      <c r="AY555" s="152" t="s">
        <v>196</v>
      </c>
    </row>
    <row r="556" spans="2:65" s="14" customFormat="1" ht="11.25">
      <c r="B556" s="164"/>
      <c r="D556" s="151" t="s">
        <v>205</v>
      </c>
      <c r="E556" s="165" t="s">
        <v>1</v>
      </c>
      <c r="F556" s="166" t="s">
        <v>249</v>
      </c>
      <c r="H556" s="167">
        <v>95.7</v>
      </c>
      <c r="I556" s="168"/>
      <c r="L556" s="164"/>
      <c r="M556" s="169"/>
      <c r="T556" s="170"/>
      <c r="AT556" s="165" t="s">
        <v>205</v>
      </c>
      <c r="AU556" s="165" t="s">
        <v>89</v>
      </c>
      <c r="AV556" s="14" t="s">
        <v>203</v>
      </c>
      <c r="AW556" s="14" t="s">
        <v>36</v>
      </c>
      <c r="AX556" s="14" t="s">
        <v>21</v>
      </c>
      <c r="AY556" s="165" t="s">
        <v>196</v>
      </c>
    </row>
    <row r="557" spans="2:65" s="1" customFormat="1" ht="24.2" customHeight="1">
      <c r="B557" s="32"/>
      <c r="C557" s="137" t="s">
        <v>1227</v>
      </c>
      <c r="D557" s="137" t="s">
        <v>198</v>
      </c>
      <c r="E557" s="138" t="s">
        <v>742</v>
      </c>
      <c r="F557" s="139" t="s">
        <v>743</v>
      </c>
      <c r="G557" s="140" t="s">
        <v>512</v>
      </c>
      <c r="H557" s="141">
        <v>68</v>
      </c>
      <c r="I557" s="142"/>
      <c r="J557" s="143">
        <f>ROUND(I557*H557,2)</f>
        <v>0</v>
      </c>
      <c r="K557" s="139" t="s">
        <v>202</v>
      </c>
      <c r="L557" s="32"/>
      <c r="M557" s="144" t="s">
        <v>1</v>
      </c>
      <c r="N557" s="145" t="s">
        <v>46</v>
      </c>
      <c r="P557" s="146">
        <f>O557*H557</f>
        <v>0</v>
      </c>
      <c r="Q557" s="146">
        <v>0.19400000000000001</v>
      </c>
      <c r="R557" s="146">
        <f>Q557*H557</f>
        <v>13.192</v>
      </c>
      <c r="S557" s="146">
        <v>0</v>
      </c>
      <c r="T557" s="147">
        <f>S557*H557</f>
        <v>0</v>
      </c>
      <c r="AR557" s="148" t="s">
        <v>515</v>
      </c>
      <c r="AT557" s="148" t="s">
        <v>198</v>
      </c>
      <c r="AU557" s="148" t="s">
        <v>89</v>
      </c>
      <c r="AY557" s="17" t="s">
        <v>196</v>
      </c>
      <c r="BE557" s="149">
        <f>IF(N557="základní",J557,0)</f>
        <v>0</v>
      </c>
      <c r="BF557" s="149">
        <f>IF(N557="snížená",J557,0)</f>
        <v>0</v>
      </c>
      <c r="BG557" s="149">
        <f>IF(N557="zákl. přenesená",J557,0)</f>
        <v>0</v>
      </c>
      <c r="BH557" s="149">
        <f>IF(N557="sníž. přenesená",J557,0)</f>
        <v>0</v>
      </c>
      <c r="BI557" s="149">
        <f>IF(N557="nulová",J557,0)</f>
        <v>0</v>
      </c>
      <c r="BJ557" s="17" t="s">
        <v>21</v>
      </c>
      <c r="BK557" s="149">
        <f>ROUND(I557*H557,2)</f>
        <v>0</v>
      </c>
      <c r="BL557" s="17" t="s">
        <v>515</v>
      </c>
      <c r="BM557" s="148" t="s">
        <v>744</v>
      </c>
    </row>
    <row r="558" spans="2:65" s="13" customFormat="1" ht="11.25">
      <c r="B558" s="158"/>
      <c r="D558" s="151" t="s">
        <v>205</v>
      </c>
      <c r="E558" s="159" t="s">
        <v>1</v>
      </c>
      <c r="F558" s="160" t="s">
        <v>738</v>
      </c>
      <c r="H558" s="159" t="s">
        <v>1</v>
      </c>
      <c r="I558" s="161"/>
      <c r="L558" s="158"/>
      <c r="M558" s="162"/>
      <c r="T558" s="163"/>
      <c r="AT558" s="159" t="s">
        <v>205</v>
      </c>
      <c r="AU558" s="159" t="s">
        <v>89</v>
      </c>
      <c r="AV558" s="13" t="s">
        <v>21</v>
      </c>
      <c r="AW558" s="13" t="s">
        <v>36</v>
      </c>
      <c r="AX558" s="13" t="s">
        <v>81</v>
      </c>
      <c r="AY558" s="159" t="s">
        <v>196</v>
      </c>
    </row>
    <row r="559" spans="2:65" s="12" customFormat="1" ht="11.25">
      <c r="B559" s="150"/>
      <c r="D559" s="151" t="s">
        <v>205</v>
      </c>
      <c r="E559" s="152" t="s">
        <v>1</v>
      </c>
      <c r="F559" s="153" t="s">
        <v>745</v>
      </c>
      <c r="H559" s="154">
        <v>68</v>
      </c>
      <c r="I559" s="155"/>
      <c r="L559" s="150"/>
      <c r="M559" s="188"/>
      <c r="N559" s="189"/>
      <c r="O559" s="189"/>
      <c r="P559" s="189"/>
      <c r="Q559" s="189"/>
      <c r="R559" s="189"/>
      <c r="S559" s="189"/>
      <c r="T559" s="190"/>
      <c r="AT559" s="152" t="s">
        <v>205</v>
      </c>
      <c r="AU559" s="152" t="s">
        <v>89</v>
      </c>
      <c r="AV559" s="12" t="s">
        <v>89</v>
      </c>
      <c r="AW559" s="12" t="s">
        <v>36</v>
      </c>
      <c r="AX559" s="12" t="s">
        <v>21</v>
      </c>
      <c r="AY559" s="152" t="s">
        <v>196</v>
      </c>
    </row>
    <row r="560" spans="2:65" s="1" customFormat="1" ht="6.95" customHeight="1">
      <c r="B560" s="44"/>
      <c r="C560" s="45"/>
      <c r="D560" s="45"/>
      <c r="E560" s="45"/>
      <c r="F560" s="45"/>
      <c r="G560" s="45"/>
      <c r="H560" s="45"/>
      <c r="I560" s="45"/>
      <c r="J560" s="45"/>
      <c r="K560" s="45"/>
      <c r="L560" s="32"/>
    </row>
  </sheetData>
  <sheetProtection algorithmName="SHA-512" hashValue="aEqIbS0ukybVzFSfnjCp5V0E9kwL5Vk/OV4RJmTVq4qJAhm8U8tVg/kC9Az5UGnU3PbmbcbOWZ/c7lThL/qTiQ==" saltValue="94rdvCxCuYqjniIWsQkVs2ULOaTEku3mznW4/5d6L46wkFLzCaTloZ/IgZhlrkBIECDQfXGc/MxTkbuYz6YlBQ==" spinCount="100000" sheet="1" objects="1" scenarios="1" formatColumns="0" formatRows="0" autoFilter="0"/>
  <autoFilter ref="C135:K559" xr:uid="{00000000-0009-0000-0000-000005000000}"/>
  <mergeCells count="15">
    <mergeCell ref="E122:H122"/>
    <mergeCell ref="E126:H126"/>
    <mergeCell ref="E124:H124"/>
    <mergeCell ref="E128:H12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rintOptions horizontalCentered="1"/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  <pageSetUpPr fitToPage="1"/>
  </sheetPr>
  <dimension ref="B2:BM41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7" t="s">
        <v>118</v>
      </c>
      <c r="AZ2" s="93" t="s">
        <v>122</v>
      </c>
      <c r="BA2" s="93" t="s">
        <v>1</v>
      </c>
      <c r="BB2" s="93" t="s">
        <v>1</v>
      </c>
      <c r="BC2" s="93" t="s">
        <v>1800</v>
      </c>
      <c r="BD2" s="93" t="s">
        <v>89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  <c r="AZ3" s="93" t="s">
        <v>124</v>
      </c>
      <c r="BA3" s="93" t="s">
        <v>1</v>
      </c>
      <c r="BB3" s="93" t="s">
        <v>1</v>
      </c>
      <c r="BC3" s="93" t="s">
        <v>1801</v>
      </c>
      <c r="BD3" s="93" t="s">
        <v>89</v>
      </c>
    </row>
    <row r="4" spans="2:56" ht="24.95" customHeight="1">
      <c r="B4" s="20"/>
      <c r="D4" s="21" t="s">
        <v>126</v>
      </c>
      <c r="L4" s="20"/>
      <c r="M4" s="94" t="s">
        <v>10</v>
      </c>
      <c r="AT4" s="17" t="s">
        <v>4</v>
      </c>
      <c r="AZ4" s="93" t="s">
        <v>127</v>
      </c>
      <c r="BA4" s="93" t="s">
        <v>1</v>
      </c>
      <c r="BB4" s="93" t="s">
        <v>1</v>
      </c>
      <c r="BC4" s="93" t="s">
        <v>1802</v>
      </c>
      <c r="BD4" s="93" t="s">
        <v>89</v>
      </c>
    </row>
    <row r="5" spans="2:56" ht="6.95" customHeight="1">
      <c r="B5" s="20"/>
      <c r="L5" s="20"/>
      <c r="AZ5" s="93" t="s">
        <v>129</v>
      </c>
      <c r="BA5" s="93" t="s">
        <v>1</v>
      </c>
      <c r="BB5" s="93" t="s">
        <v>1</v>
      </c>
      <c r="BC5" s="93" t="s">
        <v>1803</v>
      </c>
      <c r="BD5" s="93" t="s">
        <v>89</v>
      </c>
    </row>
    <row r="6" spans="2:56" ht="12" customHeight="1">
      <c r="B6" s="20"/>
      <c r="D6" s="27" t="s">
        <v>16</v>
      </c>
      <c r="L6" s="20"/>
      <c r="AZ6" s="93" t="s">
        <v>1804</v>
      </c>
      <c r="BA6" s="93" t="s">
        <v>1</v>
      </c>
      <c r="BB6" s="93" t="s">
        <v>1</v>
      </c>
      <c r="BC6" s="93" t="s">
        <v>1805</v>
      </c>
      <c r="BD6" s="93" t="s">
        <v>89</v>
      </c>
    </row>
    <row r="7" spans="2:56" ht="16.5" customHeight="1">
      <c r="B7" s="20"/>
      <c r="E7" s="240" t="str">
        <f>'Rekapitulace stavby'!K6</f>
        <v>BRNO, OLOMOUCKÁ IV – REKONSTRUKCE VODOVODU</v>
      </c>
      <c r="F7" s="241"/>
      <c r="G7" s="241"/>
      <c r="H7" s="241"/>
      <c r="L7" s="20"/>
      <c r="AZ7" s="93" t="s">
        <v>1806</v>
      </c>
      <c r="BA7" s="93" t="s">
        <v>1</v>
      </c>
      <c r="BB7" s="93" t="s">
        <v>1</v>
      </c>
      <c r="BC7" s="93" t="s">
        <v>1807</v>
      </c>
      <c r="BD7" s="93" t="s">
        <v>89</v>
      </c>
    </row>
    <row r="8" spans="2:56" ht="12.75">
      <c r="B8" s="20"/>
      <c r="D8" s="27" t="s">
        <v>135</v>
      </c>
      <c r="L8" s="20"/>
      <c r="AZ8" s="93" t="s">
        <v>1808</v>
      </c>
      <c r="BA8" s="93" t="s">
        <v>1</v>
      </c>
      <c r="BB8" s="93" t="s">
        <v>1</v>
      </c>
      <c r="BC8" s="93" t="s">
        <v>224</v>
      </c>
      <c r="BD8" s="93" t="s">
        <v>89</v>
      </c>
    </row>
    <row r="9" spans="2:56" ht="16.5" customHeight="1">
      <c r="B9" s="20"/>
      <c r="E9" s="240" t="s">
        <v>1419</v>
      </c>
      <c r="F9" s="209"/>
      <c r="G9" s="209"/>
      <c r="H9" s="209"/>
      <c r="L9" s="20"/>
      <c r="AZ9" s="93" t="s">
        <v>131</v>
      </c>
      <c r="BA9" s="93" t="s">
        <v>1</v>
      </c>
      <c r="BB9" s="93" t="s">
        <v>1</v>
      </c>
      <c r="BC9" s="93" t="s">
        <v>224</v>
      </c>
      <c r="BD9" s="93" t="s">
        <v>89</v>
      </c>
    </row>
    <row r="10" spans="2:56" ht="12" customHeight="1">
      <c r="B10" s="20"/>
      <c r="D10" s="27" t="s">
        <v>142</v>
      </c>
      <c r="L10" s="20"/>
      <c r="AZ10" s="93" t="s">
        <v>1809</v>
      </c>
      <c r="BA10" s="93" t="s">
        <v>1</v>
      </c>
      <c r="BB10" s="93" t="s">
        <v>1</v>
      </c>
      <c r="BC10" s="93" t="s">
        <v>1810</v>
      </c>
      <c r="BD10" s="93" t="s">
        <v>89</v>
      </c>
    </row>
    <row r="11" spans="2:56" s="1" customFormat="1" ht="16.5" customHeight="1">
      <c r="B11" s="32"/>
      <c r="E11" s="238" t="s">
        <v>1421</v>
      </c>
      <c r="F11" s="242"/>
      <c r="G11" s="242"/>
      <c r="H11" s="242"/>
      <c r="L11" s="32"/>
      <c r="AZ11" s="93" t="s">
        <v>146</v>
      </c>
      <c r="BA11" s="93" t="s">
        <v>140</v>
      </c>
      <c r="BB11" s="93" t="s">
        <v>1</v>
      </c>
      <c r="BC11" s="93" t="s">
        <v>1811</v>
      </c>
      <c r="BD11" s="93" t="s">
        <v>89</v>
      </c>
    </row>
    <row r="12" spans="2:56" s="1" customFormat="1" ht="12" customHeight="1">
      <c r="B12" s="32"/>
      <c r="D12" s="27" t="s">
        <v>148</v>
      </c>
      <c r="L12" s="32"/>
      <c r="AZ12" s="93" t="s">
        <v>149</v>
      </c>
      <c r="BA12" s="93" t="s">
        <v>1</v>
      </c>
      <c r="BB12" s="93" t="s">
        <v>1</v>
      </c>
      <c r="BC12" s="93" t="s">
        <v>1812</v>
      </c>
      <c r="BD12" s="93" t="s">
        <v>89</v>
      </c>
    </row>
    <row r="13" spans="2:56" s="1" customFormat="1" ht="16.5" customHeight="1">
      <c r="B13" s="32"/>
      <c r="E13" s="202" t="s">
        <v>1813</v>
      </c>
      <c r="F13" s="242"/>
      <c r="G13" s="242"/>
      <c r="H13" s="242"/>
      <c r="L13" s="32"/>
      <c r="AZ13" s="93" t="s">
        <v>152</v>
      </c>
      <c r="BA13" s="93" t="s">
        <v>1</v>
      </c>
      <c r="BB13" s="93" t="s">
        <v>1</v>
      </c>
      <c r="BC13" s="93" t="s">
        <v>1814</v>
      </c>
      <c r="BD13" s="93" t="s">
        <v>89</v>
      </c>
    </row>
    <row r="14" spans="2:56" s="1" customFormat="1" ht="11.25">
      <c r="B14" s="32"/>
      <c r="L14" s="32"/>
      <c r="AZ14" s="93" t="s">
        <v>154</v>
      </c>
      <c r="BA14" s="93" t="s">
        <v>1</v>
      </c>
      <c r="BB14" s="93" t="s">
        <v>1</v>
      </c>
      <c r="BC14" s="93" t="s">
        <v>1815</v>
      </c>
      <c r="BD14" s="93" t="s">
        <v>89</v>
      </c>
    </row>
    <row r="15" spans="2:56" s="1" customFormat="1" ht="12" customHeight="1">
      <c r="B15" s="32"/>
      <c r="D15" s="27" t="s">
        <v>19</v>
      </c>
      <c r="F15" s="25" t="s">
        <v>119</v>
      </c>
      <c r="I15" s="27" t="s">
        <v>20</v>
      </c>
      <c r="J15" s="25" t="s">
        <v>1</v>
      </c>
      <c r="L15" s="32"/>
      <c r="AZ15" s="93" t="s">
        <v>158</v>
      </c>
      <c r="BA15" s="93" t="s">
        <v>1</v>
      </c>
      <c r="BB15" s="93" t="s">
        <v>1</v>
      </c>
      <c r="BC15" s="93" t="s">
        <v>1803</v>
      </c>
      <c r="BD15" s="93" t="s">
        <v>89</v>
      </c>
    </row>
    <row r="16" spans="2:56" s="1" customFormat="1" ht="12" customHeight="1">
      <c r="B16" s="32"/>
      <c r="D16" s="27" t="s">
        <v>22</v>
      </c>
      <c r="F16" s="25" t="s">
        <v>23</v>
      </c>
      <c r="I16" s="27" t="s">
        <v>24</v>
      </c>
      <c r="J16" s="52" t="str">
        <f>'Rekapitulace stavby'!AN8</f>
        <v>6. 11. 2025</v>
      </c>
      <c r="L16" s="32"/>
      <c r="AZ16" s="93" t="s">
        <v>1816</v>
      </c>
      <c r="BA16" s="93" t="s">
        <v>1</v>
      </c>
      <c r="BB16" s="93" t="s">
        <v>1</v>
      </c>
      <c r="BC16" s="93" t="s">
        <v>224</v>
      </c>
      <c r="BD16" s="93" t="s">
        <v>89</v>
      </c>
    </row>
    <row r="17" spans="2:56" s="1" customFormat="1" ht="10.9" customHeight="1">
      <c r="B17" s="32"/>
      <c r="L17" s="32"/>
      <c r="AZ17" s="93" t="s">
        <v>159</v>
      </c>
      <c r="BA17" s="93" t="s">
        <v>1</v>
      </c>
      <c r="BB17" s="93" t="s">
        <v>1</v>
      </c>
      <c r="BC17" s="93" t="s">
        <v>1817</v>
      </c>
      <c r="BD17" s="93" t="s">
        <v>89</v>
      </c>
    </row>
    <row r="18" spans="2:56" s="1" customFormat="1" ht="12" customHeight="1">
      <c r="B18" s="32"/>
      <c r="D18" s="27" t="s">
        <v>28</v>
      </c>
      <c r="I18" s="27" t="s">
        <v>29</v>
      </c>
      <c r="J18" s="25" t="s">
        <v>1</v>
      </c>
      <c r="L18" s="32"/>
      <c r="AZ18" s="93" t="s">
        <v>1818</v>
      </c>
      <c r="BA18" s="93" t="s">
        <v>1</v>
      </c>
      <c r="BB18" s="93" t="s">
        <v>1</v>
      </c>
      <c r="BC18" s="93" t="s">
        <v>1819</v>
      </c>
      <c r="BD18" s="93" t="s">
        <v>97</v>
      </c>
    </row>
    <row r="19" spans="2:56" s="1" customFormat="1" ht="18" customHeight="1">
      <c r="B19" s="32"/>
      <c r="E19" s="25" t="s">
        <v>30</v>
      </c>
      <c r="I19" s="27" t="s">
        <v>31</v>
      </c>
      <c r="J19" s="25" t="s">
        <v>1</v>
      </c>
      <c r="L19" s="32"/>
      <c r="AZ19" s="93" t="s">
        <v>163</v>
      </c>
      <c r="BA19" s="93" t="s">
        <v>1</v>
      </c>
      <c r="BB19" s="93" t="s">
        <v>1</v>
      </c>
      <c r="BC19" s="93" t="s">
        <v>1820</v>
      </c>
      <c r="BD19" s="93" t="s">
        <v>89</v>
      </c>
    </row>
    <row r="20" spans="2:56" s="1" customFormat="1" ht="6.95" customHeight="1">
      <c r="B20" s="32"/>
      <c r="L20" s="32"/>
      <c r="AZ20" s="93" t="s">
        <v>165</v>
      </c>
      <c r="BA20" s="93" t="s">
        <v>1</v>
      </c>
      <c r="BB20" s="93" t="s">
        <v>1</v>
      </c>
      <c r="BC20" s="93" t="s">
        <v>1821</v>
      </c>
      <c r="BD20" s="93" t="s">
        <v>89</v>
      </c>
    </row>
    <row r="21" spans="2:56" s="1" customFormat="1" ht="12" customHeight="1">
      <c r="B21" s="32"/>
      <c r="D21" s="27" t="s">
        <v>32</v>
      </c>
      <c r="I21" s="27" t="s">
        <v>29</v>
      </c>
      <c r="J21" s="28" t="str">
        <f>'Rekapitulace stavby'!AN13</f>
        <v>Vyplň údaj</v>
      </c>
      <c r="L21" s="32"/>
    </row>
    <row r="22" spans="2:56" s="1" customFormat="1" ht="18" customHeight="1">
      <c r="B22" s="32"/>
      <c r="E22" s="243" t="str">
        <f>'Rekapitulace stavby'!E14</f>
        <v>Vyplň údaj</v>
      </c>
      <c r="F22" s="208"/>
      <c r="G22" s="208"/>
      <c r="H22" s="208"/>
      <c r="I22" s="27" t="s">
        <v>31</v>
      </c>
      <c r="J22" s="28" t="str">
        <f>'Rekapitulace stavby'!AN14</f>
        <v>Vyplň údaj</v>
      </c>
      <c r="L22" s="32"/>
    </row>
    <row r="23" spans="2:56" s="1" customFormat="1" ht="6.95" customHeight="1">
      <c r="B23" s="32"/>
      <c r="L23" s="32"/>
    </row>
    <row r="24" spans="2:56" s="1" customFormat="1" ht="12" customHeight="1">
      <c r="B24" s="32"/>
      <c r="D24" s="27" t="s">
        <v>34</v>
      </c>
      <c r="I24" s="27" t="s">
        <v>29</v>
      </c>
      <c r="J24" s="25" t="s">
        <v>1</v>
      </c>
      <c r="L24" s="32"/>
    </row>
    <row r="25" spans="2:56" s="1" customFormat="1" ht="18" customHeight="1">
      <c r="B25" s="32"/>
      <c r="E25" s="25" t="s">
        <v>35</v>
      </c>
      <c r="I25" s="27" t="s">
        <v>31</v>
      </c>
      <c r="J25" s="25" t="s">
        <v>1</v>
      </c>
      <c r="L25" s="32"/>
    </row>
    <row r="26" spans="2:56" s="1" customFormat="1" ht="6.95" customHeight="1">
      <c r="B26" s="32"/>
      <c r="L26" s="32"/>
    </row>
    <row r="27" spans="2:56" s="1" customFormat="1" ht="12" customHeight="1">
      <c r="B27" s="32"/>
      <c r="D27" s="27" t="s">
        <v>37</v>
      </c>
      <c r="I27" s="27" t="s">
        <v>29</v>
      </c>
      <c r="J27" s="25" t="s">
        <v>1</v>
      </c>
      <c r="L27" s="32"/>
    </row>
    <row r="28" spans="2:56" s="1" customFormat="1" ht="18" customHeight="1">
      <c r="B28" s="32"/>
      <c r="E28" s="25" t="s">
        <v>38</v>
      </c>
      <c r="I28" s="27" t="s">
        <v>31</v>
      </c>
      <c r="J28" s="25" t="s">
        <v>1</v>
      </c>
      <c r="L28" s="32"/>
    </row>
    <row r="29" spans="2:56" s="1" customFormat="1" ht="6.95" customHeight="1">
      <c r="B29" s="32"/>
      <c r="L29" s="32"/>
    </row>
    <row r="30" spans="2:56" s="1" customFormat="1" ht="12" customHeight="1">
      <c r="B30" s="32"/>
      <c r="D30" s="27" t="s">
        <v>39</v>
      </c>
      <c r="L30" s="32"/>
    </row>
    <row r="31" spans="2:56" s="7" customFormat="1" ht="16.5" customHeight="1">
      <c r="B31" s="95"/>
      <c r="E31" s="213" t="s">
        <v>1</v>
      </c>
      <c r="F31" s="213"/>
      <c r="G31" s="213"/>
      <c r="H31" s="213"/>
      <c r="L31" s="95"/>
    </row>
    <row r="32" spans="2:56" s="1" customFormat="1" ht="6.95" customHeight="1">
      <c r="B32" s="32"/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25.35" customHeight="1">
      <c r="B34" s="32"/>
      <c r="D34" s="96" t="s">
        <v>41</v>
      </c>
      <c r="J34" s="66">
        <f>ROUND(J132, 2)</f>
        <v>0</v>
      </c>
      <c r="L34" s="32"/>
    </row>
    <row r="35" spans="2:12" s="1" customFormat="1" ht="6.95" customHeight="1">
      <c r="B35" s="32"/>
      <c r="D35" s="53"/>
      <c r="E35" s="53"/>
      <c r="F35" s="53"/>
      <c r="G35" s="53"/>
      <c r="H35" s="53"/>
      <c r="I35" s="53"/>
      <c r="J35" s="53"/>
      <c r="K35" s="53"/>
      <c r="L35" s="32"/>
    </row>
    <row r="36" spans="2:12" s="1" customFormat="1" ht="14.45" customHeight="1">
      <c r="B36" s="32"/>
      <c r="F36" s="35" t="s">
        <v>43</v>
      </c>
      <c r="I36" s="35" t="s">
        <v>42</v>
      </c>
      <c r="J36" s="35" t="s">
        <v>44</v>
      </c>
      <c r="L36" s="32"/>
    </row>
    <row r="37" spans="2:12" s="1" customFormat="1" ht="14.45" customHeight="1">
      <c r="B37" s="32"/>
      <c r="D37" s="55" t="s">
        <v>45</v>
      </c>
      <c r="E37" s="27" t="s">
        <v>46</v>
      </c>
      <c r="F37" s="85">
        <f>ROUND((SUM(BE132:BE413)),  2)</f>
        <v>0</v>
      </c>
      <c r="I37" s="97">
        <v>0.21</v>
      </c>
      <c r="J37" s="85">
        <f>ROUND(((SUM(BE132:BE413))*I37),  2)</f>
        <v>0</v>
      </c>
      <c r="L37" s="32"/>
    </row>
    <row r="38" spans="2:12" s="1" customFormat="1" ht="14.45" customHeight="1">
      <c r="B38" s="32"/>
      <c r="E38" s="27" t="s">
        <v>47</v>
      </c>
      <c r="F38" s="85">
        <f>ROUND((SUM(BF132:BF413)),  2)</f>
        <v>0</v>
      </c>
      <c r="I38" s="97">
        <v>0.12</v>
      </c>
      <c r="J38" s="85">
        <f>ROUND(((SUM(BF132:BF413))*I38),  2)</f>
        <v>0</v>
      </c>
      <c r="L38" s="32"/>
    </row>
    <row r="39" spans="2:12" s="1" customFormat="1" ht="14.45" hidden="1" customHeight="1">
      <c r="B39" s="32"/>
      <c r="E39" s="27" t="s">
        <v>48</v>
      </c>
      <c r="F39" s="85">
        <f>ROUND((SUM(BG132:BG413)),  2)</f>
        <v>0</v>
      </c>
      <c r="I39" s="97">
        <v>0.21</v>
      </c>
      <c r="J39" s="85">
        <f>0</f>
        <v>0</v>
      </c>
      <c r="L39" s="32"/>
    </row>
    <row r="40" spans="2:12" s="1" customFormat="1" ht="14.45" hidden="1" customHeight="1">
      <c r="B40" s="32"/>
      <c r="E40" s="27" t="s">
        <v>49</v>
      </c>
      <c r="F40" s="85">
        <f>ROUND((SUM(BH132:BH413)),  2)</f>
        <v>0</v>
      </c>
      <c r="I40" s="97">
        <v>0.12</v>
      </c>
      <c r="J40" s="85">
        <f>0</f>
        <v>0</v>
      </c>
      <c r="L40" s="32"/>
    </row>
    <row r="41" spans="2:12" s="1" customFormat="1" ht="14.45" hidden="1" customHeight="1">
      <c r="B41" s="32"/>
      <c r="E41" s="27" t="s">
        <v>50</v>
      </c>
      <c r="F41" s="85">
        <f>ROUND((SUM(BI132:BI413)),  2)</f>
        <v>0</v>
      </c>
      <c r="I41" s="97">
        <v>0</v>
      </c>
      <c r="J41" s="85">
        <f>0</f>
        <v>0</v>
      </c>
      <c r="L41" s="32"/>
    </row>
    <row r="42" spans="2:12" s="1" customFormat="1" ht="6.95" customHeight="1">
      <c r="B42" s="32"/>
      <c r="L42" s="32"/>
    </row>
    <row r="43" spans="2:12" s="1" customFormat="1" ht="25.35" customHeight="1">
      <c r="B43" s="32"/>
      <c r="C43" s="98"/>
      <c r="D43" s="99" t="s">
        <v>51</v>
      </c>
      <c r="E43" s="57"/>
      <c r="F43" s="57"/>
      <c r="G43" s="100" t="s">
        <v>52</v>
      </c>
      <c r="H43" s="101" t="s">
        <v>53</v>
      </c>
      <c r="I43" s="57"/>
      <c r="J43" s="102">
        <f>SUM(J34:J41)</f>
        <v>0</v>
      </c>
      <c r="K43" s="103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54</v>
      </c>
      <c r="E50" s="42"/>
      <c r="F50" s="42"/>
      <c r="G50" s="41" t="s">
        <v>55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56</v>
      </c>
      <c r="E61" s="34"/>
      <c r="F61" s="104" t="s">
        <v>57</v>
      </c>
      <c r="G61" s="43" t="s">
        <v>56</v>
      </c>
      <c r="H61" s="34"/>
      <c r="I61" s="34"/>
      <c r="J61" s="105" t="s">
        <v>57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58</v>
      </c>
      <c r="E65" s="42"/>
      <c r="F65" s="42"/>
      <c r="G65" s="41" t="s">
        <v>59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56</v>
      </c>
      <c r="E76" s="34"/>
      <c r="F76" s="104" t="s">
        <v>57</v>
      </c>
      <c r="G76" s="43" t="s">
        <v>56</v>
      </c>
      <c r="H76" s="34"/>
      <c r="I76" s="34"/>
      <c r="J76" s="105" t="s">
        <v>57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168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BRNO, OLOMOUCKÁ IV – REKONSTRUKCE VODOVODU</v>
      </c>
      <c r="F85" s="241"/>
      <c r="G85" s="241"/>
      <c r="H85" s="241"/>
      <c r="L85" s="32"/>
    </row>
    <row r="86" spans="2:12" ht="12" customHeight="1">
      <c r="B86" s="20"/>
      <c r="C86" s="27" t="s">
        <v>135</v>
      </c>
      <c r="L86" s="20"/>
    </row>
    <row r="87" spans="2:12" ht="16.5" customHeight="1">
      <c r="B87" s="20"/>
      <c r="E87" s="240" t="s">
        <v>1419</v>
      </c>
      <c r="F87" s="209"/>
      <c r="G87" s="209"/>
      <c r="H87" s="209"/>
      <c r="L87" s="20"/>
    </row>
    <row r="88" spans="2:12" ht="12" customHeight="1">
      <c r="B88" s="20"/>
      <c r="C88" s="27" t="s">
        <v>142</v>
      </c>
      <c r="L88" s="20"/>
    </row>
    <row r="89" spans="2:12" s="1" customFormat="1" ht="16.5" customHeight="1">
      <c r="B89" s="32"/>
      <c r="E89" s="238" t="s">
        <v>1421</v>
      </c>
      <c r="F89" s="242"/>
      <c r="G89" s="242"/>
      <c r="H89" s="242"/>
      <c r="L89" s="32"/>
    </row>
    <row r="90" spans="2:12" s="1" customFormat="1" ht="12" customHeight="1">
      <c r="B90" s="32"/>
      <c r="C90" s="27" t="s">
        <v>148</v>
      </c>
      <c r="L90" s="32"/>
    </row>
    <row r="91" spans="2:12" s="1" customFormat="1" ht="16.5" customHeight="1">
      <c r="B91" s="32"/>
      <c r="E91" s="202" t="str">
        <f>E13</f>
        <v>SO 330.2 - OBNOVA ULIČNÍCH VPUSTÍ</v>
      </c>
      <c r="F91" s="242"/>
      <c r="G91" s="242"/>
      <c r="H91" s="242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22</v>
      </c>
      <c r="F93" s="25" t="str">
        <f>F16</f>
        <v>BRNO</v>
      </c>
      <c r="I93" s="27" t="s">
        <v>24</v>
      </c>
      <c r="J93" s="52" t="str">
        <f>IF(J16="","",J16)</f>
        <v>6. 11. 2025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28</v>
      </c>
      <c r="F95" s="25" t="str">
        <f>E19</f>
        <v>Statutární město Brno</v>
      </c>
      <c r="I95" s="27" t="s">
        <v>34</v>
      </c>
      <c r="J95" s="30" t="str">
        <f>E25</f>
        <v>PK FRAJT s.r.o.,   Brno</v>
      </c>
      <c r="L95" s="32"/>
    </row>
    <row r="96" spans="2:12" s="1" customFormat="1" ht="15.2" customHeight="1">
      <c r="B96" s="32"/>
      <c r="C96" s="27" t="s">
        <v>32</v>
      </c>
      <c r="F96" s="25" t="str">
        <f>IF(E22="","",E22)</f>
        <v>Vyplň údaj</v>
      </c>
      <c r="I96" s="27" t="s">
        <v>37</v>
      </c>
      <c r="J96" s="30" t="str">
        <f>E28</f>
        <v>Obrtel M.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06" t="s">
        <v>169</v>
      </c>
      <c r="D98" s="98"/>
      <c r="E98" s="98"/>
      <c r="F98" s="98"/>
      <c r="G98" s="98"/>
      <c r="H98" s="98"/>
      <c r="I98" s="98"/>
      <c r="J98" s="107" t="s">
        <v>170</v>
      </c>
      <c r="K98" s="98"/>
      <c r="L98" s="32"/>
    </row>
    <row r="99" spans="2:47" s="1" customFormat="1" ht="10.35" customHeight="1">
      <c r="B99" s="32"/>
      <c r="L99" s="32"/>
    </row>
    <row r="100" spans="2:47" s="1" customFormat="1" ht="22.9" customHeight="1">
      <c r="B100" s="32"/>
      <c r="C100" s="108" t="s">
        <v>171</v>
      </c>
      <c r="J100" s="66">
        <f>J132</f>
        <v>0</v>
      </c>
      <c r="L100" s="32"/>
      <c r="AU100" s="17" t="s">
        <v>172</v>
      </c>
    </row>
    <row r="101" spans="2:47" s="8" customFormat="1" ht="24.95" customHeight="1">
      <c r="B101" s="109"/>
      <c r="D101" s="110" t="s">
        <v>173</v>
      </c>
      <c r="E101" s="111"/>
      <c r="F101" s="111"/>
      <c r="G101" s="111"/>
      <c r="H101" s="111"/>
      <c r="I101" s="111"/>
      <c r="J101" s="112">
        <f>J133</f>
        <v>0</v>
      </c>
      <c r="L101" s="109"/>
    </row>
    <row r="102" spans="2:47" s="9" customFormat="1" ht="19.899999999999999" customHeight="1">
      <c r="B102" s="113"/>
      <c r="D102" s="114" t="s">
        <v>174</v>
      </c>
      <c r="E102" s="115"/>
      <c r="F102" s="115"/>
      <c r="G102" s="115"/>
      <c r="H102" s="115"/>
      <c r="I102" s="115"/>
      <c r="J102" s="116">
        <f>J134</f>
        <v>0</v>
      </c>
      <c r="L102" s="113"/>
    </row>
    <row r="103" spans="2:47" s="9" customFormat="1" ht="19.899999999999999" customHeight="1">
      <c r="B103" s="113"/>
      <c r="D103" s="114" t="s">
        <v>175</v>
      </c>
      <c r="E103" s="115"/>
      <c r="F103" s="115"/>
      <c r="G103" s="115"/>
      <c r="H103" s="115"/>
      <c r="I103" s="115"/>
      <c r="J103" s="116">
        <f>J220</f>
        <v>0</v>
      </c>
      <c r="L103" s="113"/>
    </row>
    <row r="104" spans="2:47" s="9" customFormat="1" ht="19.899999999999999" customHeight="1">
      <c r="B104" s="113"/>
      <c r="D104" s="114" t="s">
        <v>176</v>
      </c>
      <c r="E104" s="115"/>
      <c r="F104" s="115"/>
      <c r="G104" s="115"/>
      <c r="H104" s="115"/>
      <c r="I104" s="115"/>
      <c r="J104" s="116">
        <f>J246</f>
        <v>0</v>
      </c>
      <c r="L104" s="113"/>
    </row>
    <row r="105" spans="2:47" s="9" customFormat="1" ht="19.899999999999999" customHeight="1">
      <c r="B105" s="113"/>
      <c r="D105" s="114" t="s">
        <v>177</v>
      </c>
      <c r="E105" s="115"/>
      <c r="F105" s="115"/>
      <c r="G105" s="115"/>
      <c r="H105" s="115"/>
      <c r="I105" s="115"/>
      <c r="J105" s="116">
        <f>J324</f>
        <v>0</v>
      </c>
      <c r="L105" s="113"/>
    </row>
    <row r="106" spans="2:47" s="9" customFormat="1" ht="19.899999999999999" customHeight="1">
      <c r="B106" s="113"/>
      <c r="D106" s="114" t="s">
        <v>178</v>
      </c>
      <c r="E106" s="115"/>
      <c r="F106" s="115"/>
      <c r="G106" s="115"/>
      <c r="H106" s="115"/>
      <c r="I106" s="115"/>
      <c r="J106" s="116">
        <f>J407</f>
        <v>0</v>
      </c>
      <c r="L106" s="113"/>
    </row>
    <row r="107" spans="2:47" s="8" customFormat="1" ht="24.95" customHeight="1">
      <c r="B107" s="109"/>
      <c r="D107" s="110" t="s">
        <v>179</v>
      </c>
      <c r="E107" s="111"/>
      <c r="F107" s="111"/>
      <c r="G107" s="111"/>
      <c r="H107" s="111"/>
      <c r="I107" s="111"/>
      <c r="J107" s="112">
        <f>J409</f>
        <v>0</v>
      </c>
      <c r="L107" s="109"/>
    </row>
    <row r="108" spans="2:47" s="9" customFormat="1" ht="19.899999999999999" customHeight="1">
      <c r="B108" s="113"/>
      <c r="D108" s="114" t="s">
        <v>180</v>
      </c>
      <c r="E108" s="115"/>
      <c r="F108" s="115"/>
      <c r="G108" s="115"/>
      <c r="H108" s="115"/>
      <c r="I108" s="115"/>
      <c r="J108" s="116">
        <f>J410</f>
        <v>0</v>
      </c>
      <c r="L108" s="113"/>
    </row>
    <row r="109" spans="2:47" s="1" customFormat="1" ht="21.75" customHeight="1">
      <c r="B109" s="32"/>
      <c r="L109" s="32"/>
    </row>
    <row r="110" spans="2:47" s="1" customFormat="1" ht="6.95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2"/>
    </row>
    <row r="114" spans="2:12" s="1" customFormat="1" ht="6.95" customHeight="1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2"/>
    </row>
    <row r="115" spans="2:12" s="1" customFormat="1" ht="24.95" customHeight="1">
      <c r="B115" s="32"/>
      <c r="C115" s="21" t="s">
        <v>181</v>
      </c>
      <c r="L115" s="32"/>
    </row>
    <row r="116" spans="2:12" s="1" customFormat="1" ht="6.95" customHeight="1">
      <c r="B116" s="32"/>
      <c r="L116" s="32"/>
    </row>
    <row r="117" spans="2:12" s="1" customFormat="1" ht="12" customHeight="1">
      <c r="B117" s="32"/>
      <c r="C117" s="27" t="s">
        <v>16</v>
      </c>
      <c r="L117" s="32"/>
    </row>
    <row r="118" spans="2:12" s="1" customFormat="1" ht="16.5" customHeight="1">
      <c r="B118" s="32"/>
      <c r="E118" s="240" t="str">
        <f>E7</f>
        <v>BRNO, OLOMOUCKÁ IV – REKONSTRUKCE VODOVODU</v>
      </c>
      <c r="F118" s="241"/>
      <c r="G118" s="241"/>
      <c r="H118" s="241"/>
      <c r="L118" s="32"/>
    </row>
    <row r="119" spans="2:12" ht="12" customHeight="1">
      <c r="B119" s="20"/>
      <c r="C119" s="27" t="s">
        <v>135</v>
      </c>
      <c r="L119" s="20"/>
    </row>
    <row r="120" spans="2:12" ht="16.5" customHeight="1">
      <c r="B120" s="20"/>
      <c r="E120" s="240" t="s">
        <v>1419</v>
      </c>
      <c r="F120" s="209"/>
      <c r="G120" s="209"/>
      <c r="H120" s="209"/>
      <c r="L120" s="20"/>
    </row>
    <row r="121" spans="2:12" ht="12" customHeight="1">
      <c r="B121" s="20"/>
      <c r="C121" s="27" t="s">
        <v>142</v>
      </c>
      <c r="L121" s="20"/>
    </row>
    <row r="122" spans="2:12" s="1" customFormat="1" ht="16.5" customHeight="1">
      <c r="B122" s="32"/>
      <c r="E122" s="238" t="s">
        <v>1421</v>
      </c>
      <c r="F122" s="242"/>
      <c r="G122" s="242"/>
      <c r="H122" s="242"/>
      <c r="L122" s="32"/>
    </row>
    <row r="123" spans="2:12" s="1" customFormat="1" ht="12" customHeight="1">
      <c r="B123" s="32"/>
      <c r="C123" s="27" t="s">
        <v>148</v>
      </c>
      <c r="L123" s="32"/>
    </row>
    <row r="124" spans="2:12" s="1" customFormat="1" ht="16.5" customHeight="1">
      <c r="B124" s="32"/>
      <c r="E124" s="202" t="str">
        <f>E13</f>
        <v>SO 330.2 - OBNOVA ULIČNÍCH VPUSTÍ</v>
      </c>
      <c r="F124" s="242"/>
      <c r="G124" s="242"/>
      <c r="H124" s="242"/>
      <c r="L124" s="32"/>
    </row>
    <row r="125" spans="2:12" s="1" customFormat="1" ht="6.95" customHeight="1">
      <c r="B125" s="32"/>
      <c r="L125" s="32"/>
    </row>
    <row r="126" spans="2:12" s="1" customFormat="1" ht="12" customHeight="1">
      <c r="B126" s="32"/>
      <c r="C126" s="27" t="s">
        <v>22</v>
      </c>
      <c r="F126" s="25" t="str">
        <f>F16</f>
        <v>BRNO</v>
      </c>
      <c r="I126" s="27" t="s">
        <v>24</v>
      </c>
      <c r="J126" s="52" t="str">
        <f>IF(J16="","",J16)</f>
        <v>6. 11. 2025</v>
      </c>
      <c r="L126" s="32"/>
    </row>
    <row r="127" spans="2:12" s="1" customFormat="1" ht="6.95" customHeight="1">
      <c r="B127" s="32"/>
      <c r="L127" s="32"/>
    </row>
    <row r="128" spans="2:12" s="1" customFormat="1" ht="25.7" customHeight="1">
      <c r="B128" s="32"/>
      <c r="C128" s="27" t="s">
        <v>28</v>
      </c>
      <c r="F128" s="25" t="str">
        <f>E19</f>
        <v>Statutární město Brno</v>
      </c>
      <c r="I128" s="27" t="s">
        <v>34</v>
      </c>
      <c r="J128" s="30" t="str">
        <f>E25</f>
        <v>PK FRAJT s.r.o.,   Brno</v>
      </c>
      <c r="L128" s="32"/>
    </row>
    <row r="129" spans="2:65" s="1" customFormat="1" ht="15.2" customHeight="1">
      <c r="B129" s="32"/>
      <c r="C129" s="27" t="s">
        <v>32</v>
      </c>
      <c r="F129" s="25" t="str">
        <f>IF(E22="","",E22)</f>
        <v>Vyplň údaj</v>
      </c>
      <c r="I129" s="27" t="s">
        <v>37</v>
      </c>
      <c r="J129" s="30" t="str">
        <f>E28</f>
        <v>Obrtel M.</v>
      </c>
      <c r="L129" s="32"/>
    </row>
    <row r="130" spans="2:65" s="1" customFormat="1" ht="10.35" customHeight="1">
      <c r="B130" s="32"/>
      <c r="L130" s="32"/>
    </row>
    <row r="131" spans="2:65" s="10" customFormat="1" ht="29.25" customHeight="1">
      <c r="B131" s="117"/>
      <c r="C131" s="118" t="s">
        <v>182</v>
      </c>
      <c r="D131" s="119" t="s">
        <v>66</v>
      </c>
      <c r="E131" s="119" t="s">
        <v>62</v>
      </c>
      <c r="F131" s="119" t="s">
        <v>63</v>
      </c>
      <c r="G131" s="119" t="s">
        <v>183</v>
      </c>
      <c r="H131" s="119" t="s">
        <v>184</v>
      </c>
      <c r="I131" s="119" t="s">
        <v>185</v>
      </c>
      <c r="J131" s="119" t="s">
        <v>170</v>
      </c>
      <c r="K131" s="120" t="s">
        <v>186</v>
      </c>
      <c r="L131" s="117"/>
      <c r="M131" s="59" t="s">
        <v>1</v>
      </c>
      <c r="N131" s="60" t="s">
        <v>45</v>
      </c>
      <c r="O131" s="60" t="s">
        <v>187</v>
      </c>
      <c r="P131" s="60" t="s">
        <v>188</v>
      </c>
      <c r="Q131" s="60" t="s">
        <v>189</v>
      </c>
      <c r="R131" s="60" t="s">
        <v>190</v>
      </c>
      <c r="S131" s="60" t="s">
        <v>191</v>
      </c>
      <c r="T131" s="61" t="s">
        <v>192</v>
      </c>
    </row>
    <row r="132" spans="2:65" s="1" customFormat="1" ht="22.9" customHeight="1">
      <c r="B132" s="32"/>
      <c r="C132" s="64" t="s">
        <v>193</v>
      </c>
      <c r="J132" s="121">
        <f>BK132</f>
        <v>0</v>
      </c>
      <c r="L132" s="32"/>
      <c r="M132" s="62"/>
      <c r="N132" s="53"/>
      <c r="O132" s="53"/>
      <c r="P132" s="122">
        <f>P133+P409</f>
        <v>0</v>
      </c>
      <c r="Q132" s="53"/>
      <c r="R132" s="122">
        <f>R133+R409</f>
        <v>32.492512439999999</v>
      </c>
      <c r="S132" s="53"/>
      <c r="T132" s="123">
        <f>T133+T409</f>
        <v>120.88861500000002</v>
      </c>
      <c r="AT132" s="17" t="s">
        <v>80</v>
      </c>
      <c r="AU132" s="17" t="s">
        <v>172</v>
      </c>
      <c r="BK132" s="124">
        <f>BK133+BK409</f>
        <v>0</v>
      </c>
    </row>
    <row r="133" spans="2:65" s="11" customFormat="1" ht="25.9" customHeight="1">
      <c r="B133" s="125"/>
      <c r="D133" s="126" t="s">
        <v>80</v>
      </c>
      <c r="E133" s="127" t="s">
        <v>194</v>
      </c>
      <c r="F133" s="127" t="s">
        <v>195</v>
      </c>
      <c r="I133" s="128"/>
      <c r="J133" s="129">
        <f>BK133</f>
        <v>0</v>
      </c>
      <c r="L133" s="125"/>
      <c r="M133" s="130"/>
      <c r="P133" s="131">
        <f>P134+P220+P246+P324+P407</f>
        <v>0</v>
      </c>
      <c r="R133" s="131">
        <f>R134+R220+R246+R324+R407</f>
        <v>32.491918439999999</v>
      </c>
      <c r="T133" s="132">
        <f>T134+T220+T246+T324+T407</f>
        <v>120.88861500000002</v>
      </c>
      <c r="AR133" s="126" t="s">
        <v>21</v>
      </c>
      <c r="AT133" s="133" t="s">
        <v>80</v>
      </c>
      <c r="AU133" s="133" t="s">
        <v>81</v>
      </c>
      <c r="AY133" s="126" t="s">
        <v>196</v>
      </c>
      <c r="BK133" s="134">
        <f>BK134+BK220+BK246+BK324+BK407</f>
        <v>0</v>
      </c>
    </row>
    <row r="134" spans="2:65" s="11" customFormat="1" ht="22.9" customHeight="1">
      <c r="B134" s="125"/>
      <c r="D134" s="126" t="s">
        <v>80</v>
      </c>
      <c r="E134" s="135" t="s">
        <v>21</v>
      </c>
      <c r="F134" s="135" t="s">
        <v>197</v>
      </c>
      <c r="I134" s="128"/>
      <c r="J134" s="136">
        <f>BK134</f>
        <v>0</v>
      </c>
      <c r="L134" s="125"/>
      <c r="M134" s="130"/>
      <c r="P134" s="131">
        <f>SUM(P135:P219)</f>
        <v>0</v>
      </c>
      <c r="R134" s="131">
        <f>SUM(R135:R219)</f>
        <v>0.22675200000000001</v>
      </c>
      <c r="T134" s="132">
        <f>SUM(T135:T219)</f>
        <v>47.263125000000002</v>
      </c>
      <c r="AR134" s="126" t="s">
        <v>21</v>
      </c>
      <c r="AT134" s="133" t="s">
        <v>80</v>
      </c>
      <c r="AU134" s="133" t="s">
        <v>21</v>
      </c>
      <c r="AY134" s="126" t="s">
        <v>196</v>
      </c>
      <c r="BK134" s="134">
        <f>SUM(BK135:BK219)</f>
        <v>0</v>
      </c>
    </row>
    <row r="135" spans="2:65" s="1" customFormat="1" ht="33" customHeight="1">
      <c r="B135" s="32"/>
      <c r="C135" s="137" t="s">
        <v>21</v>
      </c>
      <c r="D135" s="137" t="s">
        <v>198</v>
      </c>
      <c r="E135" s="138" t="s">
        <v>199</v>
      </c>
      <c r="F135" s="139" t="s">
        <v>200</v>
      </c>
      <c r="G135" s="140" t="s">
        <v>201</v>
      </c>
      <c r="H135" s="141">
        <v>34.625</v>
      </c>
      <c r="I135" s="142"/>
      <c r="J135" s="143">
        <f>ROUND(I135*H135,2)</f>
        <v>0</v>
      </c>
      <c r="K135" s="139" t="s">
        <v>202</v>
      </c>
      <c r="L135" s="32"/>
      <c r="M135" s="144" t="s">
        <v>1</v>
      </c>
      <c r="N135" s="145" t="s">
        <v>46</v>
      </c>
      <c r="P135" s="146">
        <f>O135*H135</f>
        <v>0</v>
      </c>
      <c r="Q135" s="146">
        <v>0</v>
      </c>
      <c r="R135" s="146">
        <f>Q135*H135</f>
        <v>0</v>
      </c>
      <c r="S135" s="146">
        <v>0.28999999999999998</v>
      </c>
      <c r="T135" s="147">
        <f>S135*H135</f>
        <v>10.04125</v>
      </c>
      <c r="AR135" s="148" t="s">
        <v>203</v>
      </c>
      <c r="AT135" s="148" t="s">
        <v>198</v>
      </c>
      <c r="AU135" s="148" t="s">
        <v>89</v>
      </c>
      <c r="AY135" s="17" t="s">
        <v>196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21</v>
      </c>
      <c r="BK135" s="149">
        <f>ROUND(I135*H135,2)</f>
        <v>0</v>
      </c>
      <c r="BL135" s="17" t="s">
        <v>203</v>
      </c>
      <c r="BM135" s="148" t="s">
        <v>204</v>
      </c>
    </row>
    <row r="136" spans="2:65" s="12" customFormat="1" ht="11.25">
      <c r="B136" s="150"/>
      <c r="D136" s="151" t="s">
        <v>205</v>
      </c>
      <c r="E136" s="152" t="s">
        <v>1</v>
      </c>
      <c r="F136" s="153" t="s">
        <v>206</v>
      </c>
      <c r="H136" s="154">
        <v>34.625</v>
      </c>
      <c r="I136" s="155"/>
      <c r="L136" s="150"/>
      <c r="M136" s="156"/>
      <c r="T136" s="157"/>
      <c r="AT136" s="152" t="s">
        <v>205</v>
      </c>
      <c r="AU136" s="152" t="s">
        <v>89</v>
      </c>
      <c r="AV136" s="12" t="s">
        <v>89</v>
      </c>
      <c r="AW136" s="12" t="s">
        <v>36</v>
      </c>
      <c r="AX136" s="12" t="s">
        <v>21</v>
      </c>
      <c r="AY136" s="152" t="s">
        <v>196</v>
      </c>
    </row>
    <row r="137" spans="2:65" s="1" customFormat="1" ht="21.75" customHeight="1">
      <c r="B137" s="32"/>
      <c r="C137" s="137" t="s">
        <v>89</v>
      </c>
      <c r="D137" s="137" t="s">
        <v>198</v>
      </c>
      <c r="E137" s="138" t="s">
        <v>207</v>
      </c>
      <c r="F137" s="139" t="s">
        <v>208</v>
      </c>
      <c r="G137" s="140" t="s">
        <v>209</v>
      </c>
      <c r="H137" s="141">
        <v>24.396000000000001</v>
      </c>
      <c r="I137" s="142"/>
      <c r="J137" s="143">
        <f>ROUND(I137*H137,2)</f>
        <v>0</v>
      </c>
      <c r="K137" s="139" t="s">
        <v>202</v>
      </c>
      <c r="L137" s="32"/>
      <c r="M137" s="144" t="s">
        <v>1</v>
      </c>
      <c r="N137" s="145" t="s">
        <v>46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203</v>
      </c>
      <c r="AT137" s="148" t="s">
        <v>198</v>
      </c>
      <c r="AU137" s="148" t="s">
        <v>89</v>
      </c>
      <c r="AY137" s="17" t="s">
        <v>196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21</v>
      </c>
      <c r="BK137" s="149">
        <f>ROUND(I137*H137,2)</f>
        <v>0</v>
      </c>
      <c r="BL137" s="17" t="s">
        <v>203</v>
      </c>
      <c r="BM137" s="148" t="s">
        <v>210</v>
      </c>
    </row>
    <row r="138" spans="2:65" s="1" customFormat="1" ht="24.2" customHeight="1">
      <c r="B138" s="32"/>
      <c r="C138" s="137" t="s">
        <v>97</v>
      </c>
      <c r="D138" s="137" t="s">
        <v>198</v>
      </c>
      <c r="E138" s="138" t="s">
        <v>211</v>
      </c>
      <c r="F138" s="139" t="s">
        <v>212</v>
      </c>
      <c r="G138" s="140" t="s">
        <v>209</v>
      </c>
      <c r="H138" s="141">
        <v>97.584000000000003</v>
      </c>
      <c r="I138" s="142"/>
      <c r="J138" s="143">
        <f>ROUND(I138*H138,2)</f>
        <v>0</v>
      </c>
      <c r="K138" s="139" t="s">
        <v>202</v>
      </c>
      <c r="L138" s="32"/>
      <c r="M138" s="144" t="s">
        <v>1</v>
      </c>
      <c r="N138" s="145" t="s">
        <v>46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203</v>
      </c>
      <c r="AT138" s="148" t="s">
        <v>198</v>
      </c>
      <c r="AU138" s="148" t="s">
        <v>89</v>
      </c>
      <c r="AY138" s="17" t="s">
        <v>196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21</v>
      </c>
      <c r="BK138" s="149">
        <f>ROUND(I138*H138,2)</f>
        <v>0</v>
      </c>
      <c r="BL138" s="17" t="s">
        <v>203</v>
      </c>
      <c r="BM138" s="148" t="s">
        <v>213</v>
      </c>
    </row>
    <row r="139" spans="2:65" s="12" customFormat="1" ht="11.25">
      <c r="B139" s="150"/>
      <c r="D139" s="151" t="s">
        <v>205</v>
      </c>
      <c r="F139" s="153" t="s">
        <v>1822</v>
      </c>
      <c r="H139" s="154">
        <v>97.584000000000003</v>
      </c>
      <c r="I139" s="155"/>
      <c r="L139" s="150"/>
      <c r="M139" s="156"/>
      <c r="T139" s="157"/>
      <c r="AT139" s="152" t="s">
        <v>205</v>
      </c>
      <c r="AU139" s="152" t="s">
        <v>89</v>
      </c>
      <c r="AV139" s="12" t="s">
        <v>89</v>
      </c>
      <c r="AW139" s="12" t="s">
        <v>4</v>
      </c>
      <c r="AX139" s="12" t="s">
        <v>21</v>
      </c>
      <c r="AY139" s="152" t="s">
        <v>196</v>
      </c>
    </row>
    <row r="140" spans="2:65" s="1" customFormat="1" ht="24.2" customHeight="1">
      <c r="B140" s="32"/>
      <c r="C140" s="137" t="s">
        <v>203</v>
      </c>
      <c r="D140" s="137" t="s">
        <v>198</v>
      </c>
      <c r="E140" s="138" t="s">
        <v>215</v>
      </c>
      <c r="F140" s="139" t="s">
        <v>216</v>
      </c>
      <c r="G140" s="140" t="s">
        <v>209</v>
      </c>
      <c r="H140" s="141">
        <v>24.396000000000001</v>
      </c>
      <c r="I140" s="142"/>
      <c r="J140" s="143">
        <f>ROUND(I140*H140,2)</f>
        <v>0</v>
      </c>
      <c r="K140" s="139" t="s">
        <v>217</v>
      </c>
      <c r="L140" s="32"/>
      <c r="M140" s="144" t="s">
        <v>1</v>
      </c>
      <c r="N140" s="145" t="s">
        <v>46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203</v>
      </c>
      <c r="AT140" s="148" t="s">
        <v>198</v>
      </c>
      <c r="AU140" s="148" t="s">
        <v>89</v>
      </c>
      <c r="AY140" s="17" t="s">
        <v>196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21</v>
      </c>
      <c r="BK140" s="149">
        <f>ROUND(I140*H140,2)</f>
        <v>0</v>
      </c>
      <c r="BL140" s="17" t="s">
        <v>203</v>
      </c>
      <c r="BM140" s="148" t="s">
        <v>218</v>
      </c>
    </row>
    <row r="141" spans="2:65" s="1" customFormat="1" ht="33" customHeight="1">
      <c r="B141" s="32"/>
      <c r="C141" s="137" t="s">
        <v>219</v>
      </c>
      <c r="D141" s="137" t="s">
        <v>198</v>
      </c>
      <c r="E141" s="138" t="s">
        <v>220</v>
      </c>
      <c r="F141" s="139" t="s">
        <v>221</v>
      </c>
      <c r="G141" s="140" t="s">
        <v>201</v>
      </c>
      <c r="H141" s="141">
        <v>34.625</v>
      </c>
      <c r="I141" s="142"/>
      <c r="J141" s="143">
        <f>ROUND(I141*H141,2)</f>
        <v>0</v>
      </c>
      <c r="K141" s="139" t="s">
        <v>202</v>
      </c>
      <c r="L141" s="32"/>
      <c r="M141" s="144" t="s">
        <v>1</v>
      </c>
      <c r="N141" s="145" t="s">
        <v>46</v>
      </c>
      <c r="P141" s="146">
        <f>O141*H141</f>
        <v>0</v>
      </c>
      <c r="Q141" s="146">
        <v>0</v>
      </c>
      <c r="R141" s="146">
        <f>Q141*H141</f>
        <v>0</v>
      </c>
      <c r="S141" s="146">
        <v>0.625</v>
      </c>
      <c r="T141" s="147">
        <f>S141*H141</f>
        <v>21.640625</v>
      </c>
      <c r="AR141" s="148" t="s">
        <v>203</v>
      </c>
      <c r="AT141" s="148" t="s">
        <v>198</v>
      </c>
      <c r="AU141" s="148" t="s">
        <v>89</v>
      </c>
      <c r="AY141" s="17" t="s">
        <v>196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21</v>
      </c>
      <c r="BK141" s="149">
        <f>ROUND(I141*H141,2)</f>
        <v>0</v>
      </c>
      <c r="BL141" s="17" t="s">
        <v>203</v>
      </c>
      <c r="BM141" s="148" t="s">
        <v>222</v>
      </c>
    </row>
    <row r="142" spans="2:65" s="13" customFormat="1" ht="11.25">
      <c r="B142" s="158"/>
      <c r="D142" s="151" t="s">
        <v>205</v>
      </c>
      <c r="E142" s="159" t="s">
        <v>1</v>
      </c>
      <c r="F142" s="160" t="s">
        <v>223</v>
      </c>
      <c r="H142" s="159" t="s">
        <v>1</v>
      </c>
      <c r="I142" s="161"/>
      <c r="L142" s="158"/>
      <c r="M142" s="162"/>
      <c r="T142" s="163"/>
      <c r="AT142" s="159" t="s">
        <v>205</v>
      </c>
      <c r="AU142" s="159" t="s">
        <v>89</v>
      </c>
      <c r="AV142" s="13" t="s">
        <v>21</v>
      </c>
      <c r="AW142" s="13" t="s">
        <v>36</v>
      </c>
      <c r="AX142" s="13" t="s">
        <v>81</v>
      </c>
      <c r="AY142" s="159" t="s">
        <v>196</v>
      </c>
    </row>
    <row r="143" spans="2:65" s="12" customFormat="1" ht="11.25">
      <c r="B143" s="150"/>
      <c r="D143" s="151" t="s">
        <v>205</v>
      </c>
      <c r="E143" s="152" t="s">
        <v>1</v>
      </c>
      <c r="F143" s="153" t="s">
        <v>129</v>
      </c>
      <c r="H143" s="154">
        <v>34.625</v>
      </c>
      <c r="I143" s="155"/>
      <c r="L143" s="150"/>
      <c r="M143" s="156"/>
      <c r="T143" s="157"/>
      <c r="AT143" s="152" t="s">
        <v>205</v>
      </c>
      <c r="AU143" s="152" t="s">
        <v>89</v>
      </c>
      <c r="AV143" s="12" t="s">
        <v>89</v>
      </c>
      <c r="AW143" s="12" t="s">
        <v>36</v>
      </c>
      <c r="AX143" s="12" t="s">
        <v>21</v>
      </c>
      <c r="AY143" s="152" t="s">
        <v>196</v>
      </c>
    </row>
    <row r="144" spans="2:65" s="1" customFormat="1" ht="24.2" customHeight="1">
      <c r="B144" s="32"/>
      <c r="C144" s="137" t="s">
        <v>224</v>
      </c>
      <c r="D144" s="137" t="s">
        <v>198</v>
      </c>
      <c r="E144" s="138" t="s">
        <v>225</v>
      </c>
      <c r="F144" s="139" t="s">
        <v>226</v>
      </c>
      <c r="G144" s="140" t="s">
        <v>227</v>
      </c>
      <c r="H144" s="141">
        <v>156.72</v>
      </c>
      <c r="I144" s="142"/>
      <c r="J144" s="143">
        <f>ROUND(I144*H144,2)</f>
        <v>0</v>
      </c>
      <c r="K144" s="139" t="s">
        <v>202</v>
      </c>
      <c r="L144" s="32"/>
      <c r="M144" s="144" t="s">
        <v>1</v>
      </c>
      <c r="N144" s="145" t="s">
        <v>46</v>
      </c>
      <c r="P144" s="146">
        <f>O144*H144</f>
        <v>0</v>
      </c>
      <c r="Q144" s="146">
        <v>1.1E-4</v>
      </c>
      <c r="R144" s="146">
        <f>Q144*H144</f>
        <v>1.72392E-2</v>
      </c>
      <c r="S144" s="146">
        <v>0</v>
      </c>
      <c r="T144" s="147">
        <f>S144*H144</f>
        <v>0</v>
      </c>
      <c r="AR144" s="148" t="s">
        <v>203</v>
      </c>
      <c r="AT144" s="148" t="s">
        <v>198</v>
      </c>
      <c r="AU144" s="148" t="s">
        <v>89</v>
      </c>
      <c r="AY144" s="17" t="s">
        <v>196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21</v>
      </c>
      <c r="BK144" s="149">
        <f>ROUND(I144*H144,2)</f>
        <v>0</v>
      </c>
      <c r="BL144" s="17" t="s">
        <v>203</v>
      </c>
      <c r="BM144" s="148" t="s">
        <v>228</v>
      </c>
    </row>
    <row r="145" spans="2:65" s="12" customFormat="1" ht="11.25">
      <c r="B145" s="150"/>
      <c r="D145" s="151" t="s">
        <v>205</v>
      </c>
      <c r="E145" s="152" t="s">
        <v>1</v>
      </c>
      <c r="F145" s="153" t="s">
        <v>1823</v>
      </c>
      <c r="H145" s="154">
        <v>156.72</v>
      </c>
      <c r="I145" s="155"/>
      <c r="L145" s="150"/>
      <c r="M145" s="156"/>
      <c r="T145" s="157"/>
      <c r="AT145" s="152" t="s">
        <v>205</v>
      </c>
      <c r="AU145" s="152" t="s">
        <v>89</v>
      </c>
      <c r="AV145" s="12" t="s">
        <v>89</v>
      </c>
      <c r="AW145" s="12" t="s">
        <v>36</v>
      </c>
      <c r="AX145" s="12" t="s">
        <v>21</v>
      </c>
      <c r="AY145" s="152" t="s">
        <v>196</v>
      </c>
    </row>
    <row r="146" spans="2:65" s="1" customFormat="1" ht="21.75" customHeight="1">
      <c r="B146" s="32"/>
      <c r="C146" s="137" t="s">
        <v>231</v>
      </c>
      <c r="D146" s="137" t="s">
        <v>198</v>
      </c>
      <c r="E146" s="138" t="s">
        <v>232</v>
      </c>
      <c r="F146" s="139" t="s">
        <v>233</v>
      </c>
      <c r="G146" s="140" t="s">
        <v>209</v>
      </c>
      <c r="H146" s="141">
        <v>52.578000000000003</v>
      </c>
      <c r="I146" s="142"/>
      <c r="J146" s="143">
        <f>ROUND(I146*H146,2)</f>
        <v>0</v>
      </c>
      <c r="K146" s="139" t="s">
        <v>202</v>
      </c>
      <c r="L146" s="32"/>
      <c r="M146" s="144" t="s">
        <v>1</v>
      </c>
      <c r="N146" s="145" t="s">
        <v>46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203</v>
      </c>
      <c r="AT146" s="148" t="s">
        <v>198</v>
      </c>
      <c r="AU146" s="148" t="s">
        <v>89</v>
      </c>
      <c r="AY146" s="17" t="s">
        <v>196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21</v>
      </c>
      <c r="BK146" s="149">
        <f>ROUND(I146*H146,2)</f>
        <v>0</v>
      </c>
      <c r="BL146" s="17" t="s">
        <v>203</v>
      </c>
      <c r="BM146" s="148" t="s">
        <v>234</v>
      </c>
    </row>
    <row r="147" spans="2:65" s="1" customFormat="1" ht="24.2" customHeight="1">
      <c r="B147" s="32"/>
      <c r="C147" s="137" t="s">
        <v>235</v>
      </c>
      <c r="D147" s="137" t="s">
        <v>198</v>
      </c>
      <c r="E147" s="138" t="s">
        <v>236</v>
      </c>
      <c r="F147" s="139" t="s">
        <v>237</v>
      </c>
      <c r="G147" s="140" t="s">
        <v>209</v>
      </c>
      <c r="H147" s="141">
        <v>210.31200000000001</v>
      </c>
      <c r="I147" s="142"/>
      <c r="J147" s="143">
        <f>ROUND(I147*H147,2)</f>
        <v>0</v>
      </c>
      <c r="K147" s="139" t="s">
        <v>202</v>
      </c>
      <c r="L147" s="32"/>
      <c r="M147" s="144" t="s">
        <v>1</v>
      </c>
      <c r="N147" s="145" t="s">
        <v>46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203</v>
      </c>
      <c r="AT147" s="148" t="s">
        <v>198</v>
      </c>
      <c r="AU147" s="148" t="s">
        <v>89</v>
      </c>
      <c r="AY147" s="17" t="s">
        <v>196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21</v>
      </c>
      <c r="BK147" s="149">
        <f>ROUND(I147*H147,2)</f>
        <v>0</v>
      </c>
      <c r="BL147" s="17" t="s">
        <v>203</v>
      </c>
      <c r="BM147" s="148" t="s">
        <v>238</v>
      </c>
    </row>
    <row r="148" spans="2:65" s="12" customFormat="1" ht="11.25">
      <c r="B148" s="150"/>
      <c r="D148" s="151" t="s">
        <v>205</v>
      </c>
      <c r="F148" s="153" t="s">
        <v>1824</v>
      </c>
      <c r="H148" s="154">
        <v>210.31200000000001</v>
      </c>
      <c r="I148" s="155"/>
      <c r="L148" s="150"/>
      <c r="M148" s="156"/>
      <c r="T148" s="157"/>
      <c r="AT148" s="152" t="s">
        <v>205</v>
      </c>
      <c r="AU148" s="152" t="s">
        <v>89</v>
      </c>
      <c r="AV148" s="12" t="s">
        <v>89</v>
      </c>
      <c r="AW148" s="12" t="s">
        <v>4</v>
      </c>
      <c r="AX148" s="12" t="s">
        <v>21</v>
      </c>
      <c r="AY148" s="152" t="s">
        <v>196</v>
      </c>
    </row>
    <row r="149" spans="2:65" s="1" customFormat="1" ht="37.9" customHeight="1">
      <c r="B149" s="32"/>
      <c r="C149" s="137" t="s">
        <v>240</v>
      </c>
      <c r="D149" s="137" t="s">
        <v>198</v>
      </c>
      <c r="E149" s="138" t="s">
        <v>241</v>
      </c>
      <c r="F149" s="139" t="s">
        <v>242</v>
      </c>
      <c r="G149" s="140" t="s">
        <v>209</v>
      </c>
      <c r="H149" s="141">
        <v>52.578000000000003</v>
      </c>
      <c r="I149" s="142"/>
      <c r="J149" s="143">
        <f>ROUND(I149*H149,2)</f>
        <v>0</v>
      </c>
      <c r="K149" s="139" t="s">
        <v>217</v>
      </c>
      <c r="L149" s="32"/>
      <c r="M149" s="144" t="s">
        <v>1</v>
      </c>
      <c r="N149" s="145" t="s">
        <v>46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203</v>
      </c>
      <c r="AT149" s="148" t="s">
        <v>198</v>
      </c>
      <c r="AU149" s="148" t="s">
        <v>89</v>
      </c>
      <c r="AY149" s="17" t="s">
        <v>196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21</v>
      </c>
      <c r="BK149" s="149">
        <f>ROUND(I149*H149,2)</f>
        <v>0</v>
      </c>
      <c r="BL149" s="17" t="s">
        <v>203</v>
      </c>
      <c r="BM149" s="148" t="s">
        <v>243</v>
      </c>
    </row>
    <row r="150" spans="2:65" s="1" customFormat="1" ht="24.2" customHeight="1">
      <c r="B150" s="32"/>
      <c r="C150" s="137" t="s">
        <v>26</v>
      </c>
      <c r="D150" s="137" t="s">
        <v>198</v>
      </c>
      <c r="E150" s="138" t="s">
        <v>244</v>
      </c>
      <c r="F150" s="139" t="s">
        <v>245</v>
      </c>
      <c r="G150" s="140" t="s">
        <v>201</v>
      </c>
      <c r="H150" s="141">
        <v>34.625</v>
      </c>
      <c r="I150" s="142"/>
      <c r="J150" s="143">
        <f>ROUND(I150*H150,2)</f>
        <v>0</v>
      </c>
      <c r="K150" s="139" t="s">
        <v>202</v>
      </c>
      <c r="L150" s="32"/>
      <c r="M150" s="144" t="s">
        <v>1</v>
      </c>
      <c r="N150" s="145" t="s">
        <v>46</v>
      </c>
      <c r="P150" s="146">
        <f>O150*H150</f>
        <v>0</v>
      </c>
      <c r="Q150" s="146">
        <v>0</v>
      </c>
      <c r="R150" s="146">
        <f>Q150*H150</f>
        <v>0</v>
      </c>
      <c r="S150" s="146">
        <v>0.45</v>
      </c>
      <c r="T150" s="147">
        <f>S150*H150</f>
        <v>15.581250000000001</v>
      </c>
      <c r="AR150" s="148" t="s">
        <v>203</v>
      </c>
      <c r="AT150" s="148" t="s">
        <v>198</v>
      </c>
      <c r="AU150" s="148" t="s">
        <v>89</v>
      </c>
      <c r="AY150" s="17" t="s">
        <v>196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21</v>
      </c>
      <c r="BK150" s="149">
        <f>ROUND(I150*H150,2)</f>
        <v>0</v>
      </c>
      <c r="BL150" s="17" t="s">
        <v>203</v>
      </c>
      <c r="BM150" s="148" t="s">
        <v>246</v>
      </c>
    </row>
    <row r="151" spans="2:65" s="13" customFormat="1" ht="11.25">
      <c r="B151" s="158"/>
      <c r="D151" s="151" t="s">
        <v>205</v>
      </c>
      <c r="E151" s="159" t="s">
        <v>1</v>
      </c>
      <c r="F151" s="160" t="s">
        <v>247</v>
      </c>
      <c r="H151" s="159" t="s">
        <v>1</v>
      </c>
      <c r="I151" s="161"/>
      <c r="L151" s="158"/>
      <c r="M151" s="162"/>
      <c r="T151" s="163"/>
      <c r="AT151" s="159" t="s">
        <v>205</v>
      </c>
      <c r="AU151" s="159" t="s">
        <v>89</v>
      </c>
      <c r="AV151" s="13" t="s">
        <v>21</v>
      </c>
      <c r="AW151" s="13" t="s">
        <v>36</v>
      </c>
      <c r="AX151" s="13" t="s">
        <v>81</v>
      </c>
      <c r="AY151" s="159" t="s">
        <v>196</v>
      </c>
    </row>
    <row r="152" spans="2:65" s="12" customFormat="1" ht="11.25">
      <c r="B152" s="150"/>
      <c r="D152" s="151" t="s">
        <v>205</v>
      </c>
      <c r="E152" s="152" t="s">
        <v>1</v>
      </c>
      <c r="F152" s="153" t="s">
        <v>1825</v>
      </c>
      <c r="H152" s="154">
        <v>24.725000000000001</v>
      </c>
      <c r="I152" s="155"/>
      <c r="L152" s="150"/>
      <c r="M152" s="156"/>
      <c r="T152" s="157"/>
      <c r="AT152" s="152" t="s">
        <v>205</v>
      </c>
      <c r="AU152" s="152" t="s">
        <v>89</v>
      </c>
      <c r="AV152" s="12" t="s">
        <v>89</v>
      </c>
      <c r="AW152" s="12" t="s">
        <v>36</v>
      </c>
      <c r="AX152" s="12" t="s">
        <v>81</v>
      </c>
      <c r="AY152" s="152" t="s">
        <v>196</v>
      </c>
    </row>
    <row r="153" spans="2:65" s="12" customFormat="1" ht="11.25">
      <c r="B153" s="150"/>
      <c r="D153" s="151" t="s">
        <v>205</v>
      </c>
      <c r="E153" s="152" t="s">
        <v>1</v>
      </c>
      <c r="F153" s="153" t="s">
        <v>1826</v>
      </c>
      <c r="H153" s="154">
        <v>9.9</v>
      </c>
      <c r="I153" s="155"/>
      <c r="L153" s="150"/>
      <c r="M153" s="156"/>
      <c r="T153" s="157"/>
      <c r="AT153" s="152" t="s">
        <v>205</v>
      </c>
      <c r="AU153" s="152" t="s">
        <v>89</v>
      </c>
      <c r="AV153" s="12" t="s">
        <v>89</v>
      </c>
      <c r="AW153" s="12" t="s">
        <v>36</v>
      </c>
      <c r="AX153" s="12" t="s">
        <v>81</v>
      </c>
      <c r="AY153" s="152" t="s">
        <v>196</v>
      </c>
    </row>
    <row r="154" spans="2:65" s="14" customFormat="1" ht="11.25">
      <c r="B154" s="164"/>
      <c r="D154" s="151" t="s">
        <v>205</v>
      </c>
      <c r="E154" s="165" t="s">
        <v>129</v>
      </c>
      <c r="F154" s="166" t="s">
        <v>249</v>
      </c>
      <c r="H154" s="167">
        <v>34.625</v>
      </c>
      <c r="I154" s="168"/>
      <c r="L154" s="164"/>
      <c r="M154" s="169"/>
      <c r="T154" s="170"/>
      <c r="AT154" s="165" t="s">
        <v>205</v>
      </c>
      <c r="AU154" s="165" t="s">
        <v>89</v>
      </c>
      <c r="AV154" s="14" t="s">
        <v>203</v>
      </c>
      <c r="AW154" s="14" t="s">
        <v>36</v>
      </c>
      <c r="AX154" s="14" t="s">
        <v>21</v>
      </c>
      <c r="AY154" s="165" t="s">
        <v>196</v>
      </c>
    </row>
    <row r="155" spans="2:65" s="1" customFormat="1" ht="24.2" customHeight="1">
      <c r="B155" s="32"/>
      <c r="C155" s="137" t="s">
        <v>157</v>
      </c>
      <c r="D155" s="137" t="s">
        <v>198</v>
      </c>
      <c r="E155" s="138" t="s">
        <v>250</v>
      </c>
      <c r="F155" s="139" t="s">
        <v>251</v>
      </c>
      <c r="G155" s="140" t="s">
        <v>227</v>
      </c>
      <c r="H155" s="141">
        <v>156.72</v>
      </c>
      <c r="I155" s="142"/>
      <c r="J155" s="143">
        <f>ROUND(I155*H155,2)</f>
        <v>0</v>
      </c>
      <c r="K155" s="139" t="s">
        <v>202</v>
      </c>
      <c r="L155" s="32"/>
      <c r="M155" s="144" t="s">
        <v>1</v>
      </c>
      <c r="N155" s="145" t="s">
        <v>46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203</v>
      </c>
      <c r="AT155" s="148" t="s">
        <v>198</v>
      </c>
      <c r="AU155" s="148" t="s">
        <v>89</v>
      </c>
      <c r="AY155" s="17" t="s">
        <v>196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21</v>
      </c>
      <c r="BK155" s="149">
        <f>ROUND(I155*H155,2)</f>
        <v>0</v>
      </c>
      <c r="BL155" s="17" t="s">
        <v>203</v>
      </c>
      <c r="BM155" s="148" t="s">
        <v>252</v>
      </c>
    </row>
    <row r="156" spans="2:65" s="13" customFormat="1" ht="11.25">
      <c r="B156" s="158"/>
      <c r="D156" s="151" t="s">
        <v>205</v>
      </c>
      <c r="E156" s="159" t="s">
        <v>1</v>
      </c>
      <c r="F156" s="160" t="s">
        <v>247</v>
      </c>
      <c r="H156" s="159" t="s">
        <v>1</v>
      </c>
      <c r="I156" s="161"/>
      <c r="L156" s="158"/>
      <c r="M156" s="162"/>
      <c r="T156" s="163"/>
      <c r="AT156" s="159" t="s">
        <v>205</v>
      </c>
      <c r="AU156" s="159" t="s">
        <v>89</v>
      </c>
      <c r="AV156" s="13" t="s">
        <v>21</v>
      </c>
      <c r="AW156" s="13" t="s">
        <v>36</v>
      </c>
      <c r="AX156" s="13" t="s">
        <v>81</v>
      </c>
      <c r="AY156" s="159" t="s">
        <v>196</v>
      </c>
    </row>
    <row r="157" spans="2:65" s="12" customFormat="1" ht="11.25">
      <c r="B157" s="150"/>
      <c r="D157" s="151" t="s">
        <v>205</v>
      </c>
      <c r="E157" s="152" t="s">
        <v>1</v>
      </c>
      <c r="F157" s="153" t="s">
        <v>1827</v>
      </c>
      <c r="H157" s="154">
        <v>48.72</v>
      </c>
      <c r="I157" s="155"/>
      <c r="L157" s="150"/>
      <c r="M157" s="156"/>
      <c r="T157" s="157"/>
      <c r="AT157" s="152" t="s">
        <v>205</v>
      </c>
      <c r="AU157" s="152" t="s">
        <v>89</v>
      </c>
      <c r="AV157" s="12" t="s">
        <v>89</v>
      </c>
      <c r="AW157" s="12" t="s">
        <v>36</v>
      </c>
      <c r="AX157" s="12" t="s">
        <v>81</v>
      </c>
      <c r="AY157" s="152" t="s">
        <v>196</v>
      </c>
    </row>
    <row r="158" spans="2:65" s="12" customFormat="1" ht="11.25">
      <c r="B158" s="150"/>
      <c r="D158" s="151" t="s">
        <v>205</v>
      </c>
      <c r="E158" s="152" t="s">
        <v>1</v>
      </c>
      <c r="F158" s="153" t="s">
        <v>1828</v>
      </c>
      <c r="H158" s="154">
        <v>108</v>
      </c>
      <c r="I158" s="155"/>
      <c r="L158" s="150"/>
      <c r="M158" s="156"/>
      <c r="T158" s="157"/>
      <c r="AT158" s="152" t="s">
        <v>205</v>
      </c>
      <c r="AU158" s="152" t="s">
        <v>89</v>
      </c>
      <c r="AV158" s="12" t="s">
        <v>89</v>
      </c>
      <c r="AW158" s="12" t="s">
        <v>36</v>
      </c>
      <c r="AX158" s="12" t="s">
        <v>81</v>
      </c>
      <c r="AY158" s="152" t="s">
        <v>196</v>
      </c>
    </row>
    <row r="159" spans="2:65" s="14" customFormat="1" ht="11.25">
      <c r="B159" s="164"/>
      <c r="D159" s="151" t="s">
        <v>205</v>
      </c>
      <c r="E159" s="165" t="s">
        <v>1806</v>
      </c>
      <c r="F159" s="166" t="s">
        <v>249</v>
      </c>
      <c r="H159" s="167">
        <v>156.72</v>
      </c>
      <c r="I159" s="168"/>
      <c r="L159" s="164"/>
      <c r="M159" s="169"/>
      <c r="T159" s="170"/>
      <c r="AT159" s="165" t="s">
        <v>205</v>
      </c>
      <c r="AU159" s="165" t="s">
        <v>89</v>
      </c>
      <c r="AV159" s="14" t="s">
        <v>203</v>
      </c>
      <c r="AW159" s="14" t="s">
        <v>36</v>
      </c>
      <c r="AX159" s="14" t="s">
        <v>21</v>
      </c>
      <c r="AY159" s="165" t="s">
        <v>196</v>
      </c>
    </row>
    <row r="160" spans="2:65" s="1" customFormat="1" ht="21.75" customHeight="1">
      <c r="B160" s="32"/>
      <c r="C160" s="137" t="s">
        <v>8</v>
      </c>
      <c r="D160" s="137" t="s">
        <v>198</v>
      </c>
      <c r="E160" s="138" t="s">
        <v>232</v>
      </c>
      <c r="F160" s="139" t="s">
        <v>233</v>
      </c>
      <c r="G160" s="140" t="s">
        <v>209</v>
      </c>
      <c r="H160" s="141">
        <v>37.856000000000002</v>
      </c>
      <c r="I160" s="142"/>
      <c r="J160" s="143">
        <f>ROUND(I160*H160,2)</f>
        <v>0</v>
      </c>
      <c r="K160" s="139" t="s">
        <v>202</v>
      </c>
      <c r="L160" s="32"/>
      <c r="M160" s="144" t="s">
        <v>1</v>
      </c>
      <c r="N160" s="145" t="s">
        <v>46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203</v>
      </c>
      <c r="AT160" s="148" t="s">
        <v>198</v>
      </c>
      <c r="AU160" s="148" t="s">
        <v>89</v>
      </c>
      <c r="AY160" s="17" t="s">
        <v>196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21</v>
      </c>
      <c r="BK160" s="149">
        <f>ROUND(I160*H160,2)</f>
        <v>0</v>
      </c>
      <c r="BL160" s="17" t="s">
        <v>203</v>
      </c>
      <c r="BM160" s="148" t="s">
        <v>254</v>
      </c>
    </row>
    <row r="161" spans="2:65" s="1" customFormat="1" ht="24.2" customHeight="1">
      <c r="B161" s="32"/>
      <c r="C161" s="137" t="s">
        <v>255</v>
      </c>
      <c r="D161" s="137" t="s">
        <v>198</v>
      </c>
      <c r="E161" s="138" t="s">
        <v>236</v>
      </c>
      <c r="F161" s="139" t="s">
        <v>237</v>
      </c>
      <c r="G161" s="140" t="s">
        <v>209</v>
      </c>
      <c r="H161" s="141">
        <v>151.42400000000001</v>
      </c>
      <c r="I161" s="142"/>
      <c r="J161" s="143">
        <f>ROUND(I161*H161,2)</f>
        <v>0</v>
      </c>
      <c r="K161" s="139" t="s">
        <v>202</v>
      </c>
      <c r="L161" s="32"/>
      <c r="M161" s="144" t="s">
        <v>1</v>
      </c>
      <c r="N161" s="145" t="s">
        <v>46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203</v>
      </c>
      <c r="AT161" s="148" t="s">
        <v>198</v>
      </c>
      <c r="AU161" s="148" t="s">
        <v>89</v>
      </c>
      <c r="AY161" s="17" t="s">
        <v>196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21</v>
      </c>
      <c r="BK161" s="149">
        <f>ROUND(I161*H161,2)</f>
        <v>0</v>
      </c>
      <c r="BL161" s="17" t="s">
        <v>203</v>
      </c>
      <c r="BM161" s="148" t="s">
        <v>256</v>
      </c>
    </row>
    <row r="162" spans="2:65" s="12" customFormat="1" ht="11.25">
      <c r="B162" s="150"/>
      <c r="D162" s="151" t="s">
        <v>205</v>
      </c>
      <c r="F162" s="153" t="s">
        <v>1829</v>
      </c>
      <c r="H162" s="154">
        <v>151.42400000000001</v>
      </c>
      <c r="I162" s="155"/>
      <c r="L162" s="150"/>
      <c r="M162" s="156"/>
      <c r="T162" s="157"/>
      <c r="AT162" s="152" t="s">
        <v>205</v>
      </c>
      <c r="AU162" s="152" t="s">
        <v>89</v>
      </c>
      <c r="AV162" s="12" t="s">
        <v>89</v>
      </c>
      <c r="AW162" s="12" t="s">
        <v>4</v>
      </c>
      <c r="AX162" s="12" t="s">
        <v>21</v>
      </c>
      <c r="AY162" s="152" t="s">
        <v>196</v>
      </c>
    </row>
    <row r="163" spans="2:65" s="1" customFormat="1" ht="24.2" customHeight="1">
      <c r="B163" s="32"/>
      <c r="C163" s="137" t="s">
        <v>258</v>
      </c>
      <c r="D163" s="137" t="s">
        <v>198</v>
      </c>
      <c r="E163" s="138" t="s">
        <v>259</v>
      </c>
      <c r="F163" s="139" t="s">
        <v>260</v>
      </c>
      <c r="G163" s="140" t="s">
        <v>209</v>
      </c>
      <c r="H163" s="141">
        <v>37.856000000000002</v>
      </c>
      <c r="I163" s="142"/>
      <c r="J163" s="143">
        <f>ROUND(I163*H163,2)</f>
        <v>0</v>
      </c>
      <c r="K163" s="139" t="s">
        <v>217</v>
      </c>
      <c r="L163" s="32"/>
      <c r="M163" s="144" t="s">
        <v>1</v>
      </c>
      <c r="N163" s="145" t="s">
        <v>46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203</v>
      </c>
      <c r="AT163" s="148" t="s">
        <v>198</v>
      </c>
      <c r="AU163" s="148" t="s">
        <v>89</v>
      </c>
      <c r="AY163" s="17" t="s">
        <v>196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21</v>
      </c>
      <c r="BK163" s="149">
        <f>ROUND(I163*H163,2)</f>
        <v>0</v>
      </c>
      <c r="BL163" s="17" t="s">
        <v>203</v>
      </c>
      <c r="BM163" s="148" t="s">
        <v>261</v>
      </c>
    </row>
    <row r="164" spans="2:65" s="1" customFormat="1" ht="24.2" customHeight="1">
      <c r="B164" s="32"/>
      <c r="C164" s="137" t="s">
        <v>262</v>
      </c>
      <c r="D164" s="137" t="s">
        <v>198</v>
      </c>
      <c r="E164" s="138" t="s">
        <v>263</v>
      </c>
      <c r="F164" s="139" t="s">
        <v>264</v>
      </c>
      <c r="G164" s="140" t="s">
        <v>227</v>
      </c>
      <c r="H164" s="141">
        <v>6.6</v>
      </c>
      <c r="I164" s="142"/>
      <c r="J164" s="143">
        <f>ROUND(I164*H164,2)</f>
        <v>0</v>
      </c>
      <c r="K164" s="139" t="s">
        <v>202</v>
      </c>
      <c r="L164" s="32"/>
      <c r="M164" s="144" t="s">
        <v>1</v>
      </c>
      <c r="N164" s="145" t="s">
        <v>46</v>
      </c>
      <c r="P164" s="146">
        <f>O164*H164</f>
        <v>0</v>
      </c>
      <c r="Q164" s="146">
        <v>8.6800000000000002E-3</v>
      </c>
      <c r="R164" s="146">
        <f>Q164*H164</f>
        <v>5.7287999999999999E-2</v>
      </c>
      <c r="S164" s="146">
        <v>0</v>
      </c>
      <c r="T164" s="147">
        <f>S164*H164</f>
        <v>0</v>
      </c>
      <c r="AR164" s="148" t="s">
        <v>203</v>
      </c>
      <c r="AT164" s="148" t="s">
        <v>198</v>
      </c>
      <c r="AU164" s="148" t="s">
        <v>89</v>
      </c>
      <c r="AY164" s="17" t="s">
        <v>196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7" t="s">
        <v>21</v>
      </c>
      <c r="BK164" s="149">
        <f>ROUND(I164*H164,2)</f>
        <v>0</v>
      </c>
      <c r="BL164" s="17" t="s">
        <v>203</v>
      </c>
      <c r="BM164" s="148" t="s">
        <v>265</v>
      </c>
    </row>
    <row r="165" spans="2:65" s="12" customFormat="1" ht="11.25">
      <c r="B165" s="150"/>
      <c r="D165" s="151" t="s">
        <v>205</v>
      </c>
      <c r="E165" s="152" t="s">
        <v>1</v>
      </c>
      <c r="F165" s="153" t="s">
        <v>1830</v>
      </c>
      <c r="H165" s="154">
        <v>6.6</v>
      </c>
      <c r="I165" s="155"/>
      <c r="L165" s="150"/>
      <c r="M165" s="156"/>
      <c r="T165" s="157"/>
      <c r="AT165" s="152" t="s">
        <v>205</v>
      </c>
      <c r="AU165" s="152" t="s">
        <v>89</v>
      </c>
      <c r="AV165" s="12" t="s">
        <v>89</v>
      </c>
      <c r="AW165" s="12" t="s">
        <v>36</v>
      </c>
      <c r="AX165" s="12" t="s">
        <v>81</v>
      </c>
      <c r="AY165" s="152" t="s">
        <v>196</v>
      </c>
    </row>
    <row r="166" spans="2:65" s="14" customFormat="1" ht="11.25">
      <c r="B166" s="164"/>
      <c r="D166" s="151" t="s">
        <v>205</v>
      </c>
      <c r="E166" s="165" t="s">
        <v>149</v>
      </c>
      <c r="F166" s="166" t="s">
        <v>249</v>
      </c>
      <c r="H166" s="167">
        <v>6.6</v>
      </c>
      <c r="I166" s="168"/>
      <c r="L166" s="164"/>
      <c r="M166" s="169"/>
      <c r="T166" s="170"/>
      <c r="AT166" s="165" t="s">
        <v>205</v>
      </c>
      <c r="AU166" s="165" t="s">
        <v>89</v>
      </c>
      <c r="AV166" s="14" t="s">
        <v>203</v>
      </c>
      <c r="AW166" s="14" t="s">
        <v>36</v>
      </c>
      <c r="AX166" s="14" t="s">
        <v>21</v>
      </c>
      <c r="AY166" s="165" t="s">
        <v>196</v>
      </c>
    </row>
    <row r="167" spans="2:65" s="1" customFormat="1" ht="24.2" customHeight="1">
      <c r="B167" s="32"/>
      <c r="C167" s="137" t="s">
        <v>267</v>
      </c>
      <c r="D167" s="137" t="s">
        <v>198</v>
      </c>
      <c r="E167" s="138" t="s">
        <v>274</v>
      </c>
      <c r="F167" s="139" t="s">
        <v>275</v>
      </c>
      <c r="G167" s="140" t="s">
        <v>276</v>
      </c>
      <c r="H167" s="141">
        <v>9.9</v>
      </c>
      <c r="I167" s="142"/>
      <c r="J167" s="143">
        <f>ROUND(I167*H167,2)</f>
        <v>0</v>
      </c>
      <c r="K167" s="139" t="s">
        <v>202</v>
      </c>
      <c r="L167" s="32"/>
      <c r="M167" s="144" t="s">
        <v>1</v>
      </c>
      <c r="N167" s="145" t="s">
        <v>46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203</v>
      </c>
      <c r="AT167" s="148" t="s">
        <v>198</v>
      </c>
      <c r="AU167" s="148" t="s">
        <v>89</v>
      </c>
      <c r="AY167" s="17" t="s">
        <v>196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21</v>
      </c>
      <c r="BK167" s="149">
        <f>ROUND(I167*H167,2)</f>
        <v>0</v>
      </c>
      <c r="BL167" s="17" t="s">
        <v>203</v>
      </c>
      <c r="BM167" s="148" t="s">
        <v>277</v>
      </c>
    </row>
    <row r="168" spans="2:65" s="12" customFormat="1" ht="11.25">
      <c r="B168" s="150"/>
      <c r="D168" s="151" t="s">
        <v>205</v>
      </c>
      <c r="E168" s="152" t="s">
        <v>1</v>
      </c>
      <c r="F168" s="153" t="s">
        <v>278</v>
      </c>
      <c r="H168" s="154">
        <v>9.9</v>
      </c>
      <c r="I168" s="155"/>
      <c r="L168" s="150"/>
      <c r="M168" s="156"/>
      <c r="T168" s="157"/>
      <c r="AT168" s="152" t="s">
        <v>205</v>
      </c>
      <c r="AU168" s="152" t="s">
        <v>89</v>
      </c>
      <c r="AV168" s="12" t="s">
        <v>89</v>
      </c>
      <c r="AW168" s="12" t="s">
        <v>36</v>
      </c>
      <c r="AX168" s="12" t="s">
        <v>81</v>
      </c>
      <c r="AY168" s="152" t="s">
        <v>196</v>
      </c>
    </row>
    <row r="169" spans="2:65" s="14" customFormat="1" ht="11.25">
      <c r="B169" s="164"/>
      <c r="D169" s="151" t="s">
        <v>205</v>
      </c>
      <c r="E169" s="165" t="s">
        <v>163</v>
      </c>
      <c r="F169" s="166" t="s">
        <v>249</v>
      </c>
      <c r="H169" s="167">
        <v>9.9</v>
      </c>
      <c r="I169" s="168"/>
      <c r="L169" s="164"/>
      <c r="M169" s="169"/>
      <c r="T169" s="170"/>
      <c r="AT169" s="165" t="s">
        <v>205</v>
      </c>
      <c r="AU169" s="165" t="s">
        <v>89</v>
      </c>
      <c r="AV169" s="14" t="s">
        <v>203</v>
      </c>
      <c r="AW169" s="14" t="s">
        <v>36</v>
      </c>
      <c r="AX169" s="14" t="s">
        <v>21</v>
      </c>
      <c r="AY169" s="165" t="s">
        <v>196</v>
      </c>
    </row>
    <row r="170" spans="2:65" s="1" customFormat="1" ht="37.9" customHeight="1">
      <c r="B170" s="32"/>
      <c r="C170" s="137" t="s">
        <v>273</v>
      </c>
      <c r="D170" s="137" t="s">
        <v>198</v>
      </c>
      <c r="E170" s="138" t="s">
        <v>281</v>
      </c>
      <c r="F170" s="139" t="s">
        <v>282</v>
      </c>
      <c r="G170" s="140" t="s">
        <v>276</v>
      </c>
      <c r="H170" s="141">
        <v>2.4750000000000001</v>
      </c>
      <c r="I170" s="142"/>
      <c r="J170" s="143">
        <f>ROUND(I170*H170,2)</f>
        <v>0</v>
      </c>
      <c r="K170" s="139" t="s">
        <v>202</v>
      </c>
      <c r="L170" s="32"/>
      <c r="M170" s="144" t="s">
        <v>1</v>
      </c>
      <c r="N170" s="145" t="s">
        <v>46</v>
      </c>
      <c r="P170" s="146">
        <f>O170*H170</f>
        <v>0</v>
      </c>
      <c r="Q170" s="146">
        <v>0</v>
      </c>
      <c r="R170" s="146">
        <f>Q170*H170</f>
        <v>0</v>
      </c>
      <c r="S170" s="146">
        <v>0</v>
      </c>
      <c r="T170" s="147">
        <f>S170*H170</f>
        <v>0</v>
      </c>
      <c r="AR170" s="148" t="s">
        <v>203</v>
      </c>
      <c r="AT170" s="148" t="s">
        <v>198</v>
      </c>
      <c r="AU170" s="148" t="s">
        <v>89</v>
      </c>
      <c r="AY170" s="17" t="s">
        <v>196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7" t="s">
        <v>21</v>
      </c>
      <c r="BK170" s="149">
        <f>ROUND(I170*H170,2)</f>
        <v>0</v>
      </c>
      <c r="BL170" s="17" t="s">
        <v>203</v>
      </c>
      <c r="BM170" s="148" t="s">
        <v>283</v>
      </c>
    </row>
    <row r="171" spans="2:65" s="13" customFormat="1" ht="11.25">
      <c r="B171" s="158"/>
      <c r="D171" s="151" t="s">
        <v>205</v>
      </c>
      <c r="E171" s="159" t="s">
        <v>1</v>
      </c>
      <c r="F171" s="160" t="s">
        <v>284</v>
      </c>
      <c r="H171" s="159" t="s">
        <v>1</v>
      </c>
      <c r="I171" s="161"/>
      <c r="L171" s="158"/>
      <c r="M171" s="162"/>
      <c r="T171" s="163"/>
      <c r="AT171" s="159" t="s">
        <v>205</v>
      </c>
      <c r="AU171" s="159" t="s">
        <v>89</v>
      </c>
      <c r="AV171" s="13" t="s">
        <v>21</v>
      </c>
      <c r="AW171" s="13" t="s">
        <v>36</v>
      </c>
      <c r="AX171" s="13" t="s">
        <v>81</v>
      </c>
      <c r="AY171" s="159" t="s">
        <v>196</v>
      </c>
    </row>
    <row r="172" spans="2:65" s="12" customFormat="1" ht="11.25">
      <c r="B172" s="150"/>
      <c r="D172" s="151" t="s">
        <v>205</v>
      </c>
      <c r="E172" s="152" t="s">
        <v>1</v>
      </c>
      <c r="F172" s="153" t="s">
        <v>285</v>
      </c>
      <c r="H172" s="154">
        <v>2.4750000000000001</v>
      </c>
      <c r="I172" s="155"/>
      <c r="L172" s="150"/>
      <c r="M172" s="156"/>
      <c r="T172" s="157"/>
      <c r="AT172" s="152" t="s">
        <v>205</v>
      </c>
      <c r="AU172" s="152" t="s">
        <v>89</v>
      </c>
      <c r="AV172" s="12" t="s">
        <v>89</v>
      </c>
      <c r="AW172" s="12" t="s">
        <v>36</v>
      </c>
      <c r="AX172" s="12" t="s">
        <v>21</v>
      </c>
      <c r="AY172" s="152" t="s">
        <v>196</v>
      </c>
    </row>
    <row r="173" spans="2:65" s="1" customFormat="1" ht="37.9" customHeight="1">
      <c r="B173" s="32"/>
      <c r="C173" s="137" t="s">
        <v>280</v>
      </c>
      <c r="D173" s="137" t="s">
        <v>198</v>
      </c>
      <c r="E173" s="138" t="s">
        <v>286</v>
      </c>
      <c r="F173" s="139" t="s">
        <v>287</v>
      </c>
      <c r="G173" s="140" t="s">
        <v>276</v>
      </c>
      <c r="H173" s="141">
        <v>7.4249999999999998</v>
      </c>
      <c r="I173" s="142"/>
      <c r="J173" s="143">
        <f>ROUND(I173*H173,2)</f>
        <v>0</v>
      </c>
      <c r="K173" s="139" t="s">
        <v>202</v>
      </c>
      <c r="L173" s="32"/>
      <c r="M173" s="144" t="s">
        <v>1</v>
      </c>
      <c r="N173" s="145" t="s">
        <v>46</v>
      </c>
      <c r="P173" s="146">
        <f>O173*H173</f>
        <v>0</v>
      </c>
      <c r="Q173" s="146">
        <v>0</v>
      </c>
      <c r="R173" s="146">
        <f>Q173*H173</f>
        <v>0</v>
      </c>
      <c r="S173" s="146">
        <v>0</v>
      </c>
      <c r="T173" s="147">
        <f>S173*H173</f>
        <v>0</v>
      </c>
      <c r="AR173" s="148" t="s">
        <v>203</v>
      </c>
      <c r="AT173" s="148" t="s">
        <v>198</v>
      </c>
      <c r="AU173" s="148" t="s">
        <v>89</v>
      </c>
      <c r="AY173" s="17" t="s">
        <v>196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7" t="s">
        <v>21</v>
      </c>
      <c r="BK173" s="149">
        <f>ROUND(I173*H173,2)</f>
        <v>0</v>
      </c>
      <c r="BL173" s="17" t="s">
        <v>203</v>
      </c>
      <c r="BM173" s="148" t="s">
        <v>288</v>
      </c>
    </row>
    <row r="174" spans="2:65" s="12" customFormat="1" ht="11.25">
      <c r="B174" s="150"/>
      <c r="D174" s="151" t="s">
        <v>205</v>
      </c>
      <c r="E174" s="152" t="s">
        <v>1</v>
      </c>
      <c r="F174" s="153" t="s">
        <v>289</v>
      </c>
      <c r="H174" s="154">
        <v>7.4249999999999998</v>
      </c>
      <c r="I174" s="155"/>
      <c r="L174" s="150"/>
      <c r="M174" s="156"/>
      <c r="T174" s="157"/>
      <c r="AT174" s="152" t="s">
        <v>205</v>
      </c>
      <c r="AU174" s="152" t="s">
        <v>89</v>
      </c>
      <c r="AV174" s="12" t="s">
        <v>89</v>
      </c>
      <c r="AW174" s="12" t="s">
        <v>36</v>
      </c>
      <c r="AX174" s="12" t="s">
        <v>21</v>
      </c>
      <c r="AY174" s="152" t="s">
        <v>196</v>
      </c>
    </row>
    <row r="175" spans="2:65" s="1" customFormat="1" ht="33" customHeight="1">
      <c r="B175" s="32"/>
      <c r="C175" s="137" t="s">
        <v>134</v>
      </c>
      <c r="D175" s="137" t="s">
        <v>198</v>
      </c>
      <c r="E175" s="138" t="s">
        <v>1727</v>
      </c>
      <c r="F175" s="139" t="s">
        <v>1728</v>
      </c>
      <c r="G175" s="140" t="s">
        <v>276</v>
      </c>
      <c r="H175" s="141">
        <v>14.06</v>
      </c>
      <c r="I175" s="142"/>
      <c r="J175" s="143">
        <f>ROUND(I175*H175,2)</f>
        <v>0</v>
      </c>
      <c r="K175" s="139" t="s">
        <v>202</v>
      </c>
      <c r="L175" s="32"/>
      <c r="M175" s="144" t="s">
        <v>1</v>
      </c>
      <c r="N175" s="145" t="s">
        <v>46</v>
      </c>
      <c r="P175" s="146">
        <f>O175*H175</f>
        <v>0</v>
      </c>
      <c r="Q175" s="146">
        <v>0</v>
      </c>
      <c r="R175" s="146">
        <f>Q175*H175</f>
        <v>0</v>
      </c>
      <c r="S175" s="146">
        <v>0</v>
      </c>
      <c r="T175" s="147">
        <f>S175*H175</f>
        <v>0</v>
      </c>
      <c r="AR175" s="148" t="s">
        <v>203</v>
      </c>
      <c r="AT175" s="148" t="s">
        <v>198</v>
      </c>
      <c r="AU175" s="148" t="s">
        <v>89</v>
      </c>
      <c r="AY175" s="17" t="s">
        <v>196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7" t="s">
        <v>21</v>
      </c>
      <c r="BK175" s="149">
        <f>ROUND(I175*H175,2)</f>
        <v>0</v>
      </c>
      <c r="BL175" s="17" t="s">
        <v>203</v>
      </c>
      <c r="BM175" s="148" t="s">
        <v>293</v>
      </c>
    </row>
    <row r="176" spans="2:65" s="12" customFormat="1" ht="11.25">
      <c r="B176" s="150"/>
      <c r="D176" s="151" t="s">
        <v>205</v>
      </c>
      <c r="E176" s="152" t="s">
        <v>1</v>
      </c>
      <c r="F176" s="153" t="s">
        <v>1831</v>
      </c>
      <c r="H176" s="154">
        <v>71.703999999999994</v>
      </c>
      <c r="I176" s="155"/>
      <c r="L176" s="150"/>
      <c r="M176" s="156"/>
      <c r="T176" s="157"/>
      <c r="AT176" s="152" t="s">
        <v>205</v>
      </c>
      <c r="AU176" s="152" t="s">
        <v>89</v>
      </c>
      <c r="AV176" s="12" t="s">
        <v>89</v>
      </c>
      <c r="AW176" s="12" t="s">
        <v>36</v>
      </c>
      <c r="AX176" s="12" t="s">
        <v>81</v>
      </c>
      <c r="AY176" s="152" t="s">
        <v>196</v>
      </c>
    </row>
    <row r="177" spans="2:65" s="12" customFormat="1" ht="11.25">
      <c r="B177" s="150"/>
      <c r="D177" s="151" t="s">
        <v>205</v>
      </c>
      <c r="E177" s="152" t="s">
        <v>1</v>
      </c>
      <c r="F177" s="153" t="s">
        <v>1832</v>
      </c>
      <c r="H177" s="154">
        <v>20.79</v>
      </c>
      <c r="I177" s="155"/>
      <c r="L177" s="150"/>
      <c r="M177" s="156"/>
      <c r="T177" s="157"/>
      <c r="AT177" s="152" t="s">
        <v>205</v>
      </c>
      <c r="AU177" s="152" t="s">
        <v>89</v>
      </c>
      <c r="AV177" s="12" t="s">
        <v>89</v>
      </c>
      <c r="AW177" s="12" t="s">
        <v>36</v>
      </c>
      <c r="AX177" s="12" t="s">
        <v>81</v>
      </c>
      <c r="AY177" s="152" t="s">
        <v>196</v>
      </c>
    </row>
    <row r="178" spans="2:65" s="13" customFormat="1" ht="11.25">
      <c r="B178" s="158"/>
      <c r="D178" s="151" t="s">
        <v>205</v>
      </c>
      <c r="E178" s="159" t="s">
        <v>1</v>
      </c>
      <c r="F178" s="160" t="s">
        <v>302</v>
      </c>
      <c r="H178" s="159" t="s">
        <v>1</v>
      </c>
      <c r="I178" s="161"/>
      <c r="L178" s="158"/>
      <c r="M178" s="162"/>
      <c r="T178" s="163"/>
      <c r="AT178" s="159" t="s">
        <v>205</v>
      </c>
      <c r="AU178" s="159" t="s">
        <v>89</v>
      </c>
      <c r="AV178" s="13" t="s">
        <v>21</v>
      </c>
      <c r="AW178" s="13" t="s">
        <v>36</v>
      </c>
      <c r="AX178" s="13" t="s">
        <v>81</v>
      </c>
      <c r="AY178" s="159" t="s">
        <v>196</v>
      </c>
    </row>
    <row r="179" spans="2:65" s="12" customFormat="1" ht="11.25">
      <c r="B179" s="150"/>
      <c r="D179" s="151" t="s">
        <v>205</v>
      </c>
      <c r="E179" s="152" t="s">
        <v>1</v>
      </c>
      <c r="F179" s="153" t="s">
        <v>303</v>
      </c>
      <c r="H179" s="154">
        <v>-20.774999999999999</v>
      </c>
      <c r="I179" s="155"/>
      <c r="L179" s="150"/>
      <c r="M179" s="156"/>
      <c r="T179" s="157"/>
      <c r="AT179" s="152" t="s">
        <v>205</v>
      </c>
      <c r="AU179" s="152" t="s">
        <v>89</v>
      </c>
      <c r="AV179" s="12" t="s">
        <v>89</v>
      </c>
      <c r="AW179" s="12" t="s">
        <v>36</v>
      </c>
      <c r="AX179" s="12" t="s">
        <v>81</v>
      </c>
      <c r="AY179" s="152" t="s">
        <v>196</v>
      </c>
    </row>
    <row r="180" spans="2:65" s="15" customFormat="1" ht="11.25">
      <c r="B180" s="171"/>
      <c r="D180" s="151" t="s">
        <v>205</v>
      </c>
      <c r="E180" s="172" t="s">
        <v>161</v>
      </c>
      <c r="F180" s="173" t="s">
        <v>304</v>
      </c>
      <c r="H180" s="174">
        <v>71.718999999999994</v>
      </c>
      <c r="I180" s="175"/>
      <c r="L180" s="171"/>
      <c r="M180" s="176"/>
      <c r="T180" s="177"/>
      <c r="AT180" s="172" t="s">
        <v>205</v>
      </c>
      <c r="AU180" s="172" t="s">
        <v>89</v>
      </c>
      <c r="AV180" s="15" t="s">
        <v>97</v>
      </c>
      <c r="AW180" s="15" t="s">
        <v>36</v>
      </c>
      <c r="AX180" s="15" t="s">
        <v>81</v>
      </c>
      <c r="AY180" s="172" t="s">
        <v>196</v>
      </c>
    </row>
    <row r="181" spans="2:65" s="13" customFormat="1" ht="11.25">
      <c r="B181" s="158"/>
      <c r="D181" s="151" t="s">
        <v>205</v>
      </c>
      <c r="E181" s="159" t="s">
        <v>1</v>
      </c>
      <c r="F181" s="160" t="s">
        <v>1833</v>
      </c>
      <c r="H181" s="159" t="s">
        <v>1</v>
      </c>
      <c r="I181" s="161"/>
      <c r="L181" s="158"/>
      <c r="M181" s="162"/>
      <c r="T181" s="163"/>
      <c r="AT181" s="159" t="s">
        <v>205</v>
      </c>
      <c r="AU181" s="159" t="s">
        <v>89</v>
      </c>
      <c r="AV181" s="13" t="s">
        <v>21</v>
      </c>
      <c r="AW181" s="13" t="s">
        <v>36</v>
      </c>
      <c r="AX181" s="13" t="s">
        <v>81</v>
      </c>
      <c r="AY181" s="159" t="s">
        <v>196</v>
      </c>
    </row>
    <row r="182" spans="2:65" s="12" customFormat="1" ht="11.25">
      <c r="B182" s="150"/>
      <c r="D182" s="151" t="s">
        <v>205</v>
      </c>
      <c r="E182" s="152" t="s">
        <v>1</v>
      </c>
      <c r="F182" s="153" t="s">
        <v>1834</v>
      </c>
      <c r="H182" s="154">
        <v>-5.3760000000000003</v>
      </c>
      <c r="I182" s="155"/>
      <c r="L182" s="150"/>
      <c r="M182" s="156"/>
      <c r="T182" s="157"/>
      <c r="AT182" s="152" t="s">
        <v>205</v>
      </c>
      <c r="AU182" s="152" t="s">
        <v>89</v>
      </c>
      <c r="AV182" s="12" t="s">
        <v>89</v>
      </c>
      <c r="AW182" s="12" t="s">
        <v>36</v>
      </c>
      <c r="AX182" s="12" t="s">
        <v>81</v>
      </c>
      <c r="AY182" s="152" t="s">
        <v>196</v>
      </c>
    </row>
    <row r="183" spans="2:65" s="13" customFormat="1" ht="11.25">
      <c r="B183" s="158"/>
      <c r="D183" s="151" t="s">
        <v>205</v>
      </c>
      <c r="E183" s="159" t="s">
        <v>1</v>
      </c>
      <c r="F183" s="160" t="s">
        <v>1835</v>
      </c>
      <c r="H183" s="159" t="s">
        <v>1</v>
      </c>
      <c r="I183" s="161"/>
      <c r="L183" s="158"/>
      <c r="M183" s="162"/>
      <c r="T183" s="163"/>
      <c r="AT183" s="159" t="s">
        <v>205</v>
      </c>
      <c r="AU183" s="159" t="s">
        <v>89</v>
      </c>
      <c r="AV183" s="13" t="s">
        <v>21</v>
      </c>
      <c r="AW183" s="13" t="s">
        <v>36</v>
      </c>
      <c r="AX183" s="13" t="s">
        <v>81</v>
      </c>
      <c r="AY183" s="159" t="s">
        <v>196</v>
      </c>
    </row>
    <row r="184" spans="2:65" s="12" customFormat="1" ht="11.25">
      <c r="B184" s="150"/>
      <c r="D184" s="151" t="s">
        <v>205</v>
      </c>
      <c r="E184" s="152" t="s">
        <v>1</v>
      </c>
      <c r="F184" s="153" t="s">
        <v>1836</v>
      </c>
      <c r="H184" s="154">
        <v>-0.20399999999999999</v>
      </c>
      <c r="I184" s="155"/>
      <c r="L184" s="150"/>
      <c r="M184" s="156"/>
      <c r="T184" s="157"/>
      <c r="AT184" s="152" t="s">
        <v>205</v>
      </c>
      <c r="AU184" s="152" t="s">
        <v>89</v>
      </c>
      <c r="AV184" s="12" t="s">
        <v>89</v>
      </c>
      <c r="AW184" s="12" t="s">
        <v>36</v>
      </c>
      <c r="AX184" s="12" t="s">
        <v>81</v>
      </c>
      <c r="AY184" s="152" t="s">
        <v>196</v>
      </c>
    </row>
    <row r="185" spans="2:65" s="12" customFormat="1" ht="11.25">
      <c r="B185" s="150"/>
      <c r="D185" s="151" t="s">
        <v>205</v>
      </c>
      <c r="E185" s="152" t="s">
        <v>1</v>
      </c>
      <c r="F185" s="153" t="s">
        <v>307</v>
      </c>
      <c r="H185" s="154">
        <v>-9.9</v>
      </c>
      <c r="I185" s="155"/>
      <c r="L185" s="150"/>
      <c r="M185" s="156"/>
      <c r="T185" s="157"/>
      <c r="AT185" s="152" t="s">
        <v>205</v>
      </c>
      <c r="AU185" s="152" t="s">
        <v>89</v>
      </c>
      <c r="AV185" s="12" t="s">
        <v>89</v>
      </c>
      <c r="AW185" s="12" t="s">
        <v>36</v>
      </c>
      <c r="AX185" s="12" t="s">
        <v>81</v>
      </c>
      <c r="AY185" s="152" t="s">
        <v>196</v>
      </c>
    </row>
    <row r="186" spans="2:65" s="14" customFormat="1" ht="11.25">
      <c r="B186" s="164"/>
      <c r="D186" s="151" t="s">
        <v>205</v>
      </c>
      <c r="E186" s="165" t="s">
        <v>159</v>
      </c>
      <c r="F186" s="166" t="s">
        <v>249</v>
      </c>
      <c r="H186" s="167">
        <v>56.238999999999997</v>
      </c>
      <c r="I186" s="168"/>
      <c r="L186" s="164"/>
      <c r="M186" s="169"/>
      <c r="T186" s="170"/>
      <c r="AT186" s="165" t="s">
        <v>205</v>
      </c>
      <c r="AU186" s="165" t="s">
        <v>89</v>
      </c>
      <c r="AV186" s="14" t="s">
        <v>203</v>
      </c>
      <c r="AW186" s="14" t="s">
        <v>36</v>
      </c>
      <c r="AX186" s="14" t="s">
        <v>81</v>
      </c>
      <c r="AY186" s="165" t="s">
        <v>196</v>
      </c>
    </row>
    <row r="187" spans="2:65" s="12" customFormat="1" ht="11.25">
      <c r="B187" s="150"/>
      <c r="D187" s="151" t="s">
        <v>205</v>
      </c>
      <c r="E187" s="152" t="s">
        <v>1</v>
      </c>
      <c r="F187" s="153" t="s">
        <v>308</v>
      </c>
      <c r="H187" s="154">
        <v>14.06</v>
      </c>
      <c r="I187" s="155"/>
      <c r="L187" s="150"/>
      <c r="M187" s="156"/>
      <c r="T187" s="157"/>
      <c r="AT187" s="152" t="s">
        <v>205</v>
      </c>
      <c r="AU187" s="152" t="s">
        <v>89</v>
      </c>
      <c r="AV187" s="12" t="s">
        <v>89</v>
      </c>
      <c r="AW187" s="12" t="s">
        <v>36</v>
      </c>
      <c r="AX187" s="12" t="s">
        <v>81</v>
      </c>
      <c r="AY187" s="152" t="s">
        <v>196</v>
      </c>
    </row>
    <row r="188" spans="2:65" s="14" customFormat="1" ht="11.25">
      <c r="B188" s="164"/>
      <c r="D188" s="151" t="s">
        <v>205</v>
      </c>
      <c r="E188" s="165" t="s">
        <v>1</v>
      </c>
      <c r="F188" s="166" t="s">
        <v>249</v>
      </c>
      <c r="H188" s="167">
        <v>14.06</v>
      </c>
      <c r="I188" s="168"/>
      <c r="L188" s="164"/>
      <c r="M188" s="169"/>
      <c r="T188" s="170"/>
      <c r="AT188" s="165" t="s">
        <v>205</v>
      </c>
      <c r="AU188" s="165" t="s">
        <v>89</v>
      </c>
      <c r="AV188" s="14" t="s">
        <v>203</v>
      </c>
      <c r="AW188" s="14" t="s">
        <v>36</v>
      </c>
      <c r="AX188" s="14" t="s">
        <v>21</v>
      </c>
      <c r="AY188" s="165" t="s">
        <v>196</v>
      </c>
    </row>
    <row r="189" spans="2:65" s="1" customFormat="1" ht="33" customHeight="1">
      <c r="B189" s="32"/>
      <c r="C189" s="137" t="s">
        <v>290</v>
      </c>
      <c r="D189" s="137" t="s">
        <v>198</v>
      </c>
      <c r="E189" s="138" t="s">
        <v>1743</v>
      </c>
      <c r="F189" s="139" t="s">
        <v>1744</v>
      </c>
      <c r="G189" s="140" t="s">
        <v>276</v>
      </c>
      <c r="H189" s="141">
        <v>42.179000000000002</v>
      </c>
      <c r="I189" s="142"/>
      <c r="J189" s="143">
        <f>ROUND(I189*H189,2)</f>
        <v>0</v>
      </c>
      <c r="K189" s="139" t="s">
        <v>202</v>
      </c>
      <c r="L189" s="32"/>
      <c r="M189" s="144" t="s">
        <v>1</v>
      </c>
      <c r="N189" s="145" t="s">
        <v>46</v>
      </c>
      <c r="P189" s="146">
        <f>O189*H189</f>
        <v>0</v>
      </c>
      <c r="Q189" s="146">
        <v>0</v>
      </c>
      <c r="R189" s="146">
        <f>Q189*H189</f>
        <v>0</v>
      </c>
      <c r="S189" s="146">
        <v>0</v>
      </c>
      <c r="T189" s="147">
        <f>S189*H189</f>
        <v>0</v>
      </c>
      <c r="AR189" s="148" t="s">
        <v>203</v>
      </c>
      <c r="AT189" s="148" t="s">
        <v>198</v>
      </c>
      <c r="AU189" s="148" t="s">
        <v>89</v>
      </c>
      <c r="AY189" s="17" t="s">
        <v>196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7" t="s">
        <v>21</v>
      </c>
      <c r="BK189" s="149">
        <f>ROUND(I189*H189,2)</f>
        <v>0</v>
      </c>
      <c r="BL189" s="17" t="s">
        <v>203</v>
      </c>
      <c r="BM189" s="148" t="s">
        <v>311</v>
      </c>
    </row>
    <row r="190" spans="2:65" s="12" customFormat="1" ht="11.25">
      <c r="B190" s="150"/>
      <c r="D190" s="151" t="s">
        <v>205</v>
      </c>
      <c r="E190" s="152" t="s">
        <v>1</v>
      </c>
      <c r="F190" s="153" t="s">
        <v>312</v>
      </c>
      <c r="H190" s="154">
        <v>42.179000000000002</v>
      </c>
      <c r="I190" s="155"/>
      <c r="L190" s="150"/>
      <c r="M190" s="156"/>
      <c r="T190" s="157"/>
      <c r="AT190" s="152" t="s">
        <v>205</v>
      </c>
      <c r="AU190" s="152" t="s">
        <v>89</v>
      </c>
      <c r="AV190" s="12" t="s">
        <v>89</v>
      </c>
      <c r="AW190" s="12" t="s">
        <v>36</v>
      </c>
      <c r="AX190" s="12" t="s">
        <v>21</v>
      </c>
      <c r="AY190" s="152" t="s">
        <v>196</v>
      </c>
    </row>
    <row r="191" spans="2:65" s="1" customFormat="1" ht="24.2" customHeight="1">
      <c r="B191" s="32"/>
      <c r="C191" s="137" t="s">
        <v>7</v>
      </c>
      <c r="D191" s="137" t="s">
        <v>198</v>
      </c>
      <c r="E191" s="138" t="s">
        <v>902</v>
      </c>
      <c r="F191" s="139" t="s">
        <v>903</v>
      </c>
      <c r="G191" s="140" t="s">
        <v>201</v>
      </c>
      <c r="H191" s="141">
        <v>179.08799999999999</v>
      </c>
      <c r="I191" s="142"/>
      <c r="J191" s="143">
        <f>ROUND(I191*H191,2)</f>
        <v>0</v>
      </c>
      <c r="K191" s="139" t="s">
        <v>202</v>
      </c>
      <c r="L191" s="32"/>
      <c r="M191" s="144" t="s">
        <v>1</v>
      </c>
      <c r="N191" s="145" t="s">
        <v>46</v>
      </c>
      <c r="P191" s="146">
        <f>O191*H191</f>
        <v>0</v>
      </c>
      <c r="Q191" s="146">
        <v>8.4999999999999995E-4</v>
      </c>
      <c r="R191" s="146">
        <f>Q191*H191</f>
        <v>0.15222479999999999</v>
      </c>
      <c r="S191" s="146">
        <v>0</v>
      </c>
      <c r="T191" s="147">
        <f>S191*H191</f>
        <v>0</v>
      </c>
      <c r="AR191" s="148" t="s">
        <v>203</v>
      </c>
      <c r="AT191" s="148" t="s">
        <v>198</v>
      </c>
      <c r="AU191" s="148" t="s">
        <v>89</v>
      </c>
      <c r="AY191" s="17" t="s">
        <v>196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21</v>
      </c>
      <c r="BK191" s="149">
        <f>ROUND(I191*H191,2)</f>
        <v>0</v>
      </c>
      <c r="BL191" s="17" t="s">
        <v>203</v>
      </c>
      <c r="BM191" s="148" t="s">
        <v>904</v>
      </c>
    </row>
    <row r="192" spans="2:65" s="12" customFormat="1" ht="11.25">
      <c r="B192" s="150"/>
      <c r="D192" s="151" t="s">
        <v>205</v>
      </c>
      <c r="E192" s="152" t="s">
        <v>1</v>
      </c>
      <c r="F192" s="153" t="s">
        <v>1837</v>
      </c>
      <c r="H192" s="154">
        <v>141.28800000000001</v>
      </c>
      <c r="I192" s="155"/>
      <c r="L192" s="150"/>
      <c r="M192" s="156"/>
      <c r="T192" s="157"/>
      <c r="AT192" s="152" t="s">
        <v>205</v>
      </c>
      <c r="AU192" s="152" t="s">
        <v>89</v>
      </c>
      <c r="AV192" s="12" t="s">
        <v>89</v>
      </c>
      <c r="AW192" s="12" t="s">
        <v>36</v>
      </c>
      <c r="AX192" s="12" t="s">
        <v>81</v>
      </c>
      <c r="AY192" s="152" t="s">
        <v>196</v>
      </c>
    </row>
    <row r="193" spans="2:65" s="12" customFormat="1" ht="11.25">
      <c r="B193" s="150"/>
      <c r="D193" s="151" t="s">
        <v>205</v>
      </c>
      <c r="E193" s="152" t="s">
        <v>1</v>
      </c>
      <c r="F193" s="153" t="s">
        <v>1838</v>
      </c>
      <c r="H193" s="154">
        <v>37.799999999999997</v>
      </c>
      <c r="I193" s="155"/>
      <c r="L193" s="150"/>
      <c r="M193" s="156"/>
      <c r="T193" s="157"/>
      <c r="AT193" s="152" t="s">
        <v>205</v>
      </c>
      <c r="AU193" s="152" t="s">
        <v>89</v>
      </c>
      <c r="AV193" s="12" t="s">
        <v>89</v>
      </c>
      <c r="AW193" s="12" t="s">
        <v>36</v>
      </c>
      <c r="AX193" s="12" t="s">
        <v>81</v>
      </c>
      <c r="AY193" s="152" t="s">
        <v>196</v>
      </c>
    </row>
    <row r="194" spans="2:65" s="14" customFormat="1" ht="11.25">
      <c r="B194" s="164"/>
      <c r="D194" s="151" t="s">
        <v>205</v>
      </c>
      <c r="E194" s="165" t="s">
        <v>1</v>
      </c>
      <c r="F194" s="166" t="s">
        <v>249</v>
      </c>
      <c r="H194" s="167">
        <v>179.08799999999999</v>
      </c>
      <c r="I194" s="168"/>
      <c r="L194" s="164"/>
      <c r="M194" s="169"/>
      <c r="T194" s="170"/>
      <c r="AT194" s="165" t="s">
        <v>205</v>
      </c>
      <c r="AU194" s="165" t="s">
        <v>89</v>
      </c>
      <c r="AV194" s="14" t="s">
        <v>203</v>
      </c>
      <c r="AW194" s="14" t="s">
        <v>36</v>
      </c>
      <c r="AX194" s="14" t="s">
        <v>21</v>
      </c>
      <c r="AY194" s="165" t="s">
        <v>196</v>
      </c>
    </row>
    <row r="195" spans="2:65" s="1" customFormat="1" ht="24.2" customHeight="1">
      <c r="B195" s="32"/>
      <c r="C195" s="137" t="s">
        <v>313</v>
      </c>
      <c r="D195" s="137" t="s">
        <v>198</v>
      </c>
      <c r="E195" s="138" t="s">
        <v>905</v>
      </c>
      <c r="F195" s="139" t="s">
        <v>906</v>
      </c>
      <c r="G195" s="140" t="s">
        <v>201</v>
      </c>
      <c r="H195" s="141">
        <v>179.08799999999999</v>
      </c>
      <c r="I195" s="142"/>
      <c r="J195" s="143">
        <f>ROUND(I195*H195,2)</f>
        <v>0</v>
      </c>
      <c r="K195" s="139" t="s">
        <v>202</v>
      </c>
      <c r="L195" s="32"/>
      <c r="M195" s="144" t="s">
        <v>1</v>
      </c>
      <c r="N195" s="145" t="s">
        <v>46</v>
      </c>
      <c r="P195" s="146">
        <f>O195*H195</f>
        <v>0</v>
      </c>
      <c r="Q195" s="146">
        <v>0</v>
      </c>
      <c r="R195" s="146">
        <f>Q195*H195</f>
        <v>0</v>
      </c>
      <c r="S195" s="146">
        <v>0</v>
      </c>
      <c r="T195" s="147">
        <f>S195*H195</f>
        <v>0</v>
      </c>
      <c r="AR195" s="148" t="s">
        <v>203</v>
      </c>
      <c r="AT195" s="148" t="s">
        <v>198</v>
      </c>
      <c r="AU195" s="148" t="s">
        <v>89</v>
      </c>
      <c r="AY195" s="17" t="s">
        <v>196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21</v>
      </c>
      <c r="BK195" s="149">
        <f>ROUND(I195*H195,2)</f>
        <v>0</v>
      </c>
      <c r="BL195" s="17" t="s">
        <v>203</v>
      </c>
      <c r="BM195" s="148" t="s">
        <v>907</v>
      </c>
    </row>
    <row r="196" spans="2:65" s="1" customFormat="1" ht="37.9" customHeight="1">
      <c r="B196" s="32"/>
      <c r="C196" s="137" t="s">
        <v>324</v>
      </c>
      <c r="D196" s="137" t="s">
        <v>198</v>
      </c>
      <c r="E196" s="138" t="s">
        <v>329</v>
      </c>
      <c r="F196" s="139" t="s">
        <v>330</v>
      </c>
      <c r="G196" s="140" t="s">
        <v>276</v>
      </c>
      <c r="H196" s="141">
        <v>16.535</v>
      </c>
      <c r="I196" s="142"/>
      <c r="J196" s="143">
        <f>ROUND(I196*H196,2)</f>
        <v>0</v>
      </c>
      <c r="K196" s="139" t="s">
        <v>202</v>
      </c>
      <c r="L196" s="32"/>
      <c r="M196" s="144" t="s">
        <v>1</v>
      </c>
      <c r="N196" s="145" t="s">
        <v>46</v>
      </c>
      <c r="P196" s="146">
        <f>O196*H196</f>
        <v>0</v>
      </c>
      <c r="Q196" s="146">
        <v>0</v>
      </c>
      <c r="R196" s="146">
        <f>Q196*H196</f>
        <v>0</v>
      </c>
      <c r="S196" s="146">
        <v>0</v>
      </c>
      <c r="T196" s="147">
        <f>S196*H196</f>
        <v>0</v>
      </c>
      <c r="AR196" s="148" t="s">
        <v>203</v>
      </c>
      <c r="AT196" s="148" t="s">
        <v>198</v>
      </c>
      <c r="AU196" s="148" t="s">
        <v>89</v>
      </c>
      <c r="AY196" s="17" t="s">
        <v>196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7" t="s">
        <v>21</v>
      </c>
      <c r="BK196" s="149">
        <f>ROUND(I196*H196,2)</f>
        <v>0</v>
      </c>
      <c r="BL196" s="17" t="s">
        <v>203</v>
      </c>
      <c r="BM196" s="148" t="s">
        <v>331</v>
      </c>
    </row>
    <row r="197" spans="2:65" s="12" customFormat="1" ht="11.25">
      <c r="B197" s="150"/>
      <c r="D197" s="151" t="s">
        <v>205</v>
      </c>
      <c r="E197" s="152" t="s">
        <v>1</v>
      </c>
      <c r="F197" s="153" t="s">
        <v>332</v>
      </c>
      <c r="H197" s="154">
        <v>66.138999999999996</v>
      </c>
      <c r="I197" s="155"/>
      <c r="L197" s="150"/>
      <c r="M197" s="156"/>
      <c r="T197" s="157"/>
      <c r="AT197" s="152" t="s">
        <v>205</v>
      </c>
      <c r="AU197" s="152" t="s">
        <v>89</v>
      </c>
      <c r="AV197" s="12" t="s">
        <v>89</v>
      </c>
      <c r="AW197" s="12" t="s">
        <v>36</v>
      </c>
      <c r="AX197" s="12" t="s">
        <v>81</v>
      </c>
      <c r="AY197" s="152" t="s">
        <v>196</v>
      </c>
    </row>
    <row r="198" spans="2:65" s="14" customFormat="1" ht="11.25">
      <c r="B198" s="164"/>
      <c r="D198" s="151" t="s">
        <v>205</v>
      </c>
      <c r="E198" s="165" t="s">
        <v>146</v>
      </c>
      <c r="F198" s="166" t="s">
        <v>249</v>
      </c>
      <c r="H198" s="167">
        <v>66.138999999999996</v>
      </c>
      <c r="I198" s="168"/>
      <c r="L198" s="164"/>
      <c r="M198" s="169"/>
      <c r="T198" s="170"/>
      <c r="AT198" s="165" t="s">
        <v>205</v>
      </c>
      <c r="AU198" s="165" t="s">
        <v>89</v>
      </c>
      <c r="AV198" s="14" t="s">
        <v>203</v>
      </c>
      <c r="AW198" s="14" t="s">
        <v>36</v>
      </c>
      <c r="AX198" s="14" t="s">
        <v>81</v>
      </c>
      <c r="AY198" s="165" t="s">
        <v>196</v>
      </c>
    </row>
    <row r="199" spans="2:65" s="12" customFormat="1" ht="11.25">
      <c r="B199" s="150"/>
      <c r="D199" s="151" t="s">
        <v>205</v>
      </c>
      <c r="E199" s="152" t="s">
        <v>1</v>
      </c>
      <c r="F199" s="153" t="s">
        <v>333</v>
      </c>
      <c r="H199" s="154">
        <v>16.535</v>
      </c>
      <c r="I199" s="155"/>
      <c r="L199" s="150"/>
      <c r="M199" s="156"/>
      <c r="T199" s="157"/>
      <c r="AT199" s="152" t="s">
        <v>205</v>
      </c>
      <c r="AU199" s="152" t="s">
        <v>89</v>
      </c>
      <c r="AV199" s="12" t="s">
        <v>89</v>
      </c>
      <c r="AW199" s="12" t="s">
        <v>36</v>
      </c>
      <c r="AX199" s="12" t="s">
        <v>81</v>
      </c>
      <c r="AY199" s="152" t="s">
        <v>196</v>
      </c>
    </row>
    <row r="200" spans="2:65" s="14" customFormat="1" ht="11.25">
      <c r="B200" s="164"/>
      <c r="D200" s="151" t="s">
        <v>205</v>
      </c>
      <c r="E200" s="165" t="s">
        <v>1</v>
      </c>
      <c r="F200" s="166" t="s">
        <v>249</v>
      </c>
      <c r="H200" s="167">
        <v>16.535</v>
      </c>
      <c r="I200" s="168"/>
      <c r="L200" s="164"/>
      <c r="M200" s="169"/>
      <c r="T200" s="170"/>
      <c r="AT200" s="165" t="s">
        <v>205</v>
      </c>
      <c r="AU200" s="165" t="s">
        <v>89</v>
      </c>
      <c r="AV200" s="14" t="s">
        <v>203</v>
      </c>
      <c r="AW200" s="14" t="s">
        <v>36</v>
      </c>
      <c r="AX200" s="14" t="s">
        <v>21</v>
      </c>
      <c r="AY200" s="165" t="s">
        <v>196</v>
      </c>
    </row>
    <row r="201" spans="2:65" s="1" customFormat="1" ht="37.9" customHeight="1">
      <c r="B201" s="32"/>
      <c r="C201" s="137" t="s">
        <v>328</v>
      </c>
      <c r="D201" s="137" t="s">
        <v>198</v>
      </c>
      <c r="E201" s="138" t="s">
        <v>335</v>
      </c>
      <c r="F201" s="139" t="s">
        <v>336</v>
      </c>
      <c r="G201" s="140" t="s">
        <v>276</v>
      </c>
      <c r="H201" s="141">
        <v>49.603999999999999</v>
      </c>
      <c r="I201" s="142"/>
      <c r="J201" s="143">
        <f>ROUND(I201*H201,2)</f>
        <v>0</v>
      </c>
      <c r="K201" s="139" t="s">
        <v>202</v>
      </c>
      <c r="L201" s="32"/>
      <c r="M201" s="144" t="s">
        <v>1</v>
      </c>
      <c r="N201" s="145" t="s">
        <v>46</v>
      </c>
      <c r="P201" s="146">
        <f>O201*H201</f>
        <v>0</v>
      </c>
      <c r="Q201" s="146">
        <v>0</v>
      </c>
      <c r="R201" s="146">
        <f>Q201*H201</f>
        <v>0</v>
      </c>
      <c r="S201" s="146">
        <v>0</v>
      </c>
      <c r="T201" s="147">
        <f>S201*H201</f>
        <v>0</v>
      </c>
      <c r="AR201" s="148" t="s">
        <v>203</v>
      </c>
      <c r="AT201" s="148" t="s">
        <v>198</v>
      </c>
      <c r="AU201" s="148" t="s">
        <v>89</v>
      </c>
      <c r="AY201" s="17" t="s">
        <v>196</v>
      </c>
      <c r="BE201" s="149">
        <f>IF(N201="základní",J201,0)</f>
        <v>0</v>
      </c>
      <c r="BF201" s="149">
        <f>IF(N201="snížená",J201,0)</f>
        <v>0</v>
      </c>
      <c r="BG201" s="149">
        <f>IF(N201="zákl. přenesená",J201,0)</f>
        <v>0</v>
      </c>
      <c r="BH201" s="149">
        <f>IF(N201="sníž. přenesená",J201,0)</f>
        <v>0</v>
      </c>
      <c r="BI201" s="149">
        <f>IF(N201="nulová",J201,0)</f>
        <v>0</v>
      </c>
      <c r="BJ201" s="17" t="s">
        <v>21</v>
      </c>
      <c r="BK201" s="149">
        <f>ROUND(I201*H201,2)</f>
        <v>0</v>
      </c>
      <c r="BL201" s="17" t="s">
        <v>203</v>
      </c>
      <c r="BM201" s="148" t="s">
        <v>337</v>
      </c>
    </row>
    <row r="202" spans="2:65" s="12" customFormat="1" ht="11.25">
      <c r="B202" s="150"/>
      <c r="D202" s="151" t="s">
        <v>205</v>
      </c>
      <c r="E202" s="152" t="s">
        <v>1</v>
      </c>
      <c r="F202" s="153" t="s">
        <v>338</v>
      </c>
      <c r="H202" s="154">
        <v>49.603999999999999</v>
      </c>
      <c r="I202" s="155"/>
      <c r="L202" s="150"/>
      <c r="M202" s="156"/>
      <c r="T202" s="157"/>
      <c r="AT202" s="152" t="s">
        <v>205</v>
      </c>
      <c r="AU202" s="152" t="s">
        <v>89</v>
      </c>
      <c r="AV202" s="12" t="s">
        <v>89</v>
      </c>
      <c r="AW202" s="12" t="s">
        <v>36</v>
      </c>
      <c r="AX202" s="12" t="s">
        <v>21</v>
      </c>
      <c r="AY202" s="152" t="s">
        <v>196</v>
      </c>
    </row>
    <row r="203" spans="2:65" s="1" customFormat="1" ht="21.75" customHeight="1">
      <c r="B203" s="32"/>
      <c r="C203" s="137" t="s">
        <v>334</v>
      </c>
      <c r="D203" s="137" t="s">
        <v>198</v>
      </c>
      <c r="E203" s="138" t="s">
        <v>340</v>
      </c>
      <c r="F203" s="139" t="s">
        <v>341</v>
      </c>
      <c r="G203" s="140" t="s">
        <v>276</v>
      </c>
      <c r="H203" s="141">
        <v>66.138999999999996</v>
      </c>
      <c r="I203" s="142"/>
      <c r="J203" s="143">
        <f>ROUND(I203*H203,2)</f>
        <v>0</v>
      </c>
      <c r="K203" s="139" t="s">
        <v>217</v>
      </c>
      <c r="L203" s="32"/>
      <c r="M203" s="144" t="s">
        <v>1</v>
      </c>
      <c r="N203" s="145" t="s">
        <v>46</v>
      </c>
      <c r="P203" s="146">
        <f>O203*H203</f>
        <v>0</v>
      </c>
      <c r="Q203" s="146">
        <v>0</v>
      </c>
      <c r="R203" s="146">
        <f>Q203*H203</f>
        <v>0</v>
      </c>
      <c r="S203" s="146">
        <v>0</v>
      </c>
      <c r="T203" s="147">
        <f>S203*H203</f>
        <v>0</v>
      </c>
      <c r="AR203" s="148" t="s">
        <v>203</v>
      </c>
      <c r="AT203" s="148" t="s">
        <v>198</v>
      </c>
      <c r="AU203" s="148" t="s">
        <v>89</v>
      </c>
      <c r="AY203" s="17" t="s">
        <v>196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7" t="s">
        <v>21</v>
      </c>
      <c r="BK203" s="149">
        <f>ROUND(I203*H203,2)</f>
        <v>0</v>
      </c>
      <c r="BL203" s="17" t="s">
        <v>203</v>
      </c>
      <c r="BM203" s="148" t="s">
        <v>342</v>
      </c>
    </row>
    <row r="204" spans="2:65" s="12" customFormat="1" ht="11.25">
      <c r="B204" s="150"/>
      <c r="D204" s="151" t="s">
        <v>205</v>
      </c>
      <c r="E204" s="152" t="s">
        <v>1</v>
      </c>
      <c r="F204" s="153" t="s">
        <v>146</v>
      </c>
      <c r="H204" s="154">
        <v>66.138999999999996</v>
      </c>
      <c r="I204" s="155"/>
      <c r="L204" s="150"/>
      <c r="M204" s="156"/>
      <c r="T204" s="157"/>
      <c r="AT204" s="152" t="s">
        <v>205</v>
      </c>
      <c r="AU204" s="152" t="s">
        <v>89</v>
      </c>
      <c r="AV204" s="12" t="s">
        <v>89</v>
      </c>
      <c r="AW204" s="12" t="s">
        <v>36</v>
      </c>
      <c r="AX204" s="12" t="s">
        <v>21</v>
      </c>
      <c r="AY204" s="152" t="s">
        <v>196</v>
      </c>
    </row>
    <row r="205" spans="2:65" s="1" customFormat="1" ht="24.2" customHeight="1">
      <c r="B205" s="32"/>
      <c r="C205" s="137" t="s">
        <v>339</v>
      </c>
      <c r="D205" s="137" t="s">
        <v>198</v>
      </c>
      <c r="E205" s="138" t="s">
        <v>344</v>
      </c>
      <c r="F205" s="139" t="s">
        <v>345</v>
      </c>
      <c r="G205" s="140" t="s">
        <v>276</v>
      </c>
      <c r="H205" s="141">
        <v>404.64</v>
      </c>
      <c r="I205" s="142"/>
      <c r="J205" s="143">
        <f>ROUND(I205*H205,2)</f>
        <v>0</v>
      </c>
      <c r="K205" s="139" t="s">
        <v>202</v>
      </c>
      <c r="L205" s="32"/>
      <c r="M205" s="144" t="s">
        <v>1</v>
      </c>
      <c r="N205" s="145" t="s">
        <v>46</v>
      </c>
      <c r="P205" s="146">
        <f>O205*H205</f>
        <v>0</v>
      </c>
      <c r="Q205" s="146">
        <v>0</v>
      </c>
      <c r="R205" s="146">
        <f>Q205*H205</f>
        <v>0</v>
      </c>
      <c r="S205" s="146">
        <v>0</v>
      </c>
      <c r="T205" s="147">
        <f>S205*H205</f>
        <v>0</v>
      </c>
      <c r="AR205" s="148" t="s">
        <v>203</v>
      </c>
      <c r="AT205" s="148" t="s">
        <v>198</v>
      </c>
      <c r="AU205" s="148" t="s">
        <v>89</v>
      </c>
      <c r="AY205" s="17" t="s">
        <v>196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7" t="s">
        <v>21</v>
      </c>
      <c r="BK205" s="149">
        <f>ROUND(I205*H205,2)</f>
        <v>0</v>
      </c>
      <c r="BL205" s="17" t="s">
        <v>203</v>
      </c>
      <c r="BM205" s="148" t="s">
        <v>1839</v>
      </c>
    </row>
    <row r="206" spans="2:65" s="12" customFormat="1" ht="11.25">
      <c r="B206" s="150"/>
      <c r="D206" s="151" t="s">
        <v>205</v>
      </c>
      <c r="E206" s="152" t="s">
        <v>1</v>
      </c>
      <c r="F206" s="153" t="s">
        <v>1840</v>
      </c>
      <c r="H206" s="154">
        <v>420.09699999999998</v>
      </c>
      <c r="I206" s="155"/>
      <c r="L206" s="150"/>
      <c r="M206" s="156"/>
      <c r="T206" s="157"/>
      <c r="AT206" s="152" t="s">
        <v>205</v>
      </c>
      <c r="AU206" s="152" t="s">
        <v>89</v>
      </c>
      <c r="AV206" s="12" t="s">
        <v>89</v>
      </c>
      <c r="AW206" s="12" t="s">
        <v>36</v>
      </c>
      <c r="AX206" s="12" t="s">
        <v>81</v>
      </c>
      <c r="AY206" s="152" t="s">
        <v>196</v>
      </c>
    </row>
    <row r="207" spans="2:65" s="13" customFormat="1" ht="11.25">
      <c r="B207" s="158"/>
      <c r="D207" s="151" t="s">
        <v>205</v>
      </c>
      <c r="E207" s="159" t="s">
        <v>1</v>
      </c>
      <c r="F207" s="160" t="s">
        <v>1841</v>
      </c>
      <c r="H207" s="159" t="s">
        <v>1</v>
      </c>
      <c r="I207" s="161"/>
      <c r="L207" s="158"/>
      <c r="M207" s="162"/>
      <c r="T207" s="163"/>
      <c r="AT207" s="159" t="s">
        <v>205</v>
      </c>
      <c r="AU207" s="159" t="s">
        <v>89</v>
      </c>
      <c r="AV207" s="13" t="s">
        <v>21</v>
      </c>
      <c r="AW207" s="13" t="s">
        <v>36</v>
      </c>
      <c r="AX207" s="13" t="s">
        <v>81</v>
      </c>
      <c r="AY207" s="159" t="s">
        <v>196</v>
      </c>
    </row>
    <row r="208" spans="2:65" s="12" customFormat="1" ht="11.25">
      <c r="B208" s="150"/>
      <c r="D208" s="151" t="s">
        <v>205</v>
      </c>
      <c r="E208" s="152" t="s">
        <v>1</v>
      </c>
      <c r="F208" s="153" t="s">
        <v>1842</v>
      </c>
      <c r="H208" s="154">
        <v>-2.6709999999999998</v>
      </c>
      <c r="I208" s="155"/>
      <c r="L208" s="150"/>
      <c r="M208" s="156"/>
      <c r="T208" s="157"/>
      <c r="AT208" s="152" t="s">
        <v>205</v>
      </c>
      <c r="AU208" s="152" t="s">
        <v>89</v>
      </c>
      <c r="AV208" s="12" t="s">
        <v>89</v>
      </c>
      <c r="AW208" s="12" t="s">
        <v>36</v>
      </c>
      <c r="AX208" s="12" t="s">
        <v>81</v>
      </c>
      <c r="AY208" s="152" t="s">
        <v>196</v>
      </c>
    </row>
    <row r="209" spans="2:65" s="13" customFormat="1" ht="11.25">
      <c r="B209" s="158"/>
      <c r="D209" s="151" t="s">
        <v>205</v>
      </c>
      <c r="E209" s="159" t="s">
        <v>1</v>
      </c>
      <c r="F209" s="160" t="s">
        <v>1843</v>
      </c>
      <c r="H209" s="159" t="s">
        <v>1</v>
      </c>
      <c r="I209" s="161"/>
      <c r="L209" s="158"/>
      <c r="M209" s="162"/>
      <c r="T209" s="163"/>
      <c r="AT209" s="159" t="s">
        <v>205</v>
      </c>
      <c r="AU209" s="159" t="s">
        <v>89</v>
      </c>
      <c r="AV209" s="13" t="s">
        <v>21</v>
      </c>
      <c r="AW209" s="13" t="s">
        <v>36</v>
      </c>
      <c r="AX209" s="13" t="s">
        <v>81</v>
      </c>
      <c r="AY209" s="159" t="s">
        <v>196</v>
      </c>
    </row>
    <row r="210" spans="2:65" s="12" customFormat="1" ht="11.25">
      <c r="B210" s="150"/>
      <c r="D210" s="151" t="s">
        <v>205</v>
      </c>
      <c r="E210" s="152" t="s">
        <v>1</v>
      </c>
      <c r="F210" s="153" t="s">
        <v>1844</v>
      </c>
      <c r="H210" s="154">
        <v>-3.5329999999999999</v>
      </c>
      <c r="I210" s="155"/>
      <c r="L210" s="150"/>
      <c r="M210" s="156"/>
      <c r="T210" s="157"/>
      <c r="AT210" s="152" t="s">
        <v>205</v>
      </c>
      <c r="AU210" s="152" t="s">
        <v>89</v>
      </c>
      <c r="AV210" s="12" t="s">
        <v>89</v>
      </c>
      <c r="AW210" s="12" t="s">
        <v>36</v>
      </c>
      <c r="AX210" s="12" t="s">
        <v>81</v>
      </c>
      <c r="AY210" s="152" t="s">
        <v>196</v>
      </c>
    </row>
    <row r="211" spans="2:65" s="12" customFormat="1" ht="11.25">
      <c r="B211" s="150"/>
      <c r="D211" s="151" t="s">
        <v>205</v>
      </c>
      <c r="E211" s="152" t="s">
        <v>1</v>
      </c>
      <c r="F211" s="153" t="s">
        <v>1845</v>
      </c>
      <c r="H211" s="154">
        <v>-5.3250000000000002</v>
      </c>
      <c r="I211" s="155"/>
      <c r="L211" s="150"/>
      <c r="M211" s="156"/>
      <c r="T211" s="157"/>
      <c r="AT211" s="152" t="s">
        <v>205</v>
      </c>
      <c r="AU211" s="152" t="s">
        <v>89</v>
      </c>
      <c r="AV211" s="12" t="s">
        <v>89</v>
      </c>
      <c r="AW211" s="12" t="s">
        <v>36</v>
      </c>
      <c r="AX211" s="12" t="s">
        <v>81</v>
      </c>
      <c r="AY211" s="152" t="s">
        <v>196</v>
      </c>
    </row>
    <row r="212" spans="2:65" s="13" customFormat="1" ht="11.25">
      <c r="B212" s="158"/>
      <c r="D212" s="151" t="s">
        <v>205</v>
      </c>
      <c r="E212" s="159" t="s">
        <v>1</v>
      </c>
      <c r="F212" s="160" t="s">
        <v>1846</v>
      </c>
      <c r="H212" s="159" t="s">
        <v>1</v>
      </c>
      <c r="I212" s="161"/>
      <c r="L212" s="158"/>
      <c r="M212" s="162"/>
      <c r="T212" s="163"/>
      <c r="AT212" s="159" t="s">
        <v>205</v>
      </c>
      <c r="AU212" s="159" t="s">
        <v>89</v>
      </c>
      <c r="AV212" s="13" t="s">
        <v>21</v>
      </c>
      <c r="AW212" s="13" t="s">
        <v>36</v>
      </c>
      <c r="AX212" s="13" t="s">
        <v>81</v>
      </c>
      <c r="AY212" s="159" t="s">
        <v>196</v>
      </c>
    </row>
    <row r="213" spans="2:65" s="12" customFormat="1" ht="11.25">
      <c r="B213" s="150"/>
      <c r="D213" s="151" t="s">
        <v>205</v>
      </c>
      <c r="E213" s="152" t="s">
        <v>1</v>
      </c>
      <c r="F213" s="153" t="s">
        <v>1847</v>
      </c>
      <c r="H213" s="154">
        <v>-3.9279999999999999</v>
      </c>
      <c r="I213" s="155"/>
      <c r="L213" s="150"/>
      <c r="M213" s="156"/>
      <c r="T213" s="157"/>
      <c r="AT213" s="152" t="s">
        <v>205</v>
      </c>
      <c r="AU213" s="152" t="s">
        <v>89</v>
      </c>
      <c r="AV213" s="12" t="s">
        <v>89</v>
      </c>
      <c r="AW213" s="12" t="s">
        <v>36</v>
      </c>
      <c r="AX213" s="12" t="s">
        <v>81</v>
      </c>
      <c r="AY213" s="152" t="s">
        <v>196</v>
      </c>
    </row>
    <row r="214" spans="2:65" s="14" customFormat="1" ht="11.25">
      <c r="B214" s="164"/>
      <c r="D214" s="151" t="s">
        <v>205</v>
      </c>
      <c r="E214" s="165" t="s">
        <v>165</v>
      </c>
      <c r="F214" s="166" t="s">
        <v>249</v>
      </c>
      <c r="H214" s="167">
        <v>404.64</v>
      </c>
      <c r="I214" s="168"/>
      <c r="L214" s="164"/>
      <c r="M214" s="169"/>
      <c r="T214" s="170"/>
      <c r="AT214" s="165" t="s">
        <v>205</v>
      </c>
      <c r="AU214" s="165" t="s">
        <v>89</v>
      </c>
      <c r="AV214" s="14" t="s">
        <v>203</v>
      </c>
      <c r="AW214" s="14" t="s">
        <v>36</v>
      </c>
      <c r="AX214" s="14" t="s">
        <v>21</v>
      </c>
      <c r="AY214" s="165" t="s">
        <v>196</v>
      </c>
    </row>
    <row r="215" spans="2:65" s="1" customFormat="1" ht="24.2" customHeight="1">
      <c r="B215" s="32"/>
      <c r="C215" s="178" t="s">
        <v>343</v>
      </c>
      <c r="D215" s="178" t="s">
        <v>351</v>
      </c>
      <c r="E215" s="179" t="s">
        <v>352</v>
      </c>
      <c r="F215" s="180" t="s">
        <v>1848</v>
      </c>
      <c r="G215" s="181" t="s">
        <v>209</v>
      </c>
      <c r="H215" s="182">
        <v>809.28</v>
      </c>
      <c r="I215" s="183"/>
      <c r="J215" s="184">
        <f>ROUND(I215*H215,2)</f>
        <v>0</v>
      </c>
      <c r="K215" s="180" t="s">
        <v>217</v>
      </c>
      <c r="L215" s="185"/>
      <c r="M215" s="186" t="s">
        <v>1</v>
      </c>
      <c r="N215" s="187" t="s">
        <v>46</v>
      </c>
      <c r="P215" s="146">
        <f>O215*H215</f>
        <v>0</v>
      </c>
      <c r="Q215" s="146">
        <v>0</v>
      </c>
      <c r="R215" s="146">
        <f>Q215*H215</f>
        <v>0</v>
      </c>
      <c r="S215" s="146">
        <v>0</v>
      </c>
      <c r="T215" s="147">
        <f>S215*H215</f>
        <v>0</v>
      </c>
      <c r="AR215" s="148" t="s">
        <v>235</v>
      </c>
      <c r="AT215" s="148" t="s">
        <v>351</v>
      </c>
      <c r="AU215" s="148" t="s">
        <v>89</v>
      </c>
      <c r="AY215" s="17" t="s">
        <v>196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7" t="s">
        <v>21</v>
      </c>
      <c r="BK215" s="149">
        <f>ROUND(I215*H215,2)</f>
        <v>0</v>
      </c>
      <c r="BL215" s="17" t="s">
        <v>203</v>
      </c>
      <c r="BM215" s="148" t="s">
        <v>1849</v>
      </c>
    </row>
    <row r="216" spans="2:65" s="12" customFormat="1" ht="11.25">
      <c r="B216" s="150"/>
      <c r="D216" s="151" t="s">
        <v>205</v>
      </c>
      <c r="E216" s="152" t="s">
        <v>1</v>
      </c>
      <c r="F216" s="153" t="s">
        <v>1850</v>
      </c>
      <c r="H216" s="154">
        <v>809.28</v>
      </c>
      <c r="I216" s="155"/>
      <c r="L216" s="150"/>
      <c r="M216" s="156"/>
      <c r="T216" s="157"/>
      <c r="AT216" s="152" t="s">
        <v>205</v>
      </c>
      <c r="AU216" s="152" t="s">
        <v>89</v>
      </c>
      <c r="AV216" s="12" t="s">
        <v>89</v>
      </c>
      <c r="AW216" s="12" t="s">
        <v>36</v>
      </c>
      <c r="AX216" s="12" t="s">
        <v>21</v>
      </c>
      <c r="AY216" s="152" t="s">
        <v>196</v>
      </c>
    </row>
    <row r="217" spans="2:65" s="1" customFormat="1" ht="24.2" customHeight="1">
      <c r="B217" s="32"/>
      <c r="C217" s="137" t="s">
        <v>350</v>
      </c>
      <c r="D217" s="137" t="s">
        <v>198</v>
      </c>
      <c r="E217" s="138" t="s">
        <v>389</v>
      </c>
      <c r="F217" s="139" t="s">
        <v>390</v>
      </c>
      <c r="G217" s="140" t="s">
        <v>276</v>
      </c>
      <c r="H217" s="141">
        <v>404.64</v>
      </c>
      <c r="I217" s="142"/>
      <c r="J217" s="143">
        <f>ROUND(I217*H217,2)</f>
        <v>0</v>
      </c>
      <c r="K217" s="139" t="s">
        <v>202</v>
      </c>
      <c r="L217" s="32"/>
      <c r="M217" s="144" t="s">
        <v>1</v>
      </c>
      <c r="N217" s="145" t="s">
        <v>46</v>
      </c>
      <c r="P217" s="146">
        <f>O217*H217</f>
        <v>0</v>
      </c>
      <c r="Q217" s="146">
        <v>0</v>
      </c>
      <c r="R217" s="146">
        <f>Q217*H217</f>
        <v>0</v>
      </c>
      <c r="S217" s="146">
        <v>0</v>
      </c>
      <c r="T217" s="147">
        <f>S217*H217</f>
        <v>0</v>
      </c>
      <c r="AR217" s="148" t="s">
        <v>203</v>
      </c>
      <c r="AT217" s="148" t="s">
        <v>198</v>
      </c>
      <c r="AU217" s="148" t="s">
        <v>89</v>
      </c>
      <c r="AY217" s="17" t="s">
        <v>196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7" t="s">
        <v>21</v>
      </c>
      <c r="BK217" s="149">
        <f>ROUND(I217*H217,2)</f>
        <v>0</v>
      </c>
      <c r="BL217" s="17" t="s">
        <v>203</v>
      </c>
      <c r="BM217" s="148" t="s">
        <v>1851</v>
      </c>
    </row>
    <row r="218" spans="2:65" s="12" customFormat="1" ht="11.25">
      <c r="B218" s="150"/>
      <c r="D218" s="151" t="s">
        <v>205</v>
      </c>
      <c r="E218" s="152" t="s">
        <v>1</v>
      </c>
      <c r="F218" s="153" t="s">
        <v>165</v>
      </c>
      <c r="H218" s="154">
        <v>404.64</v>
      </c>
      <c r="I218" s="155"/>
      <c r="L218" s="150"/>
      <c r="M218" s="156"/>
      <c r="T218" s="157"/>
      <c r="AT218" s="152" t="s">
        <v>205</v>
      </c>
      <c r="AU218" s="152" t="s">
        <v>89</v>
      </c>
      <c r="AV218" s="12" t="s">
        <v>89</v>
      </c>
      <c r="AW218" s="12" t="s">
        <v>36</v>
      </c>
      <c r="AX218" s="12" t="s">
        <v>21</v>
      </c>
      <c r="AY218" s="152" t="s">
        <v>196</v>
      </c>
    </row>
    <row r="219" spans="2:65" s="1" customFormat="1" ht="37.9" customHeight="1">
      <c r="B219" s="32"/>
      <c r="C219" s="137" t="s">
        <v>356</v>
      </c>
      <c r="D219" s="137" t="s">
        <v>198</v>
      </c>
      <c r="E219" s="138" t="s">
        <v>361</v>
      </c>
      <c r="F219" s="139" t="s">
        <v>362</v>
      </c>
      <c r="G219" s="140" t="s">
        <v>276</v>
      </c>
      <c r="H219" s="141">
        <v>404.64</v>
      </c>
      <c r="I219" s="142"/>
      <c r="J219" s="143">
        <f>ROUND(I219*H219,2)</f>
        <v>0</v>
      </c>
      <c r="K219" s="139" t="s">
        <v>202</v>
      </c>
      <c r="L219" s="32"/>
      <c r="M219" s="144" t="s">
        <v>1</v>
      </c>
      <c r="N219" s="145" t="s">
        <v>46</v>
      </c>
      <c r="P219" s="146">
        <f>O219*H219</f>
        <v>0</v>
      </c>
      <c r="Q219" s="146">
        <v>0</v>
      </c>
      <c r="R219" s="146">
        <f>Q219*H219</f>
        <v>0</v>
      </c>
      <c r="S219" s="146">
        <v>0</v>
      </c>
      <c r="T219" s="147">
        <f>S219*H219</f>
        <v>0</v>
      </c>
      <c r="AR219" s="148" t="s">
        <v>203</v>
      </c>
      <c r="AT219" s="148" t="s">
        <v>198</v>
      </c>
      <c r="AU219" s="148" t="s">
        <v>89</v>
      </c>
      <c r="AY219" s="17" t="s">
        <v>196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7" t="s">
        <v>21</v>
      </c>
      <c r="BK219" s="149">
        <f>ROUND(I219*H219,2)</f>
        <v>0</v>
      </c>
      <c r="BL219" s="17" t="s">
        <v>203</v>
      </c>
      <c r="BM219" s="148" t="s">
        <v>1852</v>
      </c>
    </row>
    <row r="220" spans="2:65" s="11" customFormat="1" ht="22.9" customHeight="1">
      <c r="B220" s="125"/>
      <c r="D220" s="126" t="s">
        <v>80</v>
      </c>
      <c r="E220" s="135" t="s">
        <v>203</v>
      </c>
      <c r="F220" s="135" t="s">
        <v>382</v>
      </c>
      <c r="I220" s="128"/>
      <c r="J220" s="136">
        <f>BK220</f>
        <v>0</v>
      </c>
      <c r="L220" s="125"/>
      <c r="M220" s="130"/>
      <c r="P220" s="131">
        <f>SUM(P221:P245)</f>
        <v>0</v>
      </c>
      <c r="R220" s="131">
        <f>SUM(R221:R245)</f>
        <v>6.0226329399999994</v>
      </c>
      <c r="T220" s="132">
        <f>SUM(T221:T245)</f>
        <v>0</v>
      </c>
      <c r="AR220" s="126" t="s">
        <v>21</v>
      </c>
      <c r="AT220" s="133" t="s">
        <v>80</v>
      </c>
      <c r="AU220" s="133" t="s">
        <v>21</v>
      </c>
      <c r="AY220" s="126" t="s">
        <v>196</v>
      </c>
      <c r="BK220" s="134">
        <f>SUM(BK221:BK245)</f>
        <v>0</v>
      </c>
    </row>
    <row r="221" spans="2:65" s="1" customFormat="1" ht="16.5" customHeight="1">
      <c r="B221" s="32"/>
      <c r="C221" s="137" t="s">
        <v>360</v>
      </c>
      <c r="D221" s="137" t="s">
        <v>198</v>
      </c>
      <c r="E221" s="138" t="s">
        <v>1853</v>
      </c>
      <c r="F221" s="139" t="s">
        <v>1854</v>
      </c>
      <c r="G221" s="140" t="s">
        <v>276</v>
      </c>
      <c r="H221" s="141">
        <v>3.294</v>
      </c>
      <c r="I221" s="142"/>
      <c r="J221" s="143">
        <f>ROUND(I221*H221,2)</f>
        <v>0</v>
      </c>
      <c r="K221" s="139" t="s">
        <v>202</v>
      </c>
      <c r="L221" s="32"/>
      <c r="M221" s="144" t="s">
        <v>1</v>
      </c>
      <c r="N221" s="145" t="s">
        <v>46</v>
      </c>
      <c r="P221" s="146">
        <f>O221*H221</f>
        <v>0</v>
      </c>
      <c r="Q221" s="146">
        <v>0</v>
      </c>
      <c r="R221" s="146">
        <f>Q221*H221</f>
        <v>0</v>
      </c>
      <c r="S221" s="146">
        <v>0</v>
      </c>
      <c r="T221" s="147">
        <f>S221*H221</f>
        <v>0</v>
      </c>
      <c r="AR221" s="148" t="s">
        <v>203</v>
      </c>
      <c r="AT221" s="148" t="s">
        <v>198</v>
      </c>
      <c r="AU221" s="148" t="s">
        <v>89</v>
      </c>
      <c r="AY221" s="17" t="s">
        <v>196</v>
      </c>
      <c r="BE221" s="149">
        <f>IF(N221="základní",J221,0)</f>
        <v>0</v>
      </c>
      <c r="BF221" s="149">
        <f>IF(N221="snížená",J221,0)</f>
        <v>0</v>
      </c>
      <c r="BG221" s="149">
        <f>IF(N221="zákl. přenesená",J221,0)</f>
        <v>0</v>
      </c>
      <c r="BH221" s="149">
        <f>IF(N221="sníž. přenesená",J221,0)</f>
        <v>0</v>
      </c>
      <c r="BI221" s="149">
        <f>IF(N221="nulová",J221,0)</f>
        <v>0</v>
      </c>
      <c r="BJ221" s="17" t="s">
        <v>21</v>
      </c>
      <c r="BK221" s="149">
        <f>ROUND(I221*H221,2)</f>
        <v>0</v>
      </c>
      <c r="BL221" s="17" t="s">
        <v>203</v>
      </c>
      <c r="BM221" s="148" t="s">
        <v>1855</v>
      </c>
    </row>
    <row r="222" spans="2:65" s="12" customFormat="1" ht="11.25">
      <c r="B222" s="150"/>
      <c r="D222" s="151" t="s">
        <v>205</v>
      </c>
      <c r="E222" s="152" t="s">
        <v>1</v>
      </c>
      <c r="F222" s="153" t="s">
        <v>1856</v>
      </c>
      <c r="H222" s="154">
        <v>0.99</v>
      </c>
      <c r="I222" s="155"/>
      <c r="L222" s="150"/>
      <c r="M222" s="156"/>
      <c r="T222" s="157"/>
      <c r="AT222" s="152" t="s">
        <v>205</v>
      </c>
      <c r="AU222" s="152" t="s">
        <v>89</v>
      </c>
      <c r="AV222" s="12" t="s">
        <v>89</v>
      </c>
      <c r="AW222" s="12" t="s">
        <v>36</v>
      </c>
      <c r="AX222" s="12" t="s">
        <v>81</v>
      </c>
      <c r="AY222" s="152" t="s">
        <v>196</v>
      </c>
    </row>
    <row r="223" spans="2:65" s="12" customFormat="1" ht="11.25">
      <c r="B223" s="150"/>
      <c r="D223" s="151" t="s">
        <v>205</v>
      </c>
      <c r="E223" s="152" t="s">
        <v>1</v>
      </c>
      <c r="F223" s="153" t="s">
        <v>1857</v>
      </c>
      <c r="H223" s="154">
        <v>2.3039999999999998</v>
      </c>
      <c r="I223" s="155"/>
      <c r="L223" s="150"/>
      <c r="M223" s="156"/>
      <c r="T223" s="157"/>
      <c r="AT223" s="152" t="s">
        <v>205</v>
      </c>
      <c r="AU223" s="152" t="s">
        <v>89</v>
      </c>
      <c r="AV223" s="12" t="s">
        <v>89</v>
      </c>
      <c r="AW223" s="12" t="s">
        <v>36</v>
      </c>
      <c r="AX223" s="12" t="s">
        <v>81</v>
      </c>
      <c r="AY223" s="152" t="s">
        <v>196</v>
      </c>
    </row>
    <row r="224" spans="2:65" s="14" customFormat="1" ht="11.25">
      <c r="B224" s="164"/>
      <c r="D224" s="151" t="s">
        <v>205</v>
      </c>
      <c r="E224" s="165" t="s">
        <v>1809</v>
      </c>
      <c r="F224" s="166" t="s">
        <v>249</v>
      </c>
      <c r="H224" s="167">
        <v>3.294</v>
      </c>
      <c r="I224" s="168"/>
      <c r="L224" s="164"/>
      <c r="M224" s="169"/>
      <c r="T224" s="170"/>
      <c r="AT224" s="165" t="s">
        <v>205</v>
      </c>
      <c r="AU224" s="165" t="s">
        <v>89</v>
      </c>
      <c r="AV224" s="14" t="s">
        <v>203</v>
      </c>
      <c r="AW224" s="14" t="s">
        <v>36</v>
      </c>
      <c r="AX224" s="14" t="s">
        <v>21</v>
      </c>
      <c r="AY224" s="165" t="s">
        <v>196</v>
      </c>
    </row>
    <row r="225" spans="2:65" s="1" customFormat="1" ht="24.2" customHeight="1">
      <c r="B225" s="32"/>
      <c r="C225" s="137" t="s">
        <v>364</v>
      </c>
      <c r="D225" s="137" t="s">
        <v>198</v>
      </c>
      <c r="E225" s="138" t="s">
        <v>389</v>
      </c>
      <c r="F225" s="139" t="s">
        <v>390</v>
      </c>
      <c r="G225" s="140" t="s">
        <v>276</v>
      </c>
      <c r="H225" s="141">
        <v>3.294</v>
      </c>
      <c r="I225" s="142"/>
      <c r="J225" s="143">
        <f>ROUND(I225*H225,2)</f>
        <v>0</v>
      </c>
      <c r="K225" s="139" t="s">
        <v>202</v>
      </c>
      <c r="L225" s="32"/>
      <c r="M225" s="144" t="s">
        <v>1</v>
      </c>
      <c r="N225" s="145" t="s">
        <v>46</v>
      </c>
      <c r="P225" s="146">
        <f>O225*H225</f>
        <v>0</v>
      </c>
      <c r="Q225" s="146">
        <v>0</v>
      </c>
      <c r="R225" s="146">
        <f>Q225*H225</f>
        <v>0</v>
      </c>
      <c r="S225" s="146">
        <v>0</v>
      </c>
      <c r="T225" s="147">
        <f>S225*H225</f>
        <v>0</v>
      </c>
      <c r="AR225" s="148" t="s">
        <v>203</v>
      </c>
      <c r="AT225" s="148" t="s">
        <v>198</v>
      </c>
      <c r="AU225" s="148" t="s">
        <v>89</v>
      </c>
      <c r="AY225" s="17" t="s">
        <v>196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7" t="s">
        <v>21</v>
      </c>
      <c r="BK225" s="149">
        <f>ROUND(I225*H225,2)</f>
        <v>0</v>
      </c>
      <c r="BL225" s="17" t="s">
        <v>203</v>
      </c>
      <c r="BM225" s="148" t="s">
        <v>1858</v>
      </c>
    </row>
    <row r="226" spans="2:65" s="12" customFormat="1" ht="11.25">
      <c r="B226" s="150"/>
      <c r="D226" s="151" t="s">
        <v>205</v>
      </c>
      <c r="E226" s="152" t="s">
        <v>1</v>
      </c>
      <c r="F226" s="153" t="s">
        <v>1859</v>
      </c>
      <c r="H226" s="154">
        <v>3.294</v>
      </c>
      <c r="I226" s="155"/>
      <c r="L226" s="150"/>
      <c r="M226" s="156"/>
      <c r="T226" s="157"/>
      <c r="AT226" s="152" t="s">
        <v>205</v>
      </c>
      <c r="AU226" s="152" t="s">
        <v>89</v>
      </c>
      <c r="AV226" s="12" t="s">
        <v>89</v>
      </c>
      <c r="AW226" s="12" t="s">
        <v>36</v>
      </c>
      <c r="AX226" s="12" t="s">
        <v>21</v>
      </c>
      <c r="AY226" s="152" t="s">
        <v>196</v>
      </c>
    </row>
    <row r="227" spans="2:65" s="1" customFormat="1" ht="37.9" customHeight="1">
      <c r="B227" s="32"/>
      <c r="C227" s="137" t="s">
        <v>372</v>
      </c>
      <c r="D227" s="137" t="s">
        <v>198</v>
      </c>
      <c r="E227" s="138" t="s">
        <v>492</v>
      </c>
      <c r="F227" s="139" t="s">
        <v>493</v>
      </c>
      <c r="G227" s="140" t="s">
        <v>276</v>
      </c>
      <c r="H227" s="141">
        <v>3.294</v>
      </c>
      <c r="I227" s="142"/>
      <c r="J227" s="143">
        <f>ROUND(I227*H227,2)</f>
        <v>0</v>
      </c>
      <c r="K227" s="139" t="s">
        <v>202</v>
      </c>
      <c r="L227" s="32"/>
      <c r="M227" s="144" t="s">
        <v>1</v>
      </c>
      <c r="N227" s="145" t="s">
        <v>46</v>
      </c>
      <c r="P227" s="146">
        <f>O227*H227</f>
        <v>0</v>
      </c>
      <c r="Q227" s="146">
        <v>0</v>
      </c>
      <c r="R227" s="146">
        <f>Q227*H227</f>
        <v>0</v>
      </c>
      <c r="S227" s="146">
        <v>0</v>
      </c>
      <c r="T227" s="147">
        <f>S227*H227</f>
        <v>0</v>
      </c>
      <c r="AR227" s="148" t="s">
        <v>203</v>
      </c>
      <c r="AT227" s="148" t="s">
        <v>198</v>
      </c>
      <c r="AU227" s="148" t="s">
        <v>89</v>
      </c>
      <c r="AY227" s="17" t="s">
        <v>196</v>
      </c>
      <c r="BE227" s="149">
        <f>IF(N227="základní",J227,0)</f>
        <v>0</v>
      </c>
      <c r="BF227" s="149">
        <f>IF(N227="snížená",J227,0)</f>
        <v>0</v>
      </c>
      <c r="BG227" s="149">
        <f>IF(N227="zákl. přenesená",J227,0)</f>
        <v>0</v>
      </c>
      <c r="BH227" s="149">
        <f>IF(N227="sníž. přenesená",J227,0)</f>
        <v>0</v>
      </c>
      <c r="BI227" s="149">
        <f>IF(N227="nulová",J227,0)</f>
        <v>0</v>
      </c>
      <c r="BJ227" s="17" t="s">
        <v>21</v>
      </c>
      <c r="BK227" s="149">
        <f>ROUND(I227*H227,2)</f>
        <v>0</v>
      </c>
      <c r="BL227" s="17" t="s">
        <v>203</v>
      </c>
      <c r="BM227" s="148" t="s">
        <v>1860</v>
      </c>
    </row>
    <row r="228" spans="2:65" s="1" customFormat="1" ht="24.2" customHeight="1">
      <c r="B228" s="32"/>
      <c r="C228" s="137" t="s">
        <v>377</v>
      </c>
      <c r="D228" s="137" t="s">
        <v>198</v>
      </c>
      <c r="E228" s="138" t="s">
        <v>1861</v>
      </c>
      <c r="F228" s="139" t="s">
        <v>1862</v>
      </c>
      <c r="G228" s="140" t="s">
        <v>227</v>
      </c>
      <c r="H228" s="141">
        <v>12</v>
      </c>
      <c r="I228" s="142"/>
      <c r="J228" s="143">
        <f>ROUND(I228*H228,2)</f>
        <v>0</v>
      </c>
      <c r="K228" s="139" t="s">
        <v>202</v>
      </c>
      <c r="L228" s="32"/>
      <c r="M228" s="144" t="s">
        <v>1</v>
      </c>
      <c r="N228" s="145" t="s">
        <v>46</v>
      </c>
      <c r="P228" s="146">
        <f>O228*H228</f>
        <v>0</v>
      </c>
      <c r="Q228" s="146">
        <v>5.7829999999999999E-2</v>
      </c>
      <c r="R228" s="146">
        <f>Q228*H228</f>
        <v>0.69396000000000002</v>
      </c>
      <c r="S228" s="146">
        <v>0</v>
      </c>
      <c r="T228" s="147">
        <f>S228*H228</f>
        <v>0</v>
      </c>
      <c r="AR228" s="148" t="s">
        <v>203</v>
      </c>
      <c r="AT228" s="148" t="s">
        <v>198</v>
      </c>
      <c r="AU228" s="148" t="s">
        <v>89</v>
      </c>
      <c r="AY228" s="17" t="s">
        <v>196</v>
      </c>
      <c r="BE228" s="149">
        <f>IF(N228="základní",J228,0)</f>
        <v>0</v>
      </c>
      <c r="BF228" s="149">
        <f>IF(N228="snížená",J228,0)</f>
        <v>0</v>
      </c>
      <c r="BG228" s="149">
        <f>IF(N228="zákl. přenesená",J228,0)</f>
        <v>0</v>
      </c>
      <c r="BH228" s="149">
        <f>IF(N228="sníž. přenesená",J228,0)</f>
        <v>0</v>
      </c>
      <c r="BI228" s="149">
        <f>IF(N228="nulová",J228,0)</f>
        <v>0</v>
      </c>
      <c r="BJ228" s="17" t="s">
        <v>21</v>
      </c>
      <c r="BK228" s="149">
        <f>ROUND(I228*H228,2)</f>
        <v>0</v>
      </c>
      <c r="BL228" s="17" t="s">
        <v>203</v>
      </c>
      <c r="BM228" s="148" t="s">
        <v>1863</v>
      </c>
    </row>
    <row r="229" spans="2:65" s="12" customFormat="1" ht="11.25">
      <c r="B229" s="150"/>
      <c r="D229" s="151" t="s">
        <v>205</v>
      </c>
      <c r="E229" s="152" t="s">
        <v>1</v>
      </c>
      <c r="F229" s="153" t="s">
        <v>1864</v>
      </c>
      <c r="H229" s="154">
        <v>12</v>
      </c>
      <c r="I229" s="155"/>
      <c r="L229" s="150"/>
      <c r="M229" s="156"/>
      <c r="T229" s="157"/>
      <c r="AT229" s="152" t="s">
        <v>205</v>
      </c>
      <c r="AU229" s="152" t="s">
        <v>89</v>
      </c>
      <c r="AV229" s="12" t="s">
        <v>89</v>
      </c>
      <c r="AW229" s="12" t="s">
        <v>36</v>
      </c>
      <c r="AX229" s="12" t="s">
        <v>21</v>
      </c>
      <c r="AY229" s="152" t="s">
        <v>196</v>
      </c>
    </row>
    <row r="230" spans="2:65" s="1" customFormat="1" ht="16.5" customHeight="1">
      <c r="B230" s="32"/>
      <c r="C230" s="178" t="s">
        <v>380</v>
      </c>
      <c r="D230" s="178" t="s">
        <v>351</v>
      </c>
      <c r="E230" s="179" t="s">
        <v>1865</v>
      </c>
      <c r="F230" s="180" t="s">
        <v>1866</v>
      </c>
      <c r="G230" s="181" t="s">
        <v>512</v>
      </c>
      <c r="H230" s="182">
        <v>12.12</v>
      </c>
      <c r="I230" s="183"/>
      <c r="J230" s="184">
        <f>ROUND(I230*H230,2)</f>
        <v>0</v>
      </c>
      <c r="K230" s="180" t="s">
        <v>217</v>
      </c>
      <c r="L230" s="185"/>
      <c r="M230" s="186" t="s">
        <v>1</v>
      </c>
      <c r="N230" s="187" t="s">
        <v>46</v>
      </c>
      <c r="P230" s="146">
        <f>O230*H230</f>
        <v>0</v>
      </c>
      <c r="Q230" s="146">
        <v>1.7000000000000001E-2</v>
      </c>
      <c r="R230" s="146">
        <f>Q230*H230</f>
        <v>0.20604</v>
      </c>
      <c r="S230" s="146">
        <v>0</v>
      </c>
      <c r="T230" s="147">
        <f>S230*H230</f>
        <v>0</v>
      </c>
      <c r="AR230" s="148" t="s">
        <v>235</v>
      </c>
      <c r="AT230" s="148" t="s">
        <v>351</v>
      </c>
      <c r="AU230" s="148" t="s">
        <v>89</v>
      </c>
      <c r="AY230" s="17" t="s">
        <v>196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7" t="s">
        <v>21</v>
      </c>
      <c r="BK230" s="149">
        <f>ROUND(I230*H230,2)</f>
        <v>0</v>
      </c>
      <c r="BL230" s="17" t="s">
        <v>203</v>
      </c>
      <c r="BM230" s="148" t="s">
        <v>1867</v>
      </c>
    </row>
    <row r="231" spans="2:65" s="12" customFormat="1" ht="11.25">
      <c r="B231" s="150"/>
      <c r="D231" s="151" t="s">
        <v>205</v>
      </c>
      <c r="F231" s="153" t="s">
        <v>1868</v>
      </c>
      <c r="H231" s="154">
        <v>12.12</v>
      </c>
      <c r="I231" s="155"/>
      <c r="L231" s="150"/>
      <c r="M231" s="156"/>
      <c r="T231" s="157"/>
      <c r="AT231" s="152" t="s">
        <v>205</v>
      </c>
      <c r="AU231" s="152" t="s">
        <v>89</v>
      </c>
      <c r="AV231" s="12" t="s">
        <v>89</v>
      </c>
      <c r="AW231" s="12" t="s">
        <v>4</v>
      </c>
      <c r="AX231" s="12" t="s">
        <v>21</v>
      </c>
      <c r="AY231" s="152" t="s">
        <v>196</v>
      </c>
    </row>
    <row r="232" spans="2:65" s="1" customFormat="1" ht="24.2" customHeight="1">
      <c r="B232" s="32"/>
      <c r="C232" s="137" t="s">
        <v>383</v>
      </c>
      <c r="D232" s="137" t="s">
        <v>198</v>
      </c>
      <c r="E232" s="138" t="s">
        <v>1869</v>
      </c>
      <c r="F232" s="139" t="s">
        <v>1870</v>
      </c>
      <c r="G232" s="140" t="s">
        <v>276</v>
      </c>
      <c r="H232" s="141">
        <v>1.7569999999999999</v>
      </c>
      <c r="I232" s="142"/>
      <c r="J232" s="143">
        <f>ROUND(I232*H232,2)</f>
        <v>0</v>
      </c>
      <c r="K232" s="139" t="s">
        <v>217</v>
      </c>
      <c r="L232" s="32"/>
      <c r="M232" s="144" t="s">
        <v>1</v>
      </c>
      <c r="N232" s="145" t="s">
        <v>46</v>
      </c>
      <c r="P232" s="146">
        <f>O232*H232</f>
        <v>0</v>
      </c>
      <c r="Q232" s="146">
        <v>2.3010199999999998</v>
      </c>
      <c r="R232" s="146">
        <f>Q232*H232</f>
        <v>4.0428921399999993</v>
      </c>
      <c r="S232" s="146">
        <v>0</v>
      </c>
      <c r="T232" s="147">
        <f>S232*H232</f>
        <v>0</v>
      </c>
      <c r="AR232" s="148" t="s">
        <v>203</v>
      </c>
      <c r="AT232" s="148" t="s">
        <v>198</v>
      </c>
      <c r="AU232" s="148" t="s">
        <v>89</v>
      </c>
      <c r="AY232" s="17" t="s">
        <v>196</v>
      </c>
      <c r="BE232" s="149">
        <f>IF(N232="základní",J232,0)</f>
        <v>0</v>
      </c>
      <c r="BF232" s="149">
        <f>IF(N232="snížená",J232,0)</f>
        <v>0</v>
      </c>
      <c r="BG232" s="149">
        <f>IF(N232="zákl. přenesená",J232,0)</f>
        <v>0</v>
      </c>
      <c r="BH232" s="149">
        <f>IF(N232="sníž. přenesená",J232,0)</f>
        <v>0</v>
      </c>
      <c r="BI232" s="149">
        <f>IF(N232="nulová",J232,0)</f>
        <v>0</v>
      </c>
      <c r="BJ232" s="17" t="s">
        <v>21</v>
      </c>
      <c r="BK232" s="149">
        <f>ROUND(I232*H232,2)</f>
        <v>0</v>
      </c>
      <c r="BL232" s="17" t="s">
        <v>203</v>
      </c>
      <c r="BM232" s="148" t="s">
        <v>1871</v>
      </c>
    </row>
    <row r="233" spans="2:65" s="12" customFormat="1" ht="11.25">
      <c r="B233" s="150"/>
      <c r="D233" s="151" t="s">
        <v>205</v>
      </c>
      <c r="E233" s="152" t="s">
        <v>1</v>
      </c>
      <c r="F233" s="153" t="s">
        <v>1872</v>
      </c>
      <c r="H233" s="154">
        <v>0.52800000000000002</v>
      </c>
      <c r="I233" s="155"/>
      <c r="L233" s="150"/>
      <c r="M233" s="156"/>
      <c r="T233" s="157"/>
      <c r="AT233" s="152" t="s">
        <v>205</v>
      </c>
      <c r="AU233" s="152" t="s">
        <v>89</v>
      </c>
      <c r="AV233" s="12" t="s">
        <v>89</v>
      </c>
      <c r="AW233" s="12" t="s">
        <v>36</v>
      </c>
      <c r="AX233" s="12" t="s">
        <v>81</v>
      </c>
      <c r="AY233" s="152" t="s">
        <v>196</v>
      </c>
    </row>
    <row r="234" spans="2:65" s="12" customFormat="1" ht="11.25">
      <c r="B234" s="150"/>
      <c r="D234" s="151" t="s">
        <v>205</v>
      </c>
      <c r="E234" s="152" t="s">
        <v>1</v>
      </c>
      <c r="F234" s="153" t="s">
        <v>1873</v>
      </c>
      <c r="H234" s="154">
        <v>1.2290000000000001</v>
      </c>
      <c r="I234" s="155"/>
      <c r="L234" s="150"/>
      <c r="M234" s="156"/>
      <c r="T234" s="157"/>
      <c r="AT234" s="152" t="s">
        <v>205</v>
      </c>
      <c r="AU234" s="152" t="s">
        <v>89</v>
      </c>
      <c r="AV234" s="12" t="s">
        <v>89</v>
      </c>
      <c r="AW234" s="12" t="s">
        <v>36</v>
      </c>
      <c r="AX234" s="12" t="s">
        <v>81</v>
      </c>
      <c r="AY234" s="152" t="s">
        <v>196</v>
      </c>
    </row>
    <row r="235" spans="2:65" s="14" customFormat="1" ht="11.25">
      <c r="B235" s="164"/>
      <c r="D235" s="151" t="s">
        <v>205</v>
      </c>
      <c r="E235" s="165" t="s">
        <v>1874</v>
      </c>
      <c r="F235" s="166" t="s">
        <v>249</v>
      </c>
      <c r="H235" s="167">
        <v>1.7569999999999999</v>
      </c>
      <c r="I235" s="168"/>
      <c r="L235" s="164"/>
      <c r="M235" s="169"/>
      <c r="T235" s="170"/>
      <c r="AT235" s="165" t="s">
        <v>205</v>
      </c>
      <c r="AU235" s="165" t="s">
        <v>89</v>
      </c>
      <c r="AV235" s="14" t="s">
        <v>203</v>
      </c>
      <c r="AW235" s="14" t="s">
        <v>36</v>
      </c>
      <c r="AX235" s="14" t="s">
        <v>21</v>
      </c>
      <c r="AY235" s="165" t="s">
        <v>196</v>
      </c>
    </row>
    <row r="236" spans="2:65" s="1" customFormat="1" ht="24.2" customHeight="1">
      <c r="B236" s="32"/>
      <c r="C236" s="137" t="s">
        <v>388</v>
      </c>
      <c r="D236" s="137" t="s">
        <v>198</v>
      </c>
      <c r="E236" s="138" t="s">
        <v>1875</v>
      </c>
      <c r="F236" s="139" t="s">
        <v>1876</v>
      </c>
      <c r="G236" s="140" t="s">
        <v>512</v>
      </c>
      <c r="H236" s="141">
        <v>6</v>
      </c>
      <c r="I236" s="142"/>
      <c r="J236" s="143">
        <f>ROUND(I236*H236,2)</f>
        <v>0</v>
      </c>
      <c r="K236" s="139" t="s">
        <v>202</v>
      </c>
      <c r="L236" s="32"/>
      <c r="M236" s="144" t="s">
        <v>1</v>
      </c>
      <c r="N236" s="145" t="s">
        <v>46</v>
      </c>
      <c r="P236" s="146">
        <f>O236*H236</f>
        <v>0</v>
      </c>
      <c r="Q236" s="146">
        <v>8.7419999999999998E-2</v>
      </c>
      <c r="R236" s="146">
        <f>Q236*H236</f>
        <v>0.52451999999999999</v>
      </c>
      <c r="S236" s="146">
        <v>0</v>
      </c>
      <c r="T236" s="147">
        <f>S236*H236</f>
        <v>0</v>
      </c>
      <c r="AR236" s="148" t="s">
        <v>203</v>
      </c>
      <c r="AT236" s="148" t="s">
        <v>198</v>
      </c>
      <c r="AU236" s="148" t="s">
        <v>89</v>
      </c>
      <c r="AY236" s="17" t="s">
        <v>196</v>
      </c>
      <c r="BE236" s="149">
        <f>IF(N236="základní",J236,0)</f>
        <v>0</v>
      </c>
      <c r="BF236" s="149">
        <f>IF(N236="snížená",J236,0)</f>
        <v>0</v>
      </c>
      <c r="BG236" s="149">
        <f>IF(N236="zákl. přenesená",J236,0)</f>
        <v>0</v>
      </c>
      <c r="BH236" s="149">
        <f>IF(N236="sníž. přenesená",J236,0)</f>
        <v>0</v>
      </c>
      <c r="BI236" s="149">
        <f>IF(N236="nulová",J236,0)</f>
        <v>0</v>
      </c>
      <c r="BJ236" s="17" t="s">
        <v>21</v>
      </c>
      <c r="BK236" s="149">
        <f>ROUND(I236*H236,2)</f>
        <v>0</v>
      </c>
      <c r="BL236" s="17" t="s">
        <v>203</v>
      </c>
      <c r="BM236" s="148" t="s">
        <v>1877</v>
      </c>
    </row>
    <row r="237" spans="2:65" s="12" customFormat="1" ht="11.25">
      <c r="B237" s="150"/>
      <c r="D237" s="151" t="s">
        <v>205</v>
      </c>
      <c r="E237" s="152" t="s">
        <v>1</v>
      </c>
      <c r="F237" s="153" t="s">
        <v>1816</v>
      </c>
      <c r="H237" s="154">
        <v>6</v>
      </c>
      <c r="I237" s="155"/>
      <c r="L237" s="150"/>
      <c r="M237" s="156"/>
      <c r="T237" s="157"/>
      <c r="AT237" s="152" t="s">
        <v>205</v>
      </c>
      <c r="AU237" s="152" t="s">
        <v>89</v>
      </c>
      <c r="AV237" s="12" t="s">
        <v>89</v>
      </c>
      <c r="AW237" s="12" t="s">
        <v>36</v>
      </c>
      <c r="AX237" s="12" t="s">
        <v>21</v>
      </c>
      <c r="AY237" s="152" t="s">
        <v>196</v>
      </c>
    </row>
    <row r="238" spans="2:65" s="1" customFormat="1" ht="24.2" customHeight="1">
      <c r="B238" s="32"/>
      <c r="C238" s="178" t="s">
        <v>393</v>
      </c>
      <c r="D238" s="178" t="s">
        <v>351</v>
      </c>
      <c r="E238" s="179" t="s">
        <v>1878</v>
      </c>
      <c r="F238" s="180" t="s">
        <v>1879</v>
      </c>
      <c r="G238" s="181" t="s">
        <v>512</v>
      </c>
      <c r="H238" s="182">
        <v>6</v>
      </c>
      <c r="I238" s="183"/>
      <c r="J238" s="184">
        <f>ROUND(I238*H238,2)</f>
        <v>0</v>
      </c>
      <c r="K238" s="180" t="s">
        <v>202</v>
      </c>
      <c r="L238" s="185"/>
      <c r="M238" s="186" t="s">
        <v>1</v>
      </c>
      <c r="N238" s="187" t="s">
        <v>46</v>
      </c>
      <c r="P238" s="146">
        <f>O238*H238</f>
        <v>0</v>
      </c>
      <c r="Q238" s="146">
        <v>2.7E-2</v>
      </c>
      <c r="R238" s="146">
        <f>Q238*H238</f>
        <v>0.16200000000000001</v>
      </c>
      <c r="S238" s="146">
        <v>0</v>
      </c>
      <c r="T238" s="147">
        <f>S238*H238</f>
        <v>0</v>
      </c>
      <c r="AR238" s="148" t="s">
        <v>235</v>
      </c>
      <c r="AT238" s="148" t="s">
        <v>351</v>
      </c>
      <c r="AU238" s="148" t="s">
        <v>89</v>
      </c>
      <c r="AY238" s="17" t="s">
        <v>196</v>
      </c>
      <c r="BE238" s="149">
        <f>IF(N238="základní",J238,0)</f>
        <v>0</v>
      </c>
      <c r="BF238" s="149">
        <f>IF(N238="snížená",J238,0)</f>
        <v>0</v>
      </c>
      <c r="BG238" s="149">
        <f>IF(N238="zákl. přenesená",J238,0)</f>
        <v>0</v>
      </c>
      <c r="BH238" s="149">
        <f>IF(N238="sníž. přenesená",J238,0)</f>
        <v>0</v>
      </c>
      <c r="BI238" s="149">
        <f>IF(N238="nulová",J238,0)</f>
        <v>0</v>
      </c>
      <c r="BJ238" s="17" t="s">
        <v>21</v>
      </c>
      <c r="BK238" s="149">
        <f>ROUND(I238*H238,2)</f>
        <v>0</v>
      </c>
      <c r="BL238" s="17" t="s">
        <v>203</v>
      </c>
      <c r="BM238" s="148" t="s">
        <v>1880</v>
      </c>
    </row>
    <row r="239" spans="2:65" s="1" customFormat="1" ht="33" customHeight="1">
      <c r="B239" s="32"/>
      <c r="C239" s="137" t="s">
        <v>397</v>
      </c>
      <c r="D239" s="137" t="s">
        <v>198</v>
      </c>
      <c r="E239" s="138" t="s">
        <v>1881</v>
      </c>
      <c r="F239" s="139" t="s">
        <v>1882</v>
      </c>
      <c r="G239" s="140" t="s">
        <v>276</v>
      </c>
      <c r="H239" s="141">
        <v>5.3250000000000002</v>
      </c>
      <c r="I239" s="142"/>
      <c r="J239" s="143">
        <f>ROUND(I239*H239,2)</f>
        <v>0</v>
      </c>
      <c r="K239" s="139" t="s">
        <v>202</v>
      </c>
      <c r="L239" s="32"/>
      <c r="M239" s="144" t="s">
        <v>1</v>
      </c>
      <c r="N239" s="145" t="s">
        <v>46</v>
      </c>
      <c r="P239" s="146">
        <f>O239*H239</f>
        <v>0</v>
      </c>
      <c r="Q239" s="146">
        <v>0</v>
      </c>
      <c r="R239" s="146">
        <f>Q239*H239</f>
        <v>0</v>
      </c>
      <c r="S239" s="146">
        <v>0</v>
      </c>
      <c r="T239" s="147">
        <f>S239*H239</f>
        <v>0</v>
      </c>
      <c r="AR239" s="148" t="s">
        <v>203</v>
      </c>
      <c r="AT239" s="148" t="s">
        <v>198</v>
      </c>
      <c r="AU239" s="148" t="s">
        <v>89</v>
      </c>
      <c r="AY239" s="17" t="s">
        <v>196</v>
      </c>
      <c r="BE239" s="149">
        <f>IF(N239="základní",J239,0)</f>
        <v>0</v>
      </c>
      <c r="BF239" s="149">
        <f>IF(N239="snížená",J239,0)</f>
        <v>0</v>
      </c>
      <c r="BG239" s="149">
        <f>IF(N239="zákl. přenesená",J239,0)</f>
        <v>0</v>
      </c>
      <c r="BH239" s="149">
        <f>IF(N239="sníž. přenesená",J239,0)</f>
        <v>0</v>
      </c>
      <c r="BI239" s="149">
        <f>IF(N239="nulová",J239,0)</f>
        <v>0</v>
      </c>
      <c r="BJ239" s="17" t="s">
        <v>21</v>
      </c>
      <c r="BK239" s="149">
        <f>ROUND(I239*H239,2)</f>
        <v>0</v>
      </c>
      <c r="BL239" s="17" t="s">
        <v>203</v>
      </c>
      <c r="BM239" s="148" t="s">
        <v>1883</v>
      </c>
    </row>
    <row r="240" spans="2:65" s="13" customFormat="1" ht="11.25">
      <c r="B240" s="158"/>
      <c r="D240" s="151" t="s">
        <v>205</v>
      </c>
      <c r="E240" s="159" t="s">
        <v>1</v>
      </c>
      <c r="F240" s="160" t="s">
        <v>1884</v>
      </c>
      <c r="H240" s="159" t="s">
        <v>1</v>
      </c>
      <c r="I240" s="161"/>
      <c r="L240" s="158"/>
      <c r="M240" s="162"/>
      <c r="T240" s="163"/>
      <c r="AT240" s="159" t="s">
        <v>205</v>
      </c>
      <c r="AU240" s="159" t="s">
        <v>89</v>
      </c>
      <c r="AV240" s="13" t="s">
        <v>21</v>
      </c>
      <c r="AW240" s="13" t="s">
        <v>36</v>
      </c>
      <c r="AX240" s="13" t="s">
        <v>81</v>
      </c>
      <c r="AY240" s="159" t="s">
        <v>196</v>
      </c>
    </row>
    <row r="241" spans="2:65" s="12" customFormat="1" ht="11.25">
      <c r="B241" s="150"/>
      <c r="D241" s="151" t="s">
        <v>205</v>
      </c>
      <c r="E241" s="152" t="s">
        <v>1</v>
      </c>
      <c r="F241" s="153" t="s">
        <v>1885</v>
      </c>
      <c r="H241" s="154">
        <v>5.3250000000000002</v>
      </c>
      <c r="I241" s="155"/>
      <c r="L241" s="150"/>
      <c r="M241" s="156"/>
      <c r="T241" s="157"/>
      <c r="AT241" s="152" t="s">
        <v>205</v>
      </c>
      <c r="AU241" s="152" t="s">
        <v>89</v>
      </c>
      <c r="AV241" s="12" t="s">
        <v>89</v>
      </c>
      <c r="AW241" s="12" t="s">
        <v>36</v>
      </c>
      <c r="AX241" s="12" t="s">
        <v>81</v>
      </c>
      <c r="AY241" s="152" t="s">
        <v>196</v>
      </c>
    </row>
    <row r="242" spans="2:65" s="14" customFormat="1" ht="11.25">
      <c r="B242" s="164"/>
      <c r="D242" s="151" t="s">
        <v>205</v>
      </c>
      <c r="E242" s="165" t="s">
        <v>1804</v>
      </c>
      <c r="F242" s="166" t="s">
        <v>249</v>
      </c>
      <c r="H242" s="167">
        <v>5.3250000000000002</v>
      </c>
      <c r="I242" s="168"/>
      <c r="L242" s="164"/>
      <c r="M242" s="169"/>
      <c r="T242" s="170"/>
      <c r="AT242" s="165" t="s">
        <v>205</v>
      </c>
      <c r="AU242" s="165" t="s">
        <v>89</v>
      </c>
      <c r="AV242" s="14" t="s">
        <v>203</v>
      </c>
      <c r="AW242" s="14" t="s">
        <v>36</v>
      </c>
      <c r="AX242" s="14" t="s">
        <v>21</v>
      </c>
      <c r="AY242" s="165" t="s">
        <v>196</v>
      </c>
    </row>
    <row r="243" spans="2:65" s="1" customFormat="1" ht="24.2" customHeight="1">
      <c r="B243" s="32"/>
      <c r="C243" s="137" t="s">
        <v>403</v>
      </c>
      <c r="D243" s="137" t="s">
        <v>198</v>
      </c>
      <c r="E243" s="138" t="s">
        <v>1886</v>
      </c>
      <c r="F243" s="139" t="s">
        <v>1887</v>
      </c>
      <c r="G243" s="140" t="s">
        <v>201</v>
      </c>
      <c r="H243" s="141">
        <v>29.61</v>
      </c>
      <c r="I243" s="142"/>
      <c r="J243" s="143">
        <f>ROUND(I243*H243,2)</f>
        <v>0</v>
      </c>
      <c r="K243" s="139" t="s">
        <v>202</v>
      </c>
      <c r="L243" s="32"/>
      <c r="M243" s="144" t="s">
        <v>1</v>
      </c>
      <c r="N243" s="145" t="s">
        <v>46</v>
      </c>
      <c r="P243" s="146">
        <f>O243*H243</f>
        <v>0</v>
      </c>
      <c r="Q243" s="146">
        <v>1.328E-2</v>
      </c>
      <c r="R243" s="146">
        <f>Q243*H243</f>
        <v>0.39322079999999998</v>
      </c>
      <c r="S243" s="146">
        <v>0</v>
      </c>
      <c r="T243" s="147">
        <f>S243*H243</f>
        <v>0</v>
      </c>
      <c r="AR243" s="148" t="s">
        <v>203</v>
      </c>
      <c r="AT243" s="148" t="s">
        <v>198</v>
      </c>
      <c r="AU243" s="148" t="s">
        <v>89</v>
      </c>
      <c r="AY243" s="17" t="s">
        <v>196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7" t="s">
        <v>21</v>
      </c>
      <c r="BK243" s="149">
        <f>ROUND(I243*H243,2)</f>
        <v>0</v>
      </c>
      <c r="BL243" s="17" t="s">
        <v>203</v>
      </c>
      <c r="BM243" s="148" t="s">
        <v>1888</v>
      </c>
    </row>
    <row r="244" spans="2:65" s="12" customFormat="1" ht="11.25">
      <c r="B244" s="150"/>
      <c r="D244" s="151" t="s">
        <v>205</v>
      </c>
      <c r="E244" s="152" t="s">
        <v>1</v>
      </c>
      <c r="F244" s="153" t="s">
        <v>1889</v>
      </c>
      <c r="H244" s="154">
        <v>29.61</v>
      </c>
      <c r="I244" s="155"/>
      <c r="L244" s="150"/>
      <c r="M244" s="156"/>
      <c r="T244" s="157"/>
      <c r="AT244" s="152" t="s">
        <v>205</v>
      </c>
      <c r="AU244" s="152" t="s">
        <v>89</v>
      </c>
      <c r="AV244" s="12" t="s">
        <v>89</v>
      </c>
      <c r="AW244" s="12" t="s">
        <v>36</v>
      </c>
      <c r="AX244" s="12" t="s">
        <v>21</v>
      </c>
      <c r="AY244" s="152" t="s">
        <v>196</v>
      </c>
    </row>
    <row r="245" spans="2:65" s="1" customFormat="1" ht="24.2" customHeight="1">
      <c r="B245" s="32"/>
      <c r="C245" s="137" t="s">
        <v>411</v>
      </c>
      <c r="D245" s="137" t="s">
        <v>198</v>
      </c>
      <c r="E245" s="138" t="s">
        <v>1890</v>
      </c>
      <c r="F245" s="139" t="s">
        <v>1891</v>
      </c>
      <c r="G245" s="140" t="s">
        <v>201</v>
      </c>
      <c r="H245" s="141">
        <v>29.61</v>
      </c>
      <c r="I245" s="142"/>
      <c r="J245" s="143">
        <f>ROUND(I245*H245,2)</f>
        <v>0</v>
      </c>
      <c r="K245" s="139" t="s">
        <v>202</v>
      </c>
      <c r="L245" s="32"/>
      <c r="M245" s="144" t="s">
        <v>1</v>
      </c>
      <c r="N245" s="145" t="s">
        <v>46</v>
      </c>
      <c r="P245" s="146">
        <f>O245*H245</f>
        <v>0</v>
      </c>
      <c r="Q245" s="146">
        <v>0</v>
      </c>
      <c r="R245" s="146">
        <f>Q245*H245</f>
        <v>0</v>
      </c>
      <c r="S245" s="146">
        <v>0</v>
      </c>
      <c r="T245" s="147">
        <f>S245*H245</f>
        <v>0</v>
      </c>
      <c r="AR245" s="148" t="s">
        <v>203</v>
      </c>
      <c r="AT245" s="148" t="s">
        <v>198</v>
      </c>
      <c r="AU245" s="148" t="s">
        <v>89</v>
      </c>
      <c r="AY245" s="17" t="s">
        <v>196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7" t="s">
        <v>21</v>
      </c>
      <c r="BK245" s="149">
        <f>ROUND(I245*H245,2)</f>
        <v>0</v>
      </c>
      <c r="BL245" s="17" t="s">
        <v>203</v>
      </c>
      <c r="BM245" s="148" t="s">
        <v>1892</v>
      </c>
    </row>
    <row r="246" spans="2:65" s="11" customFormat="1" ht="22.9" customHeight="1">
      <c r="B246" s="125"/>
      <c r="D246" s="126" t="s">
        <v>80</v>
      </c>
      <c r="E246" s="135" t="s">
        <v>395</v>
      </c>
      <c r="F246" s="135" t="s">
        <v>396</v>
      </c>
      <c r="I246" s="128"/>
      <c r="J246" s="136">
        <f>BK246</f>
        <v>0</v>
      </c>
      <c r="L246" s="125"/>
      <c r="M246" s="130"/>
      <c r="P246" s="131">
        <f>SUM(P247:P323)</f>
        <v>0</v>
      </c>
      <c r="R246" s="131">
        <f>SUM(R247:R323)</f>
        <v>12.0355458</v>
      </c>
      <c r="T246" s="132">
        <f>SUM(T247:T323)</f>
        <v>59.614770000000007</v>
      </c>
      <c r="AR246" s="126" t="s">
        <v>21</v>
      </c>
      <c r="AT246" s="133" t="s">
        <v>80</v>
      </c>
      <c r="AU246" s="133" t="s">
        <v>21</v>
      </c>
      <c r="AY246" s="126" t="s">
        <v>196</v>
      </c>
      <c r="BK246" s="134">
        <f>SUM(BK247:BK323)</f>
        <v>0</v>
      </c>
    </row>
    <row r="247" spans="2:65" s="1" customFormat="1" ht="24.2" customHeight="1">
      <c r="B247" s="32"/>
      <c r="C247" s="137" t="s">
        <v>416</v>
      </c>
      <c r="D247" s="137" t="s">
        <v>198</v>
      </c>
      <c r="E247" s="138" t="s">
        <v>398</v>
      </c>
      <c r="F247" s="139" t="s">
        <v>399</v>
      </c>
      <c r="G247" s="140" t="s">
        <v>201</v>
      </c>
      <c r="H247" s="141">
        <v>265.89</v>
      </c>
      <c r="I247" s="142"/>
      <c r="J247" s="143">
        <f>ROUND(I247*H247,2)</f>
        <v>0</v>
      </c>
      <c r="K247" s="139" t="s">
        <v>202</v>
      </c>
      <c r="L247" s="32"/>
      <c r="M247" s="144" t="s">
        <v>1</v>
      </c>
      <c r="N247" s="145" t="s">
        <v>46</v>
      </c>
      <c r="P247" s="146">
        <f>O247*H247</f>
        <v>0</v>
      </c>
      <c r="Q247" s="146">
        <v>0</v>
      </c>
      <c r="R247" s="146">
        <f>Q247*H247</f>
        <v>0</v>
      </c>
      <c r="S247" s="146">
        <v>9.8000000000000004E-2</v>
      </c>
      <c r="T247" s="147">
        <f>S247*H247</f>
        <v>26.057220000000001</v>
      </c>
      <c r="AR247" s="148" t="s">
        <v>203</v>
      </c>
      <c r="AT247" s="148" t="s">
        <v>198</v>
      </c>
      <c r="AU247" s="148" t="s">
        <v>89</v>
      </c>
      <c r="AY247" s="17" t="s">
        <v>196</v>
      </c>
      <c r="BE247" s="149">
        <f>IF(N247="základní",J247,0)</f>
        <v>0</v>
      </c>
      <c r="BF247" s="149">
        <f>IF(N247="snížená",J247,0)</f>
        <v>0</v>
      </c>
      <c r="BG247" s="149">
        <f>IF(N247="zákl. přenesená",J247,0)</f>
        <v>0</v>
      </c>
      <c r="BH247" s="149">
        <f>IF(N247="sníž. přenesená",J247,0)</f>
        <v>0</v>
      </c>
      <c r="BI247" s="149">
        <f>IF(N247="nulová",J247,0)</f>
        <v>0</v>
      </c>
      <c r="BJ247" s="17" t="s">
        <v>21</v>
      </c>
      <c r="BK247" s="149">
        <f>ROUND(I247*H247,2)</f>
        <v>0</v>
      </c>
      <c r="BL247" s="17" t="s">
        <v>203</v>
      </c>
      <c r="BM247" s="148" t="s">
        <v>400</v>
      </c>
    </row>
    <row r="248" spans="2:65" s="12" customFormat="1" ht="11.25">
      <c r="B248" s="150"/>
      <c r="D248" s="151" t="s">
        <v>205</v>
      </c>
      <c r="E248" s="152" t="s">
        <v>1</v>
      </c>
      <c r="F248" s="153" t="s">
        <v>401</v>
      </c>
      <c r="H248" s="154">
        <v>157.08000000000001</v>
      </c>
      <c r="I248" s="155"/>
      <c r="L248" s="150"/>
      <c r="M248" s="156"/>
      <c r="T248" s="157"/>
      <c r="AT248" s="152" t="s">
        <v>205</v>
      </c>
      <c r="AU248" s="152" t="s">
        <v>89</v>
      </c>
      <c r="AV248" s="12" t="s">
        <v>89</v>
      </c>
      <c r="AW248" s="12" t="s">
        <v>36</v>
      </c>
      <c r="AX248" s="12" t="s">
        <v>81</v>
      </c>
      <c r="AY248" s="152" t="s">
        <v>196</v>
      </c>
    </row>
    <row r="249" spans="2:65" s="12" customFormat="1" ht="11.25">
      <c r="B249" s="150"/>
      <c r="D249" s="151" t="s">
        <v>205</v>
      </c>
      <c r="E249" s="152" t="s">
        <v>1</v>
      </c>
      <c r="F249" s="153" t="s">
        <v>402</v>
      </c>
      <c r="H249" s="154">
        <v>108.81</v>
      </c>
      <c r="I249" s="155"/>
      <c r="L249" s="150"/>
      <c r="M249" s="156"/>
      <c r="T249" s="157"/>
      <c r="AT249" s="152" t="s">
        <v>205</v>
      </c>
      <c r="AU249" s="152" t="s">
        <v>89</v>
      </c>
      <c r="AV249" s="12" t="s">
        <v>89</v>
      </c>
      <c r="AW249" s="12" t="s">
        <v>36</v>
      </c>
      <c r="AX249" s="12" t="s">
        <v>81</v>
      </c>
      <c r="AY249" s="152" t="s">
        <v>196</v>
      </c>
    </row>
    <row r="250" spans="2:65" s="14" customFormat="1" ht="11.25">
      <c r="B250" s="164"/>
      <c r="D250" s="151" t="s">
        <v>205</v>
      </c>
      <c r="E250" s="165" t="s">
        <v>1</v>
      </c>
      <c r="F250" s="166" t="s">
        <v>249</v>
      </c>
      <c r="H250" s="167">
        <v>265.89</v>
      </c>
      <c r="I250" s="168"/>
      <c r="L250" s="164"/>
      <c r="M250" s="169"/>
      <c r="T250" s="170"/>
      <c r="AT250" s="165" t="s">
        <v>205</v>
      </c>
      <c r="AU250" s="165" t="s">
        <v>89</v>
      </c>
      <c r="AV250" s="14" t="s">
        <v>203</v>
      </c>
      <c r="AW250" s="14" t="s">
        <v>36</v>
      </c>
      <c r="AX250" s="14" t="s">
        <v>21</v>
      </c>
      <c r="AY250" s="165" t="s">
        <v>196</v>
      </c>
    </row>
    <row r="251" spans="2:65" s="1" customFormat="1" ht="16.5" customHeight="1">
      <c r="B251" s="32"/>
      <c r="C251" s="137" t="s">
        <v>422</v>
      </c>
      <c r="D251" s="137" t="s">
        <v>198</v>
      </c>
      <c r="E251" s="138" t="s">
        <v>404</v>
      </c>
      <c r="F251" s="139" t="s">
        <v>405</v>
      </c>
      <c r="G251" s="140" t="s">
        <v>227</v>
      </c>
      <c r="H251" s="141">
        <v>248.28</v>
      </c>
      <c r="I251" s="142"/>
      <c r="J251" s="143">
        <f>ROUND(I251*H251,2)</f>
        <v>0</v>
      </c>
      <c r="K251" s="139" t="s">
        <v>202</v>
      </c>
      <c r="L251" s="32"/>
      <c r="M251" s="144" t="s">
        <v>1</v>
      </c>
      <c r="N251" s="145" t="s">
        <v>46</v>
      </c>
      <c r="P251" s="146">
        <f>O251*H251</f>
        <v>0</v>
      </c>
      <c r="Q251" s="146">
        <v>0</v>
      </c>
      <c r="R251" s="146">
        <f>Q251*H251</f>
        <v>0</v>
      </c>
      <c r="S251" s="146">
        <v>0</v>
      </c>
      <c r="T251" s="147">
        <f>S251*H251</f>
        <v>0</v>
      </c>
      <c r="AR251" s="148" t="s">
        <v>203</v>
      </c>
      <c r="AT251" s="148" t="s">
        <v>198</v>
      </c>
      <c r="AU251" s="148" t="s">
        <v>89</v>
      </c>
      <c r="AY251" s="17" t="s">
        <v>196</v>
      </c>
      <c r="BE251" s="149">
        <f>IF(N251="základní",J251,0)</f>
        <v>0</v>
      </c>
      <c r="BF251" s="149">
        <f>IF(N251="snížená",J251,0)</f>
        <v>0</v>
      </c>
      <c r="BG251" s="149">
        <f>IF(N251="zákl. přenesená",J251,0)</f>
        <v>0</v>
      </c>
      <c r="BH251" s="149">
        <f>IF(N251="sníž. přenesená",J251,0)</f>
        <v>0</v>
      </c>
      <c r="BI251" s="149">
        <f>IF(N251="nulová",J251,0)</f>
        <v>0</v>
      </c>
      <c r="BJ251" s="17" t="s">
        <v>21</v>
      </c>
      <c r="BK251" s="149">
        <f>ROUND(I251*H251,2)</f>
        <v>0</v>
      </c>
      <c r="BL251" s="17" t="s">
        <v>203</v>
      </c>
      <c r="BM251" s="148" t="s">
        <v>406</v>
      </c>
    </row>
    <row r="252" spans="2:65" s="13" customFormat="1" ht="11.25">
      <c r="B252" s="158"/>
      <c r="D252" s="151" t="s">
        <v>205</v>
      </c>
      <c r="E252" s="159" t="s">
        <v>1</v>
      </c>
      <c r="F252" s="160" t="s">
        <v>407</v>
      </c>
      <c r="H252" s="159" t="s">
        <v>1</v>
      </c>
      <c r="I252" s="161"/>
      <c r="L252" s="158"/>
      <c r="M252" s="162"/>
      <c r="T252" s="163"/>
      <c r="AT252" s="159" t="s">
        <v>205</v>
      </c>
      <c r="AU252" s="159" t="s">
        <v>89</v>
      </c>
      <c r="AV252" s="13" t="s">
        <v>21</v>
      </c>
      <c r="AW252" s="13" t="s">
        <v>36</v>
      </c>
      <c r="AX252" s="13" t="s">
        <v>81</v>
      </c>
      <c r="AY252" s="159" t="s">
        <v>196</v>
      </c>
    </row>
    <row r="253" spans="2:65" s="12" customFormat="1" ht="11.25">
      <c r="B253" s="150"/>
      <c r="D253" s="151" t="s">
        <v>205</v>
      </c>
      <c r="E253" s="152" t="s">
        <v>1</v>
      </c>
      <c r="F253" s="153" t="s">
        <v>1893</v>
      </c>
      <c r="H253" s="154">
        <v>84.54</v>
      </c>
      <c r="I253" s="155"/>
      <c r="L253" s="150"/>
      <c r="M253" s="156"/>
      <c r="T253" s="157"/>
      <c r="AT253" s="152" t="s">
        <v>205</v>
      </c>
      <c r="AU253" s="152" t="s">
        <v>89</v>
      </c>
      <c r="AV253" s="12" t="s">
        <v>89</v>
      </c>
      <c r="AW253" s="12" t="s">
        <v>36</v>
      </c>
      <c r="AX253" s="12" t="s">
        <v>81</v>
      </c>
      <c r="AY253" s="152" t="s">
        <v>196</v>
      </c>
    </row>
    <row r="254" spans="2:65" s="12" customFormat="1" ht="11.25">
      <c r="B254" s="150"/>
      <c r="D254" s="151" t="s">
        <v>205</v>
      </c>
      <c r="E254" s="152" t="s">
        <v>1</v>
      </c>
      <c r="F254" s="153" t="s">
        <v>1894</v>
      </c>
      <c r="H254" s="154">
        <v>48.6</v>
      </c>
      <c r="I254" s="155"/>
      <c r="L254" s="150"/>
      <c r="M254" s="156"/>
      <c r="T254" s="157"/>
      <c r="AT254" s="152" t="s">
        <v>205</v>
      </c>
      <c r="AU254" s="152" t="s">
        <v>89</v>
      </c>
      <c r="AV254" s="12" t="s">
        <v>89</v>
      </c>
      <c r="AW254" s="12" t="s">
        <v>36</v>
      </c>
      <c r="AX254" s="12" t="s">
        <v>81</v>
      </c>
      <c r="AY254" s="152" t="s">
        <v>196</v>
      </c>
    </row>
    <row r="255" spans="2:65" s="15" customFormat="1" ht="11.25">
      <c r="B255" s="171"/>
      <c r="D255" s="151" t="s">
        <v>205</v>
      </c>
      <c r="E255" s="172" t="s">
        <v>152</v>
      </c>
      <c r="F255" s="173" t="s">
        <v>304</v>
      </c>
      <c r="H255" s="174">
        <v>133.13999999999999</v>
      </c>
      <c r="I255" s="175"/>
      <c r="L255" s="171"/>
      <c r="M255" s="176"/>
      <c r="T255" s="177"/>
      <c r="AT255" s="172" t="s">
        <v>205</v>
      </c>
      <c r="AU255" s="172" t="s">
        <v>89</v>
      </c>
      <c r="AV255" s="15" t="s">
        <v>97</v>
      </c>
      <c r="AW255" s="15" t="s">
        <v>36</v>
      </c>
      <c r="AX255" s="15" t="s">
        <v>81</v>
      </c>
      <c r="AY255" s="172" t="s">
        <v>196</v>
      </c>
    </row>
    <row r="256" spans="2:65" s="13" customFormat="1" ht="11.25">
      <c r="B256" s="158"/>
      <c r="D256" s="151" t="s">
        <v>205</v>
      </c>
      <c r="E256" s="159" t="s">
        <v>1</v>
      </c>
      <c r="F256" s="160" t="s">
        <v>409</v>
      </c>
      <c r="H256" s="159" t="s">
        <v>1</v>
      </c>
      <c r="I256" s="161"/>
      <c r="L256" s="158"/>
      <c r="M256" s="162"/>
      <c r="T256" s="163"/>
      <c r="AT256" s="159" t="s">
        <v>205</v>
      </c>
      <c r="AU256" s="159" t="s">
        <v>89</v>
      </c>
      <c r="AV256" s="13" t="s">
        <v>21</v>
      </c>
      <c r="AW256" s="13" t="s">
        <v>36</v>
      </c>
      <c r="AX256" s="13" t="s">
        <v>81</v>
      </c>
      <c r="AY256" s="159" t="s">
        <v>196</v>
      </c>
    </row>
    <row r="257" spans="2:65" s="12" customFormat="1" ht="11.25">
      <c r="B257" s="150"/>
      <c r="D257" s="151" t="s">
        <v>205</v>
      </c>
      <c r="E257" s="152" t="s">
        <v>1</v>
      </c>
      <c r="F257" s="153" t="s">
        <v>1895</v>
      </c>
      <c r="H257" s="154">
        <v>72.540000000000006</v>
      </c>
      <c r="I257" s="155"/>
      <c r="L257" s="150"/>
      <c r="M257" s="156"/>
      <c r="T257" s="157"/>
      <c r="AT257" s="152" t="s">
        <v>205</v>
      </c>
      <c r="AU257" s="152" t="s">
        <v>89</v>
      </c>
      <c r="AV257" s="12" t="s">
        <v>89</v>
      </c>
      <c r="AW257" s="12" t="s">
        <v>36</v>
      </c>
      <c r="AX257" s="12" t="s">
        <v>81</v>
      </c>
      <c r="AY257" s="152" t="s">
        <v>196</v>
      </c>
    </row>
    <row r="258" spans="2:65" s="12" customFormat="1" ht="11.25">
      <c r="B258" s="150"/>
      <c r="D258" s="151" t="s">
        <v>205</v>
      </c>
      <c r="E258" s="152" t="s">
        <v>1</v>
      </c>
      <c r="F258" s="153" t="s">
        <v>1896</v>
      </c>
      <c r="H258" s="154">
        <v>42.6</v>
      </c>
      <c r="I258" s="155"/>
      <c r="L258" s="150"/>
      <c r="M258" s="156"/>
      <c r="T258" s="157"/>
      <c r="AT258" s="152" t="s">
        <v>205</v>
      </c>
      <c r="AU258" s="152" t="s">
        <v>89</v>
      </c>
      <c r="AV258" s="12" t="s">
        <v>89</v>
      </c>
      <c r="AW258" s="12" t="s">
        <v>36</v>
      </c>
      <c r="AX258" s="12" t="s">
        <v>81</v>
      </c>
      <c r="AY258" s="152" t="s">
        <v>196</v>
      </c>
    </row>
    <row r="259" spans="2:65" s="14" customFormat="1" ht="11.25">
      <c r="B259" s="164"/>
      <c r="D259" s="151" t="s">
        <v>205</v>
      </c>
      <c r="E259" s="165" t="s">
        <v>1</v>
      </c>
      <c r="F259" s="166" t="s">
        <v>249</v>
      </c>
      <c r="H259" s="167">
        <v>248.28</v>
      </c>
      <c r="I259" s="168"/>
      <c r="L259" s="164"/>
      <c r="M259" s="169"/>
      <c r="T259" s="170"/>
      <c r="AT259" s="165" t="s">
        <v>205</v>
      </c>
      <c r="AU259" s="165" t="s">
        <v>89</v>
      </c>
      <c r="AV259" s="14" t="s">
        <v>203</v>
      </c>
      <c r="AW259" s="14" t="s">
        <v>36</v>
      </c>
      <c r="AX259" s="14" t="s">
        <v>21</v>
      </c>
      <c r="AY259" s="165" t="s">
        <v>196</v>
      </c>
    </row>
    <row r="260" spans="2:65" s="1" customFormat="1" ht="24.2" customHeight="1">
      <c r="B260" s="32"/>
      <c r="C260" s="137" t="s">
        <v>424</v>
      </c>
      <c r="D260" s="137" t="s">
        <v>198</v>
      </c>
      <c r="E260" s="138" t="s">
        <v>412</v>
      </c>
      <c r="F260" s="139" t="s">
        <v>413</v>
      </c>
      <c r="G260" s="140" t="s">
        <v>201</v>
      </c>
      <c r="H260" s="141">
        <v>66.540000000000006</v>
      </c>
      <c r="I260" s="142"/>
      <c r="J260" s="143">
        <f>ROUND(I260*H260,2)</f>
        <v>0</v>
      </c>
      <c r="K260" s="139" t="s">
        <v>202</v>
      </c>
      <c r="L260" s="32"/>
      <c r="M260" s="144" t="s">
        <v>1</v>
      </c>
      <c r="N260" s="145" t="s">
        <v>46</v>
      </c>
      <c r="P260" s="146">
        <f>O260*H260</f>
        <v>0</v>
      </c>
      <c r="Q260" s="146">
        <v>0</v>
      </c>
      <c r="R260" s="146">
        <f>Q260*H260</f>
        <v>0</v>
      </c>
      <c r="S260" s="146">
        <v>0.22</v>
      </c>
      <c r="T260" s="147">
        <f>S260*H260</f>
        <v>14.638800000000002</v>
      </c>
      <c r="AR260" s="148" t="s">
        <v>203</v>
      </c>
      <c r="AT260" s="148" t="s">
        <v>198</v>
      </c>
      <c r="AU260" s="148" t="s">
        <v>89</v>
      </c>
      <c r="AY260" s="17" t="s">
        <v>196</v>
      </c>
      <c r="BE260" s="149">
        <f>IF(N260="základní",J260,0)</f>
        <v>0</v>
      </c>
      <c r="BF260" s="149">
        <f>IF(N260="snížená",J260,0)</f>
        <v>0</v>
      </c>
      <c r="BG260" s="149">
        <f>IF(N260="zákl. přenesená",J260,0)</f>
        <v>0</v>
      </c>
      <c r="BH260" s="149">
        <f>IF(N260="sníž. přenesená",J260,0)</f>
        <v>0</v>
      </c>
      <c r="BI260" s="149">
        <f>IF(N260="nulová",J260,0)</f>
        <v>0</v>
      </c>
      <c r="BJ260" s="17" t="s">
        <v>21</v>
      </c>
      <c r="BK260" s="149">
        <f>ROUND(I260*H260,2)</f>
        <v>0</v>
      </c>
      <c r="BL260" s="17" t="s">
        <v>203</v>
      </c>
      <c r="BM260" s="148" t="s">
        <v>414</v>
      </c>
    </row>
    <row r="261" spans="2:65" s="12" customFormat="1" ht="11.25">
      <c r="B261" s="150"/>
      <c r="D261" s="151" t="s">
        <v>205</v>
      </c>
      <c r="E261" s="152" t="s">
        <v>1</v>
      </c>
      <c r="F261" s="153" t="s">
        <v>415</v>
      </c>
      <c r="H261" s="154">
        <v>66.540000000000006</v>
      </c>
      <c r="I261" s="155"/>
      <c r="L261" s="150"/>
      <c r="M261" s="156"/>
      <c r="T261" s="157"/>
      <c r="AT261" s="152" t="s">
        <v>205</v>
      </c>
      <c r="AU261" s="152" t="s">
        <v>89</v>
      </c>
      <c r="AV261" s="12" t="s">
        <v>89</v>
      </c>
      <c r="AW261" s="12" t="s">
        <v>36</v>
      </c>
      <c r="AX261" s="12" t="s">
        <v>21</v>
      </c>
      <c r="AY261" s="152" t="s">
        <v>196</v>
      </c>
    </row>
    <row r="262" spans="2:65" s="1" customFormat="1" ht="24.2" customHeight="1">
      <c r="B262" s="32"/>
      <c r="C262" s="137" t="s">
        <v>427</v>
      </c>
      <c r="D262" s="137" t="s">
        <v>198</v>
      </c>
      <c r="E262" s="138" t="s">
        <v>417</v>
      </c>
      <c r="F262" s="139" t="s">
        <v>418</v>
      </c>
      <c r="G262" s="140" t="s">
        <v>227</v>
      </c>
      <c r="H262" s="141">
        <v>97.14</v>
      </c>
      <c r="I262" s="142"/>
      <c r="J262" s="143">
        <f>ROUND(I262*H262,2)</f>
        <v>0</v>
      </c>
      <c r="K262" s="139" t="s">
        <v>202</v>
      </c>
      <c r="L262" s="32"/>
      <c r="M262" s="144" t="s">
        <v>1</v>
      </c>
      <c r="N262" s="145" t="s">
        <v>46</v>
      </c>
      <c r="P262" s="146">
        <f>O262*H262</f>
        <v>0</v>
      </c>
      <c r="Q262" s="146">
        <v>0</v>
      </c>
      <c r="R262" s="146">
        <f>Q262*H262</f>
        <v>0</v>
      </c>
      <c r="S262" s="146">
        <v>0</v>
      </c>
      <c r="T262" s="147">
        <f>S262*H262</f>
        <v>0</v>
      </c>
      <c r="AR262" s="148" t="s">
        <v>203</v>
      </c>
      <c r="AT262" s="148" t="s">
        <v>198</v>
      </c>
      <c r="AU262" s="148" t="s">
        <v>89</v>
      </c>
      <c r="AY262" s="17" t="s">
        <v>196</v>
      </c>
      <c r="BE262" s="149">
        <f>IF(N262="základní",J262,0)</f>
        <v>0</v>
      </c>
      <c r="BF262" s="149">
        <f>IF(N262="snížená",J262,0)</f>
        <v>0</v>
      </c>
      <c r="BG262" s="149">
        <f>IF(N262="zákl. přenesená",J262,0)</f>
        <v>0</v>
      </c>
      <c r="BH262" s="149">
        <f>IF(N262="sníž. přenesená",J262,0)</f>
        <v>0</v>
      </c>
      <c r="BI262" s="149">
        <f>IF(N262="nulová",J262,0)</f>
        <v>0</v>
      </c>
      <c r="BJ262" s="17" t="s">
        <v>21</v>
      </c>
      <c r="BK262" s="149">
        <f>ROUND(I262*H262,2)</f>
        <v>0</v>
      </c>
      <c r="BL262" s="17" t="s">
        <v>203</v>
      </c>
      <c r="BM262" s="148" t="s">
        <v>419</v>
      </c>
    </row>
    <row r="263" spans="2:65" s="13" customFormat="1" ht="11.25">
      <c r="B263" s="158"/>
      <c r="D263" s="151" t="s">
        <v>205</v>
      </c>
      <c r="E263" s="159" t="s">
        <v>1</v>
      </c>
      <c r="F263" s="160" t="s">
        <v>420</v>
      </c>
      <c r="H263" s="159" t="s">
        <v>1</v>
      </c>
      <c r="I263" s="161"/>
      <c r="L263" s="158"/>
      <c r="M263" s="162"/>
      <c r="T263" s="163"/>
      <c r="AT263" s="159" t="s">
        <v>205</v>
      </c>
      <c r="AU263" s="159" t="s">
        <v>89</v>
      </c>
      <c r="AV263" s="13" t="s">
        <v>21</v>
      </c>
      <c r="AW263" s="13" t="s">
        <v>36</v>
      </c>
      <c r="AX263" s="13" t="s">
        <v>81</v>
      </c>
      <c r="AY263" s="159" t="s">
        <v>196</v>
      </c>
    </row>
    <row r="264" spans="2:65" s="12" customFormat="1" ht="11.25">
      <c r="B264" s="150"/>
      <c r="D264" s="151" t="s">
        <v>205</v>
      </c>
      <c r="E264" s="152" t="s">
        <v>1</v>
      </c>
      <c r="F264" s="153" t="s">
        <v>1897</v>
      </c>
      <c r="H264" s="154">
        <v>60.54</v>
      </c>
      <c r="I264" s="155"/>
      <c r="L264" s="150"/>
      <c r="M264" s="156"/>
      <c r="T264" s="157"/>
      <c r="AT264" s="152" t="s">
        <v>205</v>
      </c>
      <c r="AU264" s="152" t="s">
        <v>89</v>
      </c>
      <c r="AV264" s="12" t="s">
        <v>89</v>
      </c>
      <c r="AW264" s="12" t="s">
        <v>36</v>
      </c>
      <c r="AX264" s="12" t="s">
        <v>81</v>
      </c>
      <c r="AY264" s="152" t="s">
        <v>196</v>
      </c>
    </row>
    <row r="265" spans="2:65" s="12" customFormat="1" ht="11.25">
      <c r="B265" s="150"/>
      <c r="D265" s="151" t="s">
        <v>205</v>
      </c>
      <c r="E265" s="152" t="s">
        <v>1</v>
      </c>
      <c r="F265" s="153" t="s">
        <v>1898</v>
      </c>
      <c r="H265" s="154">
        <v>36.6</v>
      </c>
      <c r="I265" s="155"/>
      <c r="L265" s="150"/>
      <c r="M265" s="156"/>
      <c r="T265" s="157"/>
      <c r="AT265" s="152" t="s">
        <v>205</v>
      </c>
      <c r="AU265" s="152" t="s">
        <v>89</v>
      </c>
      <c r="AV265" s="12" t="s">
        <v>89</v>
      </c>
      <c r="AW265" s="12" t="s">
        <v>36</v>
      </c>
      <c r="AX265" s="12" t="s">
        <v>81</v>
      </c>
      <c r="AY265" s="152" t="s">
        <v>196</v>
      </c>
    </row>
    <row r="266" spans="2:65" s="14" customFormat="1" ht="11.25">
      <c r="B266" s="164"/>
      <c r="D266" s="151" t="s">
        <v>205</v>
      </c>
      <c r="E266" s="165" t="s">
        <v>1</v>
      </c>
      <c r="F266" s="166" t="s">
        <v>249</v>
      </c>
      <c r="H266" s="167">
        <v>97.14</v>
      </c>
      <c r="I266" s="168"/>
      <c r="L266" s="164"/>
      <c r="M266" s="169"/>
      <c r="T266" s="170"/>
      <c r="AT266" s="165" t="s">
        <v>205</v>
      </c>
      <c r="AU266" s="165" t="s">
        <v>89</v>
      </c>
      <c r="AV266" s="14" t="s">
        <v>203</v>
      </c>
      <c r="AW266" s="14" t="s">
        <v>36</v>
      </c>
      <c r="AX266" s="14" t="s">
        <v>21</v>
      </c>
      <c r="AY266" s="165" t="s">
        <v>196</v>
      </c>
    </row>
    <row r="267" spans="2:65" s="1" customFormat="1" ht="21.75" customHeight="1">
      <c r="B267" s="32"/>
      <c r="C267" s="137" t="s">
        <v>429</v>
      </c>
      <c r="D267" s="137" t="s">
        <v>198</v>
      </c>
      <c r="E267" s="138" t="s">
        <v>232</v>
      </c>
      <c r="F267" s="139" t="s">
        <v>233</v>
      </c>
      <c r="G267" s="140" t="s">
        <v>209</v>
      </c>
      <c r="H267" s="141">
        <v>40.695999999999998</v>
      </c>
      <c r="I267" s="142"/>
      <c r="J267" s="143">
        <f>ROUND(I267*H267,2)</f>
        <v>0</v>
      </c>
      <c r="K267" s="139" t="s">
        <v>202</v>
      </c>
      <c r="L267" s="32"/>
      <c r="M267" s="144" t="s">
        <v>1</v>
      </c>
      <c r="N267" s="145" t="s">
        <v>46</v>
      </c>
      <c r="P267" s="146">
        <f>O267*H267</f>
        <v>0</v>
      </c>
      <c r="Q267" s="146">
        <v>0</v>
      </c>
      <c r="R267" s="146">
        <f>Q267*H267</f>
        <v>0</v>
      </c>
      <c r="S267" s="146">
        <v>0</v>
      </c>
      <c r="T267" s="147">
        <f>S267*H267</f>
        <v>0</v>
      </c>
      <c r="AR267" s="148" t="s">
        <v>203</v>
      </c>
      <c r="AT267" s="148" t="s">
        <v>198</v>
      </c>
      <c r="AU267" s="148" t="s">
        <v>89</v>
      </c>
      <c r="AY267" s="17" t="s">
        <v>196</v>
      </c>
      <c r="BE267" s="149">
        <f>IF(N267="základní",J267,0)</f>
        <v>0</v>
      </c>
      <c r="BF267" s="149">
        <f>IF(N267="snížená",J267,0)</f>
        <v>0</v>
      </c>
      <c r="BG267" s="149">
        <f>IF(N267="zákl. přenesená",J267,0)</f>
        <v>0</v>
      </c>
      <c r="BH267" s="149">
        <f>IF(N267="sníž. přenesená",J267,0)</f>
        <v>0</v>
      </c>
      <c r="BI267" s="149">
        <f>IF(N267="nulová",J267,0)</f>
        <v>0</v>
      </c>
      <c r="BJ267" s="17" t="s">
        <v>21</v>
      </c>
      <c r="BK267" s="149">
        <f>ROUND(I267*H267,2)</f>
        <v>0</v>
      </c>
      <c r="BL267" s="17" t="s">
        <v>203</v>
      </c>
      <c r="BM267" s="148" t="s">
        <v>423</v>
      </c>
    </row>
    <row r="268" spans="2:65" s="1" customFormat="1" ht="24.2" customHeight="1">
      <c r="B268" s="32"/>
      <c r="C268" s="137" t="s">
        <v>434</v>
      </c>
      <c r="D268" s="137" t="s">
        <v>198</v>
      </c>
      <c r="E268" s="138" t="s">
        <v>236</v>
      </c>
      <c r="F268" s="139" t="s">
        <v>237</v>
      </c>
      <c r="G268" s="140" t="s">
        <v>209</v>
      </c>
      <c r="H268" s="141">
        <v>162.78399999999999</v>
      </c>
      <c r="I268" s="142"/>
      <c r="J268" s="143">
        <f>ROUND(I268*H268,2)</f>
        <v>0</v>
      </c>
      <c r="K268" s="139" t="s">
        <v>202</v>
      </c>
      <c r="L268" s="32"/>
      <c r="M268" s="144" t="s">
        <v>1</v>
      </c>
      <c r="N268" s="145" t="s">
        <v>46</v>
      </c>
      <c r="P268" s="146">
        <f>O268*H268</f>
        <v>0</v>
      </c>
      <c r="Q268" s="146">
        <v>0</v>
      </c>
      <c r="R268" s="146">
        <f>Q268*H268</f>
        <v>0</v>
      </c>
      <c r="S268" s="146">
        <v>0</v>
      </c>
      <c r="T268" s="147">
        <f>S268*H268</f>
        <v>0</v>
      </c>
      <c r="AR268" s="148" t="s">
        <v>203</v>
      </c>
      <c r="AT268" s="148" t="s">
        <v>198</v>
      </c>
      <c r="AU268" s="148" t="s">
        <v>89</v>
      </c>
      <c r="AY268" s="17" t="s">
        <v>196</v>
      </c>
      <c r="BE268" s="149">
        <f>IF(N268="základní",J268,0)</f>
        <v>0</v>
      </c>
      <c r="BF268" s="149">
        <f>IF(N268="snížená",J268,0)</f>
        <v>0</v>
      </c>
      <c r="BG268" s="149">
        <f>IF(N268="zákl. přenesená",J268,0)</f>
        <v>0</v>
      </c>
      <c r="BH268" s="149">
        <f>IF(N268="sníž. přenesená",J268,0)</f>
        <v>0</v>
      </c>
      <c r="BI268" s="149">
        <f>IF(N268="nulová",J268,0)</f>
        <v>0</v>
      </c>
      <c r="BJ268" s="17" t="s">
        <v>21</v>
      </c>
      <c r="BK268" s="149">
        <f>ROUND(I268*H268,2)</f>
        <v>0</v>
      </c>
      <c r="BL268" s="17" t="s">
        <v>203</v>
      </c>
      <c r="BM268" s="148" t="s">
        <v>425</v>
      </c>
    </row>
    <row r="269" spans="2:65" s="12" customFormat="1" ht="11.25">
      <c r="B269" s="150"/>
      <c r="D269" s="151" t="s">
        <v>205</v>
      </c>
      <c r="F269" s="153" t="s">
        <v>1899</v>
      </c>
      <c r="H269" s="154">
        <v>162.78399999999999</v>
      </c>
      <c r="I269" s="155"/>
      <c r="L269" s="150"/>
      <c r="M269" s="156"/>
      <c r="T269" s="157"/>
      <c r="AT269" s="152" t="s">
        <v>205</v>
      </c>
      <c r="AU269" s="152" t="s">
        <v>89</v>
      </c>
      <c r="AV269" s="12" t="s">
        <v>89</v>
      </c>
      <c r="AW269" s="12" t="s">
        <v>4</v>
      </c>
      <c r="AX269" s="12" t="s">
        <v>21</v>
      </c>
      <c r="AY269" s="152" t="s">
        <v>196</v>
      </c>
    </row>
    <row r="270" spans="2:65" s="1" customFormat="1" ht="24.2" customHeight="1">
      <c r="B270" s="32"/>
      <c r="C270" s="137" t="s">
        <v>437</v>
      </c>
      <c r="D270" s="137" t="s">
        <v>198</v>
      </c>
      <c r="E270" s="138" t="s">
        <v>259</v>
      </c>
      <c r="F270" s="139" t="s">
        <v>260</v>
      </c>
      <c r="G270" s="140" t="s">
        <v>209</v>
      </c>
      <c r="H270" s="141">
        <v>40.695999999999998</v>
      </c>
      <c r="I270" s="142"/>
      <c r="J270" s="143">
        <f>ROUND(I270*H270,2)</f>
        <v>0</v>
      </c>
      <c r="K270" s="139" t="s">
        <v>217</v>
      </c>
      <c r="L270" s="32"/>
      <c r="M270" s="144" t="s">
        <v>1</v>
      </c>
      <c r="N270" s="145" t="s">
        <v>46</v>
      </c>
      <c r="P270" s="146">
        <f>O270*H270</f>
        <v>0</v>
      </c>
      <c r="Q270" s="146">
        <v>0</v>
      </c>
      <c r="R270" s="146">
        <f>Q270*H270</f>
        <v>0</v>
      </c>
      <c r="S270" s="146">
        <v>0</v>
      </c>
      <c r="T270" s="147">
        <f>S270*H270</f>
        <v>0</v>
      </c>
      <c r="AR270" s="148" t="s">
        <v>203</v>
      </c>
      <c r="AT270" s="148" t="s">
        <v>198</v>
      </c>
      <c r="AU270" s="148" t="s">
        <v>89</v>
      </c>
      <c r="AY270" s="17" t="s">
        <v>196</v>
      </c>
      <c r="BE270" s="149">
        <f>IF(N270="základní",J270,0)</f>
        <v>0</v>
      </c>
      <c r="BF270" s="149">
        <f>IF(N270="snížená",J270,0)</f>
        <v>0</v>
      </c>
      <c r="BG270" s="149">
        <f>IF(N270="zákl. přenesená",J270,0)</f>
        <v>0</v>
      </c>
      <c r="BH270" s="149">
        <f>IF(N270="sníž. přenesená",J270,0)</f>
        <v>0</v>
      </c>
      <c r="BI270" s="149">
        <f>IF(N270="nulová",J270,0)</f>
        <v>0</v>
      </c>
      <c r="BJ270" s="17" t="s">
        <v>21</v>
      </c>
      <c r="BK270" s="149">
        <f>ROUND(I270*H270,2)</f>
        <v>0</v>
      </c>
      <c r="BL270" s="17" t="s">
        <v>203</v>
      </c>
      <c r="BM270" s="148" t="s">
        <v>428</v>
      </c>
    </row>
    <row r="271" spans="2:65" s="1" customFormat="1" ht="24.2" customHeight="1">
      <c r="B271" s="32"/>
      <c r="C271" s="137" t="s">
        <v>439</v>
      </c>
      <c r="D271" s="137" t="s">
        <v>198</v>
      </c>
      <c r="E271" s="138" t="s">
        <v>430</v>
      </c>
      <c r="F271" s="139" t="s">
        <v>431</v>
      </c>
      <c r="G271" s="140" t="s">
        <v>201</v>
      </c>
      <c r="H271" s="141">
        <v>30.27</v>
      </c>
      <c r="I271" s="142"/>
      <c r="J271" s="143">
        <f>ROUND(I271*H271,2)</f>
        <v>0</v>
      </c>
      <c r="K271" s="139" t="s">
        <v>202</v>
      </c>
      <c r="L271" s="32"/>
      <c r="M271" s="144" t="s">
        <v>1</v>
      </c>
      <c r="N271" s="145" t="s">
        <v>46</v>
      </c>
      <c r="P271" s="146">
        <f>O271*H271</f>
        <v>0</v>
      </c>
      <c r="Q271" s="146">
        <v>0</v>
      </c>
      <c r="R271" s="146">
        <f>Q271*H271</f>
        <v>0</v>
      </c>
      <c r="S271" s="146">
        <v>0.625</v>
      </c>
      <c r="T271" s="147">
        <f>S271*H271</f>
        <v>18.918749999999999</v>
      </c>
      <c r="AR271" s="148" t="s">
        <v>203</v>
      </c>
      <c r="AT271" s="148" t="s">
        <v>198</v>
      </c>
      <c r="AU271" s="148" t="s">
        <v>89</v>
      </c>
      <c r="AY271" s="17" t="s">
        <v>196</v>
      </c>
      <c r="BE271" s="149">
        <f>IF(N271="základní",J271,0)</f>
        <v>0</v>
      </c>
      <c r="BF271" s="149">
        <f>IF(N271="snížená",J271,0)</f>
        <v>0</v>
      </c>
      <c r="BG271" s="149">
        <f>IF(N271="zákl. přenesená",J271,0)</f>
        <v>0</v>
      </c>
      <c r="BH271" s="149">
        <f>IF(N271="sníž. přenesená",J271,0)</f>
        <v>0</v>
      </c>
      <c r="BI271" s="149">
        <f>IF(N271="nulová",J271,0)</f>
        <v>0</v>
      </c>
      <c r="BJ271" s="17" t="s">
        <v>21</v>
      </c>
      <c r="BK271" s="149">
        <f>ROUND(I271*H271,2)</f>
        <v>0</v>
      </c>
      <c r="BL271" s="17" t="s">
        <v>203</v>
      </c>
      <c r="BM271" s="148" t="s">
        <v>432</v>
      </c>
    </row>
    <row r="272" spans="2:65" s="13" customFormat="1" ht="11.25">
      <c r="B272" s="158"/>
      <c r="D272" s="151" t="s">
        <v>205</v>
      </c>
      <c r="E272" s="159" t="s">
        <v>1</v>
      </c>
      <c r="F272" s="160" t="s">
        <v>223</v>
      </c>
      <c r="H272" s="159" t="s">
        <v>1</v>
      </c>
      <c r="I272" s="161"/>
      <c r="L272" s="158"/>
      <c r="M272" s="162"/>
      <c r="T272" s="163"/>
      <c r="AT272" s="159" t="s">
        <v>205</v>
      </c>
      <c r="AU272" s="159" t="s">
        <v>89</v>
      </c>
      <c r="AV272" s="13" t="s">
        <v>21</v>
      </c>
      <c r="AW272" s="13" t="s">
        <v>36</v>
      </c>
      <c r="AX272" s="13" t="s">
        <v>81</v>
      </c>
      <c r="AY272" s="159" t="s">
        <v>196</v>
      </c>
    </row>
    <row r="273" spans="2:65" s="12" customFormat="1" ht="11.25">
      <c r="B273" s="150"/>
      <c r="D273" s="151" t="s">
        <v>205</v>
      </c>
      <c r="E273" s="152" t="s">
        <v>1</v>
      </c>
      <c r="F273" s="153" t="s">
        <v>433</v>
      </c>
      <c r="H273" s="154">
        <v>30.27</v>
      </c>
      <c r="I273" s="155"/>
      <c r="L273" s="150"/>
      <c r="M273" s="156"/>
      <c r="T273" s="157"/>
      <c r="AT273" s="152" t="s">
        <v>205</v>
      </c>
      <c r="AU273" s="152" t="s">
        <v>89</v>
      </c>
      <c r="AV273" s="12" t="s">
        <v>89</v>
      </c>
      <c r="AW273" s="12" t="s">
        <v>36</v>
      </c>
      <c r="AX273" s="12" t="s">
        <v>21</v>
      </c>
      <c r="AY273" s="152" t="s">
        <v>196</v>
      </c>
    </row>
    <row r="274" spans="2:65" s="1" customFormat="1" ht="24.2" customHeight="1">
      <c r="B274" s="32"/>
      <c r="C274" s="137" t="s">
        <v>442</v>
      </c>
      <c r="D274" s="137" t="s">
        <v>198</v>
      </c>
      <c r="E274" s="138" t="s">
        <v>225</v>
      </c>
      <c r="F274" s="139" t="s">
        <v>226</v>
      </c>
      <c r="G274" s="140" t="s">
        <v>227</v>
      </c>
      <c r="H274" s="141">
        <v>79.14</v>
      </c>
      <c r="I274" s="142"/>
      <c r="J274" s="143">
        <f>ROUND(I274*H274,2)</f>
        <v>0</v>
      </c>
      <c r="K274" s="139" t="s">
        <v>202</v>
      </c>
      <c r="L274" s="32"/>
      <c r="M274" s="144" t="s">
        <v>1</v>
      </c>
      <c r="N274" s="145" t="s">
        <v>46</v>
      </c>
      <c r="P274" s="146">
        <f>O274*H274</f>
        <v>0</v>
      </c>
      <c r="Q274" s="146">
        <v>1.1E-4</v>
      </c>
      <c r="R274" s="146">
        <f>Q274*H274</f>
        <v>8.7054000000000003E-3</v>
      </c>
      <c r="S274" s="146">
        <v>0</v>
      </c>
      <c r="T274" s="147">
        <f>S274*H274</f>
        <v>0</v>
      </c>
      <c r="AR274" s="148" t="s">
        <v>203</v>
      </c>
      <c r="AT274" s="148" t="s">
        <v>198</v>
      </c>
      <c r="AU274" s="148" t="s">
        <v>89</v>
      </c>
      <c r="AY274" s="17" t="s">
        <v>196</v>
      </c>
      <c r="BE274" s="149">
        <f>IF(N274="základní",J274,0)</f>
        <v>0</v>
      </c>
      <c r="BF274" s="149">
        <f>IF(N274="snížená",J274,0)</f>
        <v>0</v>
      </c>
      <c r="BG274" s="149">
        <f>IF(N274="zákl. přenesená",J274,0)</f>
        <v>0</v>
      </c>
      <c r="BH274" s="149">
        <f>IF(N274="sníž. přenesená",J274,0)</f>
        <v>0</v>
      </c>
      <c r="BI274" s="149">
        <f>IF(N274="nulová",J274,0)</f>
        <v>0</v>
      </c>
      <c r="BJ274" s="17" t="s">
        <v>21</v>
      </c>
      <c r="BK274" s="149">
        <f>ROUND(I274*H274,2)</f>
        <v>0</v>
      </c>
      <c r="BL274" s="17" t="s">
        <v>203</v>
      </c>
      <c r="BM274" s="148" t="s">
        <v>435</v>
      </c>
    </row>
    <row r="275" spans="2:65" s="13" customFormat="1" ht="11.25">
      <c r="B275" s="158"/>
      <c r="D275" s="151" t="s">
        <v>205</v>
      </c>
      <c r="E275" s="159" t="s">
        <v>1</v>
      </c>
      <c r="F275" s="160" t="s">
        <v>1900</v>
      </c>
      <c r="H275" s="159" t="s">
        <v>1</v>
      </c>
      <c r="I275" s="161"/>
      <c r="L275" s="158"/>
      <c r="M275" s="162"/>
      <c r="T275" s="163"/>
      <c r="AT275" s="159" t="s">
        <v>205</v>
      </c>
      <c r="AU275" s="159" t="s">
        <v>89</v>
      </c>
      <c r="AV275" s="13" t="s">
        <v>21</v>
      </c>
      <c r="AW275" s="13" t="s">
        <v>36</v>
      </c>
      <c r="AX275" s="13" t="s">
        <v>81</v>
      </c>
      <c r="AY275" s="159" t="s">
        <v>196</v>
      </c>
    </row>
    <row r="276" spans="2:65" s="12" customFormat="1" ht="11.25">
      <c r="B276" s="150"/>
      <c r="D276" s="151" t="s">
        <v>205</v>
      </c>
      <c r="E276" s="152" t="s">
        <v>1</v>
      </c>
      <c r="F276" s="153" t="s">
        <v>1901</v>
      </c>
      <c r="H276" s="154">
        <v>48.54</v>
      </c>
      <c r="I276" s="155"/>
      <c r="L276" s="150"/>
      <c r="M276" s="156"/>
      <c r="T276" s="157"/>
      <c r="AT276" s="152" t="s">
        <v>205</v>
      </c>
      <c r="AU276" s="152" t="s">
        <v>89</v>
      </c>
      <c r="AV276" s="12" t="s">
        <v>89</v>
      </c>
      <c r="AW276" s="12" t="s">
        <v>36</v>
      </c>
      <c r="AX276" s="12" t="s">
        <v>81</v>
      </c>
      <c r="AY276" s="152" t="s">
        <v>196</v>
      </c>
    </row>
    <row r="277" spans="2:65" s="12" customFormat="1" ht="11.25">
      <c r="B277" s="150"/>
      <c r="D277" s="151" t="s">
        <v>205</v>
      </c>
      <c r="E277" s="152" t="s">
        <v>1</v>
      </c>
      <c r="F277" s="153" t="s">
        <v>1902</v>
      </c>
      <c r="H277" s="154">
        <v>30.6</v>
      </c>
      <c r="I277" s="155"/>
      <c r="L277" s="150"/>
      <c r="M277" s="156"/>
      <c r="T277" s="157"/>
      <c r="AT277" s="152" t="s">
        <v>205</v>
      </c>
      <c r="AU277" s="152" t="s">
        <v>89</v>
      </c>
      <c r="AV277" s="12" t="s">
        <v>89</v>
      </c>
      <c r="AW277" s="12" t="s">
        <v>36</v>
      </c>
      <c r="AX277" s="12" t="s">
        <v>81</v>
      </c>
      <c r="AY277" s="152" t="s">
        <v>196</v>
      </c>
    </row>
    <row r="278" spans="2:65" s="14" customFormat="1" ht="11.25">
      <c r="B278" s="164"/>
      <c r="D278" s="151" t="s">
        <v>205</v>
      </c>
      <c r="E278" s="165" t="s">
        <v>1</v>
      </c>
      <c r="F278" s="166" t="s">
        <v>249</v>
      </c>
      <c r="H278" s="167">
        <v>79.14</v>
      </c>
      <c r="I278" s="168"/>
      <c r="L278" s="164"/>
      <c r="M278" s="169"/>
      <c r="T278" s="170"/>
      <c r="AT278" s="165" t="s">
        <v>205</v>
      </c>
      <c r="AU278" s="165" t="s">
        <v>89</v>
      </c>
      <c r="AV278" s="14" t="s">
        <v>203</v>
      </c>
      <c r="AW278" s="14" t="s">
        <v>36</v>
      </c>
      <c r="AX278" s="14" t="s">
        <v>21</v>
      </c>
      <c r="AY278" s="165" t="s">
        <v>196</v>
      </c>
    </row>
    <row r="279" spans="2:65" s="1" customFormat="1" ht="21.75" customHeight="1">
      <c r="B279" s="32"/>
      <c r="C279" s="137" t="s">
        <v>444</v>
      </c>
      <c r="D279" s="137" t="s">
        <v>198</v>
      </c>
      <c r="E279" s="138" t="s">
        <v>232</v>
      </c>
      <c r="F279" s="139" t="s">
        <v>233</v>
      </c>
      <c r="G279" s="140" t="s">
        <v>209</v>
      </c>
      <c r="H279" s="141">
        <v>18.919</v>
      </c>
      <c r="I279" s="142"/>
      <c r="J279" s="143">
        <f>ROUND(I279*H279,2)</f>
        <v>0</v>
      </c>
      <c r="K279" s="139" t="s">
        <v>202</v>
      </c>
      <c r="L279" s="32"/>
      <c r="M279" s="144" t="s">
        <v>1</v>
      </c>
      <c r="N279" s="145" t="s">
        <v>46</v>
      </c>
      <c r="P279" s="146">
        <f>O279*H279</f>
        <v>0</v>
      </c>
      <c r="Q279" s="146">
        <v>0</v>
      </c>
      <c r="R279" s="146">
        <f>Q279*H279</f>
        <v>0</v>
      </c>
      <c r="S279" s="146">
        <v>0</v>
      </c>
      <c r="T279" s="147">
        <f>S279*H279</f>
        <v>0</v>
      </c>
      <c r="AR279" s="148" t="s">
        <v>203</v>
      </c>
      <c r="AT279" s="148" t="s">
        <v>198</v>
      </c>
      <c r="AU279" s="148" t="s">
        <v>89</v>
      </c>
      <c r="AY279" s="17" t="s">
        <v>196</v>
      </c>
      <c r="BE279" s="149">
        <f>IF(N279="základní",J279,0)</f>
        <v>0</v>
      </c>
      <c r="BF279" s="149">
        <f>IF(N279="snížená",J279,0)</f>
        <v>0</v>
      </c>
      <c r="BG279" s="149">
        <f>IF(N279="zákl. přenesená",J279,0)</f>
        <v>0</v>
      </c>
      <c r="BH279" s="149">
        <f>IF(N279="sníž. přenesená",J279,0)</f>
        <v>0</v>
      </c>
      <c r="BI279" s="149">
        <f>IF(N279="nulová",J279,0)</f>
        <v>0</v>
      </c>
      <c r="BJ279" s="17" t="s">
        <v>21</v>
      </c>
      <c r="BK279" s="149">
        <f>ROUND(I279*H279,2)</f>
        <v>0</v>
      </c>
      <c r="BL279" s="17" t="s">
        <v>203</v>
      </c>
      <c r="BM279" s="148" t="s">
        <v>438</v>
      </c>
    </row>
    <row r="280" spans="2:65" s="1" customFormat="1" ht="24.2" customHeight="1">
      <c r="B280" s="32"/>
      <c r="C280" s="137" t="s">
        <v>451</v>
      </c>
      <c r="D280" s="137" t="s">
        <v>198</v>
      </c>
      <c r="E280" s="138" t="s">
        <v>236</v>
      </c>
      <c r="F280" s="139" t="s">
        <v>237</v>
      </c>
      <c r="G280" s="140" t="s">
        <v>209</v>
      </c>
      <c r="H280" s="141">
        <v>75.676000000000002</v>
      </c>
      <c r="I280" s="142"/>
      <c r="J280" s="143">
        <f>ROUND(I280*H280,2)</f>
        <v>0</v>
      </c>
      <c r="K280" s="139" t="s">
        <v>202</v>
      </c>
      <c r="L280" s="32"/>
      <c r="M280" s="144" t="s">
        <v>1</v>
      </c>
      <c r="N280" s="145" t="s">
        <v>46</v>
      </c>
      <c r="P280" s="146">
        <f>O280*H280</f>
        <v>0</v>
      </c>
      <c r="Q280" s="146">
        <v>0</v>
      </c>
      <c r="R280" s="146">
        <f>Q280*H280</f>
        <v>0</v>
      </c>
      <c r="S280" s="146">
        <v>0</v>
      </c>
      <c r="T280" s="147">
        <f>S280*H280</f>
        <v>0</v>
      </c>
      <c r="AR280" s="148" t="s">
        <v>203</v>
      </c>
      <c r="AT280" s="148" t="s">
        <v>198</v>
      </c>
      <c r="AU280" s="148" t="s">
        <v>89</v>
      </c>
      <c r="AY280" s="17" t="s">
        <v>196</v>
      </c>
      <c r="BE280" s="149">
        <f>IF(N280="základní",J280,0)</f>
        <v>0</v>
      </c>
      <c r="BF280" s="149">
        <f>IF(N280="snížená",J280,0)</f>
        <v>0</v>
      </c>
      <c r="BG280" s="149">
        <f>IF(N280="zákl. přenesená",J280,0)</f>
        <v>0</v>
      </c>
      <c r="BH280" s="149">
        <f>IF(N280="sníž. přenesená",J280,0)</f>
        <v>0</v>
      </c>
      <c r="BI280" s="149">
        <f>IF(N280="nulová",J280,0)</f>
        <v>0</v>
      </c>
      <c r="BJ280" s="17" t="s">
        <v>21</v>
      </c>
      <c r="BK280" s="149">
        <f>ROUND(I280*H280,2)</f>
        <v>0</v>
      </c>
      <c r="BL280" s="17" t="s">
        <v>203</v>
      </c>
      <c r="BM280" s="148" t="s">
        <v>440</v>
      </c>
    </row>
    <row r="281" spans="2:65" s="12" customFormat="1" ht="11.25">
      <c r="B281" s="150"/>
      <c r="D281" s="151" t="s">
        <v>205</v>
      </c>
      <c r="F281" s="153" t="s">
        <v>1903</v>
      </c>
      <c r="H281" s="154">
        <v>75.676000000000002</v>
      </c>
      <c r="I281" s="155"/>
      <c r="L281" s="150"/>
      <c r="M281" s="156"/>
      <c r="T281" s="157"/>
      <c r="AT281" s="152" t="s">
        <v>205</v>
      </c>
      <c r="AU281" s="152" t="s">
        <v>89</v>
      </c>
      <c r="AV281" s="12" t="s">
        <v>89</v>
      </c>
      <c r="AW281" s="12" t="s">
        <v>4</v>
      </c>
      <c r="AX281" s="12" t="s">
        <v>21</v>
      </c>
      <c r="AY281" s="152" t="s">
        <v>196</v>
      </c>
    </row>
    <row r="282" spans="2:65" s="1" customFormat="1" ht="37.9" customHeight="1">
      <c r="B282" s="32"/>
      <c r="C282" s="137" t="s">
        <v>455</v>
      </c>
      <c r="D282" s="137" t="s">
        <v>198</v>
      </c>
      <c r="E282" s="138" t="s">
        <v>241</v>
      </c>
      <c r="F282" s="139" t="s">
        <v>242</v>
      </c>
      <c r="G282" s="140" t="s">
        <v>209</v>
      </c>
      <c r="H282" s="141">
        <v>18.919</v>
      </c>
      <c r="I282" s="142"/>
      <c r="J282" s="143">
        <f>ROUND(I282*H282,2)</f>
        <v>0</v>
      </c>
      <c r="K282" s="139" t="s">
        <v>217</v>
      </c>
      <c r="L282" s="32"/>
      <c r="M282" s="144" t="s">
        <v>1</v>
      </c>
      <c r="N282" s="145" t="s">
        <v>46</v>
      </c>
      <c r="P282" s="146">
        <f>O282*H282</f>
        <v>0</v>
      </c>
      <c r="Q282" s="146">
        <v>0</v>
      </c>
      <c r="R282" s="146">
        <f>Q282*H282</f>
        <v>0</v>
      </c>
      <c r="S282" s="146">
        <v>0</v>
      </c>
      <c r="T282" s="147">
        <f>S282*H282</f>
        <v>0</v>
      </c>
      <c r="AR282" s="148" t="s">
        <v>203</v>
      </c>
      <c r="AT282" s="148" t="s">
        <v>198</v>
      </c>
      <c r="AU282" s="148" t="s">
        <v>89</v>
      </c>
      <c r="AY282" s="17" t="s">
        <v>196</v>
      </c>
      <c r="BE282" s="149">
        <f>IF(N282="základní",J282,0)</f>
        <v>0</v>
      </c>
      <c r="BF282" s="149">
        <f>IF(N282="snížená",J282,0)</f>
        <v>0</v>
      </c>
      <c r="BG282" s="149">
        <f>IF(N282="zákl. přenesená",J282,0)</f>
        <v>0</v>
      </c>
      <c r="BH282" s="149">
        <f>IF(N282="sníž. přenesená",J282,0)</f>
        <v>0</v>
      </c>
      <c r="BI282" s="149">
        <f>IF(N282="nulová",J282,0)</f>
        <v>0</v>
      </c>
      <c r="BJ282" s="17" t="s">
        <v>21</v>
      </c>
      <c r="BK282" s="149">
        <f>ROUND(I282*H282,2)</f>
        <v>0</v>
      </c>
      <c r="BL282" s="17" t="s">
        <v>203</v>
      </c>
      <c r="BM282" s="148" t="s">
        <v>443</v>
      </c>
    </row>
    <row r="283" spans="2:65" s="1" customFormat="1" ht="24.2" customHeight="1">
      <c r="B283" s="32"/>
      <c r="C283" s="137" t="s">
        <v>459</v>
      </c>
      <c r="D283" s="137" t="s">
        <v>198</v>
      </c>
      <c r="E283" s="138" t="s">
        <v>445</v>
      </c>
      <c r="F283" s="139" t="s">
        <v>446</v>
      </c>
      <c r="G283" s="140" t="s">
        <v>201</v>
      </c>
      <c r="H283" s="141">
        <v>191.70500000000001</v>
      </c>
      <c r="I283" s="142"/>
      <c r="J283" s="143">
        <f>ROUND(I283*H283,2)</f>
        <v>0</v>
      </c>
      <c r="K283" s="139" t="s">
        <v>202</v>
      </c>
      <c r="L283" s="32"/>
      <c r="M283" s="144" t="s">
        <v>1</v>
      </c>
      <c r="N283" s="145" t="s">
        <v>46</v>
      </c>
      <c r="P283" s="146">
        <f>O283*H283</f>
        <v>0</v>
      </c>
      <c r="Q283" s="146">
        <v>0</v>
      </c>
      <c r="R283" s="146">
        <f>Q283*H283</f>
        <v>0</v>
      </c>
      <c r="S283" s="146">
        <v>0</v>
      </c>
      <c r="T283" s="147">
        <f>S283*H283</f>
        <v>0</v>
      </c>
      <c r="AR283" s="148" t="s">
        <v>203</v>
      </c>
      <c r="AT283" s="148" t="s">
        <v>198</v>
      </c>
      <c r="AU283" s="148" t="s">
        <v>89</v>
      </c>
      <c r="AY283" s="17" t="s">
        <v>196</v>
      </c>
      <c r="BE283" s="149">
        <f>IF(N283="základní",J283,0)</f>
        <v>0</v>
      </c>
      <c r="BF283" s="149">
        <f>IF(N283="snížená",J283,0)</f>
        <v>0</v>
      </c>
      <c r="BG283" s="149">
        <f>IF(N283="zákl. přenesená",J283,0)</f>
        <v>0</v>
      </c>
      <c r="BH283" s="149">
        <f>IF(N283="sníž. přenesená",J283,0)</f>
        <v>0</v>
      </c>
      <c r="BI283" s="149">
        <f>IF(N283="nulová",J283,0)</f>
        <v>0</v>
      </c>
      <c r="BJ283" s="17" t="s">
        <v>21</v>
      </c>
      <c r="BK283" s="149">
        <f>ROUND(I283*H283,2)</f>
        <v>0</v>
      </c>
      <c r="BL283" s="17" t="s">
        <v>203</v>
      </c>
      <c r="BM283" s="148" t="s">
        <v>447</v>
      </c>
    </row>
    <row r="284" spans="2:65" s="13" customFormat="1" ht="11.25">
      <c r="B284" s="158"/>
      <c r="D284" s="151" t="s">
        <v>205</v>
      </c>
      <c r="E284" s="159" t="s">
        <v>1</v>
      </c>
      <c r="F284" s="160" t="s">
        <v>448</v>
      </c>
      <c r="H284" s="159" t="s">
        <v>1</v>
      </c>
      <c r="I284" s="161"/>
      <c r="L284" s="158"/>
      <c r="M284" s="162"/>
      <c r="T284" s="163"/>
      <c r="AT284" s="159" t="s">
        <v>205</v>
      </c>
      <c r="AU284" s="159" t="s">
        <v>89</v>
      </c>
      <c r="AV284" s="13" t="s">
        <v>21</v>
      </c>
      <c r="AW284" s="13" t="s">
        <v>36</v>
      </c>
      <c r="AX284" s="13" t="s">
        <v>81</v>
      </c>
      <c r="AY284" s="159" t="s">
        <v>196</v>
      </c>
    </row>
    <row r="285" spans="2:65" s="13" customFormat="1" ht="11.25">
      <c r="B285" s="158"/>
      <c r="D285" s="151" t="s">
        <v>205</v>
      </c>
      <c r="E285" s="159" t="s">
        <v>1</v>
      </c>
      <c r="F285" s="160" t="s">
        <v>449</v>
      </c>
      <c r="H285" s="159" t="s">
        <v>1</v>
      </c>
      <c r="I285" s="161"/>
      <c r="L285" s="158"/>
      <c r="M285" s="162"/>
      <c r="T285" s="163"/>
      <c r="AT285" s="159" t="s">
        <v>205</v>
      </c>
      <c r="AU285" s="159" t="s">
        <v>89</v>
      </c>
      <c r="AV285" s="13" t="s">
        <v>21</v>
      </c>
      <c r="AW285" s="13" t="s">
        <v>36</v>
      </c>
      <c r="AX285" s="13" t="s">
        <v>81</v>
      </c>
      <c r="AY285" s="159" t="s">
        <v>196</v>
      </c>
    </row>
    <row r="286" spans="2:65" s="12" customFormat="1" ht="11.25">
      <c r="B286" s="150"/>
      <c r="D286" s="151" t="s">
        <v>205</v>
      </c>
      <c r="E286" s="152" t="s">
        <v>1</v>
      </c>
      <c r="F286" s="153" t="s">
        <v>1904</v>
      </c>
      <c r="H286" s="154">
        <v>145.80500000000001</v>
      </c>
      <c r="I286" s="155"/>
      <c r="L286" s="150"/>
      <c r="M286" s="156"/>
      <c r="T286" s="157"/>
      <c r="AT286" s="152" t="s">
        <v>205</v>
      </c>
      <c r="AU286" s="152" t="s">
        <v>89</v>
      </c>
      <c r="AV286" s="12" t="s">
        <v>89</v>
      </c>
      <c r="AW286" s="12" t="s">
        <v>36</v>
      </c>
      <c r="AX286" s="12" t="s">
        <v>81</v>
      </c>
      <c r="AY286" s="152" t="s">
        <v>196</v>
      </c>
    </row>
    <row r="287" spans="2:65" s="12" customFormat="1" ht="11.25">
      <c r="B287" s="150"/>
      <c r="D287" s="151" t="s">
        <v>205</v>
      </c>
      <c r="E287" s="152" t="s">
        <v>1</v>
      </c>
      <c r="F287" s="153" t="s">
        <v>1905</v>
      </c>
      <c r="H287" s="154">
        <v>45.9</v>
      </c>
      <c r="I287" s="155"/>
      <c r="L287" s="150"/>
      <c r="M287" s="156"/>
      <c r="T287" s="157"/>
      <c r="AT287" s="152" t="s">
        <v>205</v>
      </c>
      <c r="AU287" s="152" t="s">
        <v>89</v>
      </c>
      <c r="AV287" s="12" t="s">
        <v>89</v>
      </c>
      <c r="AW287" s="12" t="s">
        <v>36</v>
      </c>
      <c r="AX287" s="12" t="s">
        <v>81</v>
      </c>
      <c r="AY287" s="152" t="s">
        <v>196</v>
      </c>
    </row>
    <row r="288" spans="2:65" s="14" customFormat="1" ht="11.25">
      <c r="B288" s="164"/>
      <c r="D288" s="151" t="s">
        <v>205</v>
      </c>
      <c r="E288" s="165" t="s">
        <v>124</v>
      </c>
      <c r="F288" s="166" t="s">
        <v>249</v>
      </c>
      <c r="H288" s="167">
        <v>191.70500000000001</v>
      </c>
      <c r="I288" s="168"/>
      <c r="L288" s="164"/>
      <c r="M288" s="169"/>
      <c r="T288" s="170"/>
      <c r="AT288" s="165" t="s">
        <v>205</v>
      </c>
      <c r="AU288" s="165" t="s">
        <v>89</v>
      </c>
      <c r="AV288" s="14" t="s">
        <v>203</v>
      </c>
      <c r="AW288" s="14" t="s">
        <v>36</v>
      </c>
      <c r="AX288" s="14" t="s">
        <v>21</v>
      </c>
      <c r="AY288" s="165" t="s">
        <v>196</v>
      </c>
    </row>
    <row r="289" spans="2:65" s="1" customFormat="1" ht="24.2" customHeight="1">
      <c r="B289" s="32"/>
      <c r="C289" s="137" t="s">
        <v>464</v>
      </c>
      <c r="D289" s="137" t="s">
        <v>198</v>
      </c>
      <c r="E289" s="138" t="s">
        <v>452</v>
      </c>
      <c r="F289" s="139" t="s">
        <v>453</v>
      </c>
      <c r="G289" s="140" t="s">
        <v>201</v>
      </c>
      <c r="H289" s="141">
        <v>191.70500000000001</v>
      </c>
      <c r="I289" s="142"/>
      <c r="J289" s="143">
        <f>ROUND(I289*H289,2)</f>
        <v>0</v>
      </c>
      <c r="K289" s="139" t="s">
        <v>217</v>
      </c>
      <c r="L289" s="32"/>
      <c r="M289" s="144" t="s">
        <v>1</v>
      </c>
      <c r="N289" s="145" t="s">
        <v>46</v>
      </c>
      <c r="P289" s="146">
        <f>O289*H289</f>
        <v>0</v>
      </c>
      <c r="Q289" s="146">
        <v>0</v>
      </c>
      <c r="R289" s="146">
        <f>Q289*H289</f>
        <v>0</v>
      </c>
      <c r="S289" s="146">
        <v>0</v>
      </c>
      <c r="T289" s="147">
        <f>S289*H289</f>
        <v>0</v>
      </c>
      <c r="AR289" s="148" t="s">
        <v>203</v>
      </c>
      <c r="AT289" s="148" t="s">
        <v>198</v>
      </c>
      <c r="AU289" s="148" t="s">
        <v>89</v>
      </c>
      <c r="AY289" s="17" t="s">
        <v>196</v>
      </c>
      <c r="BE289" s="149">
        <f>IF(N289="základní",J289,0)</f>
        <v>0</v>
      </c>
      <c r="BF289" s="149">
        <f>IF(N289="snížená",J289,0)</f>
        <v>0</v>
      </c>
      <c r="BG289" s="149">
        <f>IF(N289="zákl. přenesená",J289,0)</f>
        <v>0</v>
      </c>
      <c r="BH289" s="149">
        <f>IF(N289="sníž. přenesená",J289,0)</f>
        <v>0</v>
      </c>
      <c r="BI289" s="149">
        <f>IF(N289="nulová",J289,0)</f>
        <v>0</v>
      </c>
      <c r="BJ289" s="17" t="s">
        <v>21</v>
      </c>
      <c r="BK289" s="149">
        <f>ROUND(I289*H289,2)</f>
        <v>0</v>
      </c>
      <c r="BL289" s="17" t="s">
        <v>203</v>
      </c>
      <c r="BM289" s="148" t="s">
        <v>454</v>
      </c>
    </row>
    <row r="290" spans="2:65" s="12" customFormat="1" ht="11.25">
      <c r="B290" s="150"/>
      <c r="D290" s="151" t="s">
        <v>205</v>
      </c>
      <c r="E290" s="152" t="s">
        <v>1</v>
      </c>
      <c r="F290" s="153" t="s">
        <v>124</v>
      </c>
      <c r="H290" s="154">
        <v>191.70500000000001</v>
      </c>
      <c r="I290" s="155"/>
      <c r="L290" s="150"/>
      <c r="M290" s="156"/>
      <c r="T290" s="157"/>
      <c r="AT290" s="152" t="s">
        <v>205</v>
      </c>
      <c r="AU290" s="152" t="s">
        <v>89</v>
      </c>
      <c r="AV290" s="12" t="s">
        <v>89</v>
      </c>
      <c r="AW290" s="12" t="s">
        <v>36</v>
      </c>
      <c r="AX290" s="12" t="s">
        <v>21</v>
      </c>
      <c r="AY290" s="152" t="s">
        <v>196</v>
      </c>
    </row>
    <row r="291" spans="2:65" s="1" customFormat="1" ht="33" customHeight="1">
      <c r="B291" s="32"/>
      <c r="C291" s="137" t="s">
        <v>466</v>
      </c>
      <c r="D291" s="137" t="s">
        <v>198</v>
      </c>
      <c r="E291" s="138" t="s">
        <v>456</v>
      </c>
      <c r="F291" s="139" t="s">
        <v>457</v>
      </c>
      <c r="G291" s="140" t="s">
        <v>227</v>
      </c>
      <c r="H291" s="141">
        <v>133.13999999999999</v>
      </c>
      <c r="I291" s="142"/>
      <c r="J291" s="143">
        <f>ROUND(I291*H291,2)</f>
        <v>0</v>
      </c>
      <c r="K291" s="139" t="s">
        <v>202</v>
      </c>
      <c r="L291" s="32"/>
      <c r="M291" s="144" t="s">
        <v>1</v>
      </c>
      <c r="N291" s="145" t="s">
        <v>46</v>
      </c>
      <c r="P291" s="146">
        <f>O291*H291</f>
        <v>0</v>
      </c>
      <c r="Q291" s="146">
        <v>6.0999999999999997E-4</v>
      </c>
      <c r="R291" s="146">
        <f>Q291*H291</f>
        <v>8.1215399999999993E-2</v>
      </c>
      <c r="S291" s="146">
        <v>0</v>
      </c>
      <c r="T291" s="147">
        <f>S291*H291</f>
        <v>0</v>
      </c>
      <c r="AR291" s="148" t="s">
        <v>203</v>
      </c>
      <c r="AT291" s="148" t="s">
        <v>198</v>
      </c>
      <c r="AU291" s="148" t="s">
        <v>89</v>
      </c>
      <c r="AY291" s="17" t="s">
        <v>196</v>
      </c>
      <c r="BE291" s="149">
        <f>IF(N291="základní",J291,0)</f>
        <v>0</v>
      </c>
      <c r="BF291" s="149">
        <f>IF(N291="snížená",J291,0)</f>
        <v>0</v>
      </c>
      <c r="BG291" s="149">
        <f>IF(N291="zákl. přenesená",J291,0)</f>
        <v>0</v>
      </c>
      <c r="BH291" s="149">
        <f>IF(N291="sníž. přenesená",J291,0)</f>
        <v>0</v>
      </c>
      <c r="BI291" s="149">
        <f>IF(N291="nulová",J291,0)</f>
        <v>0</v>
      </c>
      <c r="BJ291" s="17" t="s">
        <v>21</v>
      </c>
      <c r="BK291" s="149">
        <f>ROUND(I291*H291,2)</f>
        <v>0</v>
      </c>
      <c r="BL291" s="17" t="s">
        <v>203</v>
      </c>
      <c r="BM291" s="148" t="s">
        <v>458</v>
      </c>
    </row>
    <row r="292" spans="2:65" s="12" customFormat="1" ht="11.25">
      <c r="B292" s="150"/>
      <c r="D292" s="151" t="s">
        <v>205</v>
      </c>
      <c r="E292" s="152" t="s">
        <v>1</v>
      </c>
      <c r="F292" s="153" t="s">
        <v>152</v>
      </c>
      <c r="H292" s="154">
        <v>133.13999999999999</v>
      </c>
      <c r="I292" s="155"/>
      <c r="L292" s="150"/>
      <c r="M292" s="156"/>
      <c r="T292" s="157"/>
      <c r="AT292" s="152" t="s">
        <v>205</v>
      </c>
      <c r="AU292" s="152" t="s">
        <v>89</v>
      </c>
      <c r="AV292" s="12" t="s">
        <v>89</v>
      </c>
      <c r="AW292" s="12" t="s">
        <v>36</v>
      </c>
      <c r="AX292" s="12" t="s">
        <v>21</v>
      </c>
      <c r="AY292" s="152" t="s">
        <v>196</v>
      </c>
    </row>
    <row r="293" spans="2:65" s="1" customFormat="1" ht="24.2" customHeight="1">
      <c r="B293" s="32"/>
      <c r="C293" s="137" t="s">
        <v>472</v>
      </c>
      <c r="D293" s="137" t="s">
        <v>198</v>
      </c>
      <c r="E293" s="138" t="s">
        <v>460</v>
      </c>
      <c r="F293" s="139" t="s">
        <v>461</v>
      </c>
      <c r="G293" s="140" t="s">
        <v>201</v>
      </c>
      <c r="H293" s="141">
        <v>143.435</v>
      </c>
      <c r="I293" s="142"/>
      <c r="J293" s="143">
        <f>ROUND(I293*H293,2)</f>
        <v>0</v>
      </c>
      <c r="K293" s="139" t="s">
        <v>202</v>
      </c>
      <c r="L293" s="32"/>
      <c r="M293" s="144" t="s">
        <v>1</v>
      </c>
      <c r="N293" s="145" t="s">
        <v>46</v>
      </c>
      <c r="P293" s="146">
        <f>O293*H293</f>
        <v>0</v>
      </c>
      <c r="Q293" s="146">
        <v>0</v>
      </c>
      <c r="R293" s="146">
        <f>Q293*H293</f>
        <v>0</v>
      </c>
      <c r="S293" s="146">
        <v>0</v>
      </c>
      <c r="T293" s="147">
        <f>S293*H293</f>
        <v>0</v>
      </c>
      <c r="AR293" s="148" t="s">
        <v>203</v>
      </c>
      <c r="AT293" s="148" t="s">
        <v>198</v>
      </c>
      <c r="AU293" s="148" t="s">
        <v>89</v>
      </c>
      <c r="AY293" s="17" t="s">
        <v>196</v>
      </c>
      <c r="BE293" s="149">
        <f>IF(N293="základní",J293,0)</f>
        <v>0</v>
      </c>
      <c r="BF293" s="149">
        <f>IF(N293="snížená",J293,0)</f>
        <v>0</v>
      </c>
      <c r="BG293" s="149">
        <f>IF(N293="zákl. přenesená",J293,0)</f>
        <v>0</v>
      </c>
      <c r="BH293" s="149">
        <f>IF(N293="sníž. přenesená",J293,0)</f>
        <v>0</v>
      </c>
      <c r="BI293" s="149">
        <f>IF(N293="nulová",J293,0)</f>
        <v>0</v>
      </c>
      <c r="BJ293" s="17" t="s">
        <v>21</v>
      </c>
      <c r="BK293" s="149">
        <f>ROUND(I293*H293,2)</f>
        <v>0</v>
      </c>
      <c r="BL293" s="17" t="s">
        <v>203</v>
      </c>
      <c r="BM293" s="148" t="s">
        <v>462</v>
      </c>
    </row>
    <row r="294" spans="2:65" s="13" customFormat="1" ht="11.25">
      <c r="B294" s="158"/>
      <c r="D294" s="151" t="s">
        <v>205</v>
      </c>
      <c r="E294" s="159" t="s">
        <v>1</v>
      </c>
      <c r="F294" s="160" t="s">
        <v>448</v>
      </c>
      <c r="H294" s="159" t="s">
        <v>1</v>
      </c>
      <c r="I294" s="161"/>
      <c r="L294" s="158"/>
      <c r="M294" s="162"/>
      <c r="T294" s="163"/>
      <c r="AT294" s="159" t="s">
        <v>205</v>
      </c>
      <c r="AU294" s="159" t="s">
        <v>89</v>
      </c>
      <c r="AV294" s="13" t="s">
        <v>21</v>
      </c>
      <c r="AW294" s="13" t="s">
        <v>36</v>
      </c>
      <c r="AX294" s="13" t="s">
        <v>81</v>
      </c>
      <c r="AY294" s="159" t="s">
        <v>196</v>
      </c>
    </row>
    <row r="295" spans="2:65" s="13" customFormat="1" ht="11.25">
      <c r="B295" s="158"/>
      <c r="D295" s="151" t="s">
        <v>205</v>
      </c>
      <c r="E295" s="159" t="s">
        <v>1</v>
      </c>
      <c r="F295" s="160" t="s">
        <v>449</v>
      </c>
      <c r="H295" s="159" t="s">
        <v>1</v>
      </c>
      <c r="I295" s="161"/>
      <c r="L295" s="158"/>
      <c r="M295" s="162"/>
      <c r="T295" s="163"/>
      <c r="AT295" s="159" t="s">
        <v>205</v>
      </c>
      <c r="AU295" s="159" t="s">
        <v>89</v>
      </c>
      <c r="AV295" s="13" t="s">
        <v>21</v>
      </c>
      <c r="AW295" s="13" t="s">
        <v>36</v>
      </c>
      <c r="AX295" s="13" t="s">
        <v>81</v>
      </c>
      <c r="AY295" s="159" t="s">
        <v>196</v>
      </c>
    </row>
    <row r="296" spans="2:65" s="12" customFormat="1" ht="11.25">
      <c r="B296" s="150"/>
      <c r="D296" s="151" t="s">
        <v>205</v>
      </c>
      <c r="E296" s="152" t="s">
        <v>1</v>
      </c>
      <c r="F296" s="153" t="s">
        <v>1906</v>
      </c>
      <c r="H296" s="154">
        <v>106.535</v>
      </c>
      <c r="I296" s="155"/>
      <c r="L296" s="150"/>
      <c r="M296" s="156"/>
      <c r="T296" s="157"/>
      <c r="AT296" s="152" t="s">
        <v>205</v>
      </c>
      <c r="AU296" s="152" t="s">
        <v>89</v>
      </c>
      <c r="AV296" s="12" t="s">
        <v>89</v>
      </c>
      <c r="AW296" s="12" t="s">
        <v>36</v>
      </c>
      <c r="AX296" s="12" t="s">
        <v>81</v>
      </c>
      <c r="AY296" s="152" t="s">
        <v>196</v>
      </c>
    </row>
    <row r="297" spans="2:65" s="12" customFormat="1" ht="11.25">
      <c r="B297" s="150"/>
      <c r="D297" s="151" t="s">
        <v>205</v>
      </c>
      <c r="E297" s="152" t="s">
        <v>1</v>
      </c>
      <c r="F297" s="153" t="s">
        <v>1907</v>
      </c>
      <c r="H297" s="154">
        <v>36.9</v>
      </c>
      <c r="I297" s="155"/>
      <c r="L297" s="150"/>
      <c r="M297" s="156"/>
      <c r="T297" s="157"/>
      <c r="AT297" s="152" t="s">
        <v>205</v>
      </c>
      <c r="AU297" s="152" t="s">
        <v>89</v>
      </c>
      <c r="AV297" s="12" t="s">
        <v>89</v>
      </c>
      <c r="AW297" s="12" t="s">
        <v>36</v>
      </c>
      <c r="AX297" s="12" t="s">
        <v>81</v>
      </c>
      <c r="AY297" s="152" t="s">
        <v>196</v>
      </c>
    </row>
    <row r="298" spans="2:65" s="14" customFormat="1" ht="11.25">
      <c r="B298" s="164"/>
      <c r="D298" s="151" t="s">
        <v>205</v>
      </c>
      <c r="E298" s="165" t="s">
        <v>122</v>
      </c>
      <c r="F298" s="166" t="s">
        <v>249</v>
      </c>
      <c r="H298" s="167">
        <v>143.435</v>
      </c>
      <c r="I298" s="168"/>
      <c r="L298" s="164"/>
      <c r="M298" s="169"/>
      <c r="T298" s="170"/>
      <c r="AT298" s="165" t="s">
        <v>205</v>
      </c>
      <c r="AU298" s="165" t="s">
        <v>89</v>
      </c>
      <c r="AV298" s="14" t="s">
        <v>203</v>
      </c>
      <c r="AW298" s="14" t="s">
        <v>36</v>
      </c>
      <c r="AX298" s="14" t="s">
        <v>21</v>
      </c>
      <c r="AY298" s="165" t="s">
        <v>196</v>
      </c>
    </row>
    <row r="299" spans="2:65" s="1" customFormat="1" ht="24.2" customHeight="1">
      <c r="B299" s="32"/>
      <c r="C299" s="137" t="s">
        <v>476</v>
      </c>
      <c r="D299" s="137" t="s">
        <v>198</v>
      </c>
      <c r="E299" s="138" t="s">
        <v>452</v>
      </c>
      <c r="F299" s="139" t="s">
        <v>453</v>
      </c>
      <c r="G299" s="140" t="s">
        <v>201</v>
      </c>
      <c r="H299" s="141">
        <v>143.435</v>
      </c>
      <c r="I299" s="142"/>
      <c r="J299" s="143">
        <f>ROUND(I299*H299,2)</f>
        <v>0</v>
      </c>
      <c r="K299" s="139" t="s">
        <v>217</v>
      </c>
      <c r="L299" s="32"/>
      <c r="M299" s="144" t="s">
        <v>1</v>
      </c>
      <c r="N299" s="145" t="s">
        <v>46</v>
      </c>
      <c r="P299" s="146">
        <f>O299*H299</f>
        <v>0</v>
      </c>
      <c r="Q299" s="146">
        <v>0</v>
      </c>
      <c r="R299" s="146">
        <f>Q299*H299</f>
        <v>0</v>
      </c>
      <c r="S299" s="146">
        <v>0</v>
      </c>
      <c r="T299" s="147">
        <f>S299*H299</f>
        <v>0</v>
      </c>
      <c r="AR299" s="148" t="s">
        <v>203</v>
      </c>
      <c r="AT299" s="148" t="s">
        <v>198</v>
      </c>
      <c r="AU299" s="148" t="s">
        <v>89</v>
      </c>
      <c r="AY299" s="17" t="s">
        <v>196</v>
      </c>
      <c r="BE299" s="149">
        <f>IF(N299="základní",J299,0)</f>
        <v>0</v>
      </c>
      <c r="BF299" s="149">
        <f>IF(N299="snížená",J299,0)</f>
        <v>0</v>
      </c>
      <c r="BG299" s="149">
        <f>IF(N299="zákl. přenesená",J299,0)</f>
        <v>0</v>
      </c>
      <c r="BH299" s="149">
        <f>IF(N299="sníž. přenesená",J299,0)</f>
        <v>0</v>
      </c>
      <c r="BI299" s="149">
        <f>IF(N299="nulová",J299,0)</f>
        <v>0</v>
      </c>
      <c r="BJ299" s="17" t="s">
        <v>21</v>
      </c>
      <c r="BK299" s="149">
        <f>ROUND(I299*H299,2)</f>
        <v>0</v>
      </c>
      <c r="BL299" s="17" t="s">
        <v>203</v>
      </c>
      <c r="BM299" s="148" t="s">
        <v>465</v>
      </c>
    </row>
    <row r="300" spans="2:65" s="12" customFormat="1" ht="11.25">
      <c r="B300" s="150"/>
      <c r="D300" s="151" t="s">
        <v>205</v>
      </c>
      <c r="E300" s="152" t="s">
        <v>1</v>
      </c>
      <c r="F300" s="153" t="s">
        <v>122</v>
      </c>
      <c r="H300" s="154">
        <v>143.435</v>
      </c>
      <c r="I300" s="155"/>
      <c r="L300" s="150"/>
      <c r="M300" s="156"/>
      <c r="T300" s="157"/>
      <c r="AT300" s="152" t="s">
        <v>205</v>
      </c>
      <c r="AU300" s="152" t="s">
        <v>89</v>
      </c>
      <c r="AV300" s="12" t="s">
        <v>89</v>
      </c>
      <c r="AW300" s="12" t="s">
        <v>36</v>
      </c>
      <c r="AX300" s="12" t="s">
        <v>21</v>
      </c>
      <c r="AY300" s="152" t="s">
        <v>196</v>
      </c>
    </row>
    <row r="301" spans="2:65" s="1" customFormat="1" ht="33" customHeight="1">
      <c r="B301" s="32"/>
      <c r="C301" s="137" t="s">
        <v>481</v>
      </c>
      <c r="D301" s="137" t="s">
        <v>198</v>
      </c>
      <c r="E301" s="138" t="s">
        <v>467</v>
      </c>
      <c r="F301" s="139" t="s">
        <v>468</v>
      </c>
      <c r="G301" s="140" t="s">
        <v>201</v>
      </c>
      <c r="H301" s="141">
        <v>101.16500000000001</v>
      </c>
      <c r="I301" s="142"/>
      <c r="J301" s="143">
        <f>ROUND(I301*H301,2)</f>
        <v>0</v>
      </c>
      <c r="K301" s="139" t="s">
        <v>202</v>
      </c>
      <c r="L301" s="32"/>
      <c r="M301" s="144" t="s">
        <v>1</v>
      </c>
      <c r="N301" s="145" t="s">
        <v>46</v>
      </c>
      <c r="P301" s="146">
        <f>O301*H301</f>
        <v>0</v>
      </c>
      <c r="Q301" s="146">
        <v>0</v>
      </c>
      <c r="R301" s="146">
        <f>Q301*H301</f>
        <v>0</v>
      </c>
      <c r="S301" s="146">
        <v>0</v>
      </c>
      <c r="T301" s="147">
        <f>S301*H301</f>
        <v>0</v>
      </c>
      <c r="AR301" s="148" t="s">
        <v>203</v>
      </c>
      <c r="AT301" s="148" t="s">
        <v>198</v>
      </c>
      <c r="AU301" s="148" t="s">
        <v>89</v>
      </c>
      <c r="AY301" s="17" t="s">
        <v>196</v>
      </c>
      <c r="BE301" s="149">
        <f>IF(N301="základní",J301,0)</f>
        <v>0</v>
      </c>
      <c r="BF301" s="149">
        <f>IF(N301="snížená",J301,0)</f>
        <v>0</v>
      </c>
      <c r="BG301" s="149">
        <f>IF(N301="zákl. přenesená",J301,0)</f>
        <v>0</v>
      </c>
      <c r="BH301" s="149">
        <f>IF(N301="sníž. přenesená",J301,0)</f>
        <v>0</v>
      </c>
      <c r="BI301" s="149">
        <f>IF(N301="nulová",J301,0)</f>
        <v>0</v>
      </c>
      <c r="BJ301" s="17" t="s">
        <v>21</v>
      </c>
      <c r="BK301" s="149">
        <f>ROUND(I301*H301,2)</f>
        <v>0</v>
      </c>
      <c r="BL301" s="17" t="s">
        <v>203</v>
      </c>
      <c r="BM301" s="148" t="s">
        <v>469</v>
      </c>
    </row>
    <row r="302" spans="2:65" s="13" customFormat="1" ht="11.25">
      <c r="B302" s="158"/>
      <c r="D302" s="151" t="s">
        <v>205</v>
      </c>
      <c r="E302" s="159" t="s">
        <v>1</v>
      </c>
      <c r="F302" s="160" t="s">
        <v>448</v>
      </c>
      <c r="H302" s="159" t="s">
        <v>1</v>
      </c>
      <c r="I302" s="161"/>
      <c r="L302" s="158"/>
      <c r="M302" s="162"/>
      <c r="T302" s="163"/>
      <c r="AT302" s="159" t="s">
        <v>205</v>
      </c>
      <c r="AU302" s="159" t="s">
        <v>89</v>
      </c>
      <c r="AV302" s="13" t="s">
        <v>21</v>
      </c>
      <c r="AW302" s="13" t="s">
        <v>36</v>
      </c>
      <c r="AX302" s="13" t="s">
        <v>81</v>
      </c>
      <c r="AY302" s="159" t="s">
        <v>196</v>
      </c>
    </row>
    <row r="303" spans="2:65" s="13" customFormat="1" ht="11.25">
      <c r="B303" s="158"/>
      <c r="D303" s="151" t="s">
        <v>205</v>
      </c>
      <c r="E303" s="159" t="s">
        <v>1</v>
      </c>
      <c r="F303" s="160" t="s">
        <v>470</v>
      </c>
      <c r="H303" s="159" t="s">
        <v>1</v>
      </c>
      <c r="I303" s="161"/>
      <c r="L303" s="158"/>
      <c r="M303" s="162"/>
      <c r="T303" s="163"/>
      <c r="AT303" s="159" t="s">
        <v>205</v>
      </c>
      <c r="AU303" s="159" t="s">
        <v>89</v>
      </c>
      <c r="AV303" s="13" t="s">
        <v>21</v>
      </c>
      <c r="AW303" s="13" t="s">
        <v>36</v>
      </c>
      <c r="AX303" s="13" t="s">
        <v>81</v>
      </c>
      <c r="AY303" s="159" t="s">
        <v>196</v>
      </c>
    </row>
    <row r="304" spans="2:65" s="12" customFormat="1" ht="11.25">
      <c r="B304" s="150"/>
      <c r="D304" s="151" t="s">
        <v>205</v>
      </c>
      <c r="E304" s="152" t="s">
        <v>1</v>
      </c>
      <c r="F304" s="153" t="s">
        <v>1908</v>
      </c>
      <c r="H304" s="154">
        <v>73.265000000000001</v>
      </c>
      <c r="I304" s="155"/>
      <c r="L304" s="150"/>
      <c r="M304" s="156"/>
      <c r="T304" s="157"/>
      <c r="AT304" s="152" t="s">
        <v>205</v>
      </c>
      <c r="AU304" s="152" t="s">
        <v>89</v>
      </c>
      <c r="AV304" s="12" t="s">
        <v>89</v>
      </c>
      <c r="AW304" s="12" t="s">
        <v>36</v>
      </c>
      <c r="AX304" s="12" t="s">
        <v>81</v>
      </c>
      <c r="AY304" s="152" t="s">
        <v>196</v>
      </c>
    </row>
    <row r="305" spans="2:65" s="12" customFormat="1" ht="11.25">
      <c r="B305" s="150"/>
      <c r="D305" s="151" t="s">
        <v>205</v>
      </c>
      <c r="E305" s="152" t="s">
        <v>1</v>
      </c>
      <c r="F305" s="153" t="s">
        <v>1909</v>
      </c>
      <c r="H305" s="154">
        <v>27.9</v>
      </c>
      <c r="I305" s="155"/>
      <c r="L305" s="150"/>
      <c r="M305" s="156"/>
      <c r="T305" s="157"/>
      <c r="AT305" s="152" t="s">
        <v>205</v>
      </c>
      <c r="AU305" s="152" t="s">
        <v>89</v>
      </c>
      <c r="AV305" s="12" t="s">
        <v>89</v>
      </c>
      <c r="AW305" s="12" t="s">
        <v>36</v>
      </c>
      <c r="AX305" s="12" t="s">
        <v>81</v>
      </c>
      <c r="AY305" s="152" t="s">
        <v>196</v>
      </c>
    </row>
    <row r="306" spans="2:65" s="14" customFormat="1" ht="11.25">
      <c r="B306" s="164"/>
      <c r="D306" s="151" t="s">
        <v>205</v>
      </c>
      <c r="E306" s="165" t="s">
        <v>127</v>
      </c>
      <c r="F306" s="166" t="s">
        <v>249</v>
      </c>
      <c r="H306" s="167">
        <v>101.16500000000001</v>
      </c>
      <c r="I306" s="168"/>
      <c r="L306" s="164"/>
      <c r="M306" s="169"/>
      <c r="T306" s="170"/>
      <c r="AT306" s="165" t="s">
        <v>205</v>
      </c>
      <c r="AU306" s="165" t="s">
        <v>89</v>
      </c>
      <c r="AV306" s="14" t="s">
        <v>203</v>
      </c>
      <c r="AW306" s="14" t="s">
        <v>36</v>
      </c>
      <c r="AX306" s="14" t="s">
        <v>21</v>
      </c>
      <c r="AY306" s="165" t="s">
        <v>196</v>
      </c>
    </row>
    <row r="307" spans="2:65" s="1" customFormat="1" ht="24.2" customHeight="1">
      <c r="B307" s="32"/>
      <c r="C307" s="137" t="s">
        <v>487</v>
      </c>
      <c r="D307" s="137" t="s">
        <v>198</v>
      </c>
      <c r="E307" s="138" t="s">
        <v>473</v>
      </c>
      <c r="F307" s="139" t="s">
        <v>474</v>
      </c>
      <c r="G307" s="140" t="s">
        <v>201</v>
      </c>
      <c r="H307" s="141">
        <v>101.16500000000001</v>
      </c>
      <c r="I307" s="142"/>
      <c r="J307" s="143">
        <f>ROUND(I307*H307,2)</f>
        <v>0</v>
      </c>
      <c r="K307" s="139" t="s">
        <v>217</v>
      </c>
      <c r="L307" s="32"/>
      <c r="M307" s="144" t="s">
        <v>1</v>
      </c>
      <c r="N307" s="145" t="s">
        <v>46</v>
      </c>
      <c r="P307" s="146">
        <f>O307*H307</f>
        <v>0</v>
      </c>
      <c r="Q307" s="146">
        <v>0</v>
      </c>
      <c r="R307" s="146">
        <f>Q307*H307</f>
        <v>0</v>
      </c>
      <c r="S307" s="146">
        <v>0</v>
      </c>
      <c r="T307" s="147">
        <f>S307*H307</f>
        <v>0</v>
      </c>
      <c r="AR307" s="148" t="s">
        <v>203</v>
      </c>
      <c r="AT307" s="148" t="s">
        <v>198</v>
      </c>
      <c r="AU307" s="148" t="s">
        <v>89</v>
      </c>
      <c r="AY307" s="17" t="s">
        <v>196</v>
      </c>
      <c r="BE307" s="149">
        <f>IF(N307="základní",J307,0)</f>
        <v>0</v>
      </c>
      <c r="BF307" s="149">
        <f>IF(N307="snížená",J307,0)</f>
        <v>0</v>
      </c>
      <c r="BG307" s="149">
        <f>IF(N307="zákl. přenesená",J307,0)</f>
        <v>0</v>
      </c>
      <c r="BH307" s="149">
        <f>IF(N307="sníž. přenesená",J307,0)</f>
        <v>0</v>
      </c>
      <c r="BI307" s="149">
        <f>IF(N307="nulová",J307,0)</f>
        <v>0</v>
      </c>
      <c r="BJ307" s="17" t="s">
        <v>21</v>
      </c>
      <c r="BK307" s="149">
        <f>ROUND(I307*H307,2)</f>
        <v>0</v>
      </c>
      <c r="BL307" s="17" t="s">
        <v>203</v>
      </c>
      <c r="BM307" s="148" t="s">
        <v>475</v>
      </c>
    </row>
    <row r="308" spans="2:65" s="12" customFormat="1" ht="11.25">
      <c r="B308" s="150"/>
      <c r="D308" s="151" t="s">
        <v>205</v>
      </c>
      <c r="E308" s="152" t="s">
        <v>1</v>
      </c>
      <c r="F308" s="153" t="s">
        <v>127</v>
      </c>
      <c r="H308" s="154">
        <v>101.16500000000001</v>
      </c>
      <c r="I308" s="155"/>
      <c r="L308" s="150"/>
      <c r="M308" s="156"/>
      <c r="T308" s="157"/>
      <c r="AT308" s="152" t="s">
        <v>205</v>
      </c>
      <c r="AU308" s="152" t="s">
        <v>89</v>
      </c>
      <c r="AV308" s="12" t="s">
        <v>89</v>
      </c>
      <c r="AW308" s="12" t="s">
        <v>36</v>
      </c>
      <c r="AX308" s="12" t="s">
        <v>21</v>
      </c>
      <c r="AY308" s="152" t="s">
        <v>196</v>
      </c>
    </row>
    <row r="309" spans="2:65" s="1" customFormat="1" ht="24.2" customHeight="1">
      <c r="B309" s="32"/>
      <c r="C309" s="137" t="s">
        <v>491</v>
      </c>
      <c r="D309" s="137" t="s">
        <v>198</v>
      </c>
      <c r="E309" s="138" t="s">
        <v>477</v>
      </c>
      <c r="F309" s="139" t="s">
        <v>478</v>
      </c>
      <c r="G309" s="140" t="s">
        <v>201</v>
      </c>
      <c r="H309" s="141">
        <v>64.894999999999996</v>
      </c>
      <c r="I309" s="142"/>
      <c r="J309" s="143">
        <f>ROUND(I309*H309,2)</f>
        <v>0</v>
      </c>
      <c r="K309" s="139" t="s">
        <v>202</v>
      </c>
      <c r="L309" s="32"/>
      <c r="M309" s="144" t="s">
        <v>1</v>
      </c>
      <c r="N309" s="145" t="s">
        <v>46</v>
      </c>
      <c r="P309" s="146">
        <f>O309*H309</f>
        <v>0</v>
      </c>
      <c r="Q309" s="146">
        <v>0</v>
      </c>
      <c r="R309" s="146">
        <f>Q309*H309</f>
        <v>0</v>
      </c>
      <c r="S309" s="146">
        <v>0</v>
      </c>
      <c r="T309" s="147">
        <f>S309*H309</f>
        <v>0</v>
      </c>
      <c r="AR309" s="148" t="s">
        <v>203</v>
      </c>
      <c r="AT309" s="148" t="s">
        <v>198</v>
      </c>
      <c r="AU309" s="148" t="s">
        <v>89</v>
      </c>
      <c r="AY309" s="17" t="s">
        <v>196</v>
      </c>
      <c r="BE309" s="149">
        <f>IF(N309="základní",J309,0)</f>
        <v>0</v>
      </c>
      <c r="BF309" s="149">
        <f>IF(N309="snížená",J309,0)</f>
        <v>0</v>
      </c>
      <c r="BG309" s="149">
        <f>IF(N309="zákl. přenesená",J309,0)</f>
        <v>0</v>
      </c>
      <c r="BH309" s="149">
        <f>IF(N309="sníž. přenesená",J309,0)</f>
        <v>0</v>
      </c>
      <c r="BI309" s="149">
        <f>IF(N309="nulová",J309,0)</f>
        <v>0</v>
      </c>
      <c r="BJ309" s="17" t="s">
        <v>21</v>
      </c>
      <c r="BK309" s="149">
        <f>ROUND(I309*H309,2)</f>
        <v>0</v>
      </c>
      <c r="BL309" s="17" t="s">
        <v>203</v>
      </c>
      <c r="BM309" s="148" t="s">
        <v>479</v>
      </c>
    </row>
    <row r="310" spans="2:65" s="13" customFormat="1" ht="11.25">
      <c r="B310" s="158"/>
      <c r="D310" s="151" t="s">
        <v>205</v>
      </c>
      <c r="E310" s="159" t="s">
        <v>1</v>
      </c>
      <c r="F310" s="160" t="s">
        <v>448</v>
      </c>
      <c r="H310" s="159" t="s">
        <v>1</v>
      </c>
      <c r="I310" s="161"/>
      <c r="L310" s="158"/>
      <c r="M310" s="162"/>
      <c r="T310" s="163"/>
      <c r="AT310" s="159" t="s">
        <v>205</v>
      </c>
      <c r="AU310" s="159" t="s">
        <v>89</v>
      </c>
      <c r="AV310" s="13" t="s">
        <v>21</v>
      </c>
      <c r="AW310" s="13" t="s">
        <v>36</v>
      </c>
      <c r="AX310" s="13" t="s">
        <v>81</v>
      </c>
      <c r="AY310" s="159" t="s">
        <v>196</v>
      </c>
    </row>
    <row r="311" spans="2:65" s="13" customFormat="1" ht="11.25">
      <c r="B311" s="158"/>
      <c r="D311" s="151" t="s">
        <v>205</v>
      </c>
      <c r="E311" s="159" t="s">
        <v>1</v>
      </c>
      <c r="F311" s="160" t="s">
        <v>223</v>
      </c>
      <c r="H311" s="159" t="s">
        <v>1</v>
      </c>
      <c r="I311" s="161"/>
      <c r="L311" s="158"/>
      <c r="M311" s="162"/>
      <c r="T311" s="163"/>
      <c r="AT311" s="159" t="s">
        <v>205</v>
      </c>
      <c r="AU311" s="159" t="s">
        <v>89</v>
      </c>
      <c r="AV311" s="13" t="s">
        <v>21</v>
      </c>
      <c r="AW311" s="13" t="s">
        <v>36</v>
      </c>
      <c r="AX311" s="13" t="s">
        <v>81</v>
      </c>
      <c r="AY311" s="159" t="s">
        <v>196</v>
      </c>
    </row>
    <row r="312" spans="2:65" s="12" customFormat="1" ht="11.25">
      <c r="B312" s="150"/>
      <c r="D312" s="151" t="s">
        <v>205</v>
      </c>
      <c r="E312" s="152" t="s">
        <v>1</v>
      </c>
      <c r="F312" s="153" t="s">
        <v>1910</v>
      </c>
      <c r="H312" s="154">
        <v>45.994999999999997</v>
      </c>
      <c r="I312" s="155"/>
      <c r="L312" s="150"/>
      <c r="M312" s="156"/>
      <c r="T312" s="157"/>
      <c r="AT312" s="152" t="s">
        <v>205</v>
      </c>
      <c r="AU312" s="152" t="s">
        <v>89</v>
      </c>
      <c r="AV312" s="12" t="s">
        <v>89</v>
      </c>
      <c r="AW312" s="12" t="s">
        <v>36</v>
      </c>
      <c r="AX312" s="12" t="s">
        <v>81</v>
      </c>
      <c r="AY312" s="152" t="s">
        <v>196</v>
      </c>
    </row>
    <row r="313" spans="2:65" s="12" customFormat="1" ht="11.25">
      <c r="B313" s="150"/>
      <c r="D313" s="151" t="s">
        <v>205</v>
      </c>
      <c r="E313" s="152" t="s">
        <v>1</v>
      </c>
      <c r="F313" s="153" t="s">
        <v>1911</v>
      </c>
      <c r="H313" s="154">
        <v>18.899999999999999</v>
      </c>
      <c r="I313" s="155"/>
      <c r="L313" s="150"/>
      <c r="M313" s="156"/>
      <c r="T313" s="157"/>
      <c r="AT313" s="152" t="s">
        <v>205</v>
      </c>
      <c r="AU313" s="152" t="s">
        <v>89</v>
      </c>
      <c r="AV313" s="12" t="s">
        <v>89</v>
      </c>
      <c r="AW313" s="12" t="s">
        <v>36</v>
      </c>
      <c r="AX313" s="12" t="s">
        <v>81</v>
      </c>
      <c r="AY313" s="152" t="s">
        <v>196</v>
      </c>
    </row>
    <row r="314" spans="2:65" s="14" customFormat="1" ht="11.25">
      <c r="B314" s="164"/>
      <c r="D314" s="151" t="s">
        <v>205</v>
      </c>
      <c r="E314" s="165" t="s">
        <v>154</v>
      </c>
      <c r="F314" s="166" t="s">
        <v>249</v>
      </c>
      <c r="H314" s="167">
        <v>64.894999999999996</v>
      </c>
      <c r="I314" s="168"/>
      <c r="L314" s="164"/>
      <c r="M314" s="169"/>
      <c r="T314" s="170"/>
      <c r="AT314" s="165" t="s">
        <v>205</v>
      </c>
      <c r="AU314" s="165" t="s">
        <v>89</v>
      </c>
      <c r="AV314" s="14" t="s">
        <v>203</v>
      </c>
      <c r="AW314" s="14" t="s">
        <v>36</v>
      </c>
      <c r="AX314" s="14" t="s">
        <v>21</v>
      </c>
      <c r="AY314" s="165" t="s">
        <v>196</v>
      </c>
    </row>
    <row r="315" spans="2:65" s="1" customFormat="1" ht="24.2" customHeight="1">
      <c r="B315" s="32"/>
      <c r="C315" s="137" t="s">
        <v>495</v>
      </c>
      <c r="D315" s="137" t="s">
        <v>198</v>
      </c>
      <c r="E315" s="138" t="s">
        <v>482</v>
      </c>
      <c r="F315" s="139" t="s">
        <v>483</v>
      </c>
      <c r="G315" s="140" t="s">
        <v>201</v>
      </c>
      <c r="H315" s="141">
        <v>34.625</v>
      </c>
      <c r="I315" s="142"/>
      <c r="J315" s="143">
        <f>ROUND(I315*H315,2)</f>
        <v>0</v>
      </c>
      <c r="K315" s="139" t="s">
        <v>202</v>
      </c>
      <c r="L315" s="32"/>
      <c r="M315" s="144" t="s">
        <v>1</v>
      </c>
      <c r="N315" s="145" t="s">
        <v>46</v>
      </c>
      <c r="P315" s="146">
        <f>O315*H315</f>
        <v>0</v>
      </c>
      <c r="Q315" s="146">
        <v>0.34499999999999997</v>
      </c>
      <c r="R315" s="146">
        <f>Q315*H315</f>
        <v>11.945625</v>
      </c>
      <c r="S315" s="146">
        <v>0</v>
      </c>
      <c r="T315" s="147">
        <f>S315*H315</f>
        <v>0</v>
      </c>
      <c r="AR315" s="148" t="s">
        <v>203</v>
      </c>
      <c r="AT315" s="148" t="s">
        <v>198</v>
      </c>
      <c r="AU315" s="148" t="s">
        <v>89</v>
      </c>
      <c r="AY315" s="17" t="s">
        <v>196</v>
      </c>
      <c r="BE315" s="149">
        <f>IF(N315="základní",J315,0)</f>
        <v>0</v>
      </c>
      <c r="BF315" s="149">
        <f>IF(N315="snížená",J315,0)</f>
        <v>0</v>
      </c>
      <c r="BG315" s="149">
        <f>IF(N315="zákl. přenesená",J315,0)</f>
        <v>0</v>
      </c>
      <c r="BH315" s="149">
        <f>IF(N315="sníž. přenesená",J315,0)</f>
        <v>0</v>
      </c>
      <c r="BI315" s="149">
        <f>IF(N315="nulová",J315,0)</f>
        <v>0</v>
      </c>
      <c r="BJ315" s="17" t="s">
        <v>21</v>
      </c>
      <c r="BK315" s="149">
        <f>ROUND(I315*H315,2)</f>
        <v>0</v>
      </c>
      <c r="BL315" s="17" t="s">
        <v>203</v>
      </c>
      <c r="BM315" s="148" t="s">
        <v>484</v>
      </c>
    </row>
    <row r="316" spans="2:65" s="13" customFormat="1" ht="11.25">
      <c r="B316" s="158"/>
      <c r="D316" s="151" t="s">
        <v>205</v>
      </c>
      <c r="E316" s="159" t="s">
        <v>1</v>
      </c>
      <c r="F316" s="160" t="s">
        <v>448</v>
      </c>
      <c r="H316" s="159" t="s">
        <v>1</v>
      </c>
      <c r="I316" s="161"/>
      <c r="L316" s="158"/>
      <c r="M316" s="162"/>
      <c r="T316" s="163"/>
      <c r="AT316" s="159" t="s">
        <v>205</v>
      </c>
      <c r="AU316" s="159" t="s">
        <v>89</v>
      </c>
      <c r="AV316" s="13" t="s">
        <v>21</v>
      </c>
      <c r="AW316" s="13" t="s">
        <v>36</v>
      </c>
      <c r="AX316" s="13" t="s">
        <v>81</v>
      </c>
      <c r="AY316" s="159" t="s">
        <v>196</v>
      </c>
    </row>
    <row r="317" spans="2:65" s="13" customFormat="1" ht="11.25">
      <c r="B317" s="158"/>
      <c r="D317" s="151" t="s">
        <v>205</v>
      </c>
      <c r="E317" s="159" t="s">
        <v>1</v>
      </c>
      <c r="F317" s="160" t="s">
        <v>485</v>
      </c>
      <c r="H317" s="159" t="s">
        <v>1</v>
      </c>
      <c r="I317" s="161"/>
      <c r="L317" s="158"/>
      <c r="M317" s="162"/>
      <c r="T317" s="163"/>
      <c r="AT317" s="159" t="s">
        <v>205</v>
      </c>
      <c r="AU317" s="159" t="s">
        <v>89</v>
      </c>
      <c r="AV317" s="13" t="s">
        <v>21</v>
      </c>
      <c r="AW317" s="13" t="s">
        <v>36</v>
      </c>
      <c r="AX317" s="13" t="s">
        <v>81</v>
      </c>
      <c r="AY317" s="159" t="s">
        <v>196</v>
      </c>
    </row>
    <row r="318" spans="2:65" s="12" customFormat="1" ht="11.25">
      <c r="B318" s="150"/>
      <c r="D318" s="151" t="s">
        <v>205</v>
      </c>
      <c r="E318" s="152" t="s">
        <v>1</v>
      </c>
      <c r="F318" s="153" t="s">
        <v>486</v>
      </c>
      <c r="H318" s="154">
        <v>34.625</v>
      </c>
      <c r="I318" s="155"/>
      <c r="L318" s="150"/>
      <c r="M318" s="156"/>
      <c r="T318" s="157"/>
      <c r="AT318" s="152" t="s">
        <v>205</v>
      </c>
      <c r="AU318" s="152" t="s">
        <v>89</v>
      </c>
      <c r="AV318" s="12" t="s">
        <v>89</v>
      </c>
      <c r="AW318" s="12" t="s">
        <v>36</v>
      </c>
      <c r="AX318" s="12" t="s">
        <v>81</v>
      </c>
      <c r="AY318" s="152" t="s">
        <v>196</v>
      </c>
    </row>
    <row r="319" spans="2:65" s="14" customFormat="1" ht="11.25">
      <c r="B319" s="164"/>
      <c r="D319" s="151" t="s">
        <v>205</v>
      </c>
      <c r="E319" s="165" t="s">
        <v>158</v>
      </c>
      <c r="F319" s="166" t="s">
        <v>249</v>
      </c>
      <c r="H319" s="167">
        <v>34.625</v>
      </c>
      <c r="I319" s="168"/>
      <c r="L319" s="164"/>
      <c r="M319" s="169"/>
      <c r="T319" s="170"/>
      <c r="AT319" s="165" t="s">
        <v>205</v>
      </c>
      <c r="AU319" s="165" t="s">
        <v>89</v>
      </c>
      <c r="AV319" s="14" t="s">
        <v>203</v>
      </c>
      <c r="AW319" s="14" t="s">
        <v>36</v>
      </c>
      <c r="AX319" s="14" t="s">
        <v>21</v>
      </c>
      <c r="AY319" s="165" t="s">
        <v>196</v>
      </c>
    </row>
    <row r="320" spans="2:65" s="1" customFormat="1" ht="24.2" customHeight="1">
      <c r="B320" s="32"/>
      <c r="C320" s="137" t="s">
        <v>500</v>
      </c>
      <c r="D320" s="137" t="s">
        <v>198</v>
      </c>
      <c r="E320" s="138" t="s">
        <v>488</v>
      </c>
      <c r="F320" s="139" t="s">
        <v>390</v>
      </c>
      <c r="G320" s="140" t="s">
        <v>276</v>
      </c>
      <c r="H320" s="141">
        <v>5.194</v>
      </c>
      <c r="I320" s="142"/>
      <c r="J320" s="143">
        <f>ROUND(I320*H320,2)</f>
        <v>0</v>
      </c>
      <c r="K320" s="139" t="s">
        <v>202</v>
      </c>
      <c r="L320" s="32"/>
      <c r="M320" s="144" t="s">
        <v>1</v>
      </c>
      <c r="N320" s="145" t="s">
        <v>46</v>
      </c>
      <c r="P320" s="146">
        <f>O320*H320</f>
        <v>0</v>
      </c>
      <c r="Q320" s="146">
        <v>0</v>
      </c>
      <c r="R320" s="146">
        <f>Q320*H320</f>
        <v>0</v>
      </c>
      <c r="S320" s="146">
        <v>0</v>
      </c>
      <c r="T320" s="147">
        <f>S320*H320</f>
        <v>0</v>
      </c>
      <c r="AR320" s="148" t="s">
        <v>203</v>
      </c>
      <c r="AT320" s="148" t="s">
        <v>198</v>
      </c>
      <c r="AU320" s="148" t="s">
        <v>89</v>
      </c>
      <c r="AY320" s="17" t="s">
        <v>196</v>
      </c>
      <c r="BE320" s="149">
        <f>IF(N320="základní",J320,0)</f>
        <v>0</v>
      </c>
      <c r="BF320" s="149">
        <f>IF(N320="snížená",J320,0)</f>
        <v>0</v>
      </c>
      <c r="BG320" s="149">
        <f>IF(N320="zákl. přenesená",J320,0)</f>
        <v>0</v>
      </c>
      <c r="BH320" s="149">
        <f>IF(N320="sníž. přenesená",J320,0)</f>
        <v>0</v>
      </c>
      <c r="BI320" s="149">
        <f>IF(N320="nulová",J320,0)</f>
        <v>0</v>
      </c>
      <c r="BJ320" s="17" t="s">
        <v>21</v>
      </c>
      <c r="BK320" s="149">
        <f>ROUND(I320*H320,2)</f>
        <v>0</v>
      </c>
      <c r="BL320" s="17" t="s">
        <v>203</v>
      </c>
      <c r="BM320" s="148" t="s">
        <v>489</v>
      </c>
    </row>
    <row r="321" spans="2:65" s="12" customFormat="1" ht="11.25">
      <c r="B321" s="150"/>
      <c r="D321" s="151" t="s">
        <v>205</v>
      </c>
      <c r="E321" s="152" t="s">
        <v>1</v>
      </c>
      <c r="F321" s="153" t="s">
        <v>490</v>
      </c>
      <c r="H321" s="154">
        <v>5.194</v>
      </c>
      <c r="I321" s="155"/>
      <c r="L321" s="150"/>
      <c r="M321" s="156"/>
      <c r="T321" s="157"/>
      <c r="AT321" s="152" t="s">
        <v>205</v>
      </c>
      <c r="AU321" s="152" t="s">
        <v>89</v>
      </c>
      <c r="AV321" s="12" t="s">
        <v>89</v>
      </c>
      <c r="AW321" s="12" t="s">
        <v>36</v>
      </c>
      <c r="AX321" s="12" t="s">
        <v>21</v>
      </c>
      <c r="AY321" s="152" t="s">
        <v>196</v>
      </c>
    </row>
    <row r="322" spans="2:65" s="1" customFormat="1" ht="37.9" customHeight="1">
      <c r="B322" s="32"/>
      <c r="C322" s="137" t="s">
        <v>509</v>
      </c>
      <c r="D322" s="137" t="s">
        <v>198</v>
      </c>
      <c r="E322" s="138" t="s">
        <v>492</v>
      </c>
      <c r="F322" s="139" t="s">
        <v>493</v>
      </c>
      <c r="G322" s="140" t="s">
        <v>276</v>
      </c>
      <c r="H322" s="141">
        <v>5.194</v>
      </c>
      <c r="I322" s="142"/>
      <c r="J322" s="143">
        <f>ROUND(I322*H322,2)</f>
        <v>0</v>
      </c>
      <c r="K322" s="139" t="s">
        <v>202</v>
      </c>
      <c r="L322" s="32"/>
      <c r="M322" s="144" t="s">
        <v>1</v>
      </c>
      <c r="N322" s="145" t="s">
        <v>46</v>
      </c>
      <c r="P322" s="146">
        <f>O322*H322</f>
        <v>0</v>
      </c>
      <c r="Q322" s="146">
        <v>0</v>
      </c>
      <c r="R322" s="146">
        <f>Q322*H322</f>
        <v>0</v>
      </c>
      <c r="S322" s="146">
        <v>0</v>
      </c>
      <c r="T322" s="147">
        <f>S322*H322</f>
        <v>0</v>
      </c>
      <c r="AR322" s="148" t="s">
        <v>203</v>
      </c>
      <c r="AT322" s="148" t="s">
        <v>198</v>
      </c>
      <c r="AU322" s="148" t="s">
        <v>89</v>
      </c>
      <c r="AY322" s="17" t="s">
        <v>196</v>
      </c>
      <c r="BE322" s="149">
        <f>IF(N322="základní",J322,0)</f>
        <v>0</v>
      </c>
      <c r="BF322" s="149">
        <f>IF(N322="snížená",J322,0)</f>
        <v>0</v>
      </c>
      <c r="BG322" s="149">
        <f>IF(N322="zákl. přenesená",J322,0)</f>
        <v>0</v>
      </c>
      <c r="BH322" s="149">
        <f>IF(N322="sníž. přenesená",J322,0)</f>
        <v>0</v>
      </c>
      <c r="BI322" s="149">
        <f>IF(N322="nulová",J322,0)</f>
        <v>0</v>
      </c>
      <c r="BJ322" s="17" t="s">
        <v>21</v>
      </c>
      <c r="BK322" s="149">
        <f>ROUND(I322*H322,2)</f>
        <v>0</v>
      </c>
      <c r="BL322" s="17" t="s">
        <v>203</v>
      </c>
      <c r="BM322" s="148" t="s">
        <v>494</v>
      </c>
    </row>
    <row r="323" spans="2:65" s="1" customFormat="1" ht="33" customHeight="1">
      <c r="B323" s="32"/>
      <c r="C323" s="137" t="s">
        <v>515</v>
      </c>
      <c r="D323" s="137" t="s">
        <v>198</v>
      </c>
      <c r="E323" s="138" t="s">
        <v>496</v>
      </c>
      <c r="F323" s="139" t="s">
        <v>497</v>
      </c>
      <c r="G323" s="140" t="s">
        <v>209</v>
      </c>
      <c r="H323" s="141">
        <v>12.036</v>
      </c>
      <c r="I323" s="142"/>
      <c r="J323" s="143">
        <f>ROUND(I323*H323,2)</f>
        <v>0</v>
      </c>
      <c r="K323" s="139" t="s">
        <v>202</v>
      </c>
      <c r="L323" s="32"/>
      <c r="M323" s="144" t="s">
        <v>1</v>
      </c>
      <c r="N323" s="145" t="s">
        <v>46</v>
      </c>
      <c r="P323" s="146">
        <f>O323*H323</f>
        <v>0</v>
      </c>
      <c r="Q323" s="146">
        <v>0</v>
      </c>
      <c r="R323" s="146">
        <f>Q323*H323</f>
        <v>0</v>
      </c>
      <c r="S323" s="146">
        <v>0</v>
      </c>
      <c r="T323" s="147">
        <f>S323*H323</f>
        <v>0</v>
      </c>
      <c r="AR323" s="148" t="s">
        <v>203</v>
      </c>
      <c r="AT323" s="148" t="s">
        <v>198</v>
      </c>
      <c r="AU323" s="148" t="s">
        <v>89</v>
      </c>
      <c r="AY323" s="17" t="s">
        <v>196</v>
      </c>
      <c r="BE323" s="149">
        <f>IF(N323="základní",J323,0)</f>
        <v>0</v>
      </c>
      <c r="BF323" s="149">
        <f>IF(N323="snížená",J323,0)</f>
        <v>0</v>
      </c>
      <c r="BG323" s="149">
        <f>IF(N323="zákl. přenesená",J323,0)</f>
        <v>0</v>
      </c>
      <c r="BH323" s="149">
        <f>IF(N323="sníž. přenesená",J323,0)</f>
        <v>0</v>
      </c>
      <c r="BI323" s="149">
        <f>IF(N323="nulová",J323,0)</f>
        <v>0</v>
      </c>
      <c r="BJ323" s="17" t="s">
        <v>21</v>
      </c>
      <c r="BK323" s="149">
        <f>ROUND(I323*H323,2)</f>
        <v>0</v>
      </c>
      <c r="BL323" s="17" t="s">
        <v>203</v>
      </c>
      <c r="BM323" s="148" t="s">
        <v>498</v>
      </c>
    </row>
    <row r="324" spans="2:65" s="11" customFormat="1" ht="22.9" customHeight="1">
      <c r="B324" s="125"/>
      <c r="D324" s="126" t="s">
        <v>80</v>
      </c>
      <c r="E324" s="135" t="s">
        <v>235</v>
      </c>
      <c r="F324" s="135" t="s">
        <v>499</v>
      </c>
      <c r="I324" s="128"/>
      <c r="J324" s="136">
        <f>BK324</f>
        <v>0</v>
      </c>
      <c r="L324" s="125"/>
      <c r="M324" s="130"/>
      <c r="P324" s="131">
        <f>SUM(P325:P406)</f>
        <v>0</v>
      </c>
      <c r="R324" s="131">
        <f>SUM(R325:R406)</f>
        <v>14.206987699999999</v>
      </c>
      <c r="T324" s="132">
        <f>SUM(T325:T406)</f>
        <v>14.010719999999999</v>
      </c>
      <c r="AR324" s="126" t="s">
        <v>21</v>
      </c>
      <c r="AT324" s="133" t="s">
        <v>80</v>
      </c>
      <c r="AU324" s="133" t="s">
        <v>21</v>
      </c>
      <c r="AY324" s="126" t="s">
        <v>196</v>
      </c>
      <c r="BK324" s="134">
        <f>SUM(BK325:BK406)</f>
        <v>0</v>
      </c>
    </row>
    <row r="325" spans="2:65" s="1" customFormat="1" ht="33" customHeight="1">
      <c r="B325" s="32"/>
      <c r="C325" s="137" t="s">
        <v>519</v>
      </c>
      <c r="D325" s="137" t="s">
        <v>198</v>
      </c>
      <c r="E325" s="138" t="s">
        <v>1912</v>
      </c>
      <c r="F325" s="139" t="s">
        <v>1913</v>
      </c>
      <c r="G325" s="140" t="s">
        <v>227</v>
      </c>
      <c r="H325" s="141">
        <v>6</v>
      </c>
      <c r="I325" s="142"/>
      <c r="J325" s="143">
        <f>ROUND(I325*H325,2)</f>
        <v>0</v>
      </c>
      <c r="K325" s="139" t="s">
        <v>202</v>
      </c>
      <c r="L325" s="32"/>
      <c r="M325" s="144" t="s">
        <v>1</v>
      </c>
      <c r="N325" s="145" t="s">
        <v>46</v>
      </c>
      <c r="P325" s="146">
        <f>O325*H325</f>
        <v>0</v>
      </c>
      <c r="Q325" s="146">
        <v>3.0000000000000001E-5</v>
      </c>
      <c r="R325" s="146">
        <f>Q325*H325</f>
        <v>1.8000000000000001E-4</v>
      </c>
      <c r="S325" s="146">
        <v>0</v>
      </c>
      <c r="T325" s="147">
        <f>S325*H325</f>
        <v>0</v>
      </c>
      <c r="AR325" s="148" t="s">
        <v>203</v>
      </c>
      <c r="AT325" s="148" t="s">
        <v>198</v>
      </c>
      <c r="AU325" s="148" t="s">
        <v>89</v>
      </c>
      <c r="AY325" s="17" t="s">
        <v>196</v>
      </c>
      <c r="BE325" s="149">
        <f>IF(N325="základní",J325,0)</f>
        <v>0</v>
      </c>
      <c r="BF325" s="149">
        <f>IF(N325="snížená",J325,0)</f>
        <v>0</v>
      </c>
      <c r="BG325" s="149">
        <f>IF(N325="zákl. přenesená",J325,0)</f>
        <v>0</v>
      </c>
      <c r="BH325" s="149">
        <f>IF(N325="sníž. přenesená",J325,0)</f>
        <v>0</v>
      </c>
      <c r="BI325" s="149">
        <f>IF(N325="nulová",J325,0)</f>
        <v>0</v>
      </c>
      <c r="BJ325" s="17" t="s">
        <v>21</v>
      </c>
      <c r="BK325" s="149">
        <f>ROUND(I325*H325,2)</f>
        <v>0</v>
      </c>
      <c r="BL325" s="17" t="s">
        <v>203</v>
      </c>
      <c r="BM325" s="148" t="s">
        <v>1914</v>
      </c>
    </row>
    <row r="326" spans="2:65" s="12" customFormat="1" ht="11.25">
      <c r="B326" s="150"/>
      <c r="D326" s="151" t="s">
        <v>205</v>
      </c>
      <c r="E326" s="152" t="s">
        <v>1</v>
      </c>
      <c r="F326" s="153" t="s">
        <v>1915</v>
      </c>
      <c r="H326" s="154">
        <v>6</v>
      </c>
      <c r="I326" s="155"/>
      <c r="L326" s="150"/>
      <c r="M326" s="156"/>
      <c r="T326" s="157"/>
      <c r="AT326" s="152" t="s">
        <v>205</v>
      </c>
      <c r="AU326" s="152" t="s">
        <v>89</v>
      </c>
      <c r="AV326" s="12" t="s">
        <v>89</v>
      </c>
      <c r="AW326" s="12" t="s">
        <v>36</v>
      </c>
      <c r="AX326" s="12" t="s">
        <v>81</v>
      </c>
      <c r="AY326" s="152" t="s">
        <v>196</v>
      </c>
    </row>
    <row r="327" spans="2:65" s="14" customFormat="1" ht="11.25">
      <c r="B327" s="164"/>
      <c r="D327" s="151" t="s">
        <v>205</v>
      </c>
      <c r="E327" s="165" t="s">
        <v>131</v>
      </c>
      <c r="F327" s="166" t="s">
        <v>249</v>
      </c>
      <c r="H327" s="167">
        <v>6</v>
      </c>
      <c r="I327" s="168"/>
      <c r="L327" s="164"/>
      <c r="M327" s="169"/>
      <c r="T327" s="170"/>
      <c r="AT327" s="165" t="s">
        <v>205</v>
      </c>
      <c r="AU327" s="165" t="s">
        <v>89</v>
      </c>
      <c r="AV327" s="14" t="s">
        <v>203</v>
      </c>
      <c r="AW327" s="14" t="s">
        <v>36</v>
      </c>
      <c r="AX327" s="14" t="s">
        <v>21</v>
      </c>
      <c r="AY327" s="165" t="s">
        <v>196</v>
      </c>
    </row>
    <row r="328" spans="2:65" s="1" customFormat="1" ht="33" customHeight="1">
      <c r="B328" s="32"/>
      <c r="C328" s="137" t="s">
        <v>523</v>
      </c>
      <c r="D328" s="137" t="s">
        <v>198</v>
      </c>
      <c r="E328" s="138" t="s">
        <v>1916</v>
      </c>
      <c r="F328" s="139" t="s">
        <v>1917</v>
      </c>
      <c r="G328" s="140" t="s">
        <v>227</v>
      </c>
      <c r="H328" s="141">
        <v>6</v>
      </c>
      <c r="I328" s="142"/>
      <c r="J328" s="143">
        <f>ROUND(I328*H328,2)</f>
        <v>0</v>
      </c>
      <c r="K328" s="139" t="s">
        <v>202</v>
      </c>
      <c r="L328" s="32"/>
      <c r="M328" s="144" t="s">
        <v>1</v>
      </c>
      <c r="N328" s="145" t="s">
        <v>46</v>
      </c>
      <c r="P328" s="146">
        <f>O328*H328</f>
        <v>0</v>
      </c>
      <c r="Q328" s="146">
        <v>0</v>
      </c>
      <c r="R328" s="146">
        <f>Q328*H328</f>
        <v>0</v>
      </c>
      <c r="S328" s="146">
        <v>0</v>
      </c>
      <c r="T328" s="147">
        <f>S328*H328</f>
        <v>0</v>
      </c>
      <c r="AR328" s="148" t="s">
        <v>203</v>
      </c>
      <c r="AT328" s="148" t="s">
        <v>198</v>
      </c>
      <c r="AU328" s="148" t="s">
        <v>89</v>
      </c>
      <c r="AY328" s="17" t="s">
        <v>196</v>
      </c>
      <c r="BE328" s="149">
        <f>IF(N328="základní",J328,0)</f>
        <v>0</v>
      </c>
      <c r="BF328" s="149">
        <f>IF(N328="snížená",J328,0)</f>
        <v>0</v>
      </c>
      <c r="BG328" s="149">
        <f>IF(N328="zákl. přenesená",J328,0)</f>
        <v>0</v>
      </c>
      <c r="BH328" s="149">
        <f>IF(N328="sníž. přenesená",J328,0)</f>
        <v>0</v>
      </c>
      <c r="BI328" s="149">
        <f>IF(N328="nulová",J328,0)</f>
        <v>0</v>
      </c>
      <c r="BJ328" s="17" t="s">
        <v>21</v>
      </c>
      <c r="BK328" s="149">
        <f>ROUND(I328*H328,2)</f>
        <v>0</v>
      </c>
      <c r="BL328" s="17" t="s">
        <v>203</v>
      </c>
      <c r="BM328" s="148" t="s">
        <v>1918</v>
      </c>
    </row>
    <row r="329" spans="2:65" s="12" customFormat="1" ht="11.25">
      <c r="B329" s="150"/>
      <c r="D329" s="151" t="s">
        <v>205</v>
      </c>
      <c r="E329" s="152" t="s">
        <v>1</v>
      </c>
      <c r="F329" s="153" t="s">
        <v>1816</v>
      </c>
      <c r="H329" s="154">
        <v>6</v>
      </c>
      <c r="I329" s="155"/>
      <c r="L329" s="150"/>
      <c r="M329" s="156"/>
      <c r="T329" s="157"/>
      <c r="AT329" s="152" t="s">
        <v>205</v>
      </c>
      <c r="AU329" s="152" t="s">
        <v>89</v>
      </c>
      <c r="AV329" s="12" t="s">
        <v>89</v>
      </c>
      <c r="AW329" s="12" t="s">
        <v>36</v>
      </c>
      <c r="AX329" s="12" t="s">
        <v>21</v>
      </c>
      <c r="AY329" s="152" t="s">
        <v>196</v>
      </c>
    </row>
    <row r="330" spans="2:65" s="1" customFormat="1" ht="37.9" customHeight="1">
      <c r="B330" s="32"/>
      <c r="C330" s="178" t="s">
        <v>528</v>
      </c>
      <c r="D330" s="178" t="s">
        <v>351</v>
      </c>
      <c r="E330" s="179" t="s">
        <v>1919</v>
      </c>
      <c r="F330" s="180" t="s">
        <v>1920</v>
      </c>
      <c r="G330" s="181" t="s">
        <v>227</v>
      </c>
      <c r="H330" s="182">
        <v>6.09</v>
      </c>
      <c r="I330" s="183"/>
      <c r="J330" s="184">
        <f>ROUND(I330*H330,2)</f>
        <v>0</v>
      </c>
      <c r="K330" s="180" t="s">
        <v>217</v>
      </c>
      <c r="L330" s="185"/>
      <c r="M330" s="186" t="s">
        <v>1</v>
      </c>
      <c r="N330" s="187" t="s">
        <v>46</v>
      </c>
      <c r="P330" s="146">
        <f>O330*H330</f>
        <v>0</v>
      </c>
      <c r="Q330" s="146">
        <v>2.4E-2</v>
      </c>
      <c r="R330" s="146">
        <f>Q330*H330</f>
        <v>0.14616000000000001</v>
      </c>
      <c r="S330" s="146">
        <v>0</v>
      </c>
      <c r="T330" s="147">
        <f>S330*H330</f>
        <v>0</v>
      </c>
      <c r="AR330" s="148" t="s">
        <v>235</v>
      </c>
      <c r="AT330" s="148" t="s">
        <v>351</v>
      </c>
      <c r="AU330" s="148" t="s">
        <v>89</v>
      </c>
      <c r="AY330" s="17" t="s">
        <v>196</v>
      </c>
      <c r="BE330" s="149">
        <f>IF(N330="základní",J330,0)</f>
        <v>0</v>
      </c>
      <c r="BF330" s="149">
        <f>IF(N330="snížená",J330,0)</f>
        <v>0</v>
      </c>
      <c r="BG330" s="149">
        <f>IF(N330="zákl. přenesená",J330,0)</f>
        <v>0</v>
      </c>
      <c r="BH330" s="149">
        <f>IF(N330="sníž. přenesená",J330,0)</f>
        <v>0</v>
      </c>
      <c r="BI330" s="149">
        <f>IF(N330="nulová",J330,0)</f>
        <v>0</v>
      </c>
      <c r="BJ330" s="17" t="s">
        <v>21</v>
      </c>
      <c r="BK330" s="149">
        <f>ROUND(I330*H330,2)</f>
        <v>0</v>
      </c>
      <c r="BL330" s="17" t="s">
        <v>203</v>
      </c>
      <c r="BM330" s="148" t="s">
        <v>1921</v>
      </c>
    </row>
    <row r="331" spans="2:65" s="12" customFormat="1" ht="11.25">
      <c r="B331" s="150"/>
      <c r="D331" s="151" t="s">
        <v>205</v>
      </c>
      <c r="E331" s="152" t="s">
        <v>1</v>
      </c>
      <c r="F331" s="153" t="s">
        <v>1922</v>
      </c>
      <c r="H331" s="154">
        <v>6.09</v>
      </c>
      <c r="I331" s="155"/>
      <c r="L331" s="150"/>
      <c r="M331" s="156"/>
      <c r="T331" s="157"/>
      <c r="AT331" s="152" t="s">
        <v>205</v>
      </c>
      <c r="AU331" s="152" t="s">
        <v>89</v>
      </c>
      <c r="AV331" s="12" t="s">
        <v>89</v>
      </c>
      <c r="AW331" s="12" t="s">
        <v>36</v>
      </c>
      <c r="AX331" s="12" t="s">
        <v>21</v>
      </c>
      <c r="AY331" s="152" t="s">
        <v>196</v>
      </c>
    </row>
    <row r="332" spans="2:65" s="1" customFormat="1" ht="33" customHeight="1">
      <c r="B332" s="32"/>
      <c r="C332" s="137" t="s">
        <v>532</v>
      </c>
      <c r="D332" s="137" t="s">
        <v>198</v>
      </c>
      <c r="E332" s="138" t="s">
        <v>1923</v>
      </c>
      <c r="F332" s="139" t="s">
        <v>1924</v>
      </c>
      <c r="G332" s="140" t="s">
        <v>512</v>
      </c>
      <c r="H332" s="141">
        <v>6</v>
      </c>
      <c r="I332" s="142"/>
      <c r="J332" s="143">
        <f>ROUND(I332*H332,2)</f>
        <v>0</v>
      </c>
      <c r="K332" s="139" t="s">
        <v>202</v>
      </c>
      <c r="L332" s="32"/>
      <c r="M332" s="144" t="s">
        <v>1</v>
      </c>
      <c r="N332" s="145" t="s">
        <v>46</v>
      </c>
      <c r="P332" s="146">
        <f>O332*H332</f>
        <v>0</v>
      </c>
      <c r="Q332" s="146">
        <v>8.4999999999999995E-4</v>
      </c>
      <c r="R332" s="146">
        <f>Q332*H332</f>
        <v>5.0999999999999995E-3</v>
      </c>
      <c r="S332" s="146">
        <v>0</v>
      </c>
      <c r="T332" s="147">
        <f>S332*H332</f>
        <v>0</v>
      </c>
      <c r="AR332" s="148" t="s">
        <v>203</v>
      </c>
      <c r="AT332" s="148" t="s">
        <v>198</v>
      </c>
      <c r="AU332" s="148" t="s">
        <v>89</v>
      </c>
      <c r="AY332" s="17" t="s">
        <v>196</v>
      </c>
      <c r="BE332" s="149">
        <f>IF(N332="základní",J332,0)</f>
        <v>0</v>
      </c>
      <c r="BF332" s="149">
        <f>IF(N332="snížená",J332,0)</f>
        <v>0</v>
      </c>
      <c r="BG332" s="149">
        <f>IF(N332="zákl. přenesená",J332,0)</f>
        <v>0</v>
      </c>
      <c r="BH332" s="149">
        <f>IF(N332="sníž. přenesená",J332,0)</f>
        <v>0</v>
      </c>
      <c r="BI332" s="149">
        <f>IF(N332="nulová",J332,0)</f>
        <v>0</v>
      </c>
      <c r="BJ332" s="17" t="s">
        <v>21</v>
      </c>
      <c r="BK332" s="149">
        <f>ROUND(I332*H332,2)</f>
        <v>0</v>
      </c>
      <c r="BL332" s="17" t="s">
        <v>203</v>
      </c>
      <c r="BM332" s="148" t="s">
        <v>1925</v>
      </c>
    </row>
    <row r="333" spans="2:65" s="13" customFormat="1" ht="11.25">
      <c r="B333" s="158"/>
      <c r="D333" s="151" t="s">
        <v>205</v>
      </c>
      <c r="E333" s="159" t="s">
        <v>1</v>
      </c>
      <c r="F333" s="160" t="s">
        <v>1926</v>
      </c>
      <c r="H333" s="159" t="s">
        <v>1</v>
      </c>
      <c r="I333" s="161"/>
      <c r="L333" s="158"/>
      <c r="M333" s="162"/>
      <c r="T333" s="163"/>
      <c r="AT333" s="159" t="s">
        <v>205</v>
      </c>
      <c r="AU333" s="159" t="s">
        <v>89</v>
      </c>
      <c r="AV333" s="13" t="s">
        <v>21</v>
      </c>
      <c r="AW333" s="13" t="s">
        <v>36</v>
      </c>
      <c r="AX333" s="13" t="s">
        <v>81</v>
      </c>
      <c r="AY333" s="159" t="s">
        <v>196</v>
      </c>
    </row>
    <row r="334" spans="2:65" s="12" customFormat="1" ht="11.25">
      <c r="B334" s="150"/>
      <c r="D334" s="151" t="s">
        <v>205</v>
      </c>
      <c r="E334" s="152" t="s">
        <v>1</v>
      </c>
      <c r="F334" s="153" t="s">
        <v>1816</v>
      </c>
      <c r="H334" s="154">
        <v>6</v>
      </c>
      <c r="I334" s="155"/>
      <c r="L334" s="150"/>
      <c r="M334" s="156"/>
      <c r="T334" s="157"/>
      <c r="AT334" s="152" t="s">
        <v>205</v>
      </c>
      <c r="AU334" s="152" t="s">
        <v>89</v>
      </c>
      <c r="AV334" s="12" t="s">
        <v>89</v>
      </c>
      <c r="AW334" s="12" t="s">
        <v>36</v>
      </c>
      <c r="AX334" s="12" t="s">
        <v>21</v>
      </c>
      <c r="AY334" s="152" t="s">
        <v>196</v>
      </c>
    </row>
    <row r="335" spans="2:65" s="1" customFormat="1" ht="24.2" customHeight="1">
      <c r="B335" s="32"/>
      <c r="C335" s="137" t="s">
        <v>536</v>
      </c>
      <c r="D335" s="137" t="s">
        <v>198</v>
      </c>
      <c r="E335" s="138" t="s">
        <v>1927</v>
      </c>
      <c r="F335" s="139" t="s">
        <v>1928</v>
      </c>
      <c r="G335" s="140" t="s">
        <v>512</v>
      </c>
      <c r="H335" s="141">
        <v>36</v>
      </c>
      <c r="I335" s="142"/>
      <c r="J335" s="143">
        <f>ROUND(I335*H335,2)</f>
        <v>0</v>
      </c>
      <c r="K335" s="139" t="s">
        <v>202</v>
      </c>
      <c r="L335" s="32"/>
      <c r="M335" s="144" t="s">
        <v>1</v>
      </c>
      <c r="N335" s="145" t="s">
        <v>46</v>
      </c>
      <c r="P335" s="146">
        <f>O335*H335</f>
        <v>0</v>
      </c>
      <c r="Q335" s="146">
        <v>6.9999999999999994E-5</v>
      </c>
      <c r="R335" s="146">
        <f>Q335*H335</f>
        <v>2.5199999999999997E-3</v>
      </c>
      <c r="S335" s="146">
        <v>0</v>
      </c>
      <c r="T335" s="147">
        <f>S335*H335</f>
        <v>0</v>
      </c>
      <c r="AR335" s="148" t="s">
        <v>203</v>
      </c>
      <c r="AT335" s="148" t="s">
        <v>198</v>
      </c>
      <c r="AU335" s="148" t="s">
        <v>89</v>
      </c>
      <c r="AY335" s="17" t="s">
        <v>196</v>
      </c>
      <c r="BE335" s="149">
        <f>IF(N335="základní",J335,0)</f>
        <v>0</v>
      </c>
      <c r="BF335" s="149">
        <f>IF(N335="snížená",J335,0)</f>
        <v>0</v>
      </c>
      <c r="BG335" s="149">
        <f>IF(N335="zákl. přenesená",J335,0)</f>
        <v>0</v>
      </c>
      <c r="BH335" s="149">
        <f>IF(N335="sníž. přenesená",J335,0)</f>
        <v>0</v>
      </c>
      <c r="BI335" s="149">
        <f>IF(N335="nulová",J335,0)</f>
        <v>0</v>
      </c>
      <c r="BJ335" s="17" t="s">
        <v>21</v>
      </c>
      <c r="BK335" s="149">
        <f>ROUND(I335*H335,2)</f>
        <v>0</v>
      </c>
      <c r="BL335" s="17" t="s">
        <v>203</v>
      </c>
      <c r="BM335" s="148" t="s">
        <v>1929</v>
      </c>
    </row>
    <row r="336" spans="2:65" s="12" customFormat="1" ht="11.25">
      <c r="B336" s="150"/>
      <c r="D336" s="151" t="s">
        <v>205</v>
      </c>
      <c r="E336" s="152" t="s">
        <v>1</v>
      </c>
      <c r="F336" s="153" t="s">
        <v>1930</v>
      </c>
      <c r="H336" s="154">
        <v>30</v>
      </c>
      <c r="I336" s="155"/>
      <c r="L336" s="150"/>
      <c r="M336" s="156"/>
      <c r="T336" s="157"/>
      <c r="AT336" s="152" t="s">
        <v>205</v>
      </c>
      <c r="AU336" s="152" t="s">
        <v>89</v>
      </c>
      <c r="AV336" s="12" t="s">
        <v>89</v>
      </c>
      <c r="AW336" s="12" t="s">
        <v>36</v>
      </c>
      <c r="AX336" s="12" t="s">
        <v>81</v>
      </c>
      <c r="AY336" s="152" t="s">
        <v>196</v>
      </c>
    </row>
    <row r="337" spans="2:65" s="12" customFormat="1" ht="11.25">
      <c r="B337" s="150"/>
      <c r="D337" s="151" t="s">
        <v>205</v>
      </c>
      <c r="E337" s="152" t="s">
        <v>1</v>
      </c>
      <c r="F337" s="153" t="s">
        <v>1931</v>
      </c>
      <c r="H337" s="154">
        <v>6</v>
      </c>
      <c r="I337" s="155"/>
      <c r="L337" s="150"/>
      <c r="M337" s="156"/>
      <c r="T337" s="157"/>
      <c r="AT337" s="152" t="s">
        <v>205</v>
      </c>
      <c r="AU337" s="152" t="s">
        <v>89</v>
      </c>
      <c r="AV337" s="12" t="s">
        <v>89</v>
      </c>
      <c r="AW337" s="12" t="s">
        <v>36</v>
      </c>
      <c r="AX337" s="12" t="s">
        <v>81</v>
      </c>
      <c r="AY337" s="152" t="s">
        <v>196</v>
      </c>
    </row>
    <row r="338" spans="2:65" s="14" customFormat="1" ht="11.25">
      <c r="B338" s="164"/>
      <c r="D338" s="151" t="s">
        <v>205</v>
      </c>
      <c r="E338" s="165" t="s">
        <v>1</v>
      </c>
      <c r="F338" s="166" t="s">
        <v>249</v>
      </c>
      <c r="H338" s="167">
        <v>36</v>
      </c>
      <c r="I338" s="168"/>
      <c r="L338" s="164"/>
      <c r="M338" s="169"/>
      <c r="T338" s="170"/>
      <c r="AT338" s="165" t="s">
        <v>205</v>
      </c>
      <c r="AU338" s="165" t="s">
        <v>89</v>
      </c>
      <c r="AV338" s="14" t="s">
        <v>203</v>
      </c>
      <c r="AW338" s="14" t="s">
        <v>36</v>
      </c>
      <c r="AX338" s="14" t="s">
        <v>21</v>
      </c>
      <c r="AY338" s="165" t="s">
        <v>196</v>
      </c>
    </row>
    <row r="339" spans="2:65" s="1" customFormat="1" ht="24.2" customHeight="1">
      <c r="B339" s="32"/>
      <c r="C339" s="178" t="s">
        <v>540</v>
      </c>
      <c r="D339" s="178" t="s">
        <v>351</v>
      </c>
      <c r="E339" s="179" t="s">
        <v>1932</v>
      </c>
      <c r="F339" s="180" t="s">
        <v>1933</v>
      </c>
      <c r="G339" s="181" t="s">
        <v>512</v>
      </c>
      <c r="H339" s="182">
        <v>12</v>
      </c>
      <c r="I339" s="183"/>
      <c r="J339" s="184">
        <f>ROUND(I339*H339,2)</f>
        <v>0</v>
      </c>
      <c r="K339" s="180" t="s">
        <v>202</v>
      </c>
      <c r="L339" s="185"/>
      <c r="M339" s="186" t="s">
        <v>1</v>
      </c>
      <c r="N339" s="187" t="s">
        <v>46</v>
      </c>
      <c r="P339" s="146">
        <f>O339*H339</f>
        <v>0</v>
      </c>
      <c r="Q339" s="146">
        <v>0.01</v>
      </c>
      <c r="R339" s="146">
        <f>Q339*H339</f>
        <v>0.12</v>
      </c>
      <c r="S339" s="146">
        <v>0</v>
      </c>
      <c r="T339" s="147">
        <f>S339*H339</f>
        <v>0</v>
      </c>
      <c r="AR339" s="148" t="s">
        <v>235</v>
      </c>
      <c r="AT339" s="148" t="s">
        <v>351</v>
      </c>
      <c r="AU339" s="148" t="s">
        <v>89</v>
      </c>
      <c r="AY339" s="17" t="s">
        <v>196</v>
      </c>
      <c r="BE339" s="149">
        <f>IF(N339="základní",J339,0)</f>
        <v>0</v>
      </c>
      <c r="BF339" s="149">
        <f>IF(N339="snížená",J339,0)</f>
        <v>0</v>
      </c>
      <c r="BG339" s="149">
        <f>IF(N339="zákl. přenesená",J339,0)</f>
        <v>0</v>
      </c>
      <c r="BH339" s="149">
        <f>IF(N339="sníž. přenesená",J339,0)</f>
        <v>0</v>
      </c>
      <c r="BI339" s="149">
        <f>IF(N339="nulová",J339,0)</f>
        <v>0</v>
      </c>
      <c r="BJ339" s="17" t="s">
        <v>21</v>
      </c>
      <c r="BK339" s="149">
        <f>ROUND(I339*H339,2)</f>
        <v>0</v>
      </c>
      <c r="BL339" s="17" t="s">
        <v>203</v>
      </c>
      <c r="BM339" s="148" t="s">
        <v>1934</v>
      </c>
    </row>
    <row r="340" spans="2:65" s="12" customFormat="1" ht="11.25">
      <c r="B340" s="150"/>
      <c r="D340" s="151" t="s">
        <v>205</v>
      </c>
      <c r="E340" s="152" t="s">
        <v>1</v>
      </c>
      <c r="F340" s="153" t="s">
        <v>1864</v>
      </c>
      <c r="H340" s="154">
        <v>12</v>
      </c>
      <c r="I340" s="155"/>
      <c r="L340" s="150"/>
      <c r="M340" s="156"/>
      <c r="T340" s="157"/>
      <c r="AT340" s="152" t="s">
        <v>205</v>
      </c>
      <c r="AU340" s="152" t="s">
        <v>89</v>
      </c>
      <c r="AV340" s="12" t="s">
        <v>89</v>
      </c>
      <c r="AW340" s="12" t="s">
        <v>36</v>
      </c>
      <c r="AX340" s="12" t="s">
        <v>21</v>
      </c>
      <c r="AY340" s="152" t="s">
        <v>196</v>
      </c>
    </row>
    <row r="341" spans="2:65" s="1" customFormat="1" ht="24.2" customHeight="1">
      <c r="B341" s="32"/>
      <c r="C341" s="178" t="s">
        <v>544</v>
      </c>
      <c r="D341" s="178" t="s">
        <v>351</v>
      </c>
      <c r="E341" s="179" t="s">
        <v>1935</v>
      </c>
      <c r="F341" s="180" t="s">
        <v>1936</v>
      </c>
      <c r="G341" s="181" t="s">
        <v>512</v>
      </c>
      <c r="H341" s="182">
        <v>12</v>
      </c>
      <c r="I341" s="183"/>
      <c r="J341" s="184">
        <f>ROUND(I341*H341,2)</f>
        <v>0</v>
      </c>
      <c r="K341" s="180" t="s">
        <v>202</v>
      </c>
      <c r="L341" s="185"/>
      <c r="M341" s="186" t="s">
        <v>1</v>
      </c>
      <c r="N341" s="187" t="s">
        <v>46</v>
      </c>
      <c r="P341" s="146">
        <f>O341*H341</f>
        <v>0</v>
      </c>
      <c r="Q341" s="146">
        <v>0.01</v>
      </c>
      <c r="R341" s="146">
        <f>Q341*H341</f>
        <v>0.12</v>
      </c>
      <c r="S341" s="146">
        <v>0</v>
      </c>
      <c r="T341" s="147">
        <f>S341*H341</f>
        <v>0</v>
      </c>
      <c r="AR341" s="148" t="s">
        <v>235</v>
      </c>
      <c r="AT341" s="148" t="s">
        <v>351</v>
      </c>
      <c r="AU341" s="148" t="s">
        <v>89</v>
      </c>
      <c r="AY341" s="17" t="s">
        <v>196</v>
      </c>
      <c r="BE341" s="149">
        <f>IF(N341="základní",J341,0)</f>
        <v>0</v>
      </c>
      <c r="BF341" s="149">
        <f>IF(N341="snížená",J341,0)</f>
        <v>0</v>
      </c>
      <c r="BG341" s="149">
        <f>IF(N341="zákl. přenesená",J341,0)</f>
        <v>0</v>
      </c>
      <c r="BH341" s="149">
        <f>IF(N341="sníž. přenesená",J341,0)</f>
        <v>0</v>
      </c>
      <c r="BI341" s="149">
        <f>IF(N341="nulová",J341,0)</f>
        <v>0</v>
      </c>
      <c r="BJ341" s="17" t="s">
        <v>21</v>
      </c>
      <c r="BK341" s="149">
        <f>ROUND(I341*H341,2)</f>
        <v>0</v>
      </c>
      <c r="BL341" s="17" t="s">
        <v>203</v>
      </c>
      <c r="BM341" s="148" t="s">
        <v>1937</v>
      </c>
    </row>
    <row r="342" spans="2:65" s="12" customFormat="1" ht="11.25">
      <c r="B342" s="150"/>
      <c r="D342" s="151" t="s">
        <v>205</v>
      </c>
      <c r="E342" s="152" t="s">
        <v>1</v>
      </c>
      <c r="F342" s="153" t="s">
        <v>1864</v>
      </c>
      <c r="H342" s="154">
        <v>12</v>
      </c>
      <c r="I342" s="155"/>
      <c r="L342" s="150"/>
      <c r="M342" s="156"/>
      <c r="T342" s="157"/>
      <c r="AT342" s="152" t="s">
        <v>205</v>
      </c>
      <c r="AU342" s="152" t="s">
        <v>89</v>
      </c>
      <c r="AV342" s="12" t="s">
        <v>89</v>
      </c>
      <c r="AW342" s="12" t="s">
        <v>36</v>
      </c>
      <c r="AX342" s="12" t="s">
        <v>21</v>
      </c>
      <c r="AY342" s="152" t="s">
        <v>196</v>
      </c>
    </row>
    <row r="343" spans="2:65" s="1" customFormat="1" ht="24.2" customHeight="1">
      <c r="B343" s="32"/>
      <c r="C343" s="178" t="s">
        <v>548</v>
      </c>
      <c r="D343" s="178" t="s">
        <v>351</v>
      </c>
      <c r="E343" s="179" t="s">
        <v>1938</v>
      </c>
      <c r="F343" s="180" t="s">
        <v>1939</v>
      </c>
      <c r="G343" s="181" t="s">
        <v>512</v>
      </c>
      <c r="H343" s="182">
        <v>6</v>
      </c>
      <c r="I343" s="183"/>
      <c r="J343" s="184">
        <f>ROUND(I343*H343,2)</f>
        <v>0</v>
      </c>
      <c r="K343" s="180" t="s">
        <v>202</v>
      </c>
      <c r="L343" s="185"/>
      <c r="M343" s="186" t="s">
        <v>1</v>
      </c>
      <c r="N343" s="187" t="s">
        <v>46</v>
      </c>
      <c r="P343" s="146">
        <f>O343*H343</f>
        <v>0</v>
      </c>
      <c r="Q343" s="146">
        <v>0.01</v>
      </c>
      <c r="R343" s="146">
        <f>Q343*H343</f>
        <v>0.06</v>
      </c>
      <c r="S343" s="146">
        <v>0</v>
      </c>
      <c r="T343" s="147">
        <f>S343*H343</f>
        <v>0</v>
      </c>
      <c r="AR343" s="148" t="s">
        <v>235</v>
      </c>
      <c r="AT343" s="148" t="s">
        <v>351</v>
      </c>
      <c r="AU343" s="148" t="s">
        <v>89</v>
      </c>
      <c r="AY343" s="17" t="s">
        <v>196</v>
      </c>
      <c r="BE343" s="149">
        <f>IF(N343="základní",J343,0)</f>
        <v>0</v>
      </c>
      <c r="BF343" s="149">
        <f>IF(N343="snížená",J343,0)</f>
        <v>0</v>
      </c>
      <c r="BG343" s="149">
        <f>IF(N343="zákl. přenesená",J343,0)</f>
        <v>0</v>
      </c>
      <c r="BH343" s="149">
        <f>IF(N343="sníž. přenesená",J343,0)</f>
        <v>0</v>
      </c>
      <c r="BI343" s="149">
        <f>IF(N343="nulová",J343,0)</f>
        <v>0</v>
      </c>
      <c r="BJ343" s="17" t="s">
        <v>21</v>
      </c>
      <c r="BK343" s="149">
        <f>ROUND(I343*H343,2)</f>
        <v>0</v>
      </c>
      <c r="BL343" s="17" t="s">
        <v>203</v>
      </c>
      <c r="BM343" s="148" t="s">
        <v>1940</v>
      </c>
    </row>
    <row r="344" spans="2:65" s="12" customFormat="1" ht="11.25">
      <c r="B344" s="150"/>
      <c r="D344" s="151" t="s">
        <v>205</v>
      </c>
      <c r="E344" s="152" t="s">
        <v>1</v>
      </c>
      <c r="F344" s="153" t="s">
        <v>1816</v>
      </c>
      <c r="H344" s="154">
        <v>6</v>
      </c>
      <c r="I344" s="155"/>
      <c r="L344" s="150"/>
      <c r="M344" s="156"/>
      <c r="T344" s="157"/>
      <c r="AT344" s="152" t="s">
        <v>205</v>
      </c>
      <c r="AU344" s="152" t="s">
        <v>89</v>
      </c>
      <c r="AV344" s="12" t="s">
        <v>89</v>
      </c>
      <c r="AW344" s="12" t="s">
        <v>36</v>
      </c>
      <c r="AX344" s="12" t="s">
        <v>21</v>
      </c>
      <c r="AY344" s="152" t="s">
        <v>196</v>
      </c>
    </row>
    <row r="345" spans="2:65" s="1" customFormat="1" ht="24.2" customHeight="1">
      <c r="B345" s="32"/>
      <c r="C345" s="178" t="s">
        <v>551</v>
      </c>
      <c r="D345" s="178" t="s">
        <v>351</v>
      </c>
      <c r="E345" s="179" t="s">
        <v>1941</v>
      </c>
      <c r="F345" s="180" t="s">
        <v>1942</v>
      </c>
      <c r="G345" s="181" t="s">
        <v>512</v>
      </c>
      <c r="H345" s="182">
        <v>6</v>
      </c>
      <c r="I345" s="183"/>
      <c r="J345" s="184">
        <f>ROUND(I345*H345,2)</f>
        <v>0</v>
      </c>
      <c r="K345" s="180" t="s">
        <v>217</v>
      </c>
      <c r="L345" s="185"/>
      <c r="M345" s="186" t="s">
        <v>1</v>
      </c>
      <c r="N345" s="187" t="s">
        <v>46</v>
      </c>
      <c r="P345" s="146">
        <f>O345*H345</f>
        <v>0</v>
      </c>
      <c r="Q345" s="146">
        <v>1.6E-2</v>
      </c>
      <c r="R345" s="146">
        <f>Q345*H345</f>
        <v>9.6000000000000002E-2</v>
      </c>
      <c r="S345" s="146">
        <v>0</v>
      </c>
      <c r="T345" s="147">
        <f>S345*H345</f>
        <v>0</v>
      </c>
      <c r="AR345" s="148" t="s">
        <v>235</v>
      </c>
      <c r="AT345" s="148" t="s">
        <v>351</v>
      </c>
      <c r="AU345" s="148" t="s">
        <v>89</v>
      </c>
      <c r="AY345" s="17" t="s">
        <v>196</v>
      </c>
      <c r="BE345" s="149">
        <f>IF(N345="základní",J345,0)</f>
        <v>0</v>
      </c>
      <c r="BF345" s="149">
        <f>IF(N345="snížená",J345,0)</f>
        <v>0</v>
      </c>
      <c r="BG345" s="149">
        <f>IF(N345="zákl. přenesená",J345,0)</f>
        <v>0</v>
      </c>
      <c r="BH345" s="149">
        <f>IF(N345="sníž. přenesená",J345,0)</f>
        <v>0</v>
      </c>
      <c r="BI345" s="149">
        <f>IF(N345="nulová",J345,0)</f>
        <v>0</v>
      </c>
      <c r="BJ345" s="17" t="s">
        <v>21</v>
      </c>
      <c r="BK345" s="149">
        <f>ROUND(I345*H345,2)</f>
        <v>0</v>
      </c>
      <c r="BL345" s="17" t="s">
        <v>203</v>
      </c>
      <c r="BM345" s="148" t="s">
        <v>1943</v>
      </c>
    </row>
    <row r="346" spans="2:65" s="12" customFormat="1" ht="11.25">
      <c r="B346" s="150"/>
      <c r="D346" s="151" t="s">
        <v>205</v>
      </c>
      <c r="E346" s="152" t="s">
        <v>1</v>
      </c>
      <c r="F346" s="153" t="s">
        <v>1816</v>
      </c>
      <c r="H346" s="154">
        <v>6</v>
      </c>
      <c r="I346" s="155"/>
      <c r="L346" s="150"/>
      <c r="M346" s="156"/>
      <c r="T346" s="157"/>
      <c r="AT346" s="152" t="s">
        <v>205</v>
      </c>
      <c r="AU346" s="152" t="s">
        <v>89</v>
      </c>
      <c r="AV346" s="12" t="s">
        <v>89</v>
      </c>
      <c r="AW346" s="12" t="s">
        <v>36</v>
      </c>
      <c r="AX346" s="12" t="s">
        <v>21</v>
      </c>
      <c r="AY346" s="152" t="s">
        <v>196</v>
      </c>
    </row>
    <row r="347" spans="2:65" s="1" customFormat="1" ht="37.9" customHeight="1">
      <c r="B347" s="32"/>
      <c r="C347" s="137" t="s">
        <v>553</v>
      </c>
      <c r="D347" s="137" t="s">
        <v>198</v>
      </c>
      <c r="E347" s="138" t="s">
        <v>1944</v>
      </c>
      <c r="F347" s="139" t="s">
        <v>1945</v>
      </c>
      <c r="G347" s="140" t="s">
        <v>512</v>
      </c>
      <c r="H347" s="141">
        <v>6</v>
      </c>
      <c r="I347" s="142"/>
      <c r="J347" s="143">
        <f>ROUND(I347*H347,2)</f>
        <v>0</v>
      </c>
      <c r="K347" s="139" t="s">
        <v>217</v>
      </c>
      <c r="L347" s="32"/>
      <c r="M347" s="144" t="s">
        <v>1</v>
      </c>
      <c r="N347" s="145" t="s">
        <v>46</v>
      </c>
      <c r="P347" s="146">
        <f>O347*H347</f>
        <v>0</v>
      </c>
      <c r="Q347" s="146">
        <v>0</v>
      </c>
      <c r="R347" s="146">
        <f>Q347*H347</f>
        <v>0</v>
      </c>
      <c r="S347" s="146">
        <v>0</v>
      </c>
      <c r="T347" s="147">
        <f>S347*H347</f>
        <v>0</v>
      </c>
      <c r="AR347" s="148" t="s">
        <v>203</v>
      </c>
      <c r="AT347" s="148" t="s">
        <v>198</v>
      </c>
      <c r="AU347" s="148" t="s">
        <v>89</v>
      </c>
      <c r="AY347" s="17" t="s">
        <v>196</v>
      </c>
      <c r="BE347" s="149">
        <f>IF(N347="základní",J347,0)</f>
        <v>0</v>
      </c>
      <c r="BF347" s="149">
        <f>IF(N347="snížená",J347,0)</f>
        <v>0</v>
      </c>
      <c r="BG347" s="149">
        <f>IF(N347="zákl. přenesená",J347,0)</f>
        <v>0</v>
      </c>
      <c r="BH347" s="149">
        <f>IF(N347="sníž. přenesená",J347,0)</f>
        <v>0</v>
      </c>
      <c r="BI347" s="149">
        <f>IF(N347="nulová",J347,0)</f>
        <v>0</v>
      </c>
      <c r="BJ347" s="17" t="s">
        <v>21</v>
      </c>
      <c r="BK347" s="149">
        <f>ROUND(I347*H347,2)</f>
        <v>0</v>
      </c>
      <c r="BL347" s="17" t="s">
        <v>203</v>
      </c>
      <c r="BM347" s="148" t="s">
        <v>1946</v>
      </c>
    </row>
    <row r="348" spans="2:65" s="12" customFormat="1" ht="11.25">
      <c r="B348" s="150"/>
      <c r="D348" s="151" t="s">
        <v>205</v>
      </c>
      <c r="E348" s="152" t="s">
        <v>1</v>
      </c>
      <c r="F348" s="153" t="s">
        <v>1816</v>
      </c>
      <c r="H348" s="154">
        <v>6</v>
      </c>
      <c r="I348" s="155"/>
      <c r="L348" s="150"/>
      <c r="M348" s="156"/>
      <c r="T348" s="157"/>
      <c r="AT348" s="152" t="s">
        <v>205</v>
      </c>
      <c r="AU348" s="152" t="s">
        <v>89</v>
      </c>
      <c r="AV348" s="12" t="s">
        <v>89</v>
      </c>
      <c r="AW348" s="12" t="s">
        <v>36</v>
      </c>
      <c r="AX348" s="12" t="s">
        <v>21</v>
      </c>
      <c r="AY348" s="152" t="s">
        <v>196</v>
      </c>
    </row>
    <row r="349" spans="2:65" s="1" customFormat="1" ht="24.2" customHeight="1">
      <c r="B349" s="32"/>
      <c r="C349" s="137" t="s">
        <v>557</v>
      </c>
      <c r="D349" s="137" t="s">
        <v>198</v>
      </c>
      <c r="E349" s="138" t="s">
        <v>1947</v>
      </c>
      <c r="F349" s="139" t="s">
        <v>1948</v>
      </c>
      <c r="G349" s="140" t="s">
        <v>512</v>
      </c>
      <c r="H349" s="141">
        <v>6</v>
      </c>
      <c r="I349" s="142"/>
      <c r="J349" s="143">
        <f>ROUND(I349*H349,2)</f>
        <v>0</v>
      </c>
      <c r="K349" s="139" t="s">
        <v>202</v>
      </c>
      <c r="L349" s="32"/>
      <c r="M349" s="144" t="s">
        <v>1</v>
      </c>
      <c r="N349" s="145" t="s">
        <v>46</v>
      </c>
      <c r="P349" s="146">
        <f>O349*H349</f>
        <v>0</v>
      </c>
      <c r="Q349" s="146">
        <v>0.12526000000000001</v>
      </c>
      <c r="R349" s="146">
        <f>Q349*H349</f>
        <v>0.75156000000000001</v>
      </c>
      <c r="S349" s="146">
        <v>0</v>
      </c>
      <c r="T349" s="147">
        <f>S349*H349</f>
        <v>0</v>
      </c>
      <c r="AR349" s="148" t="s">
        <v>203</v>
      </c>
      <c r="AT349" s="148" t="s">
        <v>198</v>
      </c>
      <c r="AU349" s="148" t="s">
        <v>89</v>
      </c>
      <c r="AY349" s="17" t="s">
        <v>196</v>
      </c>
      <c r="BE349" s="149">
        <f>IF(N349="základní",J349,0)</f>
        <v>0</v>
      </c>
      <c r="BF349" s="149">
        <f>IF(N349="snížená",J349,0)</f>
        <v>0</v>
      </c>
      <c r="BG349" s="149">
        <f>IF(N349="zákl. přenesená",J349,0)</f>
        <v>0</v>
      </c>
      <c r="BH349" s="149">
        <f>IF(N349="sníž. přenesená",J349,0)</f>
        <v>0</v>
      </c>
      <c r="BI349" s="149">
        <f>IF(N349="nulová",J349,0)</f>
        <v>0</v>
      </c>
      <c r="BJ349" s="17" t="s">
        <v>21</v>
      </c>
      <c r="BK349" s="149">
        <f>ROUND(I349*H349,2)</f>
        <v>0</v>
      </c>
      <c r="BL349" s="17" t="s">
        <v>203</v>
      </c>
      <c r="BM349" s="148" t="s">
        <v>1949</v>
      </c>
    </row>
    <row r="350" spans="2:65" s="12" customFormat="1" ht="11.25">
      <c r="B350" s="150"/>
      <c r="D350" s="151" t="s">
        <v>205</v>
      </c>
      <c r="E350" s="152" t="s">
        <v>1</v>
      </c>
      <c r="F350" s="153" t="s">
        <v>224</v>
      </c>
      <c r="H350" s="154">
        <v>6</v>
      </c>
      <c r="I350" s="155"/>
      <c r="L350" s="150"/>
      <c r="M350" s="156"/>
      <c r="T350" s="157"/>
      <c r="AT350" s="152" t="s">
        <v>205</v>
      </c>
      <c r="AU350" s="152" t="s">
        <v>89</v>
      </c>
      <c r="AV350" s="12" t="s">
        <v>89</v>
      </c>
      <c r="AW350" s="12" t="s">
        <v>36</v>
      </c>
      <c r="AX350" s="12" t="s">
        <v>81</v>
      </c>
      <c r="AY350" s="152" t="s">
        <v>196</v>
      </c>
    </row>
    <row r="351" spans="2:65" s="15" customFormat="1" ht="11.25">
      <c r="B351" s="171"/>
      <c r="D351" s="151" t="s">
        <v>205</v>
      </c>
      <c r="E351" s="172" t="s">
        <v>1816</v>
      </c>
      <c r="F351" s="173" t="s">
        <v>304</v>
      </c>
      <c r="H351" s="174">
        <v>6</v>
      </c>
      <c r="I351" s="175"/>
      <c r="L351" s="171"/>
      <c r="M351" s="176"/>
      <c r="T351" s="177"/>
      <c r="AT351" s="172" t="s">
        <v>205</v>
      </c>
      <c r="AU351" s="172" t="s">
        <v>89</v>
      </c>
      <c r="AV351" s="15" t="s">
        <v>97</v>
      </c>
      <c r="AW351" s="15" t="s">
        <v>36</v>
      </c>
      <c r="AX351" s="15" t="s">
        <v>81</v>
      </c>
      <c r="AY351" s="172" t="s">
        <v>196</v>
      </c>
    </row>
    <row r="352" spans="2:65" s="14" customFormat="1" ht="11.25">
      <c r="B352" s="164"/>
      <c r="D352" s="151" t="s">
        <v>205</v>
      </c>
      <c r="E352" s="165" t="s">
        <v>1</v>
      </c>
      <c r="F352" s="166" t="s">
        <v>249</v>
      </c>
      <c r="H352" s="167">
        <v>6</v>
      </c>
      <c r="I352" s="168"/>
      <c r="L352" s="164"/>
      <c r="M352" s="169"/>
      <c r="T352" s="170"/>
      <c r="AT352" s="165" t="s">
        <v>205</v>
      </c>
      <c r="AU352" s="165" t="s">
        <v>89</v>
      </c>
      <c r="AV352" s="14" t="s">
        <v>203</v>
      </c>
      <c r="AW352" s="14" t="s">
        <v>36</v>
      </c>
      <c r="AX352" s="14" t="s">
        <v>21</v>
      </c>
      <c r="AY352" s="165" t="s">
        <v>196</v>
      </c>
    </row>
    <row r="353" spans="2:65" s="1" customFormat="1" ht="21.75" customHeight="1">
      <c r="B353" s="32"/>
      <c r="C353" s="178" t="s">
        <v>561</v>
      </c>
      <c r="D353" s="178" t="s">
        <v>351</v>
      </c>
      <c r="E353" s="179" t="s">
        <v>1950</v>
      </c>
      <c r="F353" s="180" t="s">
        <v>1951</v>
      </c>
      <c r="G353" s="181" t="s">
        <v>512</v>
      </c>
      <c r="H353" s="182">
        <v>6</v>
      </c>
      <c r="I353" s="183"/>
      <c r="J353" s="184">
        <f>ROUND(I353*H353,2)</f>
        <v>0</v>
      </c>
      <c r="K353" s="180" t="s">
        <v>202</v>
      </c>
      <c r="L353" s="185"/>
      <c r="M353" s="186" t="s">
        <v>1</v>
      </c>
      <c r="N353" s="187" t="s">
        <v>46</v>
      </c>
      <c r="P353" s="146">
        <f>O353*H353</f>
        <v>0</v>
      </c>
      <c r="Q353" s="146">
        <v>0.28000000000000003</v>
      </c>
      <c r="R353" s="146">
        <f>Q353*H353</f>
        <v>1.6800000000000002</v>
      </c>
      <c r="S353" s="146">
        <v>0</v>
      </c>
      <c r="T353" s="147">
        <f>S353*H353</f>
        <v>0</v>
      </c>
      <c r="AR353" s="148" t="s">
        <v>235</v>
      </c>
      <c r="AT353" s="148" t="s">
        <v>351</v>
      </c>
      <c r="AU353" s="148" t="s">
        <v>89</v>
      </c>
      <c r="AY353" s="17" t="s">
        <v>196</v>
      </c>
      <c r="BE353" s="149">
        <f>IF(N353="základní",J353,0)</f>
        <v>0</v>
      </c>
      <c r="BF353" s="149">
        <f>IF(N353="snížená",J353,0)</f>
        <v>0</v>
      </c>
      <c r="BG353" s="149">
        <f>IF(N353="zákl. přenesená",J353,0)</f>
        <v>0</v>
      </c>
      <c r="BH353" s="149">
        <f>IF(N353="sníž. přenesená",J353,0)</f>
        <v>0</v>
      </c>
      <c r="BI353" s="149">
        <f>IF(N353="nulová",J353,0)</f>
        <v>0</v>
      </c>
      <c r="BJ353" s="17" t="s">
        <v>21</v>
      </c>
      <c r="BK353" s="149">
        <f>ROUND(I353*H353,2)</f>
        <v>0</v>
      </c>
      <c r="BL353" s="17" t="s">
        <v>203</v>
      </c>
      <c r="BM353" s="148" t="s">
        <v>1952</v>
      </c>
    </row>
    <row r="354" spans="2:65" s="13" customFormat="1" ht="22.5">
      <c r="B354" s="158"/>
      <c r="D354" s="151" t="s">
        <v>205</v>
      </c>
      <c r="E354" s="159" t="s">
        <v>1</v>
      </c>
      <c r="F354" s="160" t="s">
        <v>1953</v>
      </c>
      <c r="H354" s="159" t="s">
        <v>1</v>
      </c>
      <c r="I354" s="161"/>
      <c r="L354" s="158"/>
      <c r="M354" s="162"/>
      <c r="T354" s="163"/>
      <c r="AT354" s="159" t="s">
        <v>205</v>
      </c>
      <c r="AU354" s="159" t="s">
        <v>89</v>
      </c>
      <c r="AV354" s="13" t="s">
        <v>21</v>
      </c>
      <c r="AW354" s="13" t="s">
        <v>36</v>
      </c>
      <c r="AX354" s="13" t="s">
        <v>81</v>
      </c>
      <c r="AY354" s="159" t="s">
        <v>196</v>
      </c>
    </row>
    <row r="355" spans="2:65" s="12" customFormat="1" ht="11.25">
      <c r="B355" s="150"/>
      <c r="D355" s="151" t="s">
        <v>205</v>
      </c>
      <c r="E355" s="152" t="s">
        <v>1</v>
      </c>
      <c r="F355" s="153" t="s">
        <v>1816</v>
      </c>
      <c r="H355" s="154">
        <v>6</v>
      </c>
      <c r="I355" s="155"/>
      <c r="L355" s="150"/>
      <c r="M355" s="156"/>
      <c r="T355" s="157"/>
      <c r="AT355" s="152" t="s">
        <v>205</v>
      </c>
      <c r="AU355" s="152" t="s">
        <v>89</v>
      </c>
      <c r="AV355" s="12" t="s">
        <v>89</v>
      </c>
      <c r="AW355" s="12" t="s">
        <v>36</v>
      </c>
      <c r="AX355" s="12" t="s">
        <v>21</v>
      </c>
      <c r="AY355" s="152" t="s">
        <v>196</v>
      </c>
    </row>
    <row r="356" spans="2:65" s="1" customFormat="1" ht="24.2" customHeight="1">
      <c r="B356" s="32"/>
      <c r="C356" s="137" t="s">
        <v>565</v>
      </c>
      <c r="D356" s="137" t="s">
        <v>198</v>
      </c>
      <c r="E356" s="138" t="s">
        <v>1954</v>
      </c>
      <c r="F356" s="139" t="s">
        <v>1955</v>
      </c>
      <c r="G356" s="140" t="s">
        <v>512</v>
      </c>
      <c r="H356" s="141">
        <v>6</v>
      </c>
      <c r="I356" s="142"/>
      <c r="J356" s="143">
        <f>ROUND(I356*H356,2)</f>
        <v>0</v>
      </c>
      <c r="K356" s="139" t="s">
        <v>202</v>
      </c>
      <c r="L356" s="32"/>
      <c r="M356" s="144" t="s">
        <v>1</v>
      </c>
      <c r="N356" s="145" t="s">
        <v>46</v>
      </c>
      <c r="P356" s="146">
        <f>O356*H356</f>
        <v>0</v>
      </c>
      <c r="Q356" s="146">
        <v>3.0759999999999999E-2</v>
      </c>
      <c r="R356" s="146">
        <f>Q356*H356</f>
        <v>0.18456</v>
      </c>
      <c r="S356" s="146">
        <v>0</v>
      </c>
      <c r="T356" s="147">
        <f>S356*H356</f>
        <v>0</v>
      </c>
      <c r="AR356" s="148" t="s">
        <v>203</v>
      </c>
      <c r="AT356" s="148" t="s">
        <v>198</v>
      </c>
      <c r="AU356" s="148" t="s">
        <v>89</v>
      </c>
      <c r="AY356" s="17" t="s">
        <v>196</v>
      </c>
      <c r="BE356" s="149">
        <f>IF(N356="základní",J356,0)</f>
        <v>0</v>
      </c>
      <c r="BF356" s="149">
        <f>IF(N356="snížená",J356,0)</f>
        <v>0</v>
      </c>
      <c r="BG356" s="149">
        <f>IF(N356="zákl. přenesená",J356,0)</f>
        <v>0</v>
      </c>
      <c r="BH356" s="149">
        <f>IF(N356="sníž. přenesená",J356,0)</f>
        <v>0</v>
      </c>
      <c r="BI356" s="149">
        <f>IF(N356="nulová",J356,0)</f>
        <v>0</v>
      </c>
      <c r="BJ356" s="17" t="s">
        <v>21</v>
      </c>
      <c r="BK356" s="149">
        <f>ROUND(I356*H356,2)</f>
        <v>0</v>
      </c>
      <c r="BL356" s="17" t="s">
        <v>203</v>
      </c>
      <c r="BM356" s="148" t="s">
        <v>1956</v>
      </c>
    </row>
    <row r="357" spans="2:65" s="12" customFormat="1" ht="11.25">
      <c r="B357" s="150"/>
      <c r="D357" s="151" t="s">
        <v>205</v>
      </c>
      <c r="E357" s="152" t="s">
        <v>1</v>
      </c>
      <c r="F357" s="153" t="s">
        <v>1816</v>
      </c>
      <c r="H357" s="154">
        <v>6</v>
      </c>
      <c r="I357" s="155"/>
      <c r="L357" s="150"/>
      <c r="M357" s="156"/>
      <c r="T357" s="157"/>
      <c r="AT357" s="152" t="s">
        <v>205</v>
      </c>
      <c r="AU357" s="152" t="s">
        <v>89</v>
      </c>
      <c r="AV357" s="12" t="s">
        <v>89</v>
      </c>
      <c r="AW357" s="12" t="s">
        <v>36</v>
      </c>
      <c r="AX357" s="12" t="s">
        <v>21</v>
      </c>
      <c r="AY357" s="152" t="s">
        <v>196</v>
      </c>
    </row>
    <row r="358" spans="2:65" s="1" customFormat="1" ht="24.2" customHeight="1">
      <c r="B358" s="32"/>
      <c r="C358" s="178" t="s">
        <v>569</v>
      </c>
      <c r="D358" s="178" t="s">
        <v>351</v>
      </c>
      <c r="E358" s="179" t="s">
        <v>1957</v>
      </c>
      <c r="F358" s="180" t="s">
        <v>1958</v>
      </c>
      <c r="G358" s="181" t="s">
        <v>512</v>
      </c>
      <c r="H358" s="182">
        <v>6</v>
      </c>
      <c r="I358" s="183"/>
      <c r="J358" s="184">
        <f>ROUND(I358*H358,2)</f>
        <v>0</v>
      </c>
      <c r="K358" s="180" t="s">
        <v>202</v>
      </c>
      <c r="L358" s="185"/>
      <c r="M358" s="186" t="s">
        <v>1</v>
      </c>
      <c r="N358" s="187" t="s">
        <v>46</v>
      </c>
      <c r="P358" s="146">
        <f>O358*H358</f>
        <v>0</v>
      </c>
      <c r="Q358" s="146">
        <v>7.0000000000000007E-2</v>
      </c>
      <c r="R358" s="146">
        <f>Q358*H358</f>
        <v>0.42000000000000004</v>
      </c>
      <c r="S358" s="146">
        <v>0</v>
      </c>
      <c r="T358" s="147">
        <f>S358*H358</f>
        <v>0</v>
      </c>
      <c r="AR358" s="148" t="s">
        <v>235</v>
      </c>
      <c r="AT358" s="148" t="s">
        <v>351</v>
      </c>
      <c r="AU358" s="148" t="s">
        <v>89</v>
      </c>
      <c r="AY358" s="17" t="s">
        <v>196</v>
      </c>
      <c r="BE358" s="149">
        <f>IF(N358="základní",J358,0)</f>
        <v>0</v>
      </c>
      <c r="BF358" s="149">
        <f>IF(N358="snížená",J358,0)</f>
        <v>0</v>
      </c>
      <c r="BG358" s="149">
        <f>IF(N358="zákl. přenesená",J358,0)</f>
        <v>0</v>
      </c>
      <c r="BH358" s="149">
        <f>IF(N358="sníž. přenesená",J358,0)</f>
        <v>0</v>
      </c>
      <c r="BI358" s="149">
        <f>IF(N358="nulová",J358,0)</f>
        <v>0</v>
      </c>
      <c r="BJ358" s="17" t="s">
        <v>21</v>
      </c>
      <c r="BK358" s="149">
        <f>ROUND(I358*H358,2)</f>
        <v>0</v>
      </c>
      <c r="BL358" s="17" t="s">
        <v>203</v>
      </c>
      <c r="BM358" s="148" t="s">
        <v>1959</v>
      </c>
    </row>
    <row r="359" spans="2:65" s="13" customFormat="1" ht="11.25">
      <c r="B359" s="158"/>
      <c r="D359" s="151" t="s">
        <v>205</v>
      </c>
      <c r="E359" s="159" t="s">
        <v>1</v>
      </c>
      <c r="F359" s="160" t="s">
        <v>1960</v>
      </c>
      <c r="H359" s="159" t="s">
        <v>1</v>
      </c>
      <c r="I359" s="161"/>
      <c r="L359" s="158"/>
      <c r="M359" s="162"/>
      <c r="T359" s="163"/>
      <c r="AT359" s="159" t="s">
        <v>205</v>
      </c>
      <c r="AU359" s="159" t="s">
        <v>89</v>
      </c>
      <c r="AV359" s="13" t="s">
        <v>21</v>
      </c>
      <c r="AW359" s="13" t="s">
        <v>36</v>
      </c>
      <c r="AX359" s="13" t="s">
        <v>81</v>
      </c>
      <c r="AY359" s="159" t="s">
        <v>196</v>
      </c>
    </row>
    <row r="360" spans="2:65" s="12" customFormat="1" ht="11.25">
      <c r="B360" s="150"/>
      <c r="D360" s="151" t="s">
        <v>205</v>
      </c>
      <c r="E360" s="152" t="s">
        <v>1</v>
      </c>
      <c r="F360" s="153" t="s">
        <v>1816</v>
      </c>
      <c r="H360" s="154">
        <v>6</v>
      </c>
      <c r="I360" s="155"/>
      <c r="L360" s="150"/>
      <c r="M360" s="156"/>
      <c r="T360" s="157"/>
      <c r="AT360" s="152" t="s">
        <v>205</v>
      </c>
      <c r="AU360" s="152" t="s">
        <v>89</v>
      </c>
      <c r="AV360" s="12" t="s">
        <v>89</v>
      </c>
      <c r="AW360" s="12" t="s">
        <v>36</v>
      </c>
      <c r="AX360" s="12" t="s">
        <v>21</v>
      </c>
      <c r="AY360" s="152" t="s">
        <v>196</v>
      </c>
    </row>
    <row r="361" spans="2:65" s="1" customFormat="1" ht="24.2" customHeight="1">
      <c r="B361" s="32"/>
      <c r="C361" s="137" t="s">
        <v>573</v>
      </c>
      <c r="D361" s="137" t="s">
        <v>198</v>
      </c>
      <c r="E361" s="138" t="s">
        <v>1961</v>
      </c>
      <c r="F361" s="139" t="s">
        <v>1962</v>
      </c>
      <c r="G361" s="140" t="s">
        <v>512</v>
      </c>
      <c r="H361" s="141">
        <v>6</v>
      </c>
      <c r="I361" s="142"/>
      <c r="J361" s="143">
        <f>ROUND(I361*H361,2)</f>
        <v>0</v>
      </c>
      <c r="K361" s="139" t="s">
        <v>202</v>
      </c>
      <c r="L361" s="32"/>
      <c r="M361" s="144" t="s">
        <v>1</v>
      </c>
      <c r="N361" s="145" t="s">
        <v>46</v>
      </c>
      <c r="P361" s="146">
        <f>O361*H361</f>
        <v>0</v>
      </c>
      <c r="Q361" s="146">
        <v>3.0759999999999999E-2</v>
      </c>
      <c r="R361" s="146">
        <f>Q361*H361</f>
        <v>0.18456</v>
      </c>
      <c r="S361" s="146">
        <v>0</v>
      </c>
      <c r="T361" s="147">
        <f>S361*H361</f>
        <v>0</v>
      </c>
      <c r="AR361" s="148" t="s">
        <v>203</v>
      </c>
      <c r="AT361" s="148" t="s">
        <v>198</v>
      </c>
      <c r="AU361" s="148" t="s">
        <v>89</v>
      </c>
      <c r="AY361" s="17" t="s">
        <v>196</v>
      </c>
      <c r="BE361" s="149">
        <f>IF(N361="základní",J361,0)</f>
        <v>0</v>
      </c>
      <c r="BF361" s="149">
        <f>IF(N361="snížená",J361,0)</f>
        <v>0</v>
      </c>
      <c r="BG361" s="149">
        <f>IF(N361="zákl. přenesená",J361,0)</f>
        <v>0</v>
      </c>
      <c r="BH361" s="149">
        <f>IF(N361="sníž. přenesená",J361,0)</f>
        <v>0</v>
      </c>
      <c r="BI361" s="149">
        <f>IF(N361="nulová",J361,0)</f>
        <v>0</v>
      </c>
      <c r="BJ361" s="17" t="s">
        <v>21</v>
      </c>
      <c r="BK361" s="149">
        <f>ROUND(I361*H361,2)</f>
        <v>0</v>
      </c>
      <c r="BL361" s="17" t="s">
        <v>203</v>
      </c>
      <c r="BM361" s="148" t="s">
        <v>1963</v>
      </c>
    </row>
    <row r="362" spans="2:65" s="12" customFormat="1" ht="11.25">
      <c r="B362" s="150"/>
      <c r="D362" s="151" t="s">
        <v>205</v>
      </c>
      <c r="E362" s="152" t="s">
        <v>1</v>
      </c>
      <c r="F362" s="153" t="s">
        <v>1816</v>
      </c>
      <c r="H362" s="154">
        <v>6</v>
      </c>
      <c r="I362" s="155"/>
      <c r="L362" s="150"/>
      <c r="M362" s="156"/>
      <c r="T362" s="157"/>
      <c r="AT362" s="152" t="s">
        <v>205</v>
      </c>
      <c r="AU362" s="152" t="s">
        <v>89</v>
      </c>
      <c r="AV362" s="12" t="s">
        <v>89</v>
      </c>
      <c r="AW362" s="12" t="s">
        <v>36</v>
      </c>
      <c r="AX362" s="12" t="s">
        <v>21</v>
      </c>
      <c r="AY362" s="152" t="s">
        <v>196</v>
      </c>
    </row>
    <row r="363" spans="2:65" s="1" customFormat="1" ht="24.2" customHeight="1">
      <c r="B363" s="32"/>
      <c r="C363" s="178" t="s">
        <v>577</v>
      </c>
      <c r="D363" s="178" t="s">
        <v>351</v>
      </c>
      <c r="E363" s="179" t="s">
        <v>1964</v>
      </c>
      <c r="F363" s="180" t="s">
        <v>1965</v>
      </c>
      <c r="G363" s="181" t="s">
        <v>512</v>
      </c>
      <c r="H363" s="182">
        <v>6</v>
      </c>
      <c r="I363" s="183"/>
      <c r="J363" s="184">
        <f>ROUND(I363*H363,2)</f>
        <v>0</v>
      </c>
      <c r="K363" s="180" t="s">
        <v>202</v>
      </c>
      <c r="L363" s="185"/>
      <c r="M363" s="186" t="s">
        <v>1</v>
      </c>
      <c r="N363" s="187" t="s">
        <v>46</v>
      </c>
      <c r="P363" s="146">
        <f>O363*H363</f>
        <v>0</v>
      </c>
      <c r="Q363" s="146">
        <v>7.5999999999999998E-2</v>
      </c>
      <c r="R363" s="146">
        <f>Q363*H363</f>
        <v>0.45599999999999996</v>
      </c>
      <c r="S363" s="146">
        <v>0</v>
      </c>
      <c r="T363" s="147">
        <f>S363*H363</f>
        <v>0</v>
      </c>
      <c r="AR363" s="148" t="s">
        <v>235</v>
      </c>
      <c r="AT363" s="148" t="s">
        <v>351</v>
      </c>
      <c r="AU363" s="148" t="s">
        <v>89</v>
      </c>
      <c r="AY363" s="17" t="s">
        <v>196</v>
      </c>
      <c r="BE363" s="149">
        <f>IF(N363="základní",J363,0)</f>
        <v>0</v>
      </c>
      <c r="BF363" s="149">
        <f>IF(N363="snížená",J363,0)</f>
        <v>0</v>
      </c>
      <c r="BG363" s="149">
        <f>IF(N363="zákl. přenesená",J363,0)</f>
        <v>0</v>
      </c>
      <c r="BH363" s="149">
        <f>IF(N363="sníž. přenesená",J363,0)</f>
        <v>0</v>
      </c>
      <c r="BI363" s="149">
        <f>IF(N363="nulová",J363,0)</f>
        <v>0</v>
      </c>
      <c r="BJ363" s="17" t="s">
        <v>21</v>
      </c>
      <c r="BK363" s="149">
        <f>ROUND(I363*H363,2)</f>
        <v>0</v>
      </c>
      <c r="BL363" s="17" t="s">
        <v>203</v>
      </c>
      <c r="BM363" s="148" t="s">
        <v>1966</v>
      </c>
    </row>
    <row r="364" spans="2:65" s="13" customFormat="1" ht="11.25">
      <c r="B364" s="158"/>
      <c r="D364" s="151" t="s">
        <v>205</v>
      </c>
      <c r="E364" s="159" t="s">
        <v>1</v>
      </c>
      <c r="F364" s="160" t="s">
        <v>1967</v>
      </c>
      <c r="H364" s="159" t="s">
        <v>1</v>
      </c>
      <c r="I364" s="161"/>
      <c r="L364" s="158"/>
      <c r="M364" s="162"/>
      <c r="T364" s="163"/>
      <c r="AT364" s="159" t="s">
        <v>205</v>
      </c>
      <c r="AU364" s="159" t="s">
        <v>89</v>
      </c>
      <c r="AV364" s="13" t="s">
        <v>21</v>
      </c>
      <c r="AW364" s="13" t="s">
        <v>36</v>
      </c>
      <c r="AX364" s="13" t="s">
        <v>81</v>
      </c>
      <c r="AY364" s="159" t="s">
        <v>196</v>
      </c>
    </row>
    <row r="365" spans="2:65" s="12" customFormat="1" ht="11.25">
      <c r="B365" s="150"/>
      <c r="D365" s="151" t="s">
        <v>205</v>
      </c>
      <c r="E365" s="152" t="s">
        <v>1</v>
      </c>
      <c r="F365" s="153" t="s">
        <v>1816</v>
      </c>
      <c r="H365" s="154">
        <v>6</v>
      </c>
      <c r="I365" s="155"/>
      <c r="L365" s="150"/>
      <c r="M365" s="156"/>
      <c r="T365" s="157"/>
      <c r="AT365" s="152" t="s">
        <v>205</v>
      </c>
      <c r="AU365" s="152" t="s">
        <v>89</v>
      </c>
      <c r="AV365" s="12" t="s">
        <v>89</v>
      </c>
      <c r="AW365" s="12" t="s">
        <v>36</v>
      </c>
      <c r="AX365" s="12" t="s">
        <v>21</v>
      </c>
      <c r="AY365" s="152" t="s">
        <v>196</v>
      </c>
    </row>
    <row r="366" spans="2:65" s="1" customFormat="1" ht="24.2" customHeight="1">
      <c r="B366" s="32"/>
      <c r="C366" s="137" t="s">
        <v>581</v>
      </c>
      <c r="D366" s="137" t="s">
        <v>198</v>
      </c>
      <c r="E366" s="138" t="s">
        <v>1968</v>
      </c>
      <c r="F366" s="139" t="s">
        <v>1969</v>
      </c>
      <c r="G366" s="140" t="s">
        <v>512</v>
      </c>
      <c r="H366" s="141">
        <v>6</v>
      </c>
      <c r="I366" s="142"/>
      <c r="J366" s="143">
        <f>ROUND(I366*H366,2)</f>
        <v>0</v>
      </c>
      <c r="K366" s="139" t="s">
        <v>202</v>
      </c>
      <c r="L366" s="32"/>
      <c r="M366" s="144" t="s">
        <v>1</v>
      </c>
      <c r="N366" s="145" t="s">
        <v>46</v>
      </c>
      <c r="P366" s="146">
        <f>O366*H366</f>
        <v>0</v>
      </c>
      <c r="Q366" s="146">
        <v>3.0759999999999999E-2</v>
      </c>
      <c r="R366" s="146">
        <f>Q366*H366</f>
        <v>0.18456</v>
      </c>
      <c r="S366" s="146">
        <v>0</v>
      </c>
      <c r="T366" s="147">
        <f>S366*H366</f>
        <v>0</v>
      </c>
      <c r="AR366" s="148" t="s">
        <v>203</v>
      </c>
      <c r="AT366" s="148" t="s">
        <v>198</v>
      </c>
      <c r="AU366" s="148" t="s">
        <v>89</v>
      </c>
      <c r="AY366" s="17" t="s">
        <v>196</v>
      </c>
      <c r="BE366" s="149">
        <f>IF(N366="základní",J366,0)</f>
        <v>0</v>
      </c>
      <c r="BF366" s="149">
        <f>IF(N366="snížená",J366,0)</f>
        <v>0</v>
      </c>
      <c r="BG366" s="149">
        <f>IF(N366="zákl. přenesená",J366,0)</f>
        <v>0</v>
      </c>
      <c r="BH366" s="149">
        <f>IF(N366="sníž. přenesená",J366,0)</f>
        <v>0</v>
      </c>
      <c r="BI366" s="149">
        <f>IF(N366="nulová",J366,0)</f>
        <v>0</v>
      </c>
      <c r="BJ366" s="17" t="s">
        <v>21</v>
      </c>
      <c r="BK366" s="149">
        <f>ROUND(I366*H366,2)</f>
        <v>0</v>
      </c>
      <c r="BL366" s="17" t="s">
        <v>203</v>
      </c>
      <c r="BM366" s="148" t="s">
        <v>1970</v>
      </c>
    </row>
    <row r="367" spans="2:65" s="13" customFormat="1" ht="22.5">
      <c r="B367" s="158"/>
      <c r="D367" s="151" t="s">
        <v>205</v>
      </c>
      <c r="E367" s="159" t="s">
        <v>1</v>
      </c>
      <c r="F367" s="160" t="s">
        <v>1971</v>
      </c>
      <c r="H367" s="159" t="s">
        <v>1</v>
      </c>
      <c r="I367" s="161"/>
      <c r="L367" s="158"/>
      <c r="M367" s="162"/>
      <c r="T367" s="163"/>
      <c r="AT367" s="159" t="s">
        <v>205</v>
      </c>
      <c r="AU367" s="159" t="s">
        <v>89</v>
      </c>
      <c r="AV367" s="13" t="s">
        <v>21</v>
      </c>
      <c r="AW367" s="13" t="s">
        <v>36</v>
      </c>
      <c r="AX367" s="13" t="s">
        <v>81</v>
      </c>
      <c r="AY367" s="159" t="s">
        <v>196</v>
      </c>
    </row>
    <row r="368" spans="2:65" s="12" customFormat="1" ht="11.25">
      <c r="B368" s="150"/>
      <c r="D368" s="151" t="s">
        <v>205</v>
      </c>
      <c r="E368" s="152" t="s">
        <v>1</v>
      </c>
      <c r="F368" s="153" t="s">
        <v>1816</v>
      </c>
      <c r="H368" s="154">
        <v>6</v>
      </c>
      <c r="I368" s="155"/>
      <c r="L368" s="150"/>
      <c r="M368" s="156"/>
      <c r="T368" s="157"/>
      <c r="AT368" s="152" t="s">
        <v>205</v>
      </c>
      <c r="AU368" s="152" t="s">
        <v>89</v>
      </c>
      <c r="AV368" s="12" t="s">
        <v>89</v>
      </c>
      <c r="AW368" s="12" t="s">
        <v>36</v>
      </c>
      <c r="AX368" s="12" t="s">
        <v>21</v>
      </c>
      <c r="AY368" s="152" t="s">
        <v>196</v>
      </c>
    </row>
    <row r="369" spans="2:65" s="1" customFormat="1" ht="24.2" customHeight="1">
      <c r="B369" s="32"/>
      <c r="C369" s="178" t="s">
        <v>585</v>
      </c>
      <c r="D369" s="178" t="s">
        <v>351</v>
      </c>
      <c r="E369" s="179" t="s">
        <v>1972</v>
      </c>
      <c r="F369" s="180" t="s">
        <v>1973</v>
      </c>
      <c r="G369" s="181" t="s">
        <v>512</v>
      </c>
      <c r="H369" s="182">
        <v>6</v>
      </c>
      <c r="I369" s="183"/>
      <c r="J369" s="184">
        <f>ROUND(I369*H369,2)</f>
        <v>0</v>
      </c>
      <c r="K369" s="180" t="s">
        <v>202</v>
      </c>
      <c r="L369" s="185"/>
      <c r="M369" s="186" t="s">
        <v>1</v>
      </c>
      <c r="N369" s="187" t="s">
        <v>46</v>
      </c>
      <c r="P369" s="146">
        <f>O369*H369</f>
        <v>0</v>
      </c>
      <c r="Q369" s="146">
        <v>0.155</v>
      </c>
      <c r="R369" s="146">
        <f>Q369*H369</f>
        <v>0.92999999999999994</v>
      </c>
      <c r="S369" s="146">
        <v>0</v>
      </c>
      <c r="T369" s="147">
        <f>S369*H369</f>
        <v>0</v>
      </c>
      <c r="AR369" s="148" t="s">
        <v>235</v>
      </c>
      <c r="AT369" s="148" t="s">
        <v>351</v>
      </c>
      <c r="AU369" s="148" t="s">
        <v>89</v>
      </c>
      <c r="AY369" s="17" t="s">
        <v>196</v>
      </c>
      <c r="BE369" s="149">
        <f>IF(N369="základní",J369,0)</f>
        <v>0</v>
      </c>
      <c r="BF369" s="149">
        <f>IF(N369="snížená",J369,0)</f>
        <v>0</v>
      </c>
      <c r="BG369" s="149">
        <f>IF(N369="zákl. přenesená",J369,0)</f>
        <v>0</v>
      </c>
      <c r="BH369" s="149">
        <f>IF(N369="sníž. přenesená",J369,0)</f>
        <v>0</v>
      </c>
      <c r="BI369" s="149">
        <f>IF(N369="nulová",J369,0)</f>
        <v>0</v>
      </c>
      <c r="BJ369" s="17" t="s">
        <v>21</v>
      </c>
      <c r="BK369" s="149">
        <f>ROUND(I369*H369,2)</f>
        <v>0</v>
      </c>
      <c r="BL369" s="17" t="s">
        <v>203</v>
      </c>
      <c r="BM369" s="148" t="s">
        <v>1974</v>
      </c>
    </row>
    <row r="370" spans="2:65" s="13" customFormat="1" ht="11.25">
      <c r="B370" s="158"/>
      <c r="D370" s="151" t="s">
        <v>205</v>
      </c>
      <c r="E370" s="159" t="s">
        <v>1</v>
      </c>
      <c r="F370" s="160" t="s">
        <v>1975</v>
      </c>
      <c r="H370" s="159" t="s">
        <v>1</v>
      </c>
      <c r="I370" s="161"/>
      <c r="L370" s="158"/>
      <c r="M370" s="162"/>
      <c r="T370" s="163"/>
      <c r="AT370" s="159" t="s">
        <v>205</v>
      </c>
      <c r="AU370" s="159" t="s">
        <v>89</v>
      </c>
      <c r="AV370" s="13" t="s">
        <v>21</v>
      </c>
      <c r="AW370" s="13" t="s">
        <v>36</v>
      </c>
      <c r="AX370" s="13" t="s">
        <v>81</v>
      </c>
      <c r="AY370" s="159" t="s">
        <v>196</v>
      </c>
    </row>
    <row r="371" spans="2:65" s="12" customFormat="1" ht="11.25">
      <c r="B371" s="150"/>
      <c r="D371" s="151" t="s">
        <v>205</v>
      </c>
      <c r="E371" s="152" t="s">
        <v>1</v>
      </c>
      <c r="F371" s="153" t="s">
        <v>1816</v>
      </c>
      <c r="H371" s="154">
        <v>6</v>
      </c>
      <c r="I371" s="155"/>
      <c r="L371" s="150"/>
      <c r="M371" s="156"/>
      <c r="T371" s="157"/>
      <c r="AT371" s="152" t="s">
        <v>205</v>
      </c>
      <c r="AU371" s="152" t="s">
        <v>89</v>
      </c>
      <c r="AV371" s="12" t="s">
        <v>89</v>
      </c>
      <c r="AW371" s="12" t="s">
        <v>36</v>
      </c>
      <c r="AX371" s="12" t="s">
        <v>21</v>
      </c>
      <c r="AY371" s="152" t="s">
        <v>196</v>
      </c>
    </row>
    <row r="372" spans="2:65" s="1" customFormat="1" ht="24.2" customHeight="1">
      <c r="B372" s="32"/>
      <c r="C372" s="137" t="s">
        <v>589</v>
      </c>
      <c r="D372" s="137" t="s">
        <v>198</v>
      </c>
      <c r="E372" s="138" t="s">
        <v>1976</v>
      </c>
      <c r="F372" s="139" t="s">
        <v>1977</v>
      </c>
      <c r="G372" s="140" t="s">
        <v>512</v>
      </c>
      <c r="H372" s="141">
        <v>6</v>
      </c>
      <c r="I372" s="142"/>
      <c r="J372" s="143">
        <f>ROUND(I372*H372,2)</f>
        <v>0</v>
      </c>
      <c r="K372" s="139" t="s">
        <v>202</v>
      </c>
      <c r="L372" s="32"/>
      <c r="M372" s="144" t="s">
        <v>1</v>
      </c>
      <c r="N372" s="145" t="s">
        <v>46</v>
      </c>
      <c r="P372" s="146">
        <f>O372*H372</f>
        <v>0</v>
      </c>
      <c r="Q372" s="146">
        <v>3.0759999999999999E-2</v>
      </c>
      <c r="R372" s="146">
        <f>Q372*H372</f>
        <v>0.18456</v>
      </c>
      <c r="S372" s="146">
        <v>0</v>
      </c>
      <c r="T372" s="147">
        <f>S372*H372</f>
        <v>0</v>
      </c>
      <c r="AR372" s="148" t="s">
        <v>203</v>
      </c>
      <c r="AT372" s="148" t="s">
        <v>198</v>
      </c>
      <c r="AU372" s="148" t="s">
        <v>89</v>
      </c>
      <c r="AY372" s="17" t="s">
        <v>196</v>
      </c>
      <c r="BE372" s="149">
        <f>IF(N372="základní",J372,0)</f>
        <v>0</v>
      </c>
      <c r="BF372" s="149">
        <f>IF(N372="snížená",J372,0)</f>
        <v>0</v>
      </c>
      <c r="BG372" s="149">
        <f>IF(N372="zákl. přenesená",J372,0)</f>
        <v>0</v>
      </c>
      <c r="BH372" s="149">
        <f>IF(N372="sníž. přenesená",J372,0)</f>
        <v>0</v>
      </c>
      <c r="BI372" s="149">
        <f>IF(N372="nulová",J372,0)</f>
        <v>0</v>
      </c>
      <c r="BJ372" s="17" t="s">
        <v>21</v>
      </c>
      <c r="BK372" s="149">
        <f>ROUND(I372*H372,2)</f>
        <v>0</v>
      </c>
      <c r="BL372" s="17" t="s">
        <v>203</v>
      </c>
      <c r="BM372" s="148" t="s">
        <v>1978</v>
      </c>
    </row>
    <row r="373" spans="2:65" s="12" customFormat="1" ht="11.25">
      <c r="B373" s="150"/>
      <c r="D373" s="151" t="s">
        <v>205</v>
      </c>
      <c r="E373" s="152" t="s">
        <v>1</v>
      </c>
      <c r="F373" s="153" t="s">
        <v>1816</v>
      </c>
      <c r="H373" s="154">
        <v>6</v>
      </c>
      <c r="I373" s="155"/>
      <c r="L373" s="150"/>
      <c r="M373" s="156"/>
      <c r="T373" s="157"/>
      <c r="AT373" s="152" t="s">
        <v>205</v>
      </c>
      <c r="AU373" s="152" t="s">
        <v>89</v>
      </c>
      <c r="AV373" s="12" t="s">
        <v>89</v>
      </c>
      <c r="AW373" s="12" t="s">
        <v>36</v>
      </c>
      <c r="AX373" s="12" t="s">
        <v>21</v>
      </c>
      <c r="AY373" s="152" t="s">
        <v>196</v>
      </c>
    </row>
    <row r="374" spans="2:65" s="1" customFormat="1" ht="24.2" customHeight="1">
      <c r="B374" s="32"/>
      <c r="C374" s="178" t="s">
        <v>593</v>
      </c>
      <c r="D374" s="178" t="s">
        <v>351</v>
      </c>
      <c r="E374" s="179" t="s">
        <v>1979</v>
      </c>
      <c r="F374" s="180" t="s">
        <v>1980</v>
      </c>
      <c r="G374" s="181" t="s">
        <v>512</v>
      </c>
      <c r="H374" s="182">
        <v>6</v>
      </c>
      <c r="I374" s="183"/>
      <c r="J374" s="184">
        <f>ROUND(I374*H374,2)</f>
        <v>0</v>
      </c>
      <c r="K374" s="180" t="s">
        <v>202</v>
      </c>
      <c r="L374" s="185"/>
      <c r="M374" s="186" t="s">
        <v>1</v>
      </c>
      <c r="N374" s="187" t="s">
        <v>46</v>
      </c>
      <c r="P374" s="146">
        <f>O374*H374</f>
        <v>0</v>
      </c>
      <c r="Q374" s="146">
        <v>0.15</v>
      </c>
      <c r="R374" s="146">
        <f>Q374*H374</f>
        <v>0.89999999999999991</v>
      </c>
      <c r="S374" s="146">
        <v>0</v>
      </c>
      <c r="T374" s="147">
        <f>S374*H374</f>
        <v>0</v>
      </c>
      <c r="AR374" s="148" t="s">
        <v>235</v>
      </c>
      <c r="AT374" s="148" t="s">
        <v>351</v>
      </c>
      <c r="AU374" s="148" t="s">
        <v>89</v>
      </c>
      <c r="AY374" s="17" t="s">
        <v>196</v>
      </c>
      <c r="BE374" s="149">
        <f>IF(N374="základní",J374,0)</f>
        <v>0</v>
      </c>
      <c r="BF374" s="149">
        <f>IF(N374="snížená",J374,0)</f>
        <v>0</v>
      </c>
      <c r="BG374" s="149">
        <f>IF(N374="zákl. přenesená",J374,0)</f>
        <v>0</v>
      </c>
      <c r="BH374" s="149">
        <f>IF(N374="sníž. přenesená",J374,0)</f>
        <v>0</v>
      </c>
      <c r="BI374" s="149">
        <f>IF(N374="nulová",J374,0)</f>
        <v>0</v>
      </c>
      <c r="BJ374" s="17" t="s">
        <v>21</v>
      </c>
      <c r="BK374" s="149">
        <f>ROUND(I374*H374,2)</f>
        <v>0</v>
      </c>
      <c r="BL374" s="17" t="s">
        <v>203</v>
      </c>
      <c r="BM374" s="148" t="s">
        <v>1981</v>
      </c>
    </row>
    <row r="375" spans="2:65" s="13" customFormat="1" ht="22.5">
      <c r="B375" s="158"/>
      <c r="D375" s="151" t="s">
        <v>205</v>
      </c>
      <c r="E375" s="159" t="s">
        <v>1</v>
      </c>
      <c r="F375" s="160" t="s">
        <v>1982</v>
      </c>
      <c r="H375" s="159" t="s">
        <v>1</v>
      </c>
      <c r="I375" s="161"/>
      <c r="L375" s="158"/>
      <c r="M375" s="162"/>
      <c r="T375" s="163"/>
      <c r="AT375" s="159" t="s">
        <v>205</v>
      </c>
      <c r="AU375" s="159" t="s">
        <v>89</v>
      </c>
      <c r="AV375" s="13" t="s">
        <v>21</v>
      </c>
      <c r="AW375" s="13" t="s">
        <v>36</v>
      </c>
      <c r="AX375" s="13" t="s">
        <v>81</v>
      </c>
      <c r="AY375" s="159" t="s">
        <v>196</v>
      </c>
    </row>
    <row r="376" spans="2:65" s="12" customFormat="1" ht="11.25">
      <c r="B376" s="150"/>
      <c r="D376" s="151" t="s">
        <v>205</v>
      </c>
      <c r="E376" s="152" t="s">
        <v>1</v>
      </c>
      <c r="F376" s="153" t="s">
        <v>1816</v>
      </c>
      <c r="H376" s="154">
        <v>6</v>
      </c>
      <c r="I376" s="155"/>
      <c r="L376" s="150"/>
      <c r="M376" s="156"/>
      <c r="T376" s="157"/>
      <c r="AT376" s="152" t="s">
        <v>205</v>
      </c>
      <c r="AU376" s="152" t="s">
        <v>89</v>
      </c>
      <c r="AV376" s="12" t="s">
        <v>89</v>
      </c>
      <c r="AW376" s="12" t="s">
        <v>36</v>
      </c>
      <c r="AX376" s="12" t="s">
        <v>21</v>
      </c>
      <c r="AY376" s="152" t="s">
        <v>196</v>
      </c>
    </row>
    <row r="377" spans="2:65" s="1" customFormat="1" ht="24.2" customHeight="1">
      <c r="B377" s="32"/>
      <c r="C377" s="137" t="s">
        <v>598</v>
      </c>
      <c r="D377" s="137" t="s">
        <v>198</v>
      </c>
      <c r="E377" s="138" t="s">
        <v>1983</v>
      </c>
      <c r="F377" s="139" t="s">
        <v>1984</v>
      </c>
      <c r="G377" s="140" t="s">
        <v>512</v>
      </c>
      <c r="H377" s="141">
        <v>6</v>
      </c>
      <c r="I377" s="142"/>
      <c r="J377" s="143">
        <f>ROUND(I377*H377,2)</f>
        <v>0</v>
      </c>
      <c r="K377" s="139" t="s">
        <v>202</v>
      </c>
      <c r="L377" s="32"/>
      <c r="M377" s="144" t="s">
        <v>1</v>
      </c>
      <c r="N377" s="145" t="s">
        <v>46</v>
      </c>
      <c r="P377" s="146">
        <f>O377*H377</f>
        <v>0</v>
      </c>
      <c r="Q377" s="146">
        <v>0.21734000000000001</v>
      </c>
      <c r="R377" s="146">
        <f>Q377*H377</f>
        <v>1.3040400000000001</v>
      </c>
      <c r="S377" s="146">
        <v>0</v>
      </c>
      <c r="T377" s="147">
        <f>S377*H377</f>
        <v>0</v>
      </c>
      <c r="AR377" s="148" t="s">
        <v>203</v>
      </c>
      <c r="AT377" s="148" t="s">
        <v>198</v>
      </c>
      <c r="AU377" s="148" t="s">
        <v>89</v>
      </c>
      <c r="AY377" s="17" t="s">
        <v>196</v>
      </c>
      <c r="BE377" s="149">
        <f>IF(N377="základní",J377,0)</f>
        <v>0</v>
      </c>
      <c r="BF377" s="149">
        <f>IF(N377="snížená",J377,0)</f>
        <v>0</v>
      </c>
      <c r="BG377" s="149">
        <f>IF(N377="zákl. přenesená",J377,0)</f>
        <v>0</v>
      </c>
      <c r="BH377" s="149">
        <f>IF(N377="sníž. přenesená",J377,0)</f>
        <v>0</v>
      </c>
      <c r="BI377" s="149">
        <f>IF(N377="nulová",J377,0)</f>
        <v>0</v>
      </c>
      <c r="BJ377" s="17" t="s">
        <v>21</v>
      </c>
      <c r="BK377" s="149">
        <f>ROUND(I377*H377,2)</f>
        <v>0</v>
      </c>
      <c r="BL377" s="17" t="s">
        <v>203</v>
      </c>
      <c r="BM377" s="148" t="s">
        <v>1985</v>
      </c>
    </row>
    <row r="378" spans="2:65" s="13" customFormat="1" ht="11.25">
      <c r="B378" s="158"/>
      <c r="D378" s="151" t="s">
        <v>205</v>
      </c>
      <c r="E378" s="159" t="s">
        <v>1</v>
      </c>
      <c r="F378" s="160" t="s">
        <v>1986</v>
      </c>
      <c r="H378" s="159" t="s">
        <v>1</v>
      </c>
      <c r="I378" s="161"/>
      <c r="L378" s="158"/>
      <c r="M378" s="162"/>
      <c r="T378" s="163"/>
      <c r="AT378" s="159" t="s">
        <v>205</v>
      </c>
      <c r="AU378" s="159" t="s">
        <v>89</v>
      </c>
      <c r="AV378" s="13" t="s">
        <v>21</v>
      </c>
      <c r="AW378" s="13" t="s">
        <v>36</v>
      </c>
      <c r="AX378" s="13" t="s">
        <v>81</v>
      </c>
      <c r="AY378" s="159" t="s">
        <v>196</v>
      </c>
    </row>
    <row r="379" spans="2:65" s="12" customFormat="1" ht="11.25">
      <c r="B379" s="150"/>
      <c r="D379" s="151" t="s">
        <v>205</v>
      </c>
      <c r="E379" s="152" t="s">
        <v>1</v>
      </c>
      <c r="F379" s="153" t="s">
        <v>1816</v>
      </c>
      <c r="H379" s="154">
        <v>6</v>
      </c>
      <c r="I379" s="155"/>
      <c r="L379" s="150"/>
      <c r="M379" s="156"/>
      <c r="T379" s="157"/>
      <c r="AT379" s="152" t="s">
        <v>205</v>
      </c>
      <c r="AU379" s="152" t="s">
        <v>89</v>
      </c>
      <c r="AV379" s="12" t="s">
        <v>89</v>
      </c>
      <c r="AW379" s="12" t="s">
        <v>36</v>
      </c>
      <c r="AX379" s="12" t="s">
        <v>21</v>
      </c>
      <c r="AY379" s="152" t="s">
        <v>196</v>
      </c>
    </row>
    <row r="380" spans="2:65" s="1" customFormat="1" ht="33" customHeight="1">
      <c r="B380" s="32"/>
      <c r="C380" s="178" t="s">
        <v>602</v>
      </c>
      <c r="D380" s="178" t="s">
        <v>351</v>
      </c>
      <c r="E380" s="179" t="s">
        <v>1987</v>
      </c>
      <c r="F380" s="180" t="s">
        <v>1988</v>
      </c>
      <c r="G380" s="181" t="s">
        <v>512</v>
      </c>
      <c r="H380" s="182">
        <v>6</v>
      </c>
      <c r="I380" s="183"/>
      <c r="J380" s="184">
        <f>ROUND(I380*H380,2)</f>
        <v>0</v>
      </c>
      <c r="K380" s="180" t="s">
        <v>217</v>
      </c>
      <c r="L380" s="185"/>
      <c r="M380" s="186" t="s">
        <v>1</v>
      </c>
      <c r="N380" s="187" t="s">
        <v>46</v>
      </c>
      <c r="P380" s="146">
        <f>O380*H380</f>
        <v>0</v>
      </c>
      <c r="Q380" s="146">
        <v>6.3E-2</v>
      </c>
      <c r="R380" s="146">
        <f>Q380*H380</f>
        <v>0.378</v>
      </c>
      <c r="S380" s="146">
        <v>0</v>
      </c>
      <c r="T380" s="147">
        <f>S380*H380</f>
        <v>0</v>
      </c>
      <c r="AR380" s="148" t="s">
        <v>235</v>
      </c>
      <c r="AT380" s="148" t="s">
        <v>351</v>
      </c>
      <c r="AU380" s="148" t="s">
        <v>89</v>
      </c>
      <c r="AY380" s="17" t="s">
        <v>196</v>
      </c>
      <c r="BE380" s="149">
        <f>IF(N380="základní",J380,0)</f>
        <v>0</v>
      </c>
      <c r="BF380" s="149">
        <f>IF(N380="snížená",J380,0)</f>
        <v>0</v>
      </c>
      <c r="BG380" s="149">
        <f>IF(N380="zákl. přenesená",J380,0)</f>
        <v>0</v>
      </c>
      <c r="BH380" s="149">
        <f>IF(N380="sníž. přenesená",J380,0)</f>
        <v>0</v>
      </c>
      <c r="BI380" s="149">
        <f>IF(N380="nulová",J380,0)</f>
        <v>0</v>
      </c>
      <c r="BJ380" s="17" t="s">
        <v>21</v>
      </c>
      <c r="BK380" s="149">
        <f>ROUND(I380*H380,2)</f>
        <v>0</v>
      </c>
      <c r="BL380" s="17" t="s">
        <v>203</v>
      </c>
      <c r="BM380" s="148" t="s">
        <v>1989</v>
      </c>
    </row>
    <row r="381" spans="2:65" s="12" customFormat="1" ht="11.25">
      <c r="B381" s="150"/>
      <c r="D381" s="151" t="s">
        <v>205</v>
      </c>
      <c r="E381" s="152" t="s">
        <v>1</v>
      </c>
      <c r="F381" s="153" t="s">
        <v>1816</v>
      </c>
      <c r="H381" s="154">
        <v>6</v>
      </c>
      <c r="I381" s="155"/>
      <c r="L381" s="150"/>
      <c r="M381" s="156"/>
      <c r="T381" s="157"/>
      <c r="AT381" s="152" t="s">
        <v>205</v>
      </c>
      <c r="AU381" s="152" t="s">
        <v>89</v>
      </c>
      <c r="AV381" s="12" t="s">
        <v>89</v>
      </c>
      <c r="AW381" s="12" t="s">
        <v>36</v>
      </c>
      <c r="AX381" s="12" t="s">
        <v>21</v>
      </c>
      <c r="AY381" s="152" t="s">
        <v>196</v>
      </c>
    </row>
    <row r="382" spans="2:65" s="1" customFormat="1" ht="24.2" customHeight="1">
      <c r="B382" s="32"/>
      <c r="C382" s="178" t="s">
        <v>606</v>
      </c>
      <c r="D382" s="178" t="s">
        <v>351</v>
      </c>
      <c r="E382" s="179" t="s">
        <v>1990</v>
      </c>
      <c r="F382" s="180" t="s">
        <v>1991</v>
      </c>
      <c r="G382" s="181" t="s">
        <v>512</v>
      </c>
      <c r="H382" s="182">
        <v>6</v>
      </c>
      <c r="I382" s="183"/>
      <c r="J382" s="184">
        <f>ROUND(I382*H382,2)</f>
        <v>0</v>
      </c>
      <c r="K382" s="180" t="s">
        <v>202</v>
      </c>
      <c r="L382" s="185"/>
      <c r="M382" s="186" t="s">
        <v>1</v>
      </c>
      <c r="N382" s="187" t="s">
        <v>46</v>
      </c>
      <c r="P382" s="146">
        <f>O382*H382</f>
        <v>0</v>
      </c>
      <c r="Q382" s="146">
        <v>6.0000000000000001E-3</v>
      </c>
      <c r="R382" s="146">
        <f>Q382*H382</f>
        <v>3.6000000000000004E-2</v>
      </c>
      <c r="S382" s="146">
        <v>0</v>
      </c>
      <c r="T382" s="147">
        <f>S382*H382</f>
        <v>0</v>
      </c>
      <c r="AR382" s="148" t="s">
        <v>235</v>
      </c>
      <c r="AT382" s="148" t="s">
        <v>351</v>
      </c>
      <c r="AU382" s="148" t="s">
        <v>89</v>
      </c>
      <c r="AY382" s="17" t="s">
        <v>196</v>
      </c>
      <c r="BE382" s="149">
        <f>IF(N382="základní",J382,0)</f>
        <v>0</v>
      </c>
      <c r="BF382" s="149">
        <f>IF(N382="snížená",J382,0)</f>
        <v>0</v>
      </c>
      <c r="BG382" s="149">
        <f>IF(N382="zákl. přenesená",J382,0)</f>
        <v>0</v>
      </c>
      <c r="BH382" s="149">
        <f>IF(N382="sníž. přenesená",J382,0)</f>
        <v>0</v>
      </c>
      <c r="BI382" s="149">
        <f>IF(N382="nulová",J382,0)</f>
        <v>0</v>
      </c>
      <c r="BJ382" s="17" t="s">
        <v>21</v>
      </c>
      <c r="BK382" s="149">
        <f>ROUND(I382*H382,2)</f>
        <v>0</v>
      </c>
      <c r="BL382" s="17" t="s">
        <v>203</v>
      </c>
      <c r="BM382" s="148" t="s">
        <v>1992</v>
      </c>
    </row>
    <row r="383" spans="2:65" s="12" customFormat="1" ht="11.25">
      <c r="B383" s="150"/>
      <c r="D383" s="151" t="s">
        <v>205</v>
      </c>
      <c r="E383" s="152" t="s">
        <v>1</v>
      </c>
      <c r="F383" s="153" t="s">
        <v>1816</v>
      </c>
      <c r="H383" s="154">
        <v>6</v>
      </c>
      <c r="I383" s="155"/>
      <c r="L383" s="150"/>
      <c r="M383" s="156"/>
      <c r="T383" s="157"/>
      <c r="AT383" s="152" t="s">
        <v>205</v>
      </c>
      <c r="AU383" s="152" t="s">
        <v>89</v>
      </c>
      <c r="AV383" s="12" t="s">
        <v>89</v>
      </c>
      <c r="AW383" s="12" t="s">
        <v>36</v>
      </c>
      <c r="AX383" s="12" t="s">
        <v>21</v>
      </c>
      <c r="AY383" s="152" t="s">
        <v>196</v>
      </c>
    </row>
    <row r="384" spans="2:65" s="1" customFormat="1" ht="24.2" customHeight="1">
      <c r="B384" s="32"/>
      <c r="C384" s="137" t="s">
        <v>610</v>
      </c>
      <c r="D384" s="137" t="s">
        <v>198</v>
      </c>
      <c r="E384" s="138" t="s">
        <v>1993</v>
      </c>
      <c r="F384" s="139" t="s">
        <v>1994</v>
      </c>
      <c r="G384" s="140" t="s">
        <v>276</v>
      </c>
      <c r="H384" s="141">
        <v>2.6349999999999998</v>
      </c>
      <c r="I384" s="142"/>
      <c r="J384" s="143">
        <f>ROUND(I384*H384,2)</f>
        <v>0</v>
      </c>
      <c r="K384" s="139" t="s">
        <v>202</v>
      </c>
      <c r="L384" s="32"/>
      <c r="M384" s="144" t="s">
        <v>1</v>
      </c>
      <c r="N384" s="145" t="s">
        <v>46</v>
      </c>
      <c r="P384" s="146">
        <f>O384*H384</f>
        <v>0</v>
      </c>
      <c r="Q384" s="146">
        <v>2.3010199999999998</v>
      </c>
      <c r="R384" s="146">
        <f>Q384*H384</f>
        <v>6.0631876999999994</v>
      </c>
      <c r="S384" s="146">
        <v>0</v>
      </c>
      <c r="T384" s="147">
        <f>S384*H384</f>
        <v>0</v>
      </c>
      <c r="AR384" s="148" t="s">
        <v>203</v>
      </c>
      <c r="AT384" s="148" t="s">
        <v>198</v>
      </c>
      <c r="AU384" s="148" t="s">
        <v>89</v>
      </c>
      <c r="AY384" s="17" t="s">
        <v>196</v>
      </c>
      <c r="BE384" s="149">
        <f>IF(N384="základní",J384,0)</f>
        <v>0</v>
      </c>
      <c r="BF384" s="149">
        <f>IF(N384="snížená",J384,0)</f>
        <v>0</v>
      </c>
      <c r="BG384" s="149">
        <f>IF(N384="zákl. přenesená",J384,0)</f>
        <v>0</v>
      </c>
      <c r="BH384" s="149">
        <f>IF(N384="sníž. přenesená",J384,0)</f>
        <v>0</v>
      </c>
      <c r="BI384" s="149">
        <f>IF(N384="nulová",J384,0)</f>
        <v>0</v>
      </c>
      <c r="BJ384" s="17" t="s">
        <v>21</v>
      </c>
      <c r="BK384" s="149">
        <f>ROUND(I384*H384,2)</f>
        <v>0</v>
      </c>
      <c r="BL384" s="17" t="s">
        <v>203</v>
      </c>
      <c r="BM384" s="148" t="s">
        <v>1995</v>
      </c>
    </row>
    <row r="385" spans="2:65" s="13" customFormat="1" ht="11.25">
      <c r="B385" s="158"/>
      <c r="D385" s="151" t="s">
        <v>205</v>
      </c>
      <c r="E385" s="159" t="s">
        <v>1</v>
      </c>
      <c r="F385" s="160" t="s">
        <v>1996</v>
      </c>
      <c r="H385" s="159" t="s">
        <v>1</v>
      </c>
      <c r="I385" s="161"/>
      <c r="L385" s="158"/>
      <c r="M385" s="162"/>
      <c r="T385" s="163"/>
      <c r="AT385" s="159" t="s">
        <v>205</v>
      </c>
      <c r="AU385" s="159" t="s">
        <v>89</v>
      </c>
      <c r="AV385" s="13" t="s">
        <v>21</v>
      </c>
      <c r="AW385" s="13" t="s">
        <v>36</v>
      </c>
      <c r="AX385" s="13" t="s">
        <v>81</v>
      </c>
      <c r="AY385" s="159" t="s">
        <v>196</v>
      </c>
    </row>
    <row r="386" spans="2:65" s="12" customFormat="1" ht="11.25">
      <c r="B386" s="150"/>
      <c r="D386" s="151" t="s">
        <v>205</v>
      </c>
      <c r="E386" s="152" t="s">
        <v>1</v>
      </c>
      <c r="F386" s="153" t="s">
        <v>1997</v>
      </c>
      <c r="H386" s="154">
        <v>2.6349999999999998</v>
      </c>
      <c r="I386" s="155"/>
      <c r="L386" s="150"/>
      <c r="M386" s="156"/>
      <c r="T386" s="157"/>
      <c r="AT386" s="152" t="s">
        <v>205</v>
      </c>
      <c r="AU386" s="152" t="s">
        <v>89</v>
      </c>
      <c r="AV386" s="12" t="s">
        <v>89</v>
      </c>
      <c r="AW386" s="12" t="s">
        <v>36</v>
      </c>
      <c r="AX386" s="12" t="s">
        <v>81</v>
      </c>
      <c r="AY386" s="152" t="s">
        <v>196</v>
      </c>
    </row>
    <row r="387" spans="2:65" s="14" customFormat="1" ht="11.25">
      <c r="B387" s="164"/>
      <c r="D387" s="151" t="s">
        <v>205</v>
      </c>
      <c r="E387" s="165" t="s">
        <v>1998</v>
      </c>
      <c r="F387" s="166" t="s">
        <v>249</v>
      </c>
      <c r="H387" s="167">
        <v>2.6349999999999998</v>
      </c>
      <c r="I387" s="168"/>
      <c r="L387" s="164"/>
      <c r="M387" s="169"/>
      <c r="T387" s="170"/>
      <c r="AT387" s="165" t="s">
        <v>205</v>
      </c>
      <c r="AU387" s="165" t="s">
        <v>89</v>
      </c>
      <c r="AV387" s="14" t="s">
        <v>203</v>
      </c>
      <c r="AW387" s="14" t="s">
        <v>36</v>
      </c>
      <c r="AX387" s="14" t="s">
        <v>21</v>
      </c>
      <c r="AY387" s="165" t="s">
        <v>196</v>
      </c>
    </row>
    <row r="388" spans="2:65" s="1" customFormat="1" ht="24.2" customHeight="1">
      <c r="B388" s="32"/>
      <c r="C388" s="137" t="s">
        <v>614</v>
      </c>
      <c r="D388" s="137" t="s">
        <v>198</v>
      </c>
      <c r="E388" s="138" t="s">
        <v>1999</v>
      </c>
      <c r="F388" s="139" t="s">
        <v>2000</v>
      </c>
      <c r="G388" s="140" t="s">
        <v>512</v>
      </c>
      <c r="H388" s="141">
        <v>6</v>
      </c>
      <c r="I388" s="142"/>
      <c r="J388" s="143">
        <f>ROUND(I388*H388,2)</f>
        <v>0</v>
      </c>
      <c r="K388" s="139" t="s">
        <v>202</v>
      </c>
      <c r="L388" s="32"/>
      <c r="M388" s="144" t="s">
        <v>1</v>
      </c>
      <c r="N388" s="145" t="s">
        <v>46</v>
      </c>
      <c r="P388" s="146">
        <f>O388*H388</f>
        <v>0</v>
      </c>
      <c r="Q388" s="146">
        <v>0</v>
      </c>
      <c r="R388" s="146">
        <f>Q388*H388</f>
        <v>0</v>
      </c>
      <c r="S388" s="146">
        <v>0.15</v>
      </c>
      <c r="T388" s="147">
        <f>S388*H388</f>
        <v>0.89999999999999991</v>
      </c>
      <c r="AR388" s="148" t="s">
        <v>203</v>
      </c>
      <c r="AT388" s="148" t="s">
        <v>198</v>
      </c>
      <c r="AU388" s="148" t="s">
        <v>89</v>
      </c>
      <c r="AY388" s="17" t="s">
        <v>196</v>
      </c>
      <c r="BE388" s="149">
        <f>IF(N388="základní",J388,0)</f>
        <v>0</v>
      </c>
      <c r="BF388" s="149">
        <f>IF(N388="snížená",J388,0)</f>
        <v>0</v>
      </c>
      <c r="BG388" s="149">
        <f>IF(N388="zákl. přenesená",J388,0)</f>
        <v>0</v>
      </c>
      <c r="BH388" s="149">
        <f>IF(N388="sníž. přenesená",J388,0)</f>
        <v>0</v>
      </c>
      <c r="BI388" s="149">
        <f>IF(N388="nulová",J388,0)</f>
        <v>0</v>
      </c>
      <c r="BJ388" s="17" t="s">
        <v>21</v>
      </c>
      <c r="BK388" s="149">
        <f>ROUND(I388*H388,2)</f>
        <v>0</v>
      </c>
      <c r="BL388" s="17" t="s">
        <v>203</v>
      </c>
      <c r="BM388" s="148" t="s">
        <v>2001</v>
      </c>
    </row>
    <row r="389" spans="2:65" s="12" customFormat="1" ht="11.25">
      <c r="B389" s="150"/>
      <c r="D389" s="151" t="s">
        <v>205</v>
      </c>
      <c r="E389" s="152" t="s">
        <v>1</v>
      </c>
      <c r="F389" s="153" t="s">
        <v>1808</v>
      </c>
      <c r="H389" s="154">
        <v>6</v>
      </c>
      <c r="I389" s="155"/>
      <c r="L389" s="150"/>
      <c r="M389" s="156"/>
      <c r="T389" s="157"/>
      <c r="AT389" s="152" t="s">
        <v>205</v>
      </c>
      <c r="AU389" s="152" t="s">
        <v>89</v>
      </c>
      <c r="AV389" s="12" t="s">
        <v>89</v>
      </c>
      <c r="AW389" s="12" t="s">
        <v>36</v>
      </c>
      <c r="AX389" s="12" t="s">
        <v>21</v>
      </c>
      <c r="AY389" s="152" t="s">
        <v>196</v>
      </c>
    </row>
    <row r="390" spans="2:65" s="1" customFormat="1" ht="21.75" customHeight="1">
      <c r="B390" s="32"/>
      <c r="C390" s="137" t="s">
        <v>618</v>
      </c>
      <c r="D390" s="137" t="s">
        <v>198</v>
      </c>
      <c r="E390" s="138" t="s">
        <v>207</v>
      </c>
      <c r="F390" s="139" t="s">
        <v>208</v>
      </c>
      <c r="G390" s="140" t="s">
        <v>209</v>
      </c>
      <c r="H390" s="141">
        <v>0.9</v>
      </c>
      <c r="I390" s="142"/>
      <c r="J390" s="143">
        <f>ROUND(I390*H390,2)</f>
        <v>0</v>
      </c>
      <c r="K390" s="139" t="s">
        <v>202</v>
      </c>
      <c r="L390" s="32"/>
      <c r="M390" s="144" t="s">
        <v>1</v>
      </c>
      <c r="N390" s="145" t="s">
        <v>46</v>
      </c>
      <c r="P390" s="146">
        <f>O390*H390</f>
        <v>0</v>
      </c>
      <c r="Q390" s="146">
        <v>0</v>
      </c>
      <c r="R390" s="146">
        <f>Q390*H390</f>
        <v>0</v>
      </c>
      <c r="S390" s="146">
        <v>0</v>
      </c>
      <c r="T390" s="147">
        <f>S390*H390</f>
        <v>0</v>
      </c>
      <c r="AR390" s="148" t="s">
        <v>203</v>
      </c>
      <c r="AT390" s="148" t="s">
        <v>198</v>
      </c>
      <c r="AU390" s="148" t="s">
        <v>89</v>
      </c>
      <c r="AY390" s="17" t="s">
        <v>196</v>
      </c>
      <c r="BE390" s="149">
        <f>IF(N390="základní",J390,0)</f>
        <v>0</v>
      </c>
      <c r="BF390" s="149">
        <f>IF(N390="snížená",J390,0)</f>
        <v>0</v>
      </c>
      <c r="BG390" s="149">
        <f>IF(N390="zákl. přenesená",J390,0)</f>
        <v>0</v>
      </c>
      <c r="BH390" s="149">
        <f>IF(N390="sníž. přenesená",J390,0)</f>
        <v>0</v>
      </c>
      <c r="BI390" s="149">
        <f>IF(N390="nulová",J390,0)</f>
        <v>0</v>
      </c>
      <c r="BJ390" s="17" t="s">
        <v>21</v>
      </c>
      <c r="BK390" s="149">
        <f>ROUND(I390*H390,2)</f>
        <v>0</v>
      </c>
      <c r="BL390" s="17" t="s">
        <v>203</v>
      </c>
      <c r="BM390" s="148" t="s">
        <v>2002</v>
      </c>
    </row>
    <row r="391" spans="2:65" s="13" customFormat="1" ht="22.5">
      <c r="B391" s="158"/>
      <c r="D391" s="151" t="s">
        <v>205</v>
      </c>
      <c r="E391" s="159" t="s">
        <v>1</v>
      </c>
      <c r="F391" s="160" t="s">
        <v>2003</v>
      </c>
      <c r="H391" s="159" t="s">
        <v>1</v>
      </c>
      <c r="I391" s="161"/>
      <c r="L391" s="158"/>
      <c r="M391" s="162"/>
      <c r="T391" s="163"/>
      <c r="AT391" s="159" t="s">
        <v>205</v>
      </c>
      <c r="AU391" s="159" t="s">
        <v>89</v>
      </c>
      <c r="AV391" s="13" t="s">
        <v>21</v>
      </c>
      <c r="AW391" s="13" t="s">
        <v>36</v>
      </c>
      <c r="AX391" s="13" t="s">
        <v>81</v>
      </c>
      <c r="AY391" s="159" t="s">
        <v>196</v>
      </c>
    </row>
    <row r="392" spans="2:65" s="12" customFormat="1" ht="11.25">
      <c r="B392" s="150"/>
      <c r="D392" s="151" t="s">
        <v>205</v>
      </c>
      <c r="E392" s="152" t="s">
        <v>1</v>
      </c>
      <c r="F392" s="153" t="s">
        <v>2004</v>
      </c>
      <c r="H392" s="154">
        <v>0.9</v>
      </c>
      <c r="I392" s="155"/>
      <c r="L392" s="150"/>
      <c r="M392" s="156"/>
      <c r="T392" s="157"/>
      <c r="AT392" s="152" t="s">
        <v>205</v>
      </c>
      <c r="AU392" s="152" t="s">
        <v>89</v>
      </c>
      <c r="AV392" s="12" t="s">
        <v>89</v>
      </c>
      <c r="AW392" s="12" t="s">
        <v>36</v>
      </c>
      <c r="AX392" s="12" t="s">
        <v>21</v>
      </c>
      <c r="AY392" s="152" t="s">
        <v>196</v>
      </c>
    </row>
    <row r="393" spans="2:65" s="1" customFormat="1" ht="24.2" customHeight="1">
      <c r="B393" s="32"/>
      <c r="C393" s="137" t="s">
        <v>622</v>
      </c>
      <c r="D393" s="137" t="s">
        <v>198</v>
      </c>
      <c r="E393" s="138" t="s">
        <v>211</v>
      </c>
      <c r="F393" s="139" t="s">
        <v>212</v>
      </c>
      <c r="G393" s="140" t="s">
        <v>209</v>
      </c>
      <c r="H393" s="141">
        <v>6.3</v>
      </c>
      <c r="I393" s="142"/>
      <c r="J393" s="143">
        <f>ROUND(I393*H393,2)</f>
        <v>0</v>
      </c>
      <c r="K393" s="139" t="s">
        <v>202</v>
      </c>
      <c r="L393" s="32"/>
      <c r="M393" s="144" t="s">
        <v>1</v>
      </c>
      <c r="N393" s="145" t="s">
        <v>46</v>
      </c>
      <c r="P393" s="146">
        <f>O393*H393</f>
        <v>0</v>
      </c>
      <c r="Q393" s="146">
        <v>0</v>
      </c>
      <c r="R393" s="146">
        <f>Q393*H393</f>
        <v>0</v>
      </c>
      <c r="S393" s="146">
        <v>0</v>
      </c>
      <c r="T393" s="147">
        <f>S393*H393</f>
        <v>0</v>
      </c>
      <c r="AR393" s="148" t="s">
        <v>203</v>
      </c>
      <c r="AT393" s="148" t="s">
        <v>198</v>
      </c>
      <c r="AU393" s="148" t="s">
        <v>89</v>
      </c>
      <c r="AY393" s="17" t="s">
        <v>196</v>
      </c>
      <c r="BE393" s="149">
        <f>IF(N393="základní",J393,0)</f>
        <v>0</v>
      </c>
      <c r="BF393" s="149">
        <f>IF(N393="snížená",J393,0)</f>
        <v>0</v>
      </c>
      <c r="BG393" s="149">
        <f>IF(N393="zákl. přenesená",J393,0)</f>
        <v>0</v>
      </c>
      <c r="BH393" s="149">
        <f>IF(N393="sníž. přenesená",J393,0)</f>
        <v>0</v>
      </c>
      <c r="BI393" s="149">
        <f>IF(N393="nulová",J393,0)</f>
        <v>0</v>
      </c>
      <c r="BJ393" s="17" t="s">
        <v>21</v>
      </c>
      <c r="BK393" s="149">
        <f>ROUND(I393*H393,2)</f>
        <v>0</v>
      </c>
      <c r="BL393" s="17" t="s">
        <v>203</v>
      </c>
      <c r="BM393" s="148" t="s">
        <v>2005</v>
      </c>
    </row>
    <row r="394" spans="2:65" s="12" customFormat="1" ht="11.25">
      <c r="B394" s="150"/>
      <c r="D394" s="151" t="s">
        <v>205</v>
      </c>
      <c r="F394" s="153" t="s">
        <v>2006</v>
      </c>
      <c r="H394" s="154">
        <v>6.3</v>
      </c>
      <c r="I394" s="155"/>
      <c r="L394" s="150"/>
      <c r="M394" s="156"/>
      <c r="T394" s="157"/>
      <c r="AT394" s="152" t="s">
        <v>205</v>
      </c>
      <c r="AU394" s="152" t="s">
        <v>89</v>
      </c>
      <c r="AV394" s="12" t="s">
        <v>89</v>
      </c>
      <c r="AW394" s="12" t="s">
        <v>4</v>
      </c>
      <c r="AX394" s="12" t="s">
        <v>21</v>
      </c>
      <c r="AY394" s="152" t="s">
        <v>196</v>
      </c>
    </row>
    <row r="395" spans="2:65" s="1" customFormat="1" ht="24.2" customHeight="1">
      <c r="B395" s="32"/>
      <c r="C395" s="137" t="s">
        <v>626</v>
      </c>
      <c r="D395" s="137" t="s">
        <v>198</v>
      </c>
      <c r="E395" s="138" t="s">
        <v>2007</v>
      </c>
      <c r="F395" s="139" t="s">
        <v>2008</v>
      </c>
      <c r="G395" s="140" t="s">
        <v>276</v>
      </c>
      <c r="H395" s="141">
        <v>6.266</v>
      </c>
      <c r="I395" s="142"/>
      <c r="J395" s="143">
        <f>ROUND(I395*H395,2)</f>
        <v>0</v>
      </c>
      <c r="K395" s="139" t="s">
        <v>202</v>
      </c>
      <c r="L395" s="32"/>
      <c r="M395" s="144" t="s">
        <v>1</v>
      </c>
      <c r="N395" s="145" t="s">
        <v>46</v>
      </c>
      <c r="P395" s="146">
        <f>O395*H395</f>
        <v>0</v>
      </c>
      <c r="Q395" s="146">
        <v>0</v>
      </c>
      <c r="R395" s="146">
        <f>Q395*H395</f>
        <v>0</v>
      </c>
      <c r="S395" s="146">
        <v>1.92</v>
      </c>
      <c r="T395" s="147">
        <f>S395*H395</f>
        <v>12.030719999999999</v>
      </c>
      <c r="AR395" s="148" t="s">
        <v>203</v>
      </c>
      <c r="AT395" s="148" t="s">
        <v>198</v>
      </c>
      <c r="AU395" s="148" t="s">
        <v>89</v>
      </c>
      <c r="AY395" s="17" t="s">
        <v>196</v>
      </c>
      <c r="BE395" s="149">
        <f>IF(N395="základní",J395,0)</f>
        <v>0</v>
      </c>
      <c r="BF395" s="149">
        <f>IF(N395="snížená",J395,0)</f>
        <v>0</v>
      </c>
      <c r="BG395" s="149">
        <f>IF(N395="zákl. přenesená",J395,0)</f>
        <v>0</v>
      </c>
      <c r="BH395" s="149">
        <f>IF(N395="sníž. přenesená",J395,0)</f>
        <v>0</v>
      </c>
      <c r="BI395" s="149">
        <f>IF(N395="nulová",J395,0)</f>
        <v>0</v>
      </c>
      <c r="BJ395" s="17" t="s">
        <v>21</v>
      </c>
      <c r="BK395" s="149">
        <f>ROUND(I395*H395,2)</f>
        <v>0</v>
      </c>
      <c r="BL395" s="17" t="s">
        <v>203</v>
      </c>
      <c r="BM395" s="148" t="s">
        <v>2009</v>
      </c>
    </row>
    <row r="396" spans="2:65" s="12" customFormat="1" ht="11.25">
      <c r="B396" s="150"/>
      <c r="D396" s="151" t="s">
        <v>205</v>
      </c>
      <c r="E396" s="152" t="s">
        <v>1</v>
      </c>
      <c r="F396" s="153" t="s">
        <v>2010</v>
      </c>
      <c r="H396" s="154">
        <v>6</v>
      </c>
      <c r="I396" s="155"/>
      <c r="L396" s="150"/>
      <c r="M396" s="156"/>
      <c r="T396" s="157"/>
      <c r="AT396" s="152" t="s">
        <v>205</v>
      </c>
      <c r="AU396" s="152" t="s">
        <v>89</v>
      </c>
      <c r="AV396" s="12" t="s">
        <v>89</v>
      </c>
      <c r="AW396" s="12" t="s">
        <v>36</v>
      </c>
      <c r="AX396" s="12" t="s">
        <v>81</v>
      </c>
      <c r="AY396" s="152" t="s">
        <v>196</v>
      </c>
    </row>
    <row r="397" spans="2:65" s="14" customFormat="1" ht="11.25">
      <c r="B397" s="164"/>
      <c r="D397" s="151" t="s">
        <v>205</v>
      </c>
      <c r="E397" s="165" t="s">
        <v>1808</v>
      </c>
      <c r="F397" s="166" t="s">
        <v>249</v>
      </c>
      <c r="H397" s="167">
        <v>6</v>
      </c>
      <c r="I397" s="168"/>
      <c r="L397" s="164"/>
      <c r="M397" s="169"/>
      <c r="T397" s="170"/>
      <c r="AT397" s="165" t="s">
        <v>205</v>
      </c>
      <c r="AU397" s="165" t="s">
        <v>89</v>
      </c>
      <c r="AV397" s="14" t="s">
        <v>203</v>
      </c>
      <c r="AW397" s="14" t="s">
        <v>36</v>
      </c>
      <c r="AX397" s="14" t="s">
        <v>81</v>
      </c>
      <c r="AY397" s="165" t="s">
        <v>196</v>
      </c>
    </row>
    <row r="398" spans="2:65" s="12" customFormat="1" ht="11.25">
      <c r="B398" s="150"/>
      <c r="D398" s="151" t="s">
        <v>205</v>
      </c>
      <c r="E398" s="152" t="s">
        <v>1</v>
      </c>
      <c r="F398" s="153" t="s">
        <v>2011</v>
      </c>
      <c r="H398" s="154">
        <v>6.266</v>
      </c>
      <c r="I398" s="155"/>
      <c r="L398" s="150"/>
      <c r="M398" s="156"/>
      <c r="T398" s="157"/>
      <c r="AT398" s="152" t="s">
        <v>205</v>
      </c>
      <c r="AU398" s="152" t="s">
        <v>89</v>
      </c>
      <c r="AV398" s="12" t="s">
        <v>89</v>
      </c>
      <c r="AW398" s="12" t="s">
        <v>36</v>
      </c>
      <c r="AX398" s="12" t="s">
        <v>81</v>
      </c>
      <c r="AY398" s="152" t="s">
        <v>196</v>
      </c>
    </row>
    <row r="399" spans="2:65" s="14" customFormat="1" ht="11.25">
      <c r="B399" s="164"/>
      <c r="D399" s="151" t="s">
        <v>205</v>
      </c>
      <c r="E399" s="165" t="s">
        <v>1</v>
      </c>
      <c r="F399" s="166" t="s">
        <v>249</v>
      </c>
      <c r="H399" s="167">
        <v>6.266</v>
      </c>
      <c r="I399" s="168"/>
      <c r="L399" s="164"/>
      <c r="M399" s="169"/>
      <c r="T399" s="170"/>
      <c r="AT399" s="165" t="s">
        <v>205</v>
      </c>
      <c r="AU399" s="165" t="s">
        <v>89</v>
      </c>
      <c r="AV399" s="14" t="s">
        <v>203</v>
      </c>
      <c r="AW399" s="14" t="s">
        <v>36</v>
      </c>
      <c r="AX399" s="14" t="s">
        <v>21</v>
      </c>
      <c r="AY399" s="165" t="s">
        <v>196</v>
      </c>
    </row>
    <row r="400" spans="2:65" s="1" customFormat="1" ht="16.5" customHeight="1">
      <c r="B400" s="32"/>
      <c r="C400" s="137" t="s">
        <v>630</v>
      </c>
      <c r="D400" s="137" t="s">
        <v>198</v>
      </c>
      <c r="E400" s="138" t="s">
        <v>2012</v>
      </c>
      <c r="F400" s="139" t="s">
        <v>2013</v>
      </c>
      <c r="G400" s="140" t="s">
        <v>227</v>
      </c>
      <c r="H400" s="141">
        <v>6</v>
      </c>
      <c r="I400" s="142"/>
      <c r="J400" s="143">
        <f>ROUND(I400*H400,2)</f>
        <v>0</v>
      </c>
      <c r="K400" s="139" t="s">
        <v>202</v>
      </c>
      <c r="L400" s="32"/>
      <c r="M400" s="144" t="s">
        <v>1</v>
      </c>
      <c r="N400" s="145" t="s">
        <v>46</v>
      </c>
      <c r="P400" s="146">
        <f>O400*H400</f>
        <v>0</v>
      </c>
      <c r="Q400" s="146">
        <v>0</v>
      </c>
      <c r="R400" s="146">
        <f>Q400*H400</f>
        <v>0</v>
      </c>
      <c r="S400" s="146">
        <v>0.18</v>
      </c>
      <c r="T400" s="147">
        <f>S400*H400</f>
        <v>1.08</v>
      </c>
      <c r="AR400" s="148" t="s">
        <v>203</v>
      </c>
      <c r="AT400" s="148" t="s">
        <v>198</v>
      </c>
      <c r="AU400" s="148" t="s">
        <v>89</v>
      </c>
      <c r="AY400" s="17" t="s">
        <v>196</v>
      </c>
      <c r="BE400" s="149">
        <f>IF(N400="základní",J400,0)</f>
        <v>0</v>
      </c>
      <c r="BF400" s="149">
        <f>IF(N400="snížená",J400,0)</f>
        <v>0</v>
      </c>
      <c r="BG400" s="149">
        <f>IF(N400="zákl. přenesená",J400,0)</f>
        <v>0</v>
      </c>
      <c r="BH400" s="149">
        <f>IF(N400="sníž. přenesená",J400,0)</f>
        <v>0</v>
      </c>
      <c r="BI400" s="149">
        <f>IF(N400="nulová",J400,0)</f>
        <v>0</v>
      </c>
      <c r="BJ400" s="17" t="s">
        <v>21</v>
      </c>
      <c r="BK400" s="149">
        <f>ROUND(I400*H400,2)</f>
        <v>0</v>
      </c>
      <c r="BL400" s="17" t="s">
        <v>203</v>
      </c>
      <c r="BM400" s="148" t="s">
        <v>2014</v>
      </c>
    </row>
    <row r="401" spans="2:65" s="12" customFormat="1" ht="11.25">
      <c r="B401" s="150"/>
      <c r="D401" s="151" t="s">
        <v>205</v>
      </c>
      <c r="E401" s="152" t="s">
        <v>1</v>
      </c>
      <c r="F401" s="153" t="s">
        <v>2015</v>
      </c>
      <c r="H401" s="154">
        <v>6</v>
      </c>
      <c r="I401" s="155"/>
      <c r="L401" s="150"/>
      <c r="M401" s="156"/>
      <c r="T401" s="157"/>
      <c r="AT401" s="152" t="s">
        <v>205</v>
      </c>
      <c r="AU401" s="152" t="s">
        <v>89</v>
      </c>
      <c r="AV401" s="12" t="s">
        <v>89</v>
      </c>
      <c r="AW401" s="12" t="s">
        <v>36</v>
      </c>
      <c r="AX401" s="12" t="s">
        <v>81</v>
      </c>
      <c r="AY401" s="152" t="s">
        <v>196</v>
      </c>
    </row>
    <row r="402" spans="2:65" s="14" customFormat="1" ht="11.25">
      <c r="B402" s="164"/>
      <c r="D402" s="151" t="s">
        <v>205</v>
      </c>
      <c r="E402" s="165" t="s">
        <v>2016</v>
      </c>
      <c r="F402" s="166" t="s">
        <v>249</v>
      </c>
      <c r="H402" s="167">
        <v>6</v>
      </c>
      <c r="I402" s="168"/>
      <c r="L402" s="164"/>
      <c r="M402" s="169"/>
      <c r="T402" s="170"/>
      <c r="AT402" s="165" t="s">
        <v>205</v>
      </c>
      <c r="AU402" s="165" t="s">
        <v>89</v>
      </c>
      <c r="AV402" s="14" t="s">
        <v>203</v>
      </c>
      <c r="AW402" s="14" t="s">
        <v>36</v>
      </c>
      <c r="AX402" s="14" t="s">
        <v>21</v>
      </c>
      <c r="AY402" s="165" t="s">
        <v>196</v>
      </c>
    </row>
    <row r="403" spans="2:65" s="1" customFormat="1" ht="21.75" customHeight="1">
      <c r="B403" s="32"/>
      <c r="C403" s="137" t="s">
        <v>634</v>
      </c>
      <c r="D403" s="137" t="s">
        <v>198</v>
      </c>
      <c r="E403" s="138" t="s">
        <v>207</v>
      </c>
      <c r="F403" s="139" t="s">
        <v>208</v>
      </c>
      <c r="G403" s="140" t="s">
        <v>209</v>
      </c>
      <c r="H403" s="141">
        <v>13.111000000000001</v>
      </c>
      <c r="I403" s="142"/>
      <c r="J403" s="143">
        <f>ROUND(I403*H403,2)</f>
        <v>0</v>
      </c>
      <c r="K403" s="139" t="s">
        <v>202</v>
      </c>
      <c r="L403" s="32"/>
      <c r="M403" s="144" t="s">
        <v>1</v>
      </c>
      <c r="N403" s="145" t="s">
        <v>46</v>
      </c>
      <c r="P403" s="146">
        <f>O403*H403</f>
        <v>0</v>
      </c>
      <c r="Q403" s="146">
        <v>0</v>
      </c>
      <c r="R403" s="146">
        <f>Q403*H403</f>
        <v>0</v>
      </c>
      <c r="S403" s="146">
        <v>0</v>
      </c>
      <c r="T403" s="147">
        <f>S403*H403</f>
        <v>0</v>
      </c>
      <c r="AR403" s="148" t="s">
        <v>203</v>
      </c>
      <c r="AT403" s="148" t="s">
        <v>198</v>
      </c>
      <c r="AU403" s="148" t="s">
        <v>89</v>
      </c>
      <c r="AY403" s="17" t="s">
        <v>196</v>
      </c>
      <c r="BE403" s="149">
        <f>IF(N403="základní",J403,0)</f>
        <v>0</v>
      </c>
      <c r="BF403" s="149">
        <f>IF(N403="snížená",J403,0)</f>
        <v>0</v>
      </c>
      <c r="BG403" s="149">
        <f>IF(N403="zákl. přenesená",J403,0)</f>
        <v>0</v>
      </c>
      <c r="BH403" s="149">
        <f>IF(N403="sníž. přenesená",J403,0)</f>
        <v>0</v>
      </c>
      <c r="BI403" s="149">
        <f>IF(N403="nulová",J403,0)</f>
        <v>0</v>
      </c>
      <c r="BJ403" s="17" t="s">
        <v>21</v>
      </c>
      <c r="BK403" s="149">
        <f>ROUND(I403*H403,2)</f>
        <v>0</v>
      </c>
      <c r="BL403" s="17" t="s">
        <v>203</v>
      </c>
      <c r="BM403" s="148" t="s">
        <v>2017</v>
      </c>
    </row>
    <row r="404" spans="2:65" s="1" customFormat="1" ht="24.2" customHeight="1">
      <c r="B404" s="32"/>
      <c r="C404" s="137" t="s">
        <v>639</v>
      </c>
      <c r="D404" s="137" t="s">
        <v>198</v>
      </c>
      <c r="E404" s="138" t="s">
        <v>211</v>
      </c>
      <c r="F404" s="139" t="s">
        <v>212</v>
      </c>
      <c r="G404" s="140" t="s">
        <v>209</v>
      </c>
      <c r="H404" s="141">
        <v>52.444000000000003</v>
      </c>
      <c r="I404" s="142"/>
      <c r="J404" s="143">
        <f>ROUND(I404*H404,2)</f>
        <v>0</v>
      </c>
      <c r="K404" s="139" t="s">
        <v>202</v>
      </c>
      <c r="L404" s="32"/>
      <c r="M404" s="144" t="s">
        <v>1</v>
      </c>
      <c r="N404" s="145" t="s">
        <v>46</v>
      </c>
      <c r="P404" s="146">
        <f>O404*H404</f>
        <v>0</v>
      </c>
      <c r="Q404" s="146">
        <v>0</v>
      </c>
      <c r="R404" s="146">
        <f>Q404*H404</f>
        <v>0</v>
      </c>
      <c r="S404" s="146">
        <v>0</v>
      </c>
      <c r="T404" s="147">
        <f>S404*H404</f>
        <v>0</v>
      </c>
      <c r="AR404" s="148" t="s">
        <v>203</v>
      </c>
      <c r="AT404" s="148" t="s">
        <v>198</v>
      </c>
      <c r="AU404" s="148" t="s">
        <v>89</v>
      </c>
      <c r="AY404" s="17" t="s">
        <v>196</v>
      </c>
      <c r="BE404" s="149">
        <f>IF(N404="základní",J404,0)</f>
        <v>0</v>
      </c>
      <c r="BF404" s="149">
        <f>IF(N404="snížená",J404,0)</f>
        <v>0</v>
      </c>
      <c r="BG404" s="149">
        <f>IF(N404="zákl. přenesená",J404,0)</f>
        <v>0</v>
      </c>
      <c r="BH404" s="149">
        <f>IF(N404="sníž. přenesená",J404,0)</f>
        <v>0</v>
      </c>
      <c r="BI404" s="149">
        <f>IF(N404="nulová",J404,0)</f>
        <v>0</v>
      </c>
      <c r="BJ404" s="17" t="s">
        <v>21</v>
      </c>
      <c r="BK404" s="149">
        <f>ROUND(I404*H404,2)</f>
        <v>0</v>
      </c>
      <c r="BL404" s="17" t="s">
        <v>203</v>
      </c>
      <c r="BM404" s="148" t="s">
        <v>2018</v>
      </c>
    </row>
    <row r="405" spans="2:65" s="12" customFormat="1" ht="11.25">
      <c r="B405" s="150"/>
      <c r="D405" s="151" t="s">
        <v>205</v>
      </c>
      <c r="F405" s="153" t="s">
        <v>2019</v>
      </c>
      <c r="H405" s="154">
        <v>52.444000000000003</v>
      </c>
      <c r="I405" s="155"/>
      <c r="L405" s="150"/>
      <c r="M405" s="156"/>
      <c r="T405" s="157"/>
      <c r="AT405" s="152" t="s">
        <v>205</v>
      </c>
      <c r="AU405" s="152" t="s">
        <v>89</v>
      </c>
      <c r="AV405" s="12" t="s">
        <v>89</v>
      </c>
      <c r="AW405" s="12" t="s">
        <v>4</v>
      </c>
      <c r="AX405" s="12" t="s">
        <v>21</v>
      </c>
      <c r="AY405" s="152" t="s">
        <v>196</v>
      </c>
    </row>
    <row r="406" spans="2:65" s="1" customFormat="1" ht="33" customHeight="1">
      <c r="B406" s="32"/>
      <c r="C406" s="137" t="s">
        <v>643</v>
      </c>
      <c r="D406" s="137" t="s">
        <v>198</v>
      </c>
      <c r="E406" s="138" t="s">
        <v>2020</v>
      </c>
      <c r="F406" s="139" t="s">
        <v>2021</v>
      </c>
      <c r="G406" s="140" t="s">
        <v>209</v>
      </c>
      <c r="H406" s="141">
        <v>13.111000000000001</v>
      </c>
      <c r="I406" s="142"/>
      <c r="J406" s="143">
        <f>ROUND(I406*H406,2)</f>
        <v>0</v>
      </c>
      <c r="K406" s="139" t="s">
        <v>217</v>
      </c>
      <c r="L406" s="32"/>
      <c r="M406" s="144" t="s">
        <v>1</v>
      </c>
      <c r="N406" s="145" t="s">
        <v>46</v>
      </c>
      <c r="P406" s="146">
        <f>O406*H406</f>
        <v>0</v>
      </c>
      <c r="Q406" s="146">
        <v>0</v>
      </c>
      <c r="R406" s="146">
        <f>Q406*H406</f>
        <v>0</v>
      </c>
      <c r="S406" s="146">
        <v>0</v>
      </c>
      <c r="T406" s="147">
        <f>S406*H406</f>
        <v>0</v>
      </c>
      <c r="AR406" s="148" t="s">
        <v>203</v>
      </c>
      <c r="AT406" s="148" t="s">
        <v>198</v>
      </c>
      <c r="AU406" s="148" t="s">
        <v>89</v>
      </c>
      <c r="AY406" s="17" t="s">
        <v>196</v>
      </c>
      <c r="BE406" s="149">
        <f>IF(N406="základní",J406,0)</f>
        <v>0</v>
      </c>
      <c r="BF406" s="149">
        <f>IF(N406="snížená",J406,0)</f>
        <v>0</v>
      </c>
      <c r="BG406" s="149">
        <f>IF(N406="zákl. přenesená",J406,0)</f>
        <v>0</v>
      </c>
      <c r="BH406" s="149">
        <f>IF(N406="sníž. přenesená",J406,0)</f>
        <v>0</v>
      </c>
      <c r="BI406" s="149">
        <f>IF(N406="nulová",J406,0)</f>
        <v>0</v>
      </c>
      <c r="BJ406" s="17" t="s">
        <v>21</v>
      </c>
      <c r="BK406" s="149">
        <f>ROUND(I406*H406,2)</f>
        <v>0</v>
      </c>
      <c r="BL406" s="17" t="s">
        <v>203</v>
      </c>
      <c r="BM406" s="148" t="s">
        <v>2022</v>
      </c>
    </row>
    <row r="407" spans="2:65" s="11" customFormat="1" ht="22.9" customHeight="1">
      <c r="B407" s="125"/>
      <c r="D407" s="126" t="s">
        <v>80</v>
      </c>
      <c r="E407" s="135" t="s">
        <v>655</v>
      </c>
      <c r="F407" s="135" t="s">
        <v>726</v>
      </c>
      <c r="I407" s="128"/>
      <c r="J407" s="136">
        <f>BK407</f>
        <v>0</v>
      </c>
      <c r="L407" s="125"/>
      <c r="M407" s="130"/>
      <c r="P407" s="131">
        <f>P408</f>
        <v>0</v>
      </c>
      <c r="R407" s="131">
        <f>R408</f>
        <v>0</v>
      </c>
      <c r="T407" s="132">
        <f>T408</f>
        <v>0</v>
      </c>
      <c r="AR407" s="126" t="s">
        <v>21</v>
      </c>
      <c r="AT407" s="133" t="s">
        <v>80</v>
      </c>
      <c r="AU407" s="133" t="s">
        <v>21</v>
      </c>
      <c r="AY407" s="126" t="s">
        <v>196</v>
      </c>
      <c r="BK407" s="134">
        <f>BK408</f>
        <v>0</v>
      </c>
    </row>
    <row r="408" spans="2:65" s="1" customFormat="1" ht="24.2" customHeight="1">
      <c r="B408" s="32"/>
      <c r="C408" s="137" t="s">
        <v>647</v>
      </c>
      <c r="D408" s="137" t="s">
        <v>198</v>
      </c>
      <c r="E408" s="138" t="s">
        <v>2023</v>
      </c>
      <c r="F408" s="139" t="s">
        <v>2024</v>
      </c>
      <c r="G408" s="140" t="s">
        <v>209</v>
      </c>
      <c r="H408" s="141">
        <v>20.456</v>
      </c>
      <c r="I408" s="142"/>
      <c r="J408" s="143">
        <f>ROUND(I408*H408,2)</f>
        <v>0</v>
      </c>
      <c r="K408" s="139" t="s">
        <v>202</v>
      </c>
      <c r="L408" s="32"/>
      <c r="M408" s="144" t="s">
        <v>1</v>
      </c>
      <c r="N408" s="145" t="s">
        <v>46</v>
      </c>
      <c r="P408" s="146">
        <f>O408*H408</f>
        <v>0</v>
      </c>
      <c r="Q408" s="146">
        <v>0</v>
      </c>
      <c r="R408" s="146">
        <f>Q408*H408</f>
        <v>0</v>
      </c>
      <c r="S408" s="146">
        <v>0</v>
      </c>
      <c r="T408" s="147">
        <f>S408*H408</f>
        <v>0</v>
      </c>
      <c r="AR408" s="148" t="s">
        <v>203</v>
      </c>
      <c r="AT408" s="148" t="s">
        <v>198</v>
      </c>
      <c r="AU408" s="148" t="s">
        <v>89</v>
      </c>
      <c r="AY408" s="17" t="s">
        <v>196</v>
      </c>
      <c r="BE408" s="149">
        <f>IF(N408="základní",J408,0)</f>
        <v>0</v>
      </c>
      <c r="BF408" s="149">
        <f>IF(N408="snížená",J408,0)</f>
        <v>0</v>
      </c>
      <c r="BG408" s="149">
        <f>IF(N408="zákl. přenesená",J408,0)</f>
        <v>0</v>
      </c>
      <c r="BH408" s="149">
        <f>IF(N408="sníž. přenesená",J408,0)</f>
        <v>0</v>
      </c>
      <c r="BI408" s="149">
        <f>IF(N408="nulová",J408,0)</f>
        <v>0</v>
      </c>
      <c r="BJ408" s="17" t="s">
        <v>21</v>
      </c>
      <c r="BK408" s="149">
        <f>ROUND(I408*H408,2)</f>
        <v>0</v>
      </c>
      <c r="BL408" s="17" t="s">
        <v>203</v>
      </c>
      <c r="BM408" s="148" t="s">
        <v>730</v>
      </c>
    </row>
    <row r="409" spans="2:65" s="11" customFormat="1" ht="25.9" customHeight="1">
      <c r="B409" s="125"/>
      <c r="D409" s="126" t="s">
        <v>80</v>
      </c>
      <c r="E409" s="127" t="s">
        <v>351</v>
      </c>
      <c r="F409" s="127" t="s">
        <v>731</v>
      </c>
      <c r="I409" s="128"/>
      <c r="J409" s="129">
        <f>BK409</f>
        <v>0</v>
      </c>
      <c r="L409" s="125"/>
      <c r="M409" s="130"/>
      <c r="P409" s="131">
        <f>P410</f>
        <v>0</v>
      </c>
      <c r="R409" s="131">
        <f>R410</f>
        <v>5.9400000000000002E-4</v>
      </c>
      <c r="T409" s="132">
        <f>T410</f>
        <v>0</v>
      </c>
      <c r="AR409" s="126" t="s">
        <v>97</v>
      </c>
      <c r="AT409" s="133" t="s">
        <v>80</v>
      </c>
      <c r="AU409" s="133" t="s">
        <v>81</v>
      </c>
      <c r="AY409" s="126" t="s">
        <v>196</v>
      </c>
      <c r="BK409" s="134">
        <f>BK410</f>
        <v>0</v>
      </c>
    </row>
    <row r="410" spans="2:65" s="11" customFormat="1" ht="22.9" customHeight="1">
      <c r="B410" s="125"/>
      <c r="D410" s="126" t="s">
        <v>80</v>
      </c>
      <c r="E410" s="135" t="s">
        <v>732</v>
      </c>
      <c r="F410" s="135" t="s">
        <v>733</v>
      </c>
      <c r="I410" s="128"/>
      <c r="J410" s="136">
        <f>BK410</f>
        <v>0</v>
      </c>
      <c r="L410" s="125"/>
      <c r="M410" s="130"/>
      <c r="P410" s="131">
        <f>SUM(P411:P413)</f>
        <v>0</v>
      </c>
      <c r="R410" s="131">
        <f>SUM(R411:R413)</f>
        <v>5.9400000000000002E-4</v>
      </c>
      <c r="T410" s="132">
        <f>SUM(T411:T413)</f>
        <v>0</v>
      </c>
      <c r="AR410" s="126" t="s">
        <v>97</v>
      </c>
      <c r="AT410" s="133" t="s">
        <v>80</v>
      </c>
      <c r="AU410" s="133" t="s">
        <v>21</v>
      </c>
      <c r="AY410" s="126" t="s">
        <v>196</v>
      </c>
      <c r="BK410" s="134">
        <f>SUM(BK411:BK413)</f>
        <v>0</v>
      </c>
    </row>
    <row r="411" spans="2:65" s="1" customFormat="1" ht="21.75" customHeight="1">
      <c r="B411" s="32"/>
      <c r="C411" s="137" t="s">
        <v>651</v>
      </c>
      <c r="D411" s="137" t="s">
        <v>198</v>
      </c>
      <c r="E411" s="138" t="s">
        <v>735</v>
      </c>
      <c r="F411" s="139" t="s">
        <v>736</v>
      </c>
      <c r="G411" s="140" t="s">
        <v>227</v>
      </c>
      <c r="H411" s="141">
        <v>6.6</v>
      </c>
      <c r="I411" s="142"/>
      <c r="J411" s="143">
        <f>ROUND(I411*H411,2)</f>
        <v>0</v>
      </c>
      <c r="K411" s="139" t="s">
        <v>202</v>
      </c>
      <c r="L411" s="32"/>
      <c r="M411" s="144" t="s">
        <v>1</v>
      </c>
      <c r="N411" s="145" t="s">
        <v>46</v>
      </c>
      <c r="P411" s="146">
        <f>O411*H411</f>
        <v>0</v>
      </c>
      <c r="Q411" s="146">
        <v>9.0000000000000006E-5</v>
      </c>
      <c r="R411" s="146">
        <f>Q411*H411</f>
        <v>5.9400000000000002E-4</v>
      </c>
      <c r="S411" s="146">
        <v>0</v>
      </c>
      <c r="T411" s="147">
        <f>S411*H411</f>
        <v>0</v>
      </c>
      <c r="AR411" s="148" t="s">
        <v>515</v>
      </c>
      <c r="AT411" s="148" t="s">
        <v>198</v>
      </c>
      <c r="AU411" s="148" t="s">
        <v>89</v>
      </c>
      <c r="AY411" s="17" t="s">
        <v>196</v>
      </c>
      <c r="BE411" s="149">
        <f>IF(N411="základní",J411,0)</f>
        <v>0</v>
      </c>
      <c r="BF411" s="149">
        <f>IF(N411="snížená",J411,0)</f>
        <v>0</v>
      </c>
      <c r="BG411" s="149">
        <f>IF(N411="zákl. přenesená",J411,0)</f>
        <v>0</v>
      </c>
      <c r="BH411" s="149">
        <f>IF(N411="sníž. přenesená",J411,0)</f>
        <v>0</v>
      </c>
      <c r="BI411" s="149">
        <f>IF(N411="nulová",J411,0)</f>
        <v>0</v>
      </c>
      <c r="BJ411" s="17" t="s">
        <v>21</v>
      </c>
      <c r="BK411" s="149">
        <f>ROUND(I411*H411,2)</f>
        <v>0</v>
      </c>
      <c r="BL411" s="17" t="s">
        <v>515</v>
      </c>
      <c r="BM411" s="148" t="s">
        <v>737</v>
      </c>
    </row>
    <row r="412" spans="2:65" s="13" customFormat="1" ht="11.25">
      <c r="B412" s="158"/>
      <c r="D412" s="151" t="s">
        <v>205</v>
      </c>
      <c r="E412" s="159" t="s">
        <v>1</v>
      </c>
      <c r="F412" s="160" t="s">
        <v>738</v>
      </c>
      <c r="H412" s="159" t="s">
        <v>1</v>
      </c>
      <c r="I412" s="161"/>
      <c r="L412" s="158"/>
      <c r="M412" s="162"/>
      <c r="T412" s="163"/>
      <c r="AT412" s="159" t="s">
        <v>205</v>
      </c>
      <c r="AU412" s="159" t="s">
        <v>89</v>
      </c>
      <c r="AV412" s="13" t="s">
        <v>21</v>
      </c>
      <c r="AW412" s="13" t="s">
        <v>36</v>
      </c>
      <c r="AX412" s="13" t="s">
        <v>81</v>
      </c>
      <c r="AY412" s="159" t="s">
        <v>196</v>
      </c>
    </row>
    <row r="413" spans="2:65" s="12" customFormat="1" ht="11.25">
      <c r="B413" s="150"/>
      <c r="D413" s="151" t="s">
        <v>205</v>
      </c>
      <c r="E413" s="152" t="s">
        <v>1</v>
      </c>
      <c r="F413" s="153" t="s">
        <v>740</v>
      </c>
      <c r="H413" s="154">
        <v>6.6</v>
      </c>
      <c r="I413" s="155"/>
      <c r="L413" s="150"/>
      <c r="M413" s="188"/>
      <c r="N413" s="189"/>
      <c r="O413" s="189"/>
      <c r="P413" s="189"/>
      <c r="Q413" s="189"/>
      <c r="R413" s="189"/>
      <c r="S413" s="189"/>
      <c r="T413" s="190"/>
      <c r="AT413" s="152" t="s">
        <v>205</v>
      </c>
      <c r="AU413" s="152" t="s">
        <v>89</v>
      </c>
      <c r="AV413" s="12" t="s">
        <v>89</v>
      </c>
      <c r="AW413" s="12" t="s">
        <v>36</v>
      </c>
      <c r="AX413" s="12" t="s">
        <v>21</v>
      </c>
      <c r="AY413" s="152" t="s">
        <v>196</v>
      </c>
    </row>
    <row r="414" spans="2:65" s="1" customFormat="1" ht="6.95" customHeight="1">
      <c r="B414" s="44"/>
      <c r="C414" s="45"/>
      <c r="D414" s="45"/>
      <c r="E414" s="45"/>
      <c r="F414" s="45"/>
      <c r="G414" s="45"/>
      <c r="H414" s="45"/>
      <c r="I414" s="45"/>
      <c r="J414" s="45"/>
      <c r="K414" s="45"/>
      <c r="L414" s="32"/>
    </row>
  </sheetData>
  <sheetProtection algorithmName="SHA-512" hashValue="8YYzjychdhpc+G9nDIrktJeyydYnjdoIZTwYZrwjRtW+u+QlclOWFzkUk9Y9XjLET9vEP9SwJXcJw/ADyUw21A==" saltValue="gAUCPkL8gKnSArVJfFFQAThd4xQQ1LPEX78yIt3Aj83XwFtplbYzWGklLLZhMGv60uKZC6WJ+D91jeTu+ViMIw==" spinCount="100000" sheet="1" objects="1" scenarios="1" formatColumns="0" formatRows="0" autoFilter="0"/>
  <autoFilter ref="C131:K413" xr:uid="{00000000-0009-0000-0000-000006000000}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rintOptions horizontalCentered="1"/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  <pageSetUpPr fitToPage="1"/>
  </sheetPr>
  <dimension ref="B2:BM15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7" t="s">
        <v>121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2:46" ht="24.95" customHeight="1">
      <c r="B4" s="20"/>
      <c r="D4" s="21" t="s">
        <v>126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BRNO, OLOMOUCKÁ IV – REKONSTRUKCE VODOVODU</v>
      </c>
      <c r="F7" s="241"/>
      <c r="G7" s="241"/>
      <c r="H7" s="241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40" t="s">
        <v>1419</v>
      </c>
      <c r="F9" s="242"/>
      <c r="G9" s="242"/>
      <c r="H9" s="242"/>
      <c r="L9" s="32"/>
    </row>
    <row r="10" spans="2:46" s="1" customFormat="1" ht="12" customHeight="1">
      <c r="B10" s="32"/>
      <c r="D10" s="27" t="s">
        <v>142</v>
      </c>
      <c r="L10" s="32"/>
    </row>
    <row r="11" spans="2:46" s="1" customFormat="1" ht="16.5" customHeight="1">
      <c r="B11" s="32"/>
      <c r="E11" s="202" t="s">
        <v>2025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1</v>
      </c>
      <c r="I13" s="27" t="s">
        <v>20</v>
      </c>
      <c r="J13" s="25" t="s">
        <v>1</v>
      </c>
      <c r="L13" s="32"/>
    </row>
    <row r="14" spans="2:46" s="1" customFormat="1" ht="12" customHeight="1">
      <c r="B14" s="32"/>
      <c r="D14" s="27" t="s">
        <v>22</v>
      </c>
      <c r="F14" s="25" t="s">
        <v>23</v>
      </c>
      <c r="I14" s="27" t="s">
        <v>24</v>
      </c>
      <c r="J14" s="52" t="str">
        <f>'Rekapitulace stavby'!AN8</f>
        <v>6. 11. 2025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28</v>
      </c>
      <c r="I16" s="27" t="s">
        <v>29</v>
      </c>
      <c r="J16" s="25" t="s">
        <v>1</v>
      </c>
      <c r="L16" s="32"/>
    </row>
    <row r="17" spans="2:12" s="1" customFormat="1" ht="18" customHeight="1">
      <c r="B17" s="32"/>
      <c r="E17" s="25" t="s">
        <v>30</v>
      </c>
      <c r="I17" s="27" t="s">
        <v>31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32</v>
      </c>
      <c r="I19" s="27" t="s">
        <v>29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08"/>
      <c r="G20" s="208"/>
      <c r="H20" s="208"/>
      <c r="I20" s="27" t="s">
        <v>31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34</v>
      </c>
      <c r="I22" s="27" t="s">
        <v>29</v>
      </c>
      <c r="J22" s="25" t="s">
        <v>1</v>
      </c>
      <c r="L22" s="32"/>
    </row>
    <row r="23" spans="2:12" s="1" customFormat="1" ht="18" customHeight="1">
      <c r="B23" s="32"/>
      <c r="E23" s="25" t="s">
        <v>35</v>
      </c>
      <c r="I23" s="27" t="s">
        <v>31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37</v>
      </c>
      <c r="I25" s="27" t="s">
        <v>29</v>
      </c>
      <c r="J25" s="25" t="s">
        <v>1</v>
      </c>
      <c r="L25" s="32"/>
    </row>
    <row r="26" spans="2:12" s="1" customFormat="1" ht="18" customHeight="1">
      <c r="B26" s="32"/>
      <c r="E26" s="25" t="s">
        <v>38</v>
      </c>
      <c r="I26" s="27" t="s">
        <v>31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39</v>
      </c>
      <c r="L28" s="32"/>
    </row>
    <row r="29" spans="2:12" s="7" customFormat="1" ht="16.5" customHeight="1">
      <c r="B29" s="95"/>
      <c r="E29" s="213" t="s">
        <v>1</v>
      </c>
      <c r="F29" s="213"/>
      <c r="G29" s="213"/>
      <c r="H29" s="213"/>
      <c r="L29" s="95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6" t="s">
        <v>41</v>
      </c>
      <c r="J32" s="66">
        <f>ROUND(J121,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43</v>
      </c>
      <c r="I34" s="35" t="s">
        <v>42</v>
      </c>
      <c r="J34" s="35" t="s">
        <v>44</v>
      </c>
      <c r="L34" s="32"/>
    </row>
    <row r="35" spans="2:12" s="1" customFormat="1" ht="14.45" customHeight="1">
      <c r="B35" s="32"/>
      <c r="D35" s="55" t="s">
        <v>45</v>
      </c>
      <c r="E35" s="27" t="s">
        <v>46</v>
      </c>
      <c r="F35" s="85">
        <f>ROUND((SUM(BE121:BE149)),  2)</f>
        <v>0</v>
      </c>
      <c r="I35" s="97">
        <v>0.21</v>
      </c>
      <c r="J35" s="85">
        <f>ROUND(((SUM(BE121:BE149))*I35),  2)</f>
        <v>0</v>
      </c>
      <c r="L35" s="32"/>
    </row>
    <row r="36" spans="2:12" s="1" customFormat="1" ht="14.45" customHeight="1">
      <c r="B36" s="32"/>
      <c r="E36" s="27" t="s">
        <v>47</v>
      </c>
      <c r="F36" s="85">
        <f>ROUND((SUM(BF121:BF149)),  2)</f>
        <v>0</v>
      </c>
      <c r="I36" s="97">
        <v>0.12</v>
      </c>
      <c r="J36" s="85">
        <f>ROUND(((SUM(BF121:BF149))*I36),  2)</f>
        <v>0</v>
      </c>
      <c r="L36" s="32"/>
    </row>
    <row r="37" spans="2:12" s="1" customFormat="1" ht="14.45" hidden="1" customHeight="1">
      <c r="B37" s="32"/>
      <c r="E37" s="27" t="s">
        <v>48</v>
      </c>
      <c r="F37" s="85">
        <f>ROUND((SUM(BG121:BG149)),  2)</f>
        <v>0</v>
      </c>
      <c r="I37" s="97">
        <v>0.21</v>
      </c>
      <c r="J37" s="85">
        <f>0</f>
        <v>0</v>
      </c>
      <c r="L37" s="32"/>
    </row>
    <row r="38" spans="2:12" s="1" customFormat="1" ht="14.45" hidden="1" customHeight="1">
      <c r="B38" s="32"/>
      <c r="E38" s="27" t="s">
        <v>49</v>
      </c>
      <c r="F38" s="85">
        <f>ROUND((SUM(BH121:BH149)),  2)</f>
        <v>0</v>
      </c>
      <c r="I38" s="97">
        <v>0.12</v>
      </c>
      <c r="J38" s="85">
        <f>0</f>
        <v>0</v>
      </c>
      <c r="L38" s="32"/>
    </row>
    <row r="39" spans="2:12" s="1" customFormat="1" ht="14.45" hidden="1" customHeight="1">
      <c r="B39" s="32"/>
      <c r="E39" s="27" t="s">
        <v>50</v>
      </c>
      <c r="F39" s="85">
        <f>ROUND((SUM(BI121:BI149)),  2)</f>
        <v>0</v>
      </c>
      <c r="I39" s="97">
        <v>0</v>
      </c>
      <c r="J39" s="85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8"/>
      <c r="D41" s="99" t="s">
        <v>51</v>
      </c>
      <c r="E41" s="57"/>
      <c r="F41" s="57"/>
      <c r="G41" s="100" t="s">
        <v>52</v>
      </c>
      <c r="H41" s="101" t="s">
        <v>53</v>
      </c>
      <c r="I41" s="57"/>
      <c r="J41" s="102">
        <f>SUM(J32:J39)</f>
        <v>0</v>
      </c>
      <c r="K41" s="103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54</v>
      </c>
      <c r="E50" s="42"/>
      <c r="F50" s="42"/>
      <c r="G50" s="41" t="s">
        <v>55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56</v>
      </c>
      <c r="E61" s="34"/>
      <c r="F61" s="104" t="s">
        <v>57</v>
      </c>
      <c r="G61" s="43" t="s">
        <v>56</v>
      </c>
      <c r="H61" s="34"/>
      <c r="I61" s="34"/>
      <c r="J61" s="105" t="s">
        <v>57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58</v>
      </c>
      <c r="E65" s="42"/>
      <c r="F65" s="42"/>
      <c r="G65" s="41" t="s">
        <v>59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56</v>
      </c>
      <c r="E76" s="34"/>
      <c r="F76" s="104" t="s">
        <v>57</v>
      </c>
      <c r="G76" s="43" t="s">
        <v>56</v>
      </c>
      <c r="H76" s="34"/>
      <c r="I76" s="34"/>
      <c r="J76" s="105" t="s">
        <v>57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168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BRNO, OLOMOUCKÁ IV – REKONSTRUKCE VODOVODU</v>
      </c>
      <c r="F85" s="241"/>
      <c r="G85" s="241"/>
      <c r="H85" s="241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40" t="s">
        <v>1419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142</v>
      </c>
      <c r="L88" s="32"/>
    </row>
    <row r="89" spans="2:12" s="1" customFormat="1" ht="16.5" customHeight="1">
      <c r="B89" s="32"/>
      <c r="E89" s="202" t="str">
        <f>E11</f>
        <v>91.2 - OSTATNÍ NÁKLADY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22</v>
      </c>
      <c r="F91" s="25" t="str">
        <f>F14</f>
        <v>BRNO</v>
      </c>
      <c r="I91" s="27" t="s">
        <v>24</v>
      </c>
      <c r="J91" s="52" t="str">
        <f>IF(J14="","",J14)</f>
        <v>6. 11. 2025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28</v>
      </c>
      <c r="F93" s="25" t="str">
        <f>E17</f>
        <v>Statutární město Brno</v>
      </c>
      <c r="I93" s="27" t="s">
        <v>34</v>
      </c>
      <c r="J93" s="30" t="str">
        <f>E23</f>
        <v>PK FRAJT s.r.o.,   Brno</v>
      </c>
      <c r="L93" s="32"/>
    </row>
    <row r="94" spans="2:12" s="1" customFormat="1" ht="15.2" customHeight="1">
      <c r="B94" s="32"/>
      <c r="C94" s="27" t="s">
        <v>32</v>
      </c>
      <c r="F94" s="25" t="str">
        <f>IF(E20="","",E20)</f>
        <v>Vyplň údaj</v>
      </c>
      <c r="I94" s="27" t="s">
        <v>37</v>
      </c>
      <c r="J94" s="30" t="str">
        <f>E26</f>
        <v>Obrtel M.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6" t="s">
        <v>169</v>
      </c>
      <c r="D96" s="98"/>
      <c r="E96" s="98"/>
      <c r="F96" s="98"/>
      <c r="G96" s="98"/>
      <c r="H96" s="98"/>
      <c r="I96" s="98"/>
      <c r="J96" s="107" t="s">
        <v>170</v>
      </c>
      <c r="K96" s="98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8" t="s">
        <v>171</v>
      </c>
      <c r="J98" s="66">
        <f>J121</f>
        <v>0</v>
      </c>
      <c r="L98" s="32"/>
      <c r="AU98" s="17" t="s">
        <v>172</v>
      </c>
    </row>
    <row r="99" spans="2:47" s="8" customFormat="1" ht="24.95" customHeight="1">
      <c r="B99" s="109"/>
      <c r="D99" s="110" t="s">
        <v>1348</v>
      </c>
      <c r="E99" s="111"/>
      <c r="F99" s="111"/>
      <c r="G99" s="111"/>
      <c r="H99" s="111"/>
      <c r="I99" s="111"/>
      <c r="J99" s="112">
        <f>J122</f>
        <v>0</v>
      </c>
      <c r="L99" s="109"/>
    </row>
    <row r="100" spans="2:47" s="1" customFormat="1" ht="21.75" customHeight="1">
      <c r="B100" s="32"/>
      <c r="L100" s="32"/>
    </row>
    <row r="101" spans="2:47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47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47" s="1" customFormat="1" ht="24.95" customHeight="1">
      <c r="B106" s="32"/>
      <c r="C106" s="21" t="s">
        <v>181</v>
      </c>
      <c r="L106" s="32"/>
    </row>
    <row r="107" spans="2:47" s="1" customFormat="1" ht="6.95" customHeight="1">
      <c r="B107" s="32"/>
      <c r="L107" s="32"/>
    </row>
    <row r="108" spans="2:47" s="1" customFormat="1" ht="12" customHeight="1">
      <c r="B108" s="32"/>
      <c r="C108" s="27" t="s">
        <v>16</v>
      </c>
      <c r="L108" s="32"/>
    </row>
    <row r="109" spans="2:47" s="1" customFormat="1" ht="16.5" customHeight="1">
      <c r="B109" s="32"/>
      <c r="E109" s="240" t="str">
        <f>E7</f>
        <v>BRNO, OLOMOUCKÁ IV – REKONSTRUKCE VODOVODU</v>
      </c>
      <c r="F109" s="241"/>
      <c r="G109" s="241"/>
      <c r="H109" s="241"/>
      <c r="L109" s="32"/>
    </row>
    <row r="110" spans="2:47" ht="12" customHeight="1">
      <c r="B110" s="20"/>
      <c r="C110" s="27" t="s">
        <v>135</v>
      </c>
      <c r="L110" s="20"/>
    </row>
    <row r="111" spans="2:47" s="1" customFormat="1" ht="16.5" customHeight="1">
      <c r="B111" s="32"/>
      <c r="E111" s="240" t="s">
        <v>1419</v>
      </c>
      <c r="F111" s="242"/>
      <c r="G111" s="242"/>
      <c r="H111" s="242"/>
      <c r="L111" s="32"/>
    </row>
    <row r="112" spans="2:47" s="1" customFormat="1" ht="12" customHeight="1">
      <c r="B112" s="32"/>
      <c r="C112" s="27" t="s">
        <v>142</v>
      </c>
      <c r="L112" s="32"/>
    </row>
    <row r="113" spans="2:65" s="1" customFormat="1" ht="16.5" customHeight="1">
      <c r="B113" s="32"/>
      <c r="E113" s="202" t="str">
        <f>E11</f>
        <v>91.2 - OSTATNÍ NÁKLADY</v>
      </c>
      <c r="F113" s="242"/>
      <c r="G113" s="242"/>
      <c r="H113" s="242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22</v>
      </c>
      <c r="F115" s="25" t="str">
        <f>F14</f>
        <v>BRNO</v>
      </c>
      <c r="I115" s="27" t="s">
        <v>24</v>
      </c>
      <c r="J115" s="52" t="str">
        <f>IF(J14="","",J14)</f>
        <v>6. 11. 2025</v>
      </c>
      <c r="L115" s="32"/>
    </row>
    <row r="116" spans="2:65" s="1" customFormat="1" ht="6.95" customHeight="1">
      <c r="B116" s="32"/>
      <c r="L116" s="32"/>
    </row>
    <row r="117" spans="2:65" s="1" customFormat="1" ht="25.7" customHeight="1">
      <c r="B117" s="32"/>
      <c r="C117" s="27" t="s">
        <v>28</v>
      </c>
      <c r="F117" s="25" t="str">
        <f>E17</f>
        <v>Statutární město Brno</v>
      </c>
      <c r="I117" s="27" t="s">
        <v>34</v>
      </c>
      <c r="J117" s="30" t="str">
        <f>E23</f>
        <v>PK FRAJT s.r.o.,   Brno</v>
      </c>
      <c r="L117" s="32"/>
    </row>
    <row r="118" spans="2:65" s="1" customFormat="1" ht="15.2" customHeight="1">
      <c r="B118" s="32"/>
      <c r="C118" s="27" t="s">
        <v>32</v>
      </c>
      <c r="F118" s="25" t="str">
        <f>IF(E20="","",E20)</f>
        <v>Vyplň údaj</v>
      </c>
      <c r="I118" s="27" t="s">
        <v>37</v>
      </c>
      <c r="J118" s="30" t="str">
        <f>E26</f>
        <v>Obrtel M.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7"/>
      <c r="C120" s="118" t="s">
        <v>182</v>
      </c>
      <c r="D120" s="119" t="s">
        <v>66</v>
      </c>
      <c r="E120" s="119" t="s">
        <v>62</v>
      </c>
      <c r="F120" s="119" t="s">
        <v>63</v>
      </c>
      <c r="G120" s="119" t="s">
        <v>183</v>
      </c>
      <c r="H120" s="119" t="s">
        <v>184</v>
      </c>
      <c r="I120" s="119" t="s">
        <v>185</v>
      </c>
      <c r="J120" s="119" t="s">
        <v>170</v>
      </c>
      <c r="K120" s="120" t="s">
        <v>186</v>
      </c>
      <c r="L120" s="117"/>
      <c r="M120" s="59" t="s">
        <v>1</v>
      </c>
      <c r="N120" s="60" t="s">
        <v>45</v>
      </c>
      <c r="O120" s="60" t="s">
        <v>187</v>
      </c>
      <c r="P120" s="60" t="s">
        <v>188</v>
      </c>
      <c r="Q120" s="60" t="s">
        <v>189</v>
      </c>
      <c r="R120" s="60" t="s">
        <v>190</v>
      </c>
      <c r="S120" s="60" t="s">
        <v>191</v>
      </c>
      <c r="T120" s="61" t="s">
        <v>192</v>
      </c>
    </row>
    <row r="121" spans="2:65" s="1" customFormat="1" ht="22.9" customHeight="1">
      <c r="B121" s="32"/>
      <c r="C121" s="64" t="s">
        <v>193</v>
      </c>
      <c r="J121" s="121">
        <f>BK121</f>
        <v>0</v>
      </c>
      <c r="L121" s="32"/>
      <c r="M121" s="62"/>
      <c r="N121" s="53"/>
      <c r="O121" s="53"/>
      <c r="P121" s="122">
        <f>P122</f>
        <v>0</v>
      </c>
      <c r="Q121" s="53"/>
      <c r="R121" s="122">
        <f>R122</f>
        <v>0</v>
      </c>
      <c r="S121" s="53"/>
      <c r="T121" s="123">
        <f>T122</f>
        <v>0</v>
      </c>
      <c r="AT121" s="17" t="s">
        <v>80</v>
      </c>
      <c r="AU121" s="17" t="s">
        <v>172</v>
      </c>
      <c r="BK121" s="124">
        <f>BK122</f>
        <v>0</v>
      </c>
    </row>
    <row r="122" spans="2:65" s="11" customFormat="1" ht="25.9" customHeight="1">
      <c r="B122" s="125"/>
      <c r="D122" s="126" t="s">
        <v>80</v>
      </c>
      <c r="E122" s="127" t="s">
        <v>240</v>
      </c>
      <c r="F122" s="127" t="s">
        <v>1349</v>
      </c>
      <c r="I122" s="128"/>
      <c r="J122" s="129">
        <f>BK122</f>
        <v>0</v>
      </c>
      <c r="L122" s="125"/>
      <c r="M122" s="130"/>
      <c r="P122" s="131">
        <f>SUM(P123:P149)</f>
        <v>0</v>
      </c>
      <c r="R122" s="131">
        <f>SUM(R123:R149)</f>
        <v>0</v>
      </c>
      <c r="T122" s="132">
        <f>SUM(T123:T149)</f>
        <v>0</v>
      </c>
      <c r="AR122" s="126" t="s">
        <v>21</v>
      </c>
      <c r="AT122" s="133" t="s">
        <v>80</v>
      </c>
      <c r="AU122" s="133" t="s">
        <v>81</v>
      </c>
      <c r="AY122" s="126" t="s">
        <v>196</v>
      </c>
      <c r="BK122" s="134">
        <f>SUM(BK123:BK149)</f>
        <v>0</v>
      </c>
    </row>
    <row r="123" spans="2:65" s="1" customFormat="1" ht="16.5" customHeight="1">
      <c r="B123" s="32"/>
      <c r="C123" s="137" t="s">
        <v>21</v>
      </c>
      <c r="D123" s="137" t="s">
        <v>198</v>
      </c>
      <c r="E123" s="138" t="s">
        <v>1350</v>
      </c>
      <c r="F123" s="139" t="s">
        <v>1351</v>
      </c>
      <c r="G123" s="140" t="s">
        <v>1352</v>
      </c>
      <c r="H123" s="141">
        <v>1</v>
      </c>
      <c r="I123" s="142"/>
      <c r="J123" s="143">
        <f t="shared" ref="J123:J139" si="0">ROUND(I123*H123,2)</f>
        <v>0</v>
      </c>
      <c r="K123" s="139" t="s">
        <v>217</v>
      </c>
      <c r="L123" s="32"/>
      <c r="M123" s="144" t="s">
        <v>1</v>
      </c>
      <c r="N123" s="145" t="s">
        <v>46</v>
      </c>
      <c r="P123" s="146">
        <f t="shared" ref="P123:P139" si="1">O123*H123</f>
        <v>0</v>
      </c>
      <c r="Q123" s="146">
        <v>0</v>
      </c>
      <c r="R123" s="146">
        <f t="shared" ref="R123:R139" si="2">Q123*H123</f>
        <v>0</v>
      </c>
      <c r="S123" s="146">
        <v>0</v>
      </c>
      <c r="T123" s="147">
        <f t="shared" ref="T123:T139" si="3">S123*H123</f>
        <v>0</v>
      </c>
      <c r="AR123" s="148" t="s">
        <v>1353</v>
      </c>
      <c r="AT123" s="148" t="s">
        <v>198</v>
      </c>
      <c r="AU123" s="148" t="s">
        <v>21</v>
      </c>
      <c r="AY123" s="17" t="s">
        <v>196</v>
      </c>
      <c r="BE123" s="149">
        <f t="shared" ref="BE123:BE139" si="4">IF(N123="základní",J123,0)</f>
        <v>0</v>
      </c>
      <c r="BF123" s="149">
        <f t="shared" ref="BF123:BF139" si="5">IF(N123="snížená",J123,0)</f>
        <v>0</v>
      </c>
      <c r="BG123" s="149">
        <f t="shared" ref="BG123:BG139" si="6">IF(N123="zákl. přenesená",J123,0)</f>
        <v>0</v>
      </c>
      <c r="BH123" s="149">
        <f t="shared" ref="BH123:BH139" si="7">IF(N123="sníž. přenesená",J123,0)</f>
        <v>0</v>
      </c>
      <c r="BI123" s="149">
        <f t="shared" ref="BI123:BI139" si="8">IF(N123="nulová",J123,0)</f>
        <v>0</v>
      </c>
      <c r="BJ123" s="17" t="s">
        <v>21</v>
      </c>
      <c r="BK123" s="149">
        <f t="shared" ref="BK123:BK139" si="9">ROUND(I123*H123,2)</f>
        <v>0</v>
      </c>
      <c r="BL123" s="17" t="s">
        <v>1353</v>
      </c>
      <c r="BM123" s="148" t="s">
        <v>203</v>
      </c>
    </row>
    <row r="124" spans="2:65" s="1" customFormat="1" ht="24.2" customHeight="1">
      <c r="B124" s="32"/>
      <c r="C124" s="137" t="s">
        <v>89</v>
      </c>
      <c r="D124" s="137" t="s">
        <v>198</v>
      </c>
      <c r="E124" s="138" t="s">
        <v>1354</v>
      </c>
      <c r="F124" s="139" t="s">
        <v>1355</v>
      </c>
      <c r="G124" s="140" t="s">
        <v>1352</v>
      </c>
      <c r="H124" s="141">
        <v>1</v>
      </c>
      <c r="I124" s="142"/>
      <c r="J124" s="143">
        <f t="shared" si="0"/>
        <v>0</v>
      </c>
      <c r="K124" s="139" t="s">
        <v>217</v>
      </c>
      <c r="L124" s="32"/>
      <c r="M124" s="144" t="s">
        <v>1</v>
      </c>
      <c r="N124" s="145" t="s">
        <v>46</v>
      </c>
      <c r="P124" s="146">
        <f t="shared" si="1"/>
        <v>0</v>
      </c>
      <c r="Q124" s="146">
        <v>0</v>
      </c>
      <c r="R124" s="146">
        <f t="shared" si="2"/>
        <v>0</v>
      </c>
      <c r="S124" s="146">
        <v>0</v>
      </c>
      <c r="T124" s="147">
        <f t="shared" si="3"/>
        <v>0</v>
      </c>
      <c r="AR124" s="148" t="s">
        <v>1353</v>
      </c>
      <c r="AT124" s="148" t="s">
        <v>198</v>
      </c>
      <c r="AU124" s="148" t="s">
        <v>21</v>
      </c>
      <c r="AY124" s="17" t="s">
        <v>196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7" t="s">
        <v>21</v>
      </c>
      <c r="BK124" s="149">
        <f t="shared" si="9"/>
        <v>0</v>
      </c>
      <c r="BL124" s="17" t="s">
        <v>1353</v>
      </c>
      <c r="BM124" s="148" t="s">
        <v>2026</v>
      </c>
    </row>
    <row r="125" spans="2:65" s="1" customFormat="1" ht="24.2" customHeight="1">
      <c r="B125" s="32"/>
      <c r="C125" s="137" t="s">
        <v>97</v>
      </c>
      <c r="D125" s="137" t="s">
        <v>198</v>
      </c>
      <c r="E125" s="138" t="s">
        <v>1357</v>
      </c>
      <c r="F125" s="139" t="s">
        <v>1358</v>
      </c>
      <c r="G125" s="140" t="s">
        <v>1352</v>
      </c>
      <c r="H125" s="141">
        <v>1</v>
      </c>
      <c r="I125" s="142"/>
      <c r="J125" s="143">
        <f t="shared" si="0"/>
        <v>0</v>
      </c>
      <c r="K125" s="139" t="s">
        <v>217</v>
      </c>
      <c r="L125" s="32"/>
      <c r="M125" s="144" t="s">
        <v>1</v>
      </c>
      <c r="N125" s="145" t="s">
        <v>46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AR125" s="148" t="s">
        <v>1353</v>
      </c>
      <c r="AT125" s="148" t="s">
        <v>198</v>
      </c>
      <c r="AU125" s="148" t="s">
        <v>21</v>
      </c>
      <c r="AY125" s="17" t="s">
        <v>196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7" t="s">
        <v>21</v>
      </c>
      <c r="BK125" s="149">
        <f t="shared" si="9"/>
        <v>0</v>
      </c>
      <c r="BL125" s="17" t="s">
        <v>1353</v>
      </c>
      <c r="BM125" s="148" t="s">
        <v>2027</v>
      </c>
    </row>
    <row r="126" spans="2:65" s="1" customFormat="1" ht="21.75" customHeight="1">
      <c r="B126" s="32"/>
      <c r="C126" s="137" t="s">
        <v>203</v>
      </c>
      <c r="D126" s="137" t="s">
        <v>198</v>
      </c>
      <c r="E126" s="138" t="s">
        <v>1360</v>
      </c>
      <c r="F126" s="139" t="s">
        <v>1361</v>
      </c>
      <c r="G126" s="140" t="s">
        <v>1352</v>
      </c>
      <c r="H126" s="141">
        <v>1</v>
      </c>
      <c r="I126" s="142"/>
      <c r="J126" s="143">
        <f t="shared" si="0"/>
        <v>0</v>
      </c>
      <c r="K126" s="139" t="s">
        <v>217</v>
      </c>
      <c r="L126" s="32"/>
      <c r="M126" s="144" t="s">
        <v>1</v>
      </c>
      <c r="N126" s="145" t="s">
        <v>46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1353</v>
      </c>
      <c r="AT126" s="148" t="s">
        <v>198</v>
      </c>
      <c r="AU126" s="148" t="s">
        <v>21</v>
      </c>
      <c r="AY126" s="17" t="s">
        <v>196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7" t="s">
        <v>21</v>
      </c>
      <c r="BK126" s="149">
        <f t="shared" si="9"/>
        <v>0</v>
      </c>
      <c r="BL126" s="17" t="s">
        <v>1353</v>
      </c>
      <c r="BM126" s="148" t="s">
        <v>1362</v>
      </c>
    </row>
    <row r="127" spans="2:65" s="1" customFormat="1" ht="24.2" customHeight="1">
      <c r="B127" s="32"/>
      <c r="C127" s="137" t="s">
        <v>219</v>
      </c>
      <c r="D127" s="137" t="s">
        <v>198</v>
      </c>
      <c r="E127" s="138" t="s">
        <v>1363</v>
      </c>
      <c r="F127" s="139" t="s">
        <v>1364</v>
      </c>
      <c r="G127" s="140" t="s">
        <v>1352</v>
      </c>
      <c r="H127" s="141">
        <v>1</v>
      </c>
      <c r="I127" s="142"/>
      <c r="J127" s="143">
        <f t="shared" si="0"/>
        <v>0</v>
      </c>
      <c r="K127" s="139" t="s">
        <v>217</v>
      </c>
      <c r="L127" s="32"/>
      <c r="M127" s="144" t="s">
        <v>1</v>
      </c>
      <c r="N127" s="145" t="s">
        <v>46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1353</v>
      </c>
      <c r="AT127" s="148" t="s">
        <v>198</v>
      </c>
      <c r="AU127" s="148" t="s">
        <v>21</v>
      </c>
      <c r="AY127" s="17" t="s">
        <v>196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7" t="s">
        <v>21</v>
      </c>
      <c r="BK127" s="149">
        <f t="shared" si="9"/>
        <v>0</v>
      </c>
      <c r="BL127" s="17" t="s">
        <v>1353</v>
      </c>
      <c r="BM127" s="148" t="s">
        <v>339</v>
      </c>
    </row>
    <row r="128" spans="2:65" s="1" customFormat="1" ht="21.75" customHeight="1">
      <c r="B128" s="32"/>
      <c r="C128" s="137" t="s">
        <v>224</v>
      </c>
      <c r="D128" s="137" t="s">
        <v>198</v>
      </c>
      <c r="E128" s="138" t="s">
        <v>1365</v>
      </c>
      <c r="F128" s="139" t="s">
        <v>1366</v>
      </c>
      <c r="G128" s="140" t="s">
        <v>1352</v>
      </c>
      <c r="H128" s="141">
        <v>1</v>
      </c>
      <c r="I128" s="142"/>
      <c r="J128" s="143">
        <f t="shared" si="0"/>
        <v>0</v>
      </c>
      <c r="K128" s="139" t="s">
        <v>217</v>
      </c>
      <c r="L128" s="32"/>
      <c r="M128" s="144" t="s">
        <v>1</v>
      </c>
      <c r="N128" s="145" t="s">
        <v>46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1353</v>
      </c>
      <c r="AT128" s="148" t="s">
        <v>198</v>
      </c>
      <c r="AU128" s="148" t="s">
        <v>21</v>
      </c>
      <c r="AY128" s="17" t="s">
        <v>196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7" t="s">
        <v>21</v>
      </c>
      <c r="BK128" s="149">
        <f t="shared" si="9"/>
        <v>0</v>
      </c>
      <c r="BL128" s="17" t="s">
        <v>1353</v>
      </c>
      <c r="BM128" s="148" t="s">
        <v>360</v>
      </c>
    </row>
    <row r="129" spans="2:65" s="1" customFormat="1" ht="16.5" customHeight="1">
      <c r="B129" s="32"/>
      <c r="C129" s="137" t="s">
        <v>231</v>
      </c>
      <c r="D129" s="137" t="s">
        <v>198</v>
      </c>
      <c r="E129" s="138" t="s">
        <v>1367</v>
      </c>
      <c r="F129" s="139" t="s">
        <v>1368</v>
      </c>
      <c r="G129" s="140" t="s">
        <v>1352</v>
      </c>
      <c r="H129" s="141">
        <v>1</v>
      </c>
      <c r="I129" s="142"/>
      <c r="J129" s="143">
        <f t="shared" si="0"/>
        <v>0</v>
      </c>
      <c r="K129" s="139" t="s">
        <v>217</v>
      </c>
      <c r="L129" s="32"/>
      <c r="M129" s="144" t="s">
        <v>1</v>
      </c>
      <c r="N129" s="145" t="s">
        <v>46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1353</v>
      </c>
      <c r="AT129" s="148" t="s">
        <v>198</v>
      </c>
      <c r="AU129" s="148" t="s">
        <v>21</v>
      </c>
      <c r="AY129" s="17" t="s">
        <v>196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7" t="s">
        <v>21</v>
      </c>
      <c r="BK129" s="149">
        <f t="shared" si="9"/>
        <v>0</v>
      </c>
      <c r="BL129" s="17" t="s">
        <v>1353</v>
      </c>
      <c r="BM129" s="148" t="s">
        <v>2028</v>
      </c>
    </row>
    <row r="130" spans="2:65" s="1" customFormat="1" ht="16.5" customHeight="1">
      <c r="B130" s="32"/>
      <c r="C130" s="137" t="s">
        <v>235</v>
      </c>
      <c r="D130" s="137" t="s">
        <v>198</v>
      </c>
      <c r="E130" s="138" t="s">
        <v>1370</v>
      </c>
      <c r="F130" s="139" t="s">
        <v>1371</v>
      </c>
      <c r="G130" s="140" t="s">
        <v>1352</v>
      </c>
      <c r="H130" s="141">
        <v>1</v>
      </c>
      <c r="I130" s="142"/>
      <c r="J130" s="143">
        <f t="shared" si="0"/>
        <v>0</v>
      </c>
      <c r="K130" s="139" t="s">
        <v>217</v>
      </c>
      <c r="L130" s="32"/>
      <c r="M130" s="144" t="s">
        <v>1</v>
      </c>
      <c r="N130" s="145" t="s">
        <v>46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1353</v>
      </c>
      <c r="AT130" s="148" t="s">
        <v>198</v>
      </c>
      <c r="AU130" s="148" t="s">
        <v>21</v>
      </c>
      <c r="AY130" s="17" t="s">
        <v>196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7" t="s">
        <v>21</v>
      </c>
      <c r="BK130" s="149">
        <f t="shared" si="9"/>
        <v>0</v>
      </c>
      <c r="BL130" s="17" t="s">
        <v>1353</v>
      </c>
      <c r="BM130" s="148" t="s">
        <v>2029</v>
      </c>
    </row>
    <row r="131" spans="2:65" s="1" customFormat="1" ht="21.75" customHeight="1">
      <c r="B131" s="32"/>
      <c r="C131" s="137" t="s">
        <v>240</v>
      </c>
      <c r="D131" s="137" t="s">
        <v>198</v>
      </c>
      <c r="E131" s="138" t="s">
        <v>1373</v>
      </c>
      <c r="F131" s="139" t="s">
        <v>1374</v>
      </c>
      <c r="G131" s="140" t="s">
        <v>1352</v>
      </c>
      <c r="H131" s="141">
        <v>1</v>
      </c>
      <c r="I131" s="142"/>
      <c r="J131" s="143">
        <f t="shared" si="0"/>
        <v>0</v>
      </c>
      <c r="K131" s="139" t="s">
        <v>217</v>
      </c>
      <c r="L131" s="32"/>
      <c r="M131" s="144" t="s">
        <v>1</v>
      </c>
      <c r="N131" s="145" t="s">
        <v>46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1353</v>
      </c>
      <c r="AT131" s="148" t="s">
        <v>198</v>
      </c>
      <c r="AU131" s="148" t="s">
        <v>21</v>
      </c>
      <c r="AY131" s="17" t="s">
        <v>196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7" t="s">
        <v>21</v>
      </c>
      <c r="BK131" s="149">
        <f t="shared" si="9"/>
        <v>0</v>
      </c>
      <c r="BL131" s="17" t="s">
        <v>1353</v>
      </c>
      <c r="BM131" s="148" t="s">
        <v>388</v>
      </c>
    </row>
    <row r="132" spans="2:65" s="1" customFormat="1" ht="24.2" customHeight="1">
      <c r="B132" s="32"/>
      <c r="C132" s="137" t="s">
        <v>26</v>
      </c>
      <c r="D132" s="137" t="s">
        <v>198</v>
      </c>
      <c r="E132" s="138" t="s">
        <v>1375</v>
      </c>
      <c r="F132" s="139" t="s">
        <v>1376</v>
      </c>
      <c r="G132" s="140" t="s">
        <v>1352</v>
      </c>
      <c r="H132" s="141">
        <v>1</v>
      </c>
      <c r="I132" s="142"/>
      <c r="J132" s="143">
        <f t="shared" si="0"/>
        <v>0</v>
      </c>
      <c r="K132" s="139" t="s">
        <v>217</v>
      </c>
      <c r="L132" s="32"/>
      <c r="M132" s="144" t="s">
        <v>1</v>
      </c>
      <c r="N132" s="145" t="s">
        <v>46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1353</v>
      </c>
      <c r="AT132" s="148" t="s">
        <v>198</v>
      </c>
      <c r="AU132" s="148" t="s">
        <v>21</v>
      </c>
      <c r="AY132" s="17" t="s">
        <v>196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7" t="s">
        <v>21</v>
      </c>
      <c r="BK132" s="149">
        <f t="shared" si="9"/>
        <v>0</v>
      </c>
      <c r="BL132" s="17" t="s">
        <v>1353</v>
      </c>
      <c r="BM132" s="148" t="s">
        <v>397</v>
      </c>
    </row>
    <row r="133" spans="2:65" s="1" customFormat="1" ht="21.75" customHeight="1">
      <c r="B133" s="32"/>
      <c r="C133" s="137" t="s">
        <v>157</v>
      </c>
      <c r="D133" s="137" t="s">
        <v>198</v>
      </c>
      <c r="E133" s="138" t="s">
        <v>1377</v>
      </c>
      <c r="F133" s="139" t="s">
        <v>1378</v>
      </c>
      <c r="G133" s="140" t="s">
        <v>1352</v>
      </c>
      <c r="H133" s="141">
        <v>1</v>
      </c>
      <c r="I133" s="142"/>
      <c r="J133" s="143">
        <f t="shared" si="0"/>
        <v>0</v>
      </c>
      <c r="K133" s="139" t="s">
        <v>217</v>
      </c>
      <c r="L133" s="32"/>
      <c r="M133" s="144" t="s">
        <v>1</v>
      </c>
      <c r="N133" s="145" t="s">
        <v>46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1353</v>
      </c>
      <c r="AT133" s="148" t="s">
        <v>198</v>
      </c>
      <c r="AU133" s="148" t="s">
        <v>21</v>
      </c>
      <c r="AY133" s="17" t="s">
        <v>196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7" t="s">
        <v>21</v>
      </c>
      <c r="BK133" s="149">
        <f t="shared" si="9"/>
        <v>0</v>
      </c>
      <c r="BL133" s="17" t="s">
        <v>1353</v>
      </c>
      <c r="BM133" s="148" t="s">
        <v>427</v>
      </c>
    </row>
    <row r="134" spans="2:65" s="1" customFormat="1" ht="21.75" customHeight="1">
      <c r="B134" s="32"/>
      <c r="C134" s="137" t="s">
        <v>8</v>
      </c>
      <c r="D134" s="137" t="s">
        <v>198</v>
      </c>
      <c r="E134" s="138" t="s">
        <v>1379</v>
      </c>
      <c r="F134" s="139" t="s">
        <v>1380</v>
      </c>
      <c r="G134" s="140" t="s">
        <v>1352</v>
      </c>
      <c r="H134" s="141">
        <v>1</v>
      </c>
      <c r="I134" s="142"/>
      <c r="J134" s="143">
        <f t="shared" si="0"/>
        <v>0</v>
      </c>
      <c r="K134" s="139" t="s">
        <v>217</v>
      </c>
      <c r="L134" s="32"/>
      <c r="M134" s="144" t="s">
        <v>1</v>
      </c>
      <c r="N134" s="145" t="s">
        <v>46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1353</v>
      </c>
      <c r="AT134" s="148" t="s">
        <v>198</v>
      </c>
      <c r="AU134" s="148" t="s">
        <v>21</v>
      </c>
      <c r="AY134" s="17" t="s">
        <v>196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7" t="s">
        <v>21</v>
      </c>
      <c r="BK134" s="149">
        <f t="shared" si="9"/>
        <v>0</v>
      </c>
      <c r="BL134" s="17" t="s">
        <v>1353</v>
      </c>
      <c r="BM134" s="148" t="s">
        <v>444</v>
      </c>
    </row>
    <row r="135" spans="2:65" s="1" customFormat="1" ht="16.5" customHeight="1">
      <c r="B135" s="32"/>
      <c r="C135" s="137" t="s">
        <v>255</v>
      </c>
      <c r="D135" s="137" t="s">
        <v>198</v>
      </c>
      <c r="E135" s="138" t="s">
        <v>1381</v>
      </c>
      <c r="F135" s="139" t="s">
        <v>1382</v>
      </c>
      <c r="G135" s="140" t="s">
        <v>1352</v>
      </c>
      <c r="H135" s="141">
        <v>1</v>
      </c>
      <c r="I135" s="142"/>
      <c r="J135" s="143">
        <f t="shared" si="0"/>
        <v>0</v>
      </c>
      <c r="K135" s="139" t="s">
        <v>217</v>
      </c>
      <c r="L135" s="32"/>
      <c r="M135" s="144" t="s">
        <v>1</v>
      </c>
      <c r="N135" s="145" t="s">
        <v>46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1353</v>
      </c>
      <c r="AT135" s="148" t="s">
        <v>198</v>
      </c>
      <c r="AU135" s="148" t="s">
        <v>21</v>
      </c>
      <c r="AY135" s="17" t="s">
        <v>196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7" t="s">
        <v>21</v>
      </c>
      <c r="BK135" s="149">
        <f t="shared" si="9"/>
        <v>0</v>
      </c>
      <c r="BL135" s="17" t="s">
        <v>1353</v>
      </c>
      <c r="BM135" s="148" t="s">
        <v>455</v>
      </c>
    </row>
    <row r="136" spans="2:65" s="1" customFormat="1" ht="21.75" customHeight="1">
      <c r="B136" s="32"/>
      <c r="C136" s="137" t="s">
        <v>258</v>
      </c>
      <c r="D136" s="137" t="s">
        <v>198</v>
      </c>
      <c r="E136" s="138" t="s">
        <v>1383</v>
      </c>
      <c r="F136" s="139" t="s">
        <v>1384</v>
      </c>
      <c r="G136" s="140" t="s">
        <v>1352</v>
      </c>
      <c r="H136" s="141">
        <v>1</v>
      </c>
      <c r="I136" s="142"/>
      <c r="J136" s="143">
        <f t="shared" si="0"/>
        <v>0</v>
      </c>
      <c r="K136" s="139" t="s">
        <v>217</v>
      </c>
      <c r="L136" s="32"/>
      <c r="M136" s="144" t="s">
        <v>1</v>
      </c>
      <c r="N136" s="145" t="s">
        <v>46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1353</v>
      </c>
      <c r="AT136" s="148" t="s">
        <v>198</v>
      </c>
      <c r="AU136" s="148" t="s">
        <v>21</v>
      </c>
      <c r="AY136" s="17" t="s">
        <v>196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7" t="s">
        <v>21</v>
      </c>
      <c r="BK136" s="149">
        <f t="shared" si="9"/>
        <v>0</v>
      </c>
      <c r="BL136" s="17" t="s">
        <v>1353</v>
      </c>
      <c r="BM136" s="148" t="s">
        <v>472</v>
      </c>
    </row>
    <row r="137" spans="2:65" s="1" customFormat="1" ht="16.5" customHeight="1">
      <c r="B137" s="32"/>
      <c r="C137" s="137" t="s">
        <v>262</v>
      </c>
      <c r="D137" s="137" t="s">
        <v>198</v>
      </c>
      <c r="E137" s="138" t="s">
        <v>1385</v>
      </c>
      <c r="F137" s="139" t="s">
        <v>1386</v>
      </c>
      <c r="G137" s="140" t="s">
        <v>512</v>
      </c>
      <c r="H137" s="141">
        <v>13</v>
      </c>
      <c r="I137" s="142"/>
      <c r="J137" s="143">
        <f t="shared" si="0"/>
        <v>0</v>
      </c>
      <c r="K137" s="139" t="s">
        <v>217</v>
      </c>
      <c r="L137" s="32"/>
      <c r="M137" s="144" t="s">
        <v>1</v>
      </c>
      <c r="N137" s="145" t="s">
        <v>46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1353</v>
      </c>
      <c r="AT137" s="148" t="s">
        <v>198</v>
      </c>
      <c r="AU137" s="148" t="s">
        <v>21</v>
      </c>
      <c r="AY137" s="17" t="s">
        <v>196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7" t="s">
        <v>21</v>
      </c>
      <c r="BK137" s="149">
        <f t="shared" si="9"/>
        <v>0</v>
      </c>
      <c r="BL137" s="17" t="s">
        <v>1353</v>
      </c>
      <c r="BM137" s="148" t="s">
        <v>1387</v>
      </c>
    </row>
    <row r="138" spans="2:65" s="1" customFormat="1" ht="24.2" customHeight="1">
      <c r="B138" s="32"/>
      <c r="C138" s="137" t="s">
        <v>267</v>
      </c>
      <c r="D138" s="137" t="s">
        <v>198</v>
      </c>
      <c r="E138" s="138" t="s">
        <v>1388</v>
      </c>
      <c r="F138" s="139" t="s">
        <v>1389</v>
      </c>
      <c r="G138" s="140" t="s">
        <v>1352</v>
      </c>
      <c r="H138" s="141">
        <v>1</v>
      </c>
      <c r="I138" s="142"/>
      <c r="J138" s="143">
        <f t="shared" si="0"/>
        <v>0</v>
      </c>
      <c r="K138" s="139" t="s">
        <v>217</v>
      </c>
      <c r="L138" s="32"/>
      <c r="M138" s="144" t="s">
        <v>1</v>
      </c>
      <c r="N138" s="145" t="s">
        <v>46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1353</v>
      </c>
      <c r="AT138" s="148" t="s">
        <v>198</v>
      </c>
      <c r="AU138" s="148" t="s">
        <v>21</v>
      </c>
      <c r="AY138" s="17" t="s">
        <v>196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7" t="s">
        <v>21</v>
      </c>
      <c r="BK138" s="149">
        <f t="shared" si="9"/>
        <v>0</v>
      </c>
      <c r="BL138" s="17" t="s">
        <v>1353</v>
      </c>
      <c r="BM138" s="148" t="s">
        <v>500</v>
      </c>
    </row>
    <row r="139" spans="2:65" s="1" customFormat="1" ht="37.9" customHeight="1">
      <c r="B139" s="32"/>
      <c r="C139" s="137" t="s">
        <v>273</v>
      </c>
      <c r="D139" s="137" t="s">
        <v>198</v>
      </c>
      <c r="E139" s="138" t="s">
        <v>1390</v>
      </c>
      <c r="F139" s="139" t="s">
        <v>1391</v>
      </c>
      <c r="G139" s="140" t="s">
        <v>1352</v>
      </c>
      <c r="H139" s="141">
        <v>1</v>
      </c>
      <c r="I139" s="142"/>
      <c r="J139" s="143">
        <f t="shared" si="0"/>
        <v>0</v>
      </c>
      <c r="K139" s="139" t="s">
        <v>217</v>
      </c>
      <c r="L139" s="32"/>
      <c r="M139" s="144" t="s">
        <v>1</v>
      </c>
      <c r="N139" s="145" t="s">
        <v>46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1353</v>
      </c>
      <c r="AT139" s="148" t="s">
        <v>198</v>
      </c>
      <c r="AU139" s="148" t="s">
        <v>21</v>
      </c>
      <c r="AY139" s="17" t="s">
        <v>196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7" t="s">
        <v>21</v>
      </c>
      <c r="BK139" s="149">
        <f t="shared" si="9"/>
        <v>0</v>
      </c>
      <c r="BL139" s="17" t="s">
        <v>1353</v>
      </c>
      <c r="BM139" s="148" t="s">
        <v>1392</v>
      </c>
    </row>
    <row r="140" spans="2:65" s="13" customFormat="1" ht="22.5">
      <c r="B140" s="158"/>
      <c r="D140" s="151" t="s">
        <v>205</v>
      </c>
      <c r="E140" s="159" t="s">
        <v>1</v>
      </c>
      <c r="F140" s="160" t="s">
        <v>1393</v>
      </c>
      <c r="H140" s="159" t="s">
        <v>1</v>
      </c>
      <c r="I140" s="161"/>
      <c r="L140" s="158"/>
      <c r="M140" s="162"/>
      <c r="T140" s="163"/>
      <c r="AT140" s="159" t="s">
        <v>205</v>
      </c>
      <c r="AU140" s="159" t="s">
        <v>21</v>
      </c>
      <c r="AV140" s="13" t="s">
        <v>21</v>
      </c>
      <c r="AW140" s="13" t="s">
        <v>36</v>
      </c>
      <c r="AX140" s="13" t="s">
        <v>81</v>
      </c>
      <c r="AY140" s="159" t="s">
        <v>196</v>
      </c>
    </row>
    <row r="141" spans="2:65" s="13" customFormat="1" ht="11.25">
      <c r="B141" s="158"/>
      <c r="D141" s="151" t="s">
        <v>205</v>
      </c>
      <c r="E141" s="159" t="s">
        <v>1</v>
      </c>
      <c r="F141" s="160" t="s">
        <v>1394</v>
      </c>
      <c r="H141" s="159" t="s">
        <v>1</v>
      </c>
      <c r="I141" s="161"/>
      <c r="L141" s="158"/>
      <c r="M141" s="162"/>
      <c r="T141" s="163"/>
      <c r="AT141" s="159" t="s">
        <v>205</v>
      </c>
      <c r="AU141" s="159" t="s">
        <v>21</v>
      </c>
      <c r="AV141" s="13" t="s">
        <v>21</v>
      </c>
      <c r="AW141" s="13" t="s">
        <v>36</v>
      </c>
      <c r="AX141" s="13" t="s">
        <v>81</v>
      </c>
      <c r="AY141" s="159" t="s">
        <v>196</v>
      </c>
    </row>
    <row r="142" spans="2:65" s="12" customFormat="1" ht="11.25">
      <c r="B142" s="150"/>
      <c r="D142" s="151" t="s">
        <v>205</v>
      </c>
      <c r="E142" s="152" t="s">
        <v>1</v>
      </c>
      <c r="F142" s="153" t="s">
        <v>21</v>
      </c>
      <c r="H142" s="154">
        <v>1</v>
      </c>
      <c r="I142" s="155"/>
      <c r="L142" s="150"/>
      <c r="M142" s="156"/>
      <c r="T142" s="157"/>
      <c r="AT142" s="152" t="s">
        <v>205</v>
      </c>
      <c r="AU142" s="152" t="s">
        <v>21</v>
      </c>
      <c r="AV142" s="12" t="s">
        <v>89</v>
      </c>
      <c r="AW142" s="12" t="s">
        <v>36</v>
      </c>
      <c r="AX142" s="12" t="s">
        <v>21</v>
      </c>
      <c r="AY142" s="152" t="s">
        <v>196</v>
      </c>
    </row>
    <row r="143" spans="2:65" s="1" customFormat="1" ht="37.9" customHeight="1">
      <c r="B143" s="32"/>
      <c r="C143" s="137" t="s">
        <v>280</v>
      </c>
      <c r="D143" s="137" t="s">
        <v>198</v>
      </c>
      <c r="E143" s="138" t="s">
        <v>1395</v>
      </c>
      <c r="F143" s="139" t="s">
        <v>1396</v>
      </c>
      <c r="G143" s="140" t="s">
        <v>512</v>
      </c>
      <c r="H143" s="141">
        <v>1</v>
      </c>
      <c r="I143" s="142"/>
      <c r="J143" s="143">
        <f t="shared" ref="J143:J149" si="10">ROUND(I143*H143,2)</f>
        <v>0</v>
      </c>
      <c r="K143" s="139" t="s">
        <v>217</v>
      </c>
      <c r="L143" s="32"/>
      <c r="M143" s="144" t="s">
        <v>1</v>
      </c>
      <c r="N143" s="145" t="s">
        <v>46</v>
      </c>
      <c r="P143" s="146">
        <f t="shared" ref="P143:P149" si="11">O143*H143</f>
        <v>0</v>
      </c>
      <c r="Q143" s="146">
        <v>0</v>
      </c>
      <c r="R143" s="146">
        <f t="shared" ref="R143:R149" si="12">Q143*H143</f>
        <v>0</v>
      </c>
      <c r="S143" s="146">
        <v>0</v>
      </c>
      <c r="T143" s="147">
        <f t="shared" ref="T143:T149" si="13">S143*H143</f>
        <v>0</v>
      </c>
      <c r="AR143" s="148" t="s">
        <v>1353</v>
      </c>
      <c r="AT143" s="148" t="s">
        <v>198</v>
      </c>
      <c r="AU143" s="148" t="s">
        <v>21</v>
      </c>
      <c r="AY143" s="17" t="s">
        <v>196</v>
      </c>
      <c r="BE143" s="149">
        <f t="shared" ref="BE143:BE149" si="14">IF(N143="základní",J143,0)</f>
        <v>0</v>
      </c>
      <c r="BF143" s="149">
        <f t="shared" ref="BF143:BF149" si="15">IF(N143="snížená",J143,0)</f>
        <v>0</v>
      </c>
      <c r="BG143" s="149">
        <f t="shared" ref="BG143:BG149" si="16">IF(N143="zákl. přenesená",J143,0)</f>
        <v>0</v>
      </c>
      <c r="BH143" s="149">
        <f t="shared" ref="BH143:BH149" si="17">IF(N143="sníž. přenesená",J143,0)</f>
        <v>0</v>
      </c>
      <c r="BI143" s="149">
        <f t="shared" ref="BI143:BI149" si="18">IF(N143="nulová",J143,0)</f>
        <v>0</v>
      </c>
      <c r="BJ143" s="17" t="s">
        <v>21</v>
      </c>
      <c r="BK143" s="149">
        <f t="shared" ref="BK143:BK149" si="19">ROUND(I143*H143,2)</f>
        <v>0</v>
      </c>
      <c r="BL143" s="17" t="s">
        <v>1353</v>
      </c>
      <c r="BM143" s="148" t="s">
        <v>1397</v>
      </c>
    </row>
    <row r="144" spans="2:65" s="1" customFormat="1" ht="21.75" customHeight="1">
      <c r="B144" s="32"/>
      <c r="C144" s="137" t="s">
        <v>134</v>
      </c>
      <c r="D144" s="137" t="s">
        <v>198</v>
      </c>
      <c r="E144" s="138" t="s">
        <v>1398</v>
      </c>
      <c r="F144" s="139" t="s">
        <v>1399</v>
      </c>
      <c r="G144" s="140" t="s">
        <v>1352</v>
      </c>
      <c r="H144" s="141">
        <v>1</v>
      </c>
      <c r="I144" s="142"/>
      <c r="J144" s="143">
        <f t="shared" si="10"/>
        <v>0</v>
      </c>
      <c r="K144" s="139" t="s">
        <v>217</v>
      </c>
      <c r="L144" s="32"/>
      <c r="M144" s="144" t="s">
        <v>1</v>
      </c>
      <c r="N144" s="145" t="s">
        <v>46</v>
      </c>
      <c r="P144" s="146">
        <f t="shared" si="11"/>
        <v>0</v>
      </c>
      <c r="Q144" s="146">
        <v>0</v>
      </c>
      <c r="R144" s="146">
        <f t="shared" si="12"/>
        <v>0</v>
      </c>
      <c r="S144" s="146">
        <v>0</v>
      </c>
      <c r="T144" s="147">
        <f t="shared" si="13"/>
        <v>0</v>
      </c>
      <c r="AR144" s="148" t="s">
        <v>1353</v>
      </c>
      <c r="AT144" s="148" t="s">
        <v>198</v>
      </c>
      <c r="AU144" s="148" t="s">
        <v>21</v>
      </c>
      <c r="AY144" s="17" t="s">
        <v>196</v>
      </c>
      <c r="BE144" s="149">
        <f t="shared" si="14"/>
        <v>0</v>
      </c>
      <c r="BF144" s="149">
        <f t="shared" si="15"/>
        <v>0</v>
      </c>
      <c r="BG144" s="149">
        <f t="shared" si="16"/>
        <v>0</v>
      </c>
      <c r="BH144" s="149">
        <f t="shared" si="17"/>
        <v>0</v>
      </c>
      <c r="BI144" s="149">
        <f t="shared" si="18"/>
        <v>0</v>
      </c>
      <c r="BJ144" s="17" t="s">
        <v>21</v>
      </c>
      <c r="BK144" s="149">
        <f t="shared" si="19"/>
        <v>0</v>
      </c>
      <c r="BL144" s="17" t="s">
        <v>1353</v>
      </c>
      <c r="BM144" s="148" t="s">
        <v>643</v>
      </c>
    </row>
    <row r="145" spans="2:65" s="1" customFormat="1" ht="16.5" customHeight="1">
      <c r="B145" s="32"/>
      <c r="C145" s="137" t="s">
        <v>290</v>
      </c>
      <c r="D145" s="137" t="s">
        <v>198</v>
      </c>
      <c r="E145" s="138" t="s">
        <v>1400</v>
      </c>
      <c r="F145" s="139" t="s">
        <v>1401</v>
      </c>
      <c r="G145" s="140" t="s">
        <v>1352</v>
      </c>
      <c r="H145" s="141">
        <v>1</v>
      </c>
      <c r="I145" s="142"/>
      <c r="J145" s="143">
        <f t="shared" si="10"/>
        <v>0</v>
      </c>
      <c r="K145" s="139" t="s">
        <v>217</v>
      </c>
      <c r="L145" s="32"/>
      <c r="M145" s="144" t="s">
        <v>1</v>
      </c>
      <c r="N145" s="145" t="s">
        <v>46</v>
      </c>
      <c r="P145" s="146">
        <f t="shared" si="11"/>
        <v>0</v>
      </c>
      <c r="Q145" s="146">
        <v>0</v>
      </c>
      <c r="R145" s="146">
        <f t="shared" si="12"/>
        <v>0</v>
      </c>
      <c r="S145" s="146">
        <v>0</v>
      </c>
      <c r="T145" s="147">
        <f t="shared" si="13"/>
        <v>0</v>
      </c>
      <c r="AR145" s="148" t="s">
        <v>1353</v>
      </c>
      <c r="AT145" s="148" t="s">
        <v>198</v>
      </c>
      <c r="AU145" s="148" t="s">
        <v>21</v>
      </c>
      <c r="AY145" s="17" t="s">
        <v>196</v>
      </c>
      <c r="BE145" s="149">
        <f t="shared" si="14"/>
        <v>0</v>
      </c>
      <c r="BF145" s="149">
        <f t="shared" si="15"/>
        <v>0</v>
      </c>
      <c r="BG145" s="149">
        <f t="shared" si="16"/>
        <v>0</v>
      </c>
      <c r="BH145" s="149">
        <f t="shared" si="17"/>
        <v>0</v>
      </c>
      <c r="BI145" s="149">
        <f t="shared" si="18"/>
        <v>0</v>
      </c>
      <c r="BJ145" s="17" t="s">
        <v>21</v>
      </c>
      <c r="BK145" s="149">
        <f t="shared" si="19"/>
        <v>0</v>
      </c>
      <c r="BL145" s="17" t="s">
        <v>1353</v>
      </c>
      <c r="BM145" s="148" t="s">
        <v>651</v>
      </c>
    </row>
    <row r="146" spans="2:65" s="1" customFormat="1" ht="37.9" customHeight="1">
      <c r="B146" s="32"/>
      <c r="C146" s="137" t="s">
        <v>7</v>
      </c>
      <c r="D146" s="137" t="s">
        <v>198</v>
      </c>
      <c r="E146" s="138" t="s">
        <v>1402</v>
      </c>
      <c r="F146" s="139" t="s">
        <v>1403</v>
      </c>
      <c r="G146" s="140" t="s">
        <v>1352</v>
      </c>
      <c r="H146" s="141">
        <v>1</v>
      </c>
      <c r="I146" s="142"/>
      <c r="J146" s="143">
        <f t="shared" si="10"/>
        <v>0</v>
      </c>
      <c r="K146" s="139" t="s">
        <v>217</v>
      </c>
      <c r="L146" s="32"/>
      <c r="M146" s="144" t="s">
        <v>1</v>
      </c>
      <c r="N146" s="145" t="s">
        <v>46</v>
      </c>
      <c r="P146" s="146">
        <f t="shared" si="11"/>
        <v>0</v>
      </c>
      <c r="Q146" s="146">
        <v>0</v>
      </c>
      <c r="R146" s="146">
        <f t="shared" si="12"/>
        <v>0</v>
      </c>
      <c r="S146" s="146">
        <v>0</v>
      </c>
      <c r="T146" s="147">
        <f t="shared" si="13"/>
        <v>0</v>
      </c>
      <c r="AR146" s="148" t="s">
        <v>1353</v>
      </c>
      <c r="AT146" s="148" t="s">
        <v>198</v>
      </c>
      <c r="AU146" s="148" t="s">
        <v>21</v>
      </c>
      <c r="AY146" s="17" t="s">
        <v>196</v>
      </c>
      <c r="BE146" s="149">
        <f t="shared" si="14"/>
        <v>0</v>
      </c>
      <c r="BF146" s="149">
        <f t="shared" si="15"/>
        <v>0</v>
      </c>
      <c r="BG146" s="149">
        <f t="shared" si="16"/>
        <v>0</v>
      </c>
      <c r="BH146" s="149">
        <f t="shared" si="17"/>
        <v>0</v>
      </c>
      <c r="BI146" s="149">
        <f t="shared" si="18"/>
        <v>0</v>
      </c>
      <c r="BJ146" s="17" t="s">
        <v>21</v>
      </c>
      <c r="BK146" s="149">
        <f t="shared" si="19"/>
        <v>0</v>
      </c>
      <c r="BL146" s="17" t="s">
        <v>1353</v>
      </c>
      <c r="BM146" s="148" t="s">
        <v>694</v>
      </c>
    </row>
    <row r="147" spans="2:65" s="1" customFormat="1" ht="24.2" customHeight="1">
      <c r="B147" s="32"/>
      <c r="C147" s="137" t="s">
        <v>313</v>
      </c>
      <c r="D147" s="137" t="s">
        <v>198</v>
      </c>
      <c r="E147" s="138" t="s">
        <v>1404</v>
      </c>
      <c r="F147" s="139" t="s">
        <v>1405</v>
      </c>
      <c r="G147" s="140" t="s">
        <v>1352</v>
      </c>
      <c r="H147" s="141">
        <v>1</v>
      </c>
      <c r="I147" s="142"/>
      <c r="J147" s="143">
        <f t="shared" si="10"/>
        <v>0</v>
      </c>
      <c r="K147" s="139" t="s">
        <v>217</v>
      </c>
      <c r="L147" s="32"/>
      <c r="M147" s="144" t="s">
        <v>1</v>
      </c>
      <c r="N147" s="145" t="s">
        <v>46</v>
      </c>
      <c r="P147" s="146">
        <f t="shared" si="11"/>
        <v>0</v>
      </c>
      <c r="Q147" s="146">
        <v>0</v>
      </c>
      <c r="R147" s="146">
        <f t="shared" si="12"/>
        <v>0</v>
      </c>
      <c r="S147" s="146">
        <v>0</v>
      </c>
      <c r="T147" s="147">
        <f t="shared" si="13"/>
        <v>0</v>
      </c>
      <c r="AR147" s="148" t="s">
        <v>1353</v>
      </c>
      <c r="AT147" s="148" t="s">
        <v>198</v>
      </c>
      <c r="AU147" s="148" t="s">
        <v>21</v>
      </c>
      <c r="AY147" s="17" t="s">
        <v>196</v>
      </c>
      <c r="BE147" s="149">
        <f t="shared" si="14"/>
        <v>0</v>
      </c>
      <c r="BF147" s="149">
        <f t="shared" si="15"/>
        <v>0</v>
      </c>
      <c r="BG147" s="149">
        <f t="shared" si="16"/>
        <v>0</v>
      </c>
      <c r="BH147" s="149">
        <f t="shared" si="17"/>
        <v>0</v>
      </c>
      <c r="BI147" s="149">
        <f t="shared" si="18"/>
        <v>0</v>
      </c>
      <c r="BJ147" s="17" t="s">
        <v>21</v>
      </c>
      <c r="BK147" s="149">
        <f t="shared" si="19"/>
        <v>0</v>
      </c>
      <c r="BL147" s="17" t="s">
        <v>1353</v>
      </c>
      <c r="BM147" s="148" t="s">
        <v>27</v>
      </c>
    </row>
    <row r="148" spans="2:65" s="1" customFormat="1" ht="24.2" customHeight="1">
      <c r="B148" s="32"/>
      <c r="C148" s="137" t="s">
        <v>324</v>
      </c>
      <c r="D148" s="137" t="s">
        <v>198</v>
      </c>
      <c r="E148" s="138" t="s">
        <v>1406</v>
      </c>
      <c r="F148" s="139" t="s">
        <v>1407</v>
      </c>
      <c r="G148" s="140" t="s">
        <v>1352</v>
      </c>
      <c r="H148" s="141">
        <v>1</v>
      </c>
      <c r="I148" s="142"/>
      <c r="J148" s="143">
        <f t="shared" si="10"/>
        <v>0</v>
      </c>
      <c r="K148" s="139" t="s">
        <v>217</v>
      </c>
      <c r="L148" s="32"/>
      <c r="M148" s="144" t="s">
        <v>1</v>
      </c>
      <c r="N148" s="145" t="s">
        <v>46</v>
      </c>
      <c r="P148" s="146">
        <f t="shared" si="11"/>
        <v>0</v>
      </c>
      <c r="Q148" s="146">
        <v>0</v>
      </c>
      <c r="R148" s="146">
        <f t="shared" si="12"/>
        <v>0</v>
      </c>
      <c r="S148" s="146">
        <v>0</v>
      </c>
      <c r="T148" s="147">
        <f t="shared" si="13"/>
        <v>0</v>
      </c>
      <c r="AR148" s="148" t="s">
        <v>1353</v>
      </c>
      <c r="AT148" s="148" t="s">
        <v>198</v>
      </c>
      <c r="AU148" s="148" t="s">
        <v>21</v>
      </c>
      <c r="AY148" s="17" t="s">
        <v>196</v>
      </c>
      <c r="BE148" s="149">
        <f t="shared" si="14"/>
        <v>0</v>
      </c>
      <c r="BF148" s="149">
        <f t="shared" si="15"/>
        <v>0</v>
      </c>
      <c r="BG148" s="149">
        <f t="shared" si="16"/>
        <v>0</v>
      </c>
      <c r="BH148" s="149">
        <f t="shared" si="17"/>
        <v>0</v>
      </c>
      <c r="BI148" s="149">
        <f t="shared" si="18"/>
        <v>0</v>
      </c>
      <c r="BJ148" s="17" t="s">
        <v>21</v>
      </c>
      <c r="BK148" s="149">
        <f t="shared" si="19"/>
        <v>0</v>
      </c>
      <c r="BL148" s="17" t="s">
        <v>1353</v>
      </c>
      <c r="BM148" s="148" t="s">
        <v>2030</v>
      </c>
    </row>
    <row r="149" spans="2:65" s="1" customFormat="1" ht="24.2" customHeight="1">
      <c r="B149" s="32"/>
      <c r="C149" s="137" t="s">
        <v>328</v>
      </c>
      <c r="D149" s="137" t="s">
        <v>198</v>
      </c>
      <c r="E149" s="138" t="s">
        <v>1409</v>
      </c>
      <c r="F149" s="139" t="s">
        <v>1410</v>
      </c>
      <c r="G149" s="140" t="s">
        <v>1352</v>
      </c>
      <c r="H149" s="141">
        <v>1</v>
      </c>
      <c r="I149" s="142"/>
      <c r="J149" s="143">
        <f t="shared" si="10"/>
        <v>0</v>
      </c>
      <c r="K149" s="139" t="s">
        <v>217</v>
      </c>
      <c r="L149" s="32"/>
      <c r="M149" s="192" t="s">
        <v>1</v>
      </c>
      <c r="N149" s="193" t="s">
        <v>46</v>
      </c>
      <c r="O149" s="194"/>
      <c r="P149" s="195">
        <f t="shared" si="11"/>
        <v>0</v>
      </c>
      <c r="Q149" s="195">
        <v>0</v>
      </c>
      <c r="R149" s="195">
        <f t="shared" si="12"/>
        <v>0</v>
      </c>
      <c r="S149" s="195">
        <v>0</v>
      </c>
      <c r="T149" s="196">
        <f t="shared" si="13"/>
        <v>0</v>
      </c>
      <c r="AR149" s="148" t="s">
        <v>1353</v>
      </c>
      <c r="AT149" s="148" t="s">
        <v>198</v>
      </c>
      <c r="AU149" s="148" t="s">
        <v>21</v>
      </c>
      <c r="AY149" s="17" t="s">
        <v>196</v>
      </c>
      <c r="BE149" s="149">
        <f t="shared" si="14"/>
        <v>0</v>
      </c>
      <c r="BF149" s="149">
        <f t="shared" si="15"/>
        <v>0</v>
      </c>
      <c r="BG149" s="149">
        <f t="shared" si="16"/>
        <v>0</v>
      </c>
      <c r="BH149" s="149">
        <f t="shared" si="17"/>
        <v>0</v>
      </c>
      <c r="BI149" s="149">
        <f t="shared" si="18"/>
        <v>0</v>
      </c>
      <c r="BJ149" s="17" t="s">
        <v>21</v>
      </c>
      <c r="BK149" s="149">
        <f t="shared" si="19"/>
        <v>0</v>
      </c>
      <c r="BL149" s="17" t="s">
        <v>1353</v>
      </c>
      <c r="BM149" s="148" t="s">
        <v>2031</v>
      </c>
    </row>
    <row r="150" spans="2:65" s="1" customFormat="1" ht="6.95" customHeight="1">
      <c r="B150" s="44"/>
      <c r="C150" s="45"/>
      <c r="D150" s="45"/>
      <c r="E150" s="45"/>
      <c r="F150" s="45"/>
      <c r="G150" s="45"/>
      <c r="H150" s="45"/>
      <c r="I150" s="45"/>
      <c r="J150" s="45"/>
      <c r="K150" s="45"/>
      <c r="L150" s="32"/>
    </row>
  </sheetData>
  <sheetProtection algorithmName="SHA-512" hashValue="DaLaboCmaHHmPkNkoBYrwmss18VOwbCV8yxBgKbPRJdq9zFBpYglIDTKak6teIEGKVBmZzO5xZxrEctHyANItQ==" saltValue="PNZ75GsWGT1fMTf8Tccz1i1s5RdCjASWOkN7z5ISvrZ3myS3l6MC/32d5xuJbBquK/aifxPVPMTqGrg0nnYpSQ==" spinCount="100000" sheet="1" objects="1" scenarios="1" formatColumns="0" formatRows="0" autoFilter="0"/>
  <autoFilter ref="C120:K149" xr:uid="{00000000-0009-0000-0000-000007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rintOptions horizontalCentered="1"/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SO 310.1 - VODOVOD</vt:lpstr>
      <vt:lpstr>SO 320.1 - VODOVODNÍ PŘÍP...</vt:lpstr>
      <vt:lpstr>91.1 - OSTATNÍ NÁKLADY</vt:lpstr>
      <vt:lpstr>SO 310.2 - VODOVOD</vt:lpstr>
      <vt:lpstr>SO 320.2 - VODOVODNÍ PŘÍP...</vt:lpstr>
      <vt:lpstr>SO 330.2 - OBNOVA ULIČNÍC...</vt:lpstr>
      <vt:lpstr>91.2 - OSTATNÍ NÁKLADY</vt:lpstr>
      <vt:lpstr>'91.1 - OSTATNÍ NÁKLADY'!Názvy_tisku</vt:lpstr>
      <vt:lpstr>'91.2 - OSTATNÍ NÁKLADY'!Názvy_tisku</vt:lpstr>
      <vt:lpstr>'Rekapitulace stavby'!Názvy_tisku</vt:lpstr>
      <vt:lpstr>'SO 310.1 - VODOVOD'!Názvy_tisku</vt:lpstr>
      <vt:lpstr>'SO 310.2 - VODOVOD'!Názvy_tisku</vt:lpstr>
      <vt:lpstr>'SO 320.1 - VODOVODNÍ PŘÍP...'!Názvy_tisku</vt:lpstr>
      <vt:lpstr>'SO 320.2 - VODOVODNÍ PŘÍP...'!Názvy_tisku</vt:lpstr>
      <vt:lpstr>'SO 330.2 - OBNOVA ULIČNÍC...'!Názvy_tisku</vt:lpstr>
      <vt:lpstr>'91.1 - OSTATNÍ NÁKLADY'!Oblast_tisku</vt:lpstr>
      <vt:lpstr>'91.2 - OSTATNÍ NÁKLADY'!Oblast_tisku</vt:lpstr>
      <vt:lpstr>'Rekapitulace stavby'!Oblast_tisku</vt:lpstr>
      <vt:lpstr>'SO 310.1 - VODOVOD'!Oblast_tisku</vt:lpstr>
      <vt:lpstr>'SO 310.2 - VODOVOD'!Oblast_tisku</vt:lpstr>
      <vt:lpstr>'SO 320.1 - VODOVODNÍ PŘÍP...'!Oblast_tisku</vt:lpstr>
      <vt:lpstr>'SO 320.2 - VODOVODNÍ PŘÍP...'!Oblast_tisku</vt:lpstr>
      <vt:lpstr>'SO 330.2 - OBNOVA ULIČNÍC...'!Oblast_tisku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DESKTOP-0NNU50Q\Admin</dc:creator>
  <cp:lastModifiedBy>Michal Obrtel</cp:lastModifiedBy>
  <dcterms:created xsi:type="dcterms:W3CDTF">2025-11-10T10:56:24Z</dcterms:created>
  <dcterms:modified xsi:type="dcterms:W3CDTF">2025-11-10T10:57:54Z</dcterms:modified>
</cp:coreProperties>
</file>