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5" yWindow="-15" windowWidth="14415" windowHeight="15180"/>
  </bookViews>
  <sheets>
    <sheet name="Stavba" sheetId="1" r:id="rId1"/>
    <sheet name="VzorPolozky" sheetId="10" state="hidden" r:id="rId2"/>
    <sheet name="SO 01 00 Pol" sheetId="12" r:id="rId3"/>
    <sheet name="SO 01 SO 01 Pol" sheetId="13" r:id="rId4"/>
  </sheets>
  <externalReferences>
    <externalReference r:id="rId5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00 Pol'!$1:$7</definedName>
    <definedName name="_xlnm.Print_Titles" localSheetId="3">'SO 01 SO 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00 Pol'!$A$1:$Y$39</definedName>
    <definedName name="_xlnm.Print_Area" localSheetId="3">'SO 01 SO 01 Pol'!$A$1:$Y$244</definedName>
    <definedName name="_xlnm.Print_Area" localSheetId="0">Stavba!$A$1:$J$62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/>
  <c r="I60"/>
  <c r="I59"/>
  <c r="I58"/>
  <c r="I57"/>
  <c r="I56"/>
  <c r="G42"/>
  <c r="F42"/>
  <c r="BA179" i="13"/>
  <c r="BA141"/>
  <c r="BA33"/>
  <c r="BA27"/>
  <c r="BA13"/>
  <c r="BA10"/>
  <c r="Q8"/>
  <c r="G9"/>
  <c r="I9"/>
  <c r="K9"/>
  <c r="M9"/>
  <c r="O9"/>
  <c r="Q9"/>
  <c r="V9"/>
  <c r="V8" s="1"/>
  <c r="G19"/>
  <c r="G8" s="1"/>
  <c r="I55" i="1" s="1"/>
  <c r="I19" i="13"/>
  <c r="I8" s="1"/>
  <c r="K19"/>
  <c r="K8" s="1"/>
  <c r="M19"/>
  <c r="O19"/>
  <c r="Q19"/>
  <c r="V19"/>
  <c r="G24"/>
  <c r="I24"/>
  <c r="K24"/>
  <c r="M24"/>
  <c r="O24"/>
  <c r="Q24"/>
  <c r="V24"/>
  <c r="G32"/>
  <c r="M32" s="1"/>
  <c r="I32"/>
  <c r="K32"/>
  <c r="O32"/>
  <c r="Q32"/>
  <c r="V32"/>
  <c r="G37"/>
  <c r="I37"/>
  <c r="K37"/>
  <c r="M37"/>
  <c r="O37"/>
  <c r="Q37"/>
  <c r="V37"/>
  <c r="G42"/>
  <c r="I42"/>
  <c r="K42"/>
  <c r="M42"/>
  <c r="O42"/>
  <c r="Q42"/>
  <c r="V42"/>
  <c r="G47"/>
  <c r="I47"/>
  <c r="K47"/>
  <c r="M47"/>
  <c r="O47"/>
  <c r="O8" s="1"/>
  <c r="Q47"/>
  <c r="V47"/>
  <c r="G51"/>
  <c r="I51"/>
  <c r="K51"/>
  <c r="M51"/>
  <c r="O51"/>
  <c r="Q51"/>
  <c r="V51"/>
  <c r="G56"/>
  <c r="I56"/>
  <c r="K56"/>
  <c r="G57"/>
  <c r="I57"/>
  <c r="K57"/>
  <c r="M57"/>
  <c r="M56" s="1"/>
  <c r="O57"/>
  <c r="O56" s="1"/>
  <c r="Q57"/>
  <c r="Q56" s="1"/>
  <c r="V57"/>
  <c r="V56" s="1"/>
  <c r="G59"/>
  <c r="G60"/>
  <c r="I60"/>
  <c r="I59" s="1"/>
  <c r="K60"/>
  <c r="K59" s="1"/>
  <c r="M60"/>
  <c r="M59" s="1"/>
  <c r="O60"/>
  <c r="O59" s="1"/>
  <c r="Q60"/>
  <c r="Q59" s="1"/>
  <c r="V60"/>
  <c r="G89"/>
  <c r="I89"/>
  <c r="K89"/>
  <c r="M89"/>
  <c r="O89"/>
  <c r="Q89"/>
  <c r="V89"/>
  <c r="V59" s="1"/>
  <c r="G93"/>
  <c r="I93"/>
  <c r="K93"/>
  <c r="M93"/>
  <c r="O93"/>
  <c r="Q93"/>
  <c r="V93"/>
  <c r="G97"/>
  <c r="I97"/>
  <c r="K97"/>
  <c r="M97"/>
  <c r="O97"/>
  <c r="Q97"/>
  <c r="V97"/>
  <c r="G125"/>
  <c r="I125"/>
  <c r="G126"/>
  <c r="I126"/>
  <c r="K126"/>
  <c r="K125" s="1"/>
  <c r="M126"/>
  <c r="M125" s="1"/>
  <c r="O126"/>
  <c r="O125" s="1"/>
  <c r="Q126"/>
  <c r="Q125" s="1"/>
  <c r="V126"/>
  <c r="V125" s="1"/>
  <c r="G178"/>
  <c r="G177" s="1"/>
  <c r="I178"/>
  <c r="I177" s="1"/>
  <c r="K178"/>
  <c r="K177" s="1"/>
  <c r="M178"/>
  <c r="O178"/>
  <c r="O177" s="1"/>
  <c r="Q178"/>
  <c r="V178"/>
  <c r="G184"/>
  <c r="I184"/>
  <c r="K184"/>
  <c r="M184"/>
  <c r="O184"/>
  <c r="Q184"/>
  <c r="Q177" s="1"/>
  <c r="V184"/>
  <c r="V177" s="1"/>
  <c r="G190"/>
  <c r="M190" s="1"/>
  <c r="I190"/>
  <c r="K190"/>
  <c r="O190"/>
  <c r="Q190"/>
  <c r="V190"/>
  <c r="G195"/>
  <c r="I195"/>
  <c r="K195"/>
  <c r="M195"/>
  <c r="O195"/>
  <c r="Q195"/>
  <c r="V195"/>
  <c r="G200"/>
  <c r="M200" s="1"/>
  <c r="I200"/>
  <c r="K200"/>
  <c r="O200"/>
  <c r="Q200"/>
  <c r="V200"/>
  <c r="G205"/>
  <c r="I205"/>
  <c r="K205"/>
  <c r="M205"/>
  <c r="O205"/>
  <c r="Q205"/>
  <c r="V205"/>
  <c r="G211"/>
  <c r="I211"/>
  <c r="K211"/>
  <c r="M211"/>
  <c r="O211"/>
  <c r="Q211"/>
  <c r="V211"/>
  <c r="G216"/>
  <c r="I216"/>
  <c r="K216"/>
  <c r="M216"/>
  <c r="O216"/>
  <c r="Q216"/>
  <c r="V216"/>
  <c r="G222"/>
  <c r="I222"/>
  <c r="K222"/>
  <c r="M222"/>
  <c r="O222"/>
  <c r="Q222"/>
  <c r="V222"/>
  <c r="G227"/>
  <c r="M227" s="1"/>
  <c r="I227"/>
  <c r="K227"/>
  <c r="O227"/>
  <c r="Q227"/>
  <c r="V227"/>
  <c r="G232"/>
  <c r="I232"/>
  <c r="K232"/>
  <c r="M232"/>
  <c r="O232"/>
  <c r="Q232"/>
  <c r="V232"/>
  <c r="G237"/>
  <c r="I237"/>
  <c r="K237"/>
  <c r="M237"/>
  <c r="O237"/>
  <c r="Q237"/>
  <c r="V237"/>
  <c r="AE243"/>
  <c r="F43" i="1" s="1"/>
  <c r="G38" i="12"/>
  <c r="BA35"/>
  <c r="BA26"/>
  <c r="BA23"/>
  <c r="BA20"/>
  <c r="BA16"/>
  <c r="BA13"/>
  <c r="BA10"/>
  <c r="O8"/>
  <c r="G9"/>
  <c r="AF38" s="1"/>
  <c r="I9"/>
  <c r="K9"/>
  <c r="M9"/>
  <c r="O9"/>
  <c r="Q9"/>
  <c r="Q8" s="1"/>
  <c r="V9"/>
  <c r="V8" s="1"/>
  <c r="G12"/>
  <c r="M12" s="1"/>
  <c r="M8" s="1"/>
  <c r="I12"/>
  <c r="I8" s="1"/>
  <c r="K12"/>
  <c r="K8" s="1"/>
  <c r="O12"/>
  <c r="Q12"/>
  <c r="V12"/>
  <c r="G15"/>
  <c r="I15"/>
  <c r="K15"/>
  <c r="M15"/>
  <c r="O15"/>
  <c r="Q15"/>
  <c r="V15"/>
  <c r="G18"/>
  <c r="G19"/>
  <c r="I19"/>
  <c r="I18" s="1"/>
  <c r="K19"/>
  <c r="K18" s="1"/>
  <c r="M19"/>
  <c r="O19"/>
  <c r="O18" s="1"/>
  <c r="Q19"/>
  <c r="Q18" s="1"/>
  <c r="V19"/>
  <c r="G22"/>
  <c r="I22"/>
  <c r="K22"/>
  <c r="M22"/>
  <c r="O22"/>
  <c r="Q22"/>
  <c r="V22"/>
  <c r="V18" s="1"/>
  <c r="G25"/>
  <c r="I25"/>
  <c r="K25"/>
  <c r="M25"/>
  <c r="O25"/>
  <c r="Q25"/>
  <c r="V25"/>
  <c r="G28"/>
  <c r="I28"/>
  <c r="K28"/>
  <c r="M28"/>
  <c r="O28"/>
  <c r="Q28"/>
  <c r="V28"/>
  <c r="G30"/>
  <c r="M30" s="1"/>
  <c r="I30"/>
  <c r="K30"/>
  <c r="O30"/>
  <c r="Q30"/>
  <c r="V30"/>
  <c r="G32"/>
  <c r="I32"/>
  <c r="K32"/>
  <c r="M32"/>
  <c r="O32"/>
  <c r="Q32"/>
  <c r="V32"/>
  <c r="AE38"/>
  <c r="I20" i="1"/>
  <c r="I19"/>
  <c r="I18"/>
  <c r="I17"/>
  <c r="H42"/>
  <c r="I42" s="1"/>
  <c r="H40"/>
  <c r="J28"/>
  <c r="J26"/>
  <c r="G38"/>
  <c r="F38"/>
  <c r="J23"/>
  <c r="J24"/>
  <c r="J25"/>
  <c r="J27"/>
  <c r="E24"/>
  <c r="E26"/>
  <c r="I62" l="1"/>
  <c r="J58" s="1"/>
  <c r="I16"/>
  <c r="I21" s="1"/>
  <c r="F41"/>
  <c r="F39"/>
  <c r="G243" i="13"/>
  <c r="M8"/>
  <c r="M177"/>
  <c r="AF243"/>
  <c r="M18" i="12"/>
  <c r="G8"/>
  <c r="J56" i="1" l="1"/>
  <c r="J57"/>
  <c r="J60"/>
  <c r="J61"/>
  <c r="G41"/>
  <c r="H41" s="1"/>
  <c r="I41" s="1"/>
  <c r="G43"/>
  <c r="H43" s="1"/>
  <c r="I43" s="1"/>
  <c r="G39"/>
  <c r="G44" s="1"/>
  <c r="G25" s="1"/>
  <c r="A25" s="1"/>
  <c r="A26" s="1"/>
  <c r="G26" s="1"/>
  <c r="F44"/>
  <c r="J59"/>
  <c r="J55"/>
  <c r="J42"/>
  <c r="J41"/>
  <c r="J43"/>
  <c r="J39"/>
  <c r="J62" l="1"/>
  <c r="J44"/>
  <c r="H39"/>
  <c r="H44" s="1"/>
  <c r="G23"/>
  <c r="A23" s="1"/>
  <c r="A24" s="1"/>
  <c r="G24" s="1"/>
  <c r="A27" s="1"/>
  <c r="A29" s="1"/>
  <c r="G29" s="1"/>
  <c r="G27" s="1"/>
  <c r="G28"/>
  <c r="I39" l="1"/>
  <c r="I44" s="1"/>
</calcChain>
</file>

<file path=xl/sharedStrings.xml><?xml version="1.0" encoding="utf-8"?>
<sst xmlns="http://schemas.openxmlformats.org/spreadsheetml/2006/main" count="925" uniqueCount="326">
  <si>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</si>
  <si>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</si>
  <si>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</si>
  <si>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</si>
  <si>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</si>
  <si>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</si>
  <si>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</si>
  <si>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</si>
  <si>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</si>
  <si>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</si>
  <si>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</si>
  <si>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</si>
  <si>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</si>
  <si>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</si>
  <si>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</si>
  <si>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</si>
  <si>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</si>
  <si>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</si>
  <si>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</si>
  <si>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</si>
  <si>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</si>
  <si>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</si>
  <si>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</si>
  <si>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</si>
  <si>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</si>
  <si>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</si>
  <si>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</si>
  <si>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</si>
  <si>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</si>
  <si>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</si>
  <si>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</si>
  <si>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</si>
  <si>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</si>
  <si>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</si>
  <si>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</si>
  <si>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</si>
  <si>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</si>
  <si>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</si>
  <si>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</si>
  <si>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</si>
  <si>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</si>
  <si>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DRLY/N069.1</t>
  </si>
  <si>
    <t>ODSTRANĚNÍ  STAVBY V AREÁLU  KRAVÍ HORA NA UL. RYBKOVA V BRNĚ - p.č. 741 v k.ú. VEVEŘÍ - BUDOVA</t>
  </si>
  <si>
    <t>Stavba</t>
  </si>
  <si>
    <t>Stavební objekt</t>
  </si>
  <si>
    <t>SO 01</t>
  </si>
  <si>
    <t>BUDOVA</t>
  </si>
  <si>
    <t>00</t>
  </si>
  <si>
    <t>VEDLEJŠÍ A OSTATNÍ NÁKLADY</t>
  </si>
  <si>
    <t>Celkem za stavbu</t>
  </si>
  <si>
    <t>CZK</t>
  </si>
  <si>
    <t>#POPS</t>
  </si>
  <si>
    <t>Popis stavby: DRLY/N069.1 - ODSTRANĚNÍ  STAVBY V AREÁLU  KRAVÍ HORA NA UL. RYBKOVA V BRNĚ - p.č. 741 v k.ú. VEVEŘÍ - BUDOVA</t>
  </si>
  <si>
    <t>#POPO</t>
  </si>
  <si>
    <t>Popis objektu: SO 01 - BUDOVA</t>
  </si>
  <si>
    <t>#POPR</t>
  </si>
  <si>
    <t>Popis rozpočtu: 00 - VEDLEJŠÍ A OSTATNÍ NÁKLADY</t>
  </si>
  <si>
    <t>Popis rozpočtu: SO 01 - BUDOVA</t>
  </si>
  <si>
    <t>Rekapitulace dílů</t>
  </si>
  <si>
    <t>Typ dílu</t>
  </si>
  <si>
    <t>1</t>
  </si>
  <si>
    <t>Zemní práce</t>
  </si>
  <si>
    <t>95</t>
  </si>
  <si>
    <t>Dokončovací konstrukce na pozemních stavbách</t>
  </si>
  <si>
    <t>96</t>
  </si>
  <si>
    <t>Bourání konstrukcí</t>
  </si>
  <si>
    <t>98</t>
  </si>
  <si>
    <t>Demolice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</si>
  <si>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</si>
  <si>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</si>
  <si>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</si>
  <si>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</si>
  <si>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</si>
  <si>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</si>
  <si>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</si>
  <si>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</si>
  <si>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</si>
  <si>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</si>
  <si>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</si>
  <si>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</si>
  <si>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</si>
  <si>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</si>
  <si>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</si>
  <si>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</si>
  <si>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</si>
  <si>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</si>
  <si>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</si>
  <si>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</si>
  <si>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</si>
  <si>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</si>
  <si>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</si>
  <si>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</si>
  <si>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</si>
  <si>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</si>
  <si>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</si>
  <si>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</si>
  <si>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</si>
  <si>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</si>
  <si>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</si>
  <si>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</si>
  <si>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</si>
  <si>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</si>
  <si>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</si>
  <si>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</si>
  <si>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 xml:space="preserve">sada  </t>
  </si>
  <si>
    <t>RTS 25/ II</t>
  </si>
  <si>
    <t>Indiv</t>
  </si>
  <si>
    <t>VRN</t>
  </si>
  <si>
    <t>Běžná</t>
  </si>
  <si>
    <t>POL99_8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</si>
  <si>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</si>
  <si>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</si>
  <si>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SPU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</si>
  <si>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</si>
  <si>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</si>
  <si>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</si>
  <si>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</si>
  <si>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</si>
  <si>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</si>
  <si>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</si>
  <si>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</si>
  <si>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řád), náklady na oplocení, osvětlení, označení a zabezpečení výkopu, náklady na nepřetržitou ostrahu staveniště.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</si>
  <si>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</si>
  <si>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</si>
  <si>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</si>
  <si>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</si>
  <si>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</si>
  <si>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</si>
  <si>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ON_002</t>
  </si>
  <si>
    <t>Opatření pro práce s nebezpečnými materiály v souladu s bezpečnostními a hygienickými předpisy</t>
  </si>
  <si>
    <t>Vlastní</t>
  </si>
  <si>
    <t>ON_10</t>
  </si>
  <si>
    <t>Dodatečný stavebně - technický průzkum</t>
  </si>
  <si>
    <t xml:space="preserve">hod   </t>
  </si>
  <si>
    <t>ON_11</t>
  </si>
  <si>
    <t>Vyčištění stávajícího objektu, odstranění komunálního odpadu, odvoz a likvidace odpadu</t>
  </si>
  <si>
    <t>soubor</t>
  </si>
  <si>
    <t>A) Technická zpráva</t>
  </si>
  <si>
    <t>A.1 Popis technologického postupu prací:</t>
  </si>
  <si>
    <t>- nejprve bude objekt vyčištěn, odstraněn veškerý komunální odpad z vnitřních a venkovních prostor stavby. Jedná se o různý nábytek, kovový odpad, zbytky z dob provozu, věci ponechané nájemci, atd.</t>
  </si>
  <si>
    <t>SUM</t>
  </si>
  <si>
    <t>END</t>
  </si>
  <si>
    <t>162606112R00</t>
  </si>
  <si>
    <t xml:space="preserve">Vodorovné přemístění výkopku zemina pro zúrodnění, vzdálenost přes 4000 do 5000,  </t>
  </si>
  <si>
    <t>m3</t>
  </si>
  <si>
    <t>823-2</t>
  </si>
  <si>
    <t>RTS 25/ I</t>
  </si>
  <si>
    <t>Práce</t>
  </si>
  <si>
    <t>POL1_</t>
  </si>
  <si>
    <t>bez naložení, avšak se složením zemin schopných zúrodnění, kamenouhelných hlušin a výsypkových materiálů, příplatek za každých dalších i započatých 1000 m,</t>
  </si>
  <si>
    <t>SPI</t>
  </si>
  <si>
    <t>Včetně:</t>
  </si>
  <si>
    <t>- shrnutí výkopku ve výkopišti a hrubé rozhrnutí v násypišti,</t>
  </si>
  <si>
    <t>- udržování sjízdnosti cest uvnitř násypiště i výkopiště, pokud vrcholky nerovností nejsou   vyšší než +- 0,5 m,</t>
  </si>
  <si>
    <t>- příplatky za jízdu v terénu uvnitř výkopiště i násypiště.</t>
  </si>
  <si>
    <t xml:space="preserve">VÝMĚRA VIZ TZ  - ČÁST KUBATURY : </t>
  </si>
  <si>
    <t>VV</t>
  </si>
  <si>
    <t xml:space="preserve">SO 01 - Budova (zastavěná plocha 1.166,7m2 : </t>
  </si>
  <si>
    <t>1166,7*1,1*0,2</t>
  </si>
  <si>
    <t>167103101R00</t>
  </si>
  <si>
    <t>Nakládání výkopku zemina schopná zúrodnění</t>
  </si>
  <si>
    <t>neulehlého z hromad</t>
  </si>
  <si>
    <t>174101101R00</t>
  </si>
  <si>
    <t>Zásyp sypaninou se zhutněním jam, šachet, rýh nebo kolem objektů v těchto vykopávkách</t>
  </si>
  <si>
    <t>800-1</t>
  </si>
  <si>
    <t>z jakékoliv horniny s uložením výkopku po vrstvách,</t>
  </si>
  <si>
    <t>včetně strojního přemístění materiálu pro zásyp ze vzdálenosti do 10 m od okraje zásypu</t>
  </si>
  <si>
    <t xml:space="preserve">D.b-02 : </t>
  </si>
  <si>
    <t>(32,4*2,0+43,2*2,0+20,75*2,35+12,02*2,35+26,77*2,9+13,15*2,9)*1,1</t>
  </si>
  <si>
    <t>181301113R00</t>
  </si>
  <si>
    <t>Rozprostření a urovnání ornice v rovině v souvislé ploše přes 500 m2, tloušťka vrstvy přes 150 do 200 mm</t>
  </si>
  <si>
    <t>m2</t>
  </si>
  <si>
    <t>s případným nutným přemístěním hromad nebo dočasných skládek na místo potřeby ze vzdálenosti do 30 m, v rovině nebo ve svahu do 1 : 5,</t>
  </si>
  <si>
    <t>1166,7*1,1</t>
  </si>
  <si>
    <t>182001131R00</t>
  </si>
  <si>
    <t>Plošná úprava terénu při nerovnostech terénu přes 150 do 200 mm, v rovině nebo na svahu do 1:5</t>
  </si>
  <si>
    <t>823-1</t>
  </si>
  <si>
    <t>s urovnáním povrchu, bez doplnění ornice, v hornině 1 až 4,</t>
  </si>
  <si>
    <t>180400120RA0</t>
  </si>
  <si>
    <t>Založení trávníku s dodáním osiva parkového, v rovině, s odplevelením</t>
  </si>
  <si>
    <t>AP-HSV</t>
  </si>
  <si>
    <t>Agregovaná položka</t>
  </si>
  <si>
    <t>POL2_</t>
  </si>
  <si>
    <t>Včetně přesunu hmot, prvního pokosení, naložení odpadu a odvezení do 20 km, se složením.</t>
  </si>
  <si>
    <t>5832011R</t>
  </si>
  <si>
    <t>zemina zahradní; netříděná</t>
  </si>
  <si>
    <t>t</t>
  </si>
  <si>
    <t>SPCM</t>
  </si>
  <si>
    <t>Specifikace</t>
  </si>
  <si>
    <t>POL3_</t>
  </si>
  <si>
    <t>1166,7*1,1*0,2*1,25</t>
  </si>
  <si>
    <t>58330002.AR</t>
  </si>
  <si>
    <t>Kamenivo přírodní těžené; štěrkopísek; typ: netříděný</t>
  </si>
  <si>
    <t>(32,4*2,0+43,2*2,0+20,75*2,35+12,02*2,35+26,77*2,9+13,15*2,9)*1,1*1,6</t>
  </si>
  <si>
    <t>95521117119R00</t>
  </si>
  <si>
    <t>Kontrola a případné odpojení rozvodů inž. sítí před demolicí</t>
  </si>
  <si>
    <t>961044111R00</t>
  </si>
  <si>
    <t>Bourání základů z betonu prostého</t>
  </si>
  <si>
    <t>801-3</t>
  </si>
  <si>
    <t>nebo vybourání otvorů průřezové plochy přes 4 m2 v základech,</t>
  </si>
  <si>
    <t xml:space="preserve">OD ÚROVNĚ +-0,00 : </t>
  </si>
  <si>
    <t xml:space="preserve">Kubatura 1 : </t>
  </si>
  <si>
    <t>8,7615</t>
  </si>
  <si>
    <t xml:space="preserve">Kubatura 2 : </t>
  </si>
  <si>
    <t>85,18125</t>
  </si>
  <si>
    <t xml:space="preserve">Kubatura 3 : </t>
  </si>
  <si>
    <t>4,83</t>
  </si>
  <si>
    <t xml:space="preserve">Kubatura 5 : </t>
  </si>
  <si>
    <t>47,775</t>
  </si>
  <si>
    <t xml:space="preserve">Kubatura 6 : </t>
  </si>
  <si>
    <t xml:space="preserve">Kubatura 7 : </t>
  </si>
  <si>
    <t>76,44</t>
  </si>
  <si>
    <t xml:space="preserve">Kubatura 8 : </t>
  </si>
  <si>
    <t>42,8375</t>
  </si>
  <si>
    <t xml:space="preserve">Kubatura 9 : </t>
  </si>
  <si>
    <t>64,89625</t>
  </si>
  <si>
    <t xml:space="preserve">Kubatura 11 : </t>
  </si>
  <si>
    <t>29,19125</t>
  </si>
  <si>
    <t xml:space="preserve">Kubatura 12 : </t>
  </si>
  <si>
    <t>62,622</t>
  </si>
  <si>
    <t xml:space="preserve">Kubatura 14 : </t>
  </si>
  <si>
    <t>6,7425</t>
  </si>
  <si>
    <t xml:space="preserve">výměra - viz položka 961044111R00 : </t>
  </si>
  <si>
    <t>-294,77787</t>
  </si>
  <si>
    <t>965042241R00</t>
  </si>
  <si>
    <t>Bourání podkladů pod dlažby nebo litých celistvých dlažeb a mazanin  betonových nebo z litého asfaltu, tloušťky přes 100 mm, plochy přes 4 m2</t>
  </si>
  <si>
    <t>(29,205+170,3625+9,66+6,36+95,55+95,55+152,88+85,675+129,7925+98,43+58,3825+125,244+95,76+13,485+12,775)*0,25</t>
  </si>
  <si>
    <t>965049112R00</t>
  </si>
  <si>
    <t>Bourání podkladů pod dlažby nebo litých celistvých dlažeb a mazanin  příplatek za bourání mazanin vyztužených svařovanou sítí, tloušťky přes 100 mm</t>
  </si>
  <si>
    <t>965082941R00</t>
  </si>
  <si>
    <t>Odstranění násypu pod podlahami a ochranného na střechách tloušťky přes 200 mm, jakékoliv plochy</t>
  </si>
  <si>
    <t>8,7615*0,7</t>
  </si>
  <si>
    <t>85,18125*0,7</t>
  </si>
  <si>
    <t>4,83*0,7</t>
  </si>
  <si>
    <t>47,775*0,7</t>
  </si>
  <si>
    <t>76,44*0,7</t>
  </si>
  <si>
    <t>42,8375*0,7</t>
  </si>
  <si>
    <t>64,89625*0,7</t>
  </si>
  <si>
    <t>29,19125*0,7</t>
  </si>
  <si>
    <t>62,622*0,7</t>
  </si>
  <si>
    <t>6,7425*0,7</t>
  </si>
  <si>
    <t>-294,77787*0,7</t>
  </si>
  <si>
    <t>981011313R00</t>
  </si>
  <si>
    <t>Demolice budov prováděné postupným rozebíráním z cihel, kamene, smíšeného a hrázděného zdiva, tvárnic na maltu vápennou nebo vápenocementovou, s podílem konstrukcí přes 15 do 20 %</t>
  </si>
  <si>
    <t>800-6</t>
  </si>
  <si>
    <t>SO 01 - Budova (zastavěná plocha 1.166,7m2:</t>
  </si>
  <si>
    <t>- odstranění náletové zeleně v okolí staveb.</t>
  </si>
  <si>
    <t>- nejprve bude objekt vyčištěn, odstraněn veškerý komunální odpad z vnitřních a venkovních prostor</t>
  </si>
  <si>
    <t>stavby. Jedná se o různý nábytek, kovový odpad, zbytky z dob provozu, věci ponechané nájemci, atd.</t>
  </si>
  <si>
    <t>- odstranění výrobků obsahujících azbest (nadstřešní nástavce zděných komínů a vlnovka přístřešku),</t>
  </si>
  <si>
    <t>oddělené vynětí ze stavby, práce ve vymezených kontrolních pásmech.</t>
  </si>
  <si>
    <t>- odstranění rozvodů a zařízení umístěných na fasádách.</t>
  </si>
  <si>
    <t>- demontáž vnitřních rozvodů (UT, elektro..)</t>
  </si>
  <si>
    <t>- demontáž všech výplní okenních a dveřních otvorům atp.</t>
  </si>
  <si>
    <t>- odstranění střešních krytin, oplechování, parapetů.</t>
  </si>
  <si>
    <t>- odstranění podlahových krytin</t>
  </si>
  <si>
    <t>- odstranění ostatních separovatelných materiálů a konstrukcí</t>
  </si>
  <si>
    <t>- postupné bourání krovů, střešních vazníků, stropů a obvodových stěn</t>
  </si>
  <si>
    <t>- bourání podlah na terénu</t>
  </si>
  <si>
    <t>- suterénní prostory budou vybourány částečně (dle vyznačení ve výkresech), následně prostory zasypány</t>
  </si>
  <si>
    <t>(štěrkopískem získaným z podloží zpevněných ploch)</t>
  </si>
  <si>
    <t>- úprava pláně: rozprostření ornice v tl. 200mm, zatravnění.</t>
  </si>
  <si>
    <t>122,661</t>
  </si>
  <si>
    <t>655,895625</t>
  </si>
  <si>
    <t>31,878</t>
  </si>
  <si>
    <t xml:space="preserve">Kubatura 4 : </t>
  </si>
  <si>
    <t>1,272</t>
  </si>
  <si>
    <t>391,755</t>
  </si>
  <si>
    <t>377,4225</t>
  </si>
  <si>
    <t>573,3</t>
  </si>
  <si>
    <t>419,8075</t>
  </si>
  <si>
    <t>635,98325</t>
  </si>
  <si>
    <t xml:space="preserve">Kubatura 10 : </t>
  </si>
  <si>
    <t>620,109</t>
  </si>
  <si>
    <t>286,07425</t>
  </si>
  <si>
    <t>632,4822</t>
  </si>
  <si>
    <t xml:space="preserve">Kubatura 13 : </t>
  </si>
  <si>
    <t>612,864</t>
  </si>
  <si>
    <t>43,152</t>
  </si>
  <si>
    <t xml:space="preserve">Kubatura 15 : </t>
  </si>
  <si>
    <t>14,69125</t>
  </si>
  <si>
    <t>979951112R00</t>
  </si>
  <si>
    <t>Výkup kovů železný šrot, tloušťky nad 4 mm</t>
  </si>
  <si>
    <t>Přesun suti</t>
  </si>
  <si>
    <t>POL8_</t>
  </si>
  <si>
    <t>Pro vyjádření výnosu ve prospěch zhotovitele je nutné jednotkovou cenu uvést se záporným znaménkem. (Získaná částka ponižuje náklad stavby.)</t>
  </si>
  <si>
    <t xml:space="preserve">Demontážní hmotnosti z položek s pořadovými čísly: : </t>
  </si>
  <si>
    <t xml:space="preserve">10,11,13,14, : </t>
  </si>
  <si>
    <t>Součet: : 185,30764</t>
  </si>
  <si>
    <t>979081111R00</t>
  </si>
  <si>
    <t>Odvoz suti a vybouraných hmot na skládku do 1 km</t>
  </si>
  <si>
    <t>Včetně naložení na dopravní prostředek a složení na skládku, bez poplatku za skládku.</t>
  </si>
  <si>
    <t>Součet: : 3088,46062</t>
  </si>
  <si>
    <t>979081121R00</t>
  </si>
  <si>
    <t>Odvoz suti a vybouraných hmot na skládku příplatek za každý další 1 km</t>
  </si>
  <si>
    <t>Součet: : 58680,75181</t>
  </si>
  <si>
    <t>979082111R00</t>
  </si>
  <si>
    <t>Vnitrostaveništní doprava suti a vybouraných hmot do 10 m</t>
  </si>
  <si>
    <t>979990121R00</t>
  </si>
  <si>
    <t>Poplatek za uložení, asfaltové pásy,  , skupina 17 03 02 z Katalogu odpadů</t>
  </si>
  <si>
    <t>Součet: : 18,53076</t>
  </si>
  <si>
    <t>979990161R00</t>
  </si>
  <si>
    <t>Poplatek za uložení, dřevo,  , skupina 17 02 01 z Katalogu odpadů</t>
  </si>
  <si>
    <t>kategorie 17 02 01 dřevo</t>
  </si>
  <si>
    <t>Součet: : 154,42303</t>
  </si>
  <si>
    <t>979990201R00</t>
  </si>
  <si>
    <t>Poplatek za uložení, azbestocementové výrobky,  , skupina 17 06 05 z Katalogu odpadů</t>
  </si>
  <si>
    <t>Součet: : 1,54423</t>
  </si>
  <si>
    <t>979999997R00</t>
  </si>
  <si>
    <t>Poplatek za recyklaci, směsi suti betonu, cihel, tašek a keramiky, kusovost do 1600 cm2, skupina 17 01 07 z Katalogu odpadů</t>
  </si>
  <si>
    <t>17 107</t>
  </si>
  <si>
    <t>Součet: : 1820,64754</t>
  </si>
  <si>
    <t>979098148O</t>
  </si>
  <si>
    <t>Skládkovné - ostatní materiály, mimo samostatně uvedené, nevhodné k recyklaci</t>
  </si>
  <si>
    <t xml:space="preserve">t     </t>
  </si>
  <si>
    <t>Součet: : 691,81518</t>
  </si>
  <si>
    <t>979990121R80</t>
  </si>
  <si>
    <t>Poplatek za skládku suti - kabely, 170411</t>
  </si>
  <si>
    <t>Součet: : 3,08846</t>
  </si>
  <si>
    <t>979990121R90</t>
  </si>
  <si>
    <t>Poplatek za skládku suti - izolační materiály, 170604</t>
  </si>
  <si>
    <t>Součet: : 30,88461</t>
  </si>
  <si>
    <t>979990162S00</t>
  </si>
  <si>
    <t>Poplatek za skládku suti - sklo, 170202 Katalog odpadů</t>
  </si>
  <si>
    <t>Součet: : 15,44230</t>
  </si>
  <si>
    <t>suterénní prostory budou vybourány částečně (dle vyznačení ve výkresech), následně prostory zasypány (materiálem získaným z podloží podlah nepodklepených částí budovy) - vč. naložení a dopravy na místo zásypu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</si>
</sst>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4" fillId="4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7" xfId="0" applyNumberFormat="1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5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165" fontId="15" fillId="0" borderId="0" xfId="0" applyNumberFormat="1" applyFont="1" applyBorder="1" applyAlignment="1">
      <alignment vertical="top" shrinkToFit="1"/>
    </xf>
    <xf numFmtId="4" fontId="15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8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5" fillId="0" borderId="39" xfId="0" applyFont="1" applyBorder="1" applyAlignment="1">
      <alignment vertical="top"/>
    </xf>
    <xf numFmtId="49" fontId="15" fillId="0" borderId="40" xfId="0" applyNumberFormat="1" applyFont="1" applyBorder="1" applyAlignment="1">
      <alignment vertical="top"/>
    </xf>
    <xf numFmtId="0" fontId="15" fillId="0" borderId="40" xfId="0" applyFont="1" applyBorder="1" applyAlignment="1">
      <alignment horizontal="center" vertical="top" shrinkToFit="1"/>
    </xf>
    <xf numFmtId="165" fontId="15" fillId="0" borderId="40" xfId="0" applyNumberFormat="1" applyFont="1" applyBorder="1" applyAlignment="1">
      <alignment vertical="top" shrinkToFit="1"/>
    </xf>
    <xf numFmtId="4" fontId="15" fillId="3" borderId="40" xfId="0" applyNumberFormat="1" applyFont="1" applyFill="1" applyBorder="1" applyAlignment="1" applyProtection="1">
      <alignment vertical="top" shrinkToFit="1"/>
      <protection locked="0"/>
    </xf>
    <xf numFmtId="4" fontId="15" fillId="0" borderId="40" xfId="0" applyNumberFormat="1" applyFont="1" applyBorder="1" applyAlignment="1">
      <alignment vertical="top" shrinkToFit="1"/>
    </xf>
    <xf numFmtId="4" fontId="15" fillId="0" borderId="41" xfId="0" applyNumberFormat="1" applyFont="1" applyBorder="1" applyAlignment="1">
      <alignment vertical="top" shrinkToFit="1"/>
    </xf>
    <xf numFmtId="0" fontId="17" fillId="0" borderId="0" xfId="0" applyNumberFormat="1" applyFont="1" applyAlignment="1">
      <alignment wrapText="1"/>
    </xf>
    <xf numFmtId="49" fontId="5" fillId="2" borderId="18" xfId="0" applyNumberFormat="1" applyFont="1" applyFill="1" applyBorder="1" applyAlignment="1">
      <alignment horizontal="left" vertical="top" wrapText="1"/>
    </xf>
    <xf numFmtId="49" fontId="15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8" fillId="0" borderId="0" xfId="0" quotePrefix="1" applyNumberFormat="1" applyFont="1" applyBorder="1" applyAlignment="1">
      <alignment horizontal="left" vertical="top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49" fontId="15" fillId="3" borderId="0" xfId="0" applyNumberFormat="1" applyFont="1" applyFill="1" applyBorder="1" applyAlignment="1" applyProtection="1">
      <alignment horizontal="left" vertical="top" wrapText="1"/>
      <protection locked="0"/>
    </xf>
    <xf numFmtId="49" fontId="15" fillId="3" borderId="0" xfId="0" applyNumberFormat="1" applyFont="1" applyFill="1" applyBorder="1" applyAlignment="1" applyProtection="1">
      <alignment vertical="top"/>
      <protection locked="0"/>
    </xf>
    <xf numFmtId="49" fontId="15" fillId="3" borderId="18" xfId="0" applyNumberFormat="1" applyFont="1" applyFill="1" applyBorder="1" applyAlignment="1" applyProtection="1">
      <alignment horizontal="left" vertical="top" wrapText="1"/>
      <protection locked="0"/>
    </xf>
    <xf numFmtId="49" fontId="15" fillId="3" borderId="18" xfId="0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5" fillId="0" borderId="18" xfId="0" applyNumberFormat="1" applyFont="1" applyBorder="1" applyAlignment="1">
      <alignment horizontal="left" vertical="top" wrapText="1"/>
    </xf>
    <xf numFmtId="0" fontId="15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5"/>
  <sheetViews>
    <sheetView showGridLines="0" tabSelected="1" topLeftCell="B1" zoomScaleSheetLayoutView="75" workbookViewId="0">
      <selection activeCell="I12" sqref="I12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216" t="s">
        <v>39</v>
      </c>
      <c r="C1" s="217"/>
      <c r="D1" s="217"/>
      <c r="E1" s="217"/>
      <c r="F1" s="217"/>
      <c r="G1" s="217"/>
      <c r="H1" s="217"/>
      <c r="I1" s="217"/>
      <c r="J1" s="218"/>
    </row>
    <row r="2" spans="1:15" ht="36" customHeight="1">
      <c r="A2" s="2"/>
      <c r="B2" s="76" t="s">
        <v>22</v>
      </c>
      <c r="C2" s="77"/>
      <c r="D2" s="78" t="s">
        <v>41</v>
      </c>
      <c r="E2" s="222" t="s">
        <v>42</v>
      </c>
      <c r="F2" s="223"/>
      <c r="G2" s="223"/>
      <c r="H2" s="223"/>
      <c r="I2" s="223"/>
      <c r="J2" s="224"/>
      <c r="O2" s="1"/>
    </row>
    <row r="3" spans="1:15" ht="27" hidden="1" customHeight="1">
      <c r="A3" s="2"/>
      <c r="B3" s="79"/>
      <c r="C3" s="77"/>
      <c r="D3" s="80"/>
      <c r="E3" s="225"/>
      <c r="F3" s="226"/>
      <c r="G3" s="226"/>
      <c r="H3" s="226"/>
      <c r="I3" s="226"/>
      <c r="J3" s="227"/>
    </row>
    <row r="4" spans="1:15" ht="23.25" customHeight="1">
      <c r="A4" s="2"/>
      <c r="B4" s="81"/>
      <c r="C4" s="82"/>
      <c r="D4" s="83"/>
      <c r="E4" s="206"/>
      <c r="F4" s="206"/>
      <c r="G4" s="206"/>
      <c r="H4" s="206"/>
      <c r="I4" s="206"/>
      <c r="J4" s="207"/>
    </row>
    <row r="5" spans="1:15" ht="24" customHeight="1">
      <c r="A5" s="2"/>
      <c r="B5" s="31" t="s">
        <v>40</v>
      </c>
      <c r="D5" s="210"/>
      <c r="E5" s="211"/>
      <c r="F5" s="211"/>
      <c r="G5" s="211"/>
      <c r="H5" s="18" t="s">
        <v>38</v>
      </c>
      <c r="I5" s="22"/>
      <c r="J5" s="8"/>
    </row>
    <row r="6" spans="1:15" ht="15.75" customHeight="1">
      <c r="A6" s="2"/>
      <c r="B6" s="28"/>
      <c r="C6" s="55"/>
      <c r="D6" s="212"/>
      <c r="E6" s="213"/>
      <c r="F6" s="213"/>
      <c r="G6" s="213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214"/>
      <c r="F7" s="215"/>
      <c r="G7" s="215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229"/>
      <c r="E11" s="229"/>
      <c r="F11" s="229"/>
      <c r="G11" s="229"/>
      <c r="H11" s="18" t="s">
        <v>38</v>
      </c>
      <c r="I11" s="85"/>
      <c r="J11" s="8"/>
    </row>
    <row r="12" spans="1:15" ht="15.75" customHeight="1">
      <c r="A12" s="2"/>
      <c r="B12" s="28"/>
      <c r="C12" s="55"/>
      <c r="D12" s="205"/>
      <c r="E12" s="205"/>
      <c r="F12" s="205"/>
      <c r="G12" s="205"/>
      <c r="H12" s="18" t="s">
        <v>34</v>
      </c>
      <c r="I12" s="85"/>
      <c r="J12" s="8"/>
    </row>
    <row r="13" spans="1:15" ht="15.75" customHeight="1">
      <c r="A13" s="2"/>
      <c r="B13" s="29"/>
      <c r="C13" s="56"/>
      <c r="D13" s="84"/>
      <c r="E13" s="208"/>
      <c r="F13" s="209"/>
      <c r="G13" s="209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228"/>
      <c r="F15" s="228"/>
      <c r="G15" s="230"/>
      <c r="H15" s="230"/>
      <c r="I15" s="230" t="s">
        <v>29</v>
      </c>
      <c r="J15" s="231"/>
    </row>
    <row r="16" spans="1:15" ht="23.25" customHeight="1">
      <c r="A16" s="138" t="s">
        <v>24</v>
      </c>
      <c r="B16" s="38" t="s">
        <v>24</v>
      </c>
      <c r="C16" s="62"/>
      <c r="D16" s="63"/>
      <c r="E16" s="194"/>
      <c r="F16" s="195"/>
      <c r="G16" s="194"/>
      <c r="H16" s="195"/>
      <c r="I16" s="194">
        <f>SUMIF(F55:F61,A16,I55:I61)+SUMIF(F55:F61,"PSU",I55:I61)</f>
        <v>0</v>
      </c>
      <c r="J16" s="196"/>
    </row>
    <row r="17" spans="1:10" ht="23.25" customHeight="1">
      <c r="A17" s="138" t="s">
        <v>25</v>
      </c>
      <c r="B17" s="38" t="s">
        <v>25</v>
      </c>
      <c r="C17" s="62"/>
      <c r="D17" s="63"/>
      <c r="E17" s="194"/>
      <c r="F17" s="195"/>
      <c r="G17" s="194"/>
      <c r="H17" s="195"/>
      <c r="I17" s="194">
        <f>SUMIF(F55:F61,A17,I55:I61)</f>
        <v>0</v>
      </c>
      <c r="J17" s="196"/>
    </row>
    <row r="18" spans="1:10" ht="23.25" customHeight="1">
      <c r="A18" s="138" t="s">
        <v>26</v>
      </c>
      <c r="B18" s="38" t="s">
        <v>26</v>
      </c>
      <c r="C18" s="62"/>
      <c r="D18" s="63"/>
      <c r="E18" s="194"/>
      <c r="F18" s="195"/>
      <c r="G18" s="194"/>
      <c r="H18" s="195"/>
      <c r="I18" s="194">
        <f>SUMIF(F55:F61,A18,I55:I61)</f>
        <v>0</v>
      </c>
      <c r="J18" s="196"/>
    </row>
    <row r="19" spans="1:10" ht="23.25" customHeight="1">
      <c r="A19" s="138" t="s">
        <v>71</v>
      </c>
      <c r="B19" s="38" t="s">
        <v>27</v>
      </c>
      <c r="C19" s="62"/>
      <c r="D19" s="63"/>
      <c r="E19" s="194"/>
      <c r="F19" s="195"/>
      <c r="G19" s="194"/>
      <c r="H19" s="195"/>
      <c r="I19" s="194">
        <f>SUMIF(F55:F61,A19,I55:I61)</f>
        <v>0</v>
      </c>
      <c r="J19" s="196"/>
    </row>
    <row r="20" spans="1:10" ht="23.25" customHeight="1">
      <c r="A20" s="138" t="s">
        <v>72</v>
      </c>
      <c r="B20" s="38" t="s">
        <v>28</v>
      </c>
      <c r="C20" s="62"/>
      <c r="D20" s="63"/>
      <c r="E20" s="194"/>
      <c r="F20" s="195"/>
      <c r="G20" s="194"/>
      <c r="H20" s="195"/>
      <c r="I20" s="194">
        <f>SUMIF(F55:F61,A20,I55:I61)</f>
        <v>0</v>
      </c>
      <c r="J20" s="196"/>
    </row>
    <row r="21" spans="1:10" ht="23.25" customHeight="1">
      <c r="A21" s="2"/>
      <c r="B21" s="48" t="s">
        <v>29</v>
      </c>
      <c r="C21" s="64"/>
      <c r="D21" s="65"/>
      <c r="E21" s="197"/>
      <c r="F21" s="232"/>
      <c r="G21" s="197"/>
      <c r="H21" s="232"/>
      <c r="I21" s="197">
        <f>SUM(I16:J20)</f>
        <v>0</v>
      </c>
      <c r="J21" s="198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192">
        <f>ZakladDPHSniVypocet</f>
        <v>0</v>
      </c>
      <c r="H23" s="193"/>
      <c r="I23" s="193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190">
        <f>IF(A24&gt;50, ROUNDUP(A23, 0), ROUNDDOWN(A23, 0))</f>
        <v>0</v>
      </c>
      <c r="H24" s="191"/>
      <c r="I24" s="191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2">
        <f>ZakladDPHZaklVypocet</f>
        <v>0</v>
      </c>
      <c r="H25" s="193"/>
      <c r="I25" s="193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19">
        <f>IF(A26&gt;50, ROUNDUP(A25, 0), ROUNDDOWN(A25, 0))</f>
        <v>0</v>
      </c>
      <c r="H26" s="220"/>
      <c r="I26" s="220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1">
        <f>CenaCelkem-(ZakladDPHSni+DPHSni+ZakladDPHZakl+DPHZakl)</f>
        <v>0</v>
      </c>
      <c r="H27" s="221"/>
      <c r="I27" s="221"/>
      <c r="J27" s="41" t="str">
        <f t="shared" si="0"/>
        <v>CZK</v>
      </c>
    </row>
    <row r="28" spans="1:10" ht="27.75" hidden="1" customHeight="1" thickBot="1">
      <c r="A28" s="2"/>
      <c r="B28" s="111" t="s">
        <v>23</v>
      </c>
      <c r="C28" s="112"/>
      <c r="D28" s="112"/>
      <c r="E28" s="113"/>
      <c r="F28" s="114"/>
      <c r="G28" s="200">
        <f>ZakladDPHSniVypocet+ZakladDPHZaklVypocet</f>
        <v>0</v>
      </c>
      <c r="H28" s="200"/>
      <c r="I28" s="200"/>
      <c r="J28" s="115" t="str">
        <f t="shared" si="0"/>
        <v>CZK</v>
      </c>
    </row>
    <row r="29" spans="1:10" ht="27.75" customHeight="1" thickBot="1">
      <c r="A29" s="2">
        <f>(A27-INT(A27))*100</f>
        <v>0</v>
      </c>
      <c r="B29" s="111" t="s">
        <v>35</v>
      </c>
      <c r="C29" s="116"/>
      <c r="D29" s="116"/>
      <c r="E29" s="116"/>
      <c r="F29" s="117"/>
      <c r="G29" s="199">
        <f>IF(A29&gt;50, ROUNDUP(A27, 0), ROUNDDOWN(A27, 0))</f>
        <v>0</v>
      </c>
      <c r="H29" s="199"/>
      <c r="I29" s="199"/>
      <c r="J29" s="118" t="s">
        <v>50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01"/>
      <c r="E34" s="202"/>
      <c r="G34" s="203"/>
      <c r="H34" s="204"/>
      <c r="I34" s="204"/>
      <c r="J34" s="25"/>
    </row>
    <row r="35" spans="1:10" ht="12.75" customHeight="1">
      <c r="A35" s="2"/>
      <c r="B35" s="2"/>
      <c r="D35" s="189" t="s">
        <v>2</v>
      </c>
      <c r="E35" s="189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>
      <c r="A39" s="87">
        <v>1</v>
      </c>
      <c r="B39" s="97" t="s">
        <v>43</v>
      </c>
      <c r="C39" s="187"/>
      <c r="D39" s="187"/>
      <c r="E39" s="187"/>
      <c r="F39" s="98">
        <f>'SO 01 00 Pol'!AE38+'SO 01 SO 01 Pol'!AE243</f>
        <v>0</v>
      </c>
      <c r="G39" s="99">
        <f>'SO 01 00 Pol'!AF38+'SO 01 SO 01 Pol'!AF243</f>
        <v>0</v>
      </c>
      <c r="H39" s="100">
        <f>(F39*SazbaDPH1/100)+(G39*SazbaDPH2/100)</f>
        <v>0</v>
      </c>
      <c r="I39" s="100">
        <f>F39+G39+H39</f>
        <v>0</v>
      </c>
      <c r="J39" s="101" t="e">
        <f ca="1">IF(_xlfn.SINGLE(CenaCelkemVypocet)=0,"",I39/_xlfn.SINGLE(CenaCelkemVypocet)*100)</f>
        <v>#NAME?</v>
      </c>
    </row>
    <row r="40" spans="1:10" ht="25.5" customHeight="1">
      <c r="A40" s="87">
        <v>2</v>
      </c>
      <c r="B40" s="102"/>
      <c r="C40" s="188" t="s">
        <v>44</v>
      </c>
      <c r="D40" s="188"/>
      <c r="E40" s="188"/>
      <c r="F40" s="103"/>
      <c r="G40" s="104"/>
      <c r="H40" s="104">
        <f>(F40*SazbaDPH1/100)+(G40*SazbaDPH2/100)</f>
        <v>0</v>
      </c>
      <c r="I40" s="104"/>
      <c r="J40" s="105"/>
    </row>
    <row r="41" spans="1:10" ht="25.5" customHeight="1">
      <c r="A41" s="87">
        <v>2</v>
      </c>
      <c r="B41" s="102" t="s">
        <v>45</v>
      </c>
      <c r="C41" s="188" t="s">
        <v>46</v>
      </c>
      <c r="D41" s="188"/>
      <c r="E41" s="188"/>
      <c r="F41" s="103">
        <f>'SO 01 00 Pol'!AE38+'SO 01 SO 01 Pol'!AE243</f>
        <v>0</v>
      </c>
      <c r="G41" s="104">
        <f>'SO 01 00 Pol'!AF38+'SO 01 SO 01 Pol'!AF243</f>
        <v>0</v>
      </c>
      <c r="H41" s="104">
        <f>(F41*SazbaDPH1/100)+(G41*SazbaDPH2/100)</f>
        <v>0</v>
      </c>
      <c r="I41" s="104">
        <f>F41+G41+H41</f>
        <v>0</v>
      </c>
      <c r="J41" s="105" t="e">
        <f ca="1">IF(_xlfn.SINGLE(CenaCelkemVypocet)=0,"",I41/_xlfn.SINGLE(CenaCelkemVypocet)*100)</f>
        <v>#NAME?</v>
      </c>
    </row>
    <row r="42" spans="1:10" ht="25.5" customHeight="1">
      <c r="A42" s="87">
        <v>3</v>
      </c>
      <c r="B42" s="106" t="s">
        <v>47</v>
      </c>
      <c r="C42" s="187" t="s">
        <v>48</v>
      </c>
      <c r="D42" s="187"/>
      <c r="E42" s="187"/>
      <c r="F42" s="107">
        <f>'SO 01 00 Pol'!AE38</f>
        <v>0</v>
      </c>
      <c r="G42" s="100">
        <f>'SO 01 00 Pol'!AF38</f>
        <v>0</v>
      </c>
      <c r="H42" s="100">
        <f>(F42*SazbaDPH1/100)+(G42*SazbaDPH2/100)</f>
        <v>0</v>
      </c>
      <c r="I42" s="100">
        <f>F42+G42+H42</f>
        <v>0</v>
      </c>
      <c r="J42" s="101" t="e">
        <f ca="1">IF(_xlfn.SINGLE(CenaCelkemVypocet)=0,"",I42/_xlfn.SINGLE(CenaCelkemVypocet)*100)</f>
        <v>#NAME?</v>
      </c>
    </row>
    <row r="43" spans="1:10" ht="25.5" customHeight="1">
      <c r="A43" s="87">
        <v>3</v>
      </c>
      <c r="B43" s="106" t="s">
        <v>45</v>
      </c>
      <c r="C43" s="187" t="s">
        <v>46</v>
      </c>
      <c r="D43" s="187"/>
      <c r="E43" s="187"/>
      <c r="F43" s="107">
        <f>'SO 01 SO 01 Pol'!AE243</f>
        <v>0</v>
      </c>
      <c r="G43" s="100">
        <f>'SO 01 SO 01 Pol'!AF243</f>
        <v>0</v>
      </c>
      <c r="H43" s="100">
        <f>(F43*SazbaDPH1/100)+(G43*SazbaDPH2/100)</f>
        <v>0</v>
      </c>
      <c r="I43" s="100">
        <f>F43+G43+H43</f>
        <v>0</v>
      </c>
      <c r="J43" s="101" t="e">
        <f ca="1">IF(_xlfn.SINGLE(CenaCelkemVypocet)=0,"",I43/_xlfn.SINGLE(CenaCelkemVypocet)*100)</f>
        <v>#NAME?</v>
      </c>
    </row>
    <row r="44" spans="1:10" ht="25.5" customHeight="1">
      <c r="A44" s="87"/>
      <c r="B44" s="184" t="s">
        <v>49</v>
      </c>
      <c r="C44" s="185"/>
      <c r="D44" s="185"/>
      <c r="E44" s="186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 t="e">
        <f ca="1">SUMIF(A39:A43,"=1",J39:J43)</f>
        <v>#NAME?</v>
      </c>
    </row>
    <row r="46" spans="1:10">
      <c r="A46" t="s">
        <v>51</v>
      </c>
      <c r="B46" t="s">
        <v>52</v>
      </c>
    </row>
    <row r="47" spans="1:10">
      <c r="A47" t="s">
        <v>53</v>
      </c>
      <c r="B47" t="s">
        <v>54</v>
      </c>
    </row>
    <row r="48" spans="1:10">
      <c r="A48" t="s">
        <v>55</v>
      </c>
      <c r="B48" t="s">
        <v>56</v>
      </c>
    </row>
    <row r="49" spans="1:10">
      <c r="A49" t="s">
        <v>55</v>
      </c>
      <c r="B49" t="s">
        <v>57</v>
      </c>
    </row>
    <row r="52" spans="1:10" ht="15.75">
      <c r="B52" s="119" t="s">
        <v>58</v>
      </c>
    </row>
    <row r="54" spans="1:10" ht="25.5" customHeight="1">
      <c r="A54" s="121"/>
      <c r="B54" s="124" t="s">
        <v>17</v>
      </c>
      <c r="C54" s="124" t="s">
        <v>5</v>
      </c>
      <c r="D54" s="125"/>
      <c r="E54" s="125"/>
      <c r="F54" s="126" t="s">
        <v>59</v>
      </c>
      <c r="G54" s="126"/>
      <c r="H54" s="126"/>
      <c r="I54" s="126" t="s">
        <v>29</v>
      </c>
      <c r="J54" s="126" t="s">
        <v>0</v>
      </c>
    </row>
    <row r="55" spans="1:10" ht="36.75" customHeight="1">
      <c r="A55" s="122"/>
      <c r="B55" s="127" t="s">
        <v>60</v>
      </c>
      <c r="C55" s="182" t="s">
        <v>61</v>
      </c>
      <c r="D55" s="183"/>
      <c r="E55" s="183"/>
      <c r="F55" s="134" t="s">
        <v>24</v>
      </c>
      <c r="G55" s="135"/>
      <c r="H55" s="135"/>
      <c r="I55" s="135">
        <f>'SO 01 SO 01 Pol'!G8</f>
        <v>0</v>
      </c>
      <c r="J55" s="131" t="str">
        <f>IF(I62=0,"",I55/I62*100)</f>
        <v/>
      </c>
    </row>
    <row r="56" spans="1:10" ht="36.75" customHeight="1">
      <c r="A56" s="122"/>
      <c r="B56" s="127" t="s">
        <v>62</v>
      </c>
      <c r="C56" s="182" t="s">
        <v>63</v>
      </c>
      <c r="D56" s="183"/>
      <c r="E56" s="183"/>
      <c r="F56" s="134" t="s">
        <v>24</v>
      </c>
      <c r="G56" s="135"/>
      <c r="H56" s="135"/>
      <c r="I56" s="135">
        <f>'SO 01 SO 01 Pol'!G56</f>
        <v>0</v>
      </c>
      <c r="J56" s="131" t="str">
        <f>IF(I62=0,"",I56/I62*100)</f>
        <v/>
      </c>
    </row>
    <row r="57" spans="1:10" ht="36.75" customHeight="1">
      <c r="A57" s="122"/>
      <c r="B57" s="127" t="s">
        <v>64</v>
      </c>
      <c r="C57" s="182" t="s">
        <v>65</v>
      </c>
      <c r="D57" s="183"/>
      <c r="E57" s="183"/>
      <c r="F57" s="134" t="s">
        <v>24</v>
      </c>
      <c r="G57" s="135"/>
      <c r="H57" s="135"/>
      <c r="I57" s="135">
        <f>'SO 01 SO 01 Pol'!G59</f>
        <v>0</v>
      </c>
      <c r="J57" s="131" t="str">
        <f>IF(I62=0,"",I57/I62*100)</f>
        <v/>
      </c>
    </row>
    <row r="58" spans="1:10" ht="36.75" customHeight="1">
      <c r="A58" s="122"/>
      <c r="B58" s="127" t="s">
        <v>66</v>
      </c>
      <c r="C58" s="182" t="s">
        <v>67</v>
      </c>
      <c r="D58" s="183"/>
      <c r="E58" s="183"/>
      <c r="F58" s="134" t="s">
        <v>24</v>
      </c>
      <c r="G58" s="135"/>
      <c r="H58" s="135"/>
      <c r="I58" s="135">
        <f>'SO 01 SO 01 Pol'!G125</f>
        <v>0</v>
      </c>
      <c r="J58" s="131" t="str">
        <f>IF(I62=0,"",I58/I62*100)</f>
        <v/>
      </c>
    </row>
    <row r="59" spans="1:10" ht="36.75" customHeight="1">
      <c r="A59" s="122"/>
      <c r="B59" s="127" t="s">
        <v>68</v>
      </c>
      <c r="C59" s="182" t="s">
        <v>69</v>
      </c>
      <c r="D59" s="183"/>
      <c r="E59" s="183"/>
      <c r="F59" s="134" t="s">
        <v>70</v>
      </c>
      <c r="G59" s="135"/>
      <c r="H59" s="135"/>
      <c r="I59" s="135">
        <f>'SO 01 SO 01 Pol'!G177</f>
        <v>0</v>
      </c>
      <c r="J59" s="131" t="str">
        <f>IF(I62=0,"",I59/I62*100)</f>
        <v/>
      </c>
    </row>
    <row r="60" spans="1:10" ht="36.75" customHeight="1">
      <c r="A60" s="122"/>
      <c r="B60" s="127" t="s">
        <v>71</v>
      </c>
      <c r="C60" s="182" t="s">
        <v>27</v>
      </c>
      <c r="D60" s="183"/>
      <c r="E60" s="183"/>
      <c r="F60" s="134" t="s">
        <v>71</v>
      </c>
      <c r="G60" s="135"/>
      <c r="H60" s="135"/>
      <c r="I60" s="135">
        <f>'SO 01 00 Pol'!G8</f>
        <v>0</v>
      </c>
      <c r="J60" s="131" t="str">
        <f>IF(I62=0,"",I60/I62*100)</f>
        <v/>
      </c>
    </row>
    <row r="61" spans="1:10" ht="36.75" customHeight="1">
      <c r="A61" s="122"/>
      <c r="B61" s="127" t="s">
        <v>72</v>
      </c>
      <c r="C61" s="182" t="s">
        <v>28</v>
      </c>
      <c r="D61" s="183"/>
      <c r="E61" s="183"/>
      <c r="F61" s="134" t="s">
        <v>72</v>
      </c>
      <c r="G61" s="135"/>
      <c r="H61" s="135"/>
      <c r="I61" s="135">
        <f>'SO 01 00 Pol'!G18</f>
        <v>0</v>
      </c>
      <c r="J61" s="131" t="str">
        <f>IF(I62=0,"",I61/I62*100)</f>
        <v/>
      </c>
    </row>
    <row r="62" spans="1:10" ht="25.5" customHeight="1">
      <c r="A62" s="123"/>
      <c r="B62" s="128" t="s">
        <v>1</v>
      </c>
      <c r="C62" s="129"/>
      <c r="D62" s="130"/>
      <c r="E62" s="130"/>
      <c r="F62" s="136"/>
      <c r="G62" s="137"/>
      <c r="H62" s="137"/>
      <c r="I62" s="137">
        <f>SUM(I55:I61)</f>
        <v>0</v>
      </c>
      <c r="J62" s="132">
        <f>SUM(J55:J61)</f>
        <v>0</v>
      </c>
    </row>
    <row r="63" spans="1:10">
      <c r="F63" s="86"/>
      <c r="G63" s="86"/>
      <c r="H63" s="86"/>
      <c r="I63" s="86"/>
      <c r="J63" s="133"/>
    </row>
    <row r="64" spans="1:10">
      <c r="F64" s="86"/>
      <c r="G64" s="86"/>
      <c r="H64" s="86"/>
      <c r="I64" s="86"/>
      <c r="J64" s="133"/>
    </row>
    <row r="65" spans="6:10">
      <c r="F65" s="86"/>
      <c r="G65" s="86"/>
      <c r="H65" s="86"/>
      <c r="I65" s="86"/>
      <c r="J65" s="133"/>
    </row>
  </sheetData>
  <sheetProtection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59:E59"/>
    <mergeCell ref="C60:E60"/>
    <mergeCell ref="C61:E61"/>
    <mergeCell ref="B44:E44"/>
    <mergeCell ref="C55:E55"/>
    <mergeCell ref="C56:E56"/>
    <mergeCell ref="C57:E57"/>
    <mergeCell ref="C58:E5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33" t="s">
        <v>6</v>
      </c>
      <c r="B1" s="233"/>
      <c r="C1" s="234"/>
      <c r="D1" s="233"/>
      <c r="E1" s="233"/>
      <c r="F1" s="233"/>
      <c r="G1" s="233"/>
    </row>
    <row r="2" spans="1:7" ht="24.95" customHeight="1">
      <c r="A2" s="50" t="s">
        <v>7</v>
      </c>
      <c r="B2" s="49"/>
      <c r="C2" s="235"/>
      <c r="D2" s="235"/>
      <c r="E2" s="235"/>
      <c r="F2" s="235"/>
      <c r="G2" s="236"/>
    </row>
    <row r="3" spans="1:7" ht="24.95" customHeight="1">
      <c r="A3" s="50" t="s">
        <v>8</v>
      </c>
      <c r="B3" s="49"/>
      <c r="C3" s="235"/>
      <c r="D3" s="235"/>
      <c r="E3" s="235"/>
      <c r="F3" s="235"/>
      <c r="G3" s="236"/>
    </row>
    <row r="4" spans="1:7" ht="24.95" customHeight="1">
      <c r="A4" s="50" t="s">
        <v>9</v>
      </c>
      <c r="B4" s="49"/>
      <c r="C4" s="235"/>
      <c r="D4" s="235"/>
      <c r="E4" s="235"/>
      <c r="F4" s="235"/>
      <c r="G4" s="236"/>
    </row>
    <row r="5" spans="1:7">
      <c r="B5" s="4"/>
      <c r="C5" s="5"/>
      <c r="D5" s="6"/>
    </row>
  </sheetData>
  <sheetProtection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3"/>
  <cols>
    <col min="1" max="1" width="3.42578125" customWidth="1"/>
    <col min="2" max="2" width="12.7109375" style="120" customWidth="1"/>
    <col min="3" max="3" width="63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45" t="s">
        <v>73</v>
      </c>
      <c r="B1" s="245"/>
      <c r="C1" s="245"/>
      <c r="D1" s="245"/>
      <c r="E1" s="245"/>
      <c r="F1" s="245"/>
      <c r="G1" s="245"/>
      <c r="AG1" t="s">
        <v>74</v>
      </c>
    </row>
    <row r="2" spans="1:60" ht="25.15" customHeight="1">
      <c r="A2" s="139" t="s">
        <v>7</v>
      </c>
      <c r="B2" s="49" t="s">
        <v>41</v>
      </c>
      <c r="C2" s="246" t="s">
        <v>42</v>
      </c>
      <c r="D2" s="247"/>
      <c r="E2" s="247"/>
      <c r="F2" s="247"/>
      <c r="G2" s="248"/>
      <c r="AG2" t="s">
        <v>75</v>
      </c>
    </row>
    <row r="3" spans="1:60" ht="25.15" customHeight="1">
      <c r="A3" s="139" t="s">
        <v>8</v>
      </c>
      <c r="B3" s="49" t="s">
        <v>45</v>
      </c>
      <c r="C3" s="246" t="s">
        <v>46</v>
      </c>
      <c r="D3" s="247"/>
      <c r="E3" s="247"/>
      <c r="F3" s="247"/>
      <c r="G3" s="248"/>
      <c r="AC3" s="120" t="s">
        <v>75</v>
      </c>
      <c r="AG3" t="s">
        <v>76</v>
      </c>
    </row>
    <row r="4" spans="1:60" ht="25.15" customHeight="1">
      <c r="A4" s="140" t="s">
        <v>9</v>
      </c>
      <c r="B4" s="141" t="s">
        <v>47</v>
      </c>
      <c r="C4" s="249" t="s">
        <v>48</v>
      </c>
      <c r="D4" s="250"/>
      <c r="E4" s="250"/>
      <c r="F4" s="250"/>
      <c r="G4" s="251"/>
      <c r="AG4" t="s">
        <v>77</v>
      </c>
    </row>
    <row r="5" spans="1:60">
      <c r="D5" s="10"/>
    </row>
    <row r="6" spans="1:60" ht="38.25">
      <c r="A6" s="143" t="s">
        <v>78</v>
      </c>
      <c r="B6" s="145" t="s">
        <v>79</v>
      </c>
      <c r="C6" s="145" t="s">
        <v>80</v>
      </c>
      <c r="D6" s="144" t="s">
        <v>81</v>
      </c>
      <c r="E6" s="143" t="s">
        <v>82</v>
      </c>
      <c r="F6" s="142" t="s">
        <v>83</v>
      </c>
      <c r="G6" s="143" t="s">
        <v>29</v>
      </c>
      <c r="H6" s="146" t="s">
        <v>30</v>
      </c>
      <c r="I6" s="146" t="s">
        <v>84</v>
      </c>
      <c r="J6" s="146" t="s">
        <v>31</v>
      </c>
      <c r="K6" s="146" t="s">
        <v>85</v>
      </c>
      <c r="L6" s="146" t="s">
        <v>86</v>
      </c>
      <c r="M6" s="146" t="s">
        <v>87</v>
      </c>
      <c r="N6" s="146" t="s">
        <v>88</v>
      </c>
      <c r="O6" s="146" t="s">
        <v>89</v>
      </c>
      <c r="P6" s="146" t="s">
        <v>90</v>
      </c>
      <c r="Q6" s="146" t="s">
        <v>91</v>
      </c>
      <c r="R6" s="146" t="s">
        <v>92</v>
      </c>
      <c r="S6" s="146" t="s">
        <v>93</v>
      </c>
      <c r="T6" s="146" t="s">
        <v>94</v>
      </c>
      <c r="U6" s="146" t="s">
        <v>95</v>
      </c>
      <c r="V6" s="146" t="s">
        <v>96</v>
      </c>
      <c r="W6" s="146" t="s">
        <v>97</v>
      </c>
      <c r="X6" s="146" t="s">
        <v>98</v>
      </c>
      <c r="Y6" s="146" t="s">
        <v>99</v>
      </c>
    </row>
    <row r="7" spans="1:60" hidden="1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>
      <c r="A8" s="159" t="s">
        <v>100</v>
      </c>
      <c r="B8" s="160" t="s">
        <v>71</v>
      </c>
      <c r="C8" s="174" t="s">
        <v>27</v>
      </c>
      <c r="D8" s="161"/>
      <c r="E8" s="162"/>
      <c r="F8" s="163"/>
      <c r="G8" s="163">
        <f>SUMIF(AG9:AG17,"&lt;&gt;NOR",G9:G17)</f>
        <v>0</v>
      </c>
      <c r="H8" s="163"/>
      <c r="I8" s="163">
        <f>SUM(I9:I17)</f>
        <v>0</v>
      </c>
      <c r="J8" s="163"/>
      <c r="K8" s="163">
        <f>SUM(K9:K17)</f>
        <v>0</v>
      </c>
      <c r="L8" s="163"/>
      <c r="M8" s="163">
        <f>SUM(M9:M17)</f>
        <v>0</v>
      </c>
      <c r="N8" s="162"/>
      <c r="O8" s="162">
        <f>SUM(O9:O17)</f>
        <v>0</v>
      </c>
      <c r="P8" s="162"/>
      <c r="Q8" s="162">
        <f>SUM(Q9:Q17)</f>
        <v>0</v>
      </c>
      <c r="R8" s="163"/>
      <c r="S8" s="163"/>
      <c r="T8" s="164"/>
      <c r="U8" s="158"/>
      <c r="V8" s="158">
        <f>SUM(V9:V17)</f>
        <v>0</v>
      </c>
      <c r="W8" s="158"/>
      <c r="X8" s="158"/>
      <c r="Y8" s="158"/>
      <c r="AG8" t="s">
        <v>101</v>
      </c>
    </row>
    <row r="9" spans="1:60" outlineLevel="1">
      <c r="A9" s="166">
        <v>1</v>
      </c>
      <c r="B9" s="167" t="s">
        <v>102</v>
      </c>
      <c r="C9" s="175" t="s">
        <v>103</v>
      </c>
      <c r="D9" s="168" t="s">
        <v>104</v>
      </c>
      <c r="E9" s="169">
        <v>1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9">
        <v>0</v>
      </c>
      <c r="O9" s="169">
        <f>ROUND(E9*N9,2)</f>
        <v>0</v>
      </c>
      <c r="P9" s="169">
        <v>0</v>
      </c>
      <c r="Q9" s="169">
        <f>ROUND(E9*P9,2)</f>
        <v>0</v>
      </c>
      <c r="R9" s="171"/>
      <c r="S9" s="171" t="s">
        <v>105</v>
      </c>
      <c r="T9" s="172" t="s">
        <v>106</v>
      </c>
      <c r="U9" s="157">
        <v>0</v>
      </c>
      <c r="V9" s="157">
        <f>ROUND(E9*U9,2)</f>
        <v>0</v>
      </c>
      <c r="W9" s="157"/>
      <c r="X9" s="157" t="s">
        <v>107</v>
      </c>
      <c r="Y9" s="157" t="s">
        <v>108</v>
      </c>
      <c r="Z9" s="147"/>
      <c r="AA9" s="147"/>
      <c r="AB9" s="147"/>
      <c r="AC9" s="147"/>
      <c r="AD9" s="147"/>
      <c r="AE9" s="147"/>
      <c r="AF9" s="147"/>
      <c r="AG9" s="147" t="s">
        <v>109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33.75" outlineLevel="2">
      <c r="A10" s="154"/>
      <c r="B10" s="155"/>
      <c r="C10" s="237" t="s">
        <v>110</v>
      </c>
      <c r="D10" s="238"/>
      <c r="E10" s="238"/>
      <c r="F10" s="238"/>
      <c r="G10" s="238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111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3" t="str">
        <f>C10</f>
        <v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147"/>
      <c r="BC10" s="147"/>
      <c r="BD10" s="147"/>
      <c r="BE10" s="147"/>
      <c r="BF10" s="147"/>
      <c r="BG10" s="147"/>
      <c r="BH10" s="147"/>
    </row>
    <row r="11" spans="1:60" outlineLevel="2">
      <c r="A11" s="154"/>
      <c r="B11" s="155"/>
      <c r="C11" s="241"/>
      <c r="D11" s="242"/>
      <c r="E11" s="242"/>
      <c r="F11" s="242"/>
      <c r="G11" s="242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>
      <c r="A12" s="166">
        <v>2</v>
      </c>
      <c r="B12" s="167" t="s">
        <v>113</v>
      </c>
      <c r="C12" s="175" t="s">
        <v>114</v>
      </c>
      <c r="D12" s="168" t="s">
        <v>104</v>
      </c>
      <c r="E12" s="169">
        <v>1</v>
      </c>
      <c r="F12" s="170"/>
      <c r="G12" s="171">
        <f>ROUND(E12*F12,2)</f>
        <v>0</v>
      </c>
      <c r="H12" s="170"/>
      <c r="I12" s="171">
        <f>ROUND(E12*H12,2)</f>
        <v>0</v>
      </c>
      <c r="J12" s="170"/>
      <c r="K12" s="171">
        <f>ROUND(E12*J12,2)</f>
        <v>0</v>
      </c>
      <c r="L12" s="171">
        <v>21</v>
      </c>
      <c r="M12" s="171">
        <f>G12*(1+L12/100)</f>
        <v>0</v>
      </c>
      <c r="N12" s="169">
        <v>0</v>
      </c>
      <c r="O12" s="169">
        <f>ROUND(E12*N12,2)</f>
        <v>0</v>
      </c>
      <c r="P12" s="169">
        <v>0</v>
      </c>
      <c r="Q12" s="169">
        <f>ROUND(E12*P12,2)</f>
        <v>0</v>
      </c>
      <c r="R12" s="171"/>
      <c r="S12" s="171" t="s">
        <v>105</v>
      </c>
      <c r="T12" s="172" t="s">
        <v>106</v>
      </c>
      <c r="U12" s="157">
        <v>0</v>
      </c>
      <c r="V12" s="157">
        <f>ROUND(E12*U12,2)</f>
        <v>0</v>
      </c>
      <c r="W12" s="157"/>
      <c r="X12" s="157" t="s">
        <v>107</v>
      </c>
      <c r="Y12" s="157" t="s">
        <v>108</v>
      </c>
      <c r="Z12" s="147"/>
      <c r="AA12" s="147"/>
      <c r="AB12" s="147"/>
      <c r="AC12" s="147"/>
      <c r="AD12" s="147"/>
      <c r="AE12" s="147"/>
      <c r="AF12" s="147"/>
      <c r="AG12" s="147" t="s">
        <v>109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33.75" outlineLevel="2">
      <c r="A13" s="154"/>
      <c r="B13" s="155"/>
      <c r="C13" s="237" t="s">
        <v>115</v>
      </c>
      <c r="D13" s="238"/>
      <c r="E13" s="238"/>
      <c r="F13" s="238"/>
      <c r="G13" s="238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111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3" t="str">
        <f>C13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3" s="147"/>
      <c r="BC13" s="147"/>
      <c r="BD13" s="147"/>
      <c r="BE13" s="147"/>
      <c r="BF13" s="147"/>
      <c r="BG13" s="147"/>
      <c r="BH13" s="147"/>
    </row>
    <row r="14" spans="1:60" outlineLevel="2">
      <c r="A14" s="154"/>
      <c r="B14" s="155"/>
      <c r="C14" s="241"/>
      <c r="D14" s="242"/>
      <c r="E14" s="242"/>
      <c r="F14" s="242"/>
      <c r="G14" s="242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>
      <c r="A15" s="166">
        <v>3</v>
      </c>
      <c r="B15" s="167" t="s">
        <v>116</v>
      </c>
      <c r="C15" s="175" t="s">
        <v>117</v>
      </c>
      <c r="D15" s="168" t="s">
        <v>104</v>
      </c>
      <c r="E15" s="169">
        <v>1</v>
      </c>
      <c r="F15" s="170"/>
      <c r="G15" s="171">
        <f>ROUND(E15*F15,2)</f>
        <v>0</v>
      </c>
      <c r="H15" s="170"/>
      <c r="I15" s="171">
        <f>ROUND(E15*H15,2)</f>
        <v>0</v>
      </c>
      <c r="J15" s="170"/>
      <c r="K15" s="171">
        <f>ROUND(E15*J15,2)</f>
        <v>0</v>
      </c>
      <c r="L15" s="171">
        <v>21</v>
      </c>
      <c r="M15" s="171">
        <f>G15*(1+L15/100)</f>
        <v>0</v>
      </c>
      <c r="N15" s="169">
        <v>0</v>
      </c>
      <c r="O15" s="169">
        <f>ROUND(E15*N15,2)</f>
        <v>0</v>
      </c>
      <c r="P15" s="169">
        <v>0</v>
      </c>
      <c r="Q15" s="169">
        <f>ROUND(E15*P15,2)</f>
        <v>0</v>
      </c>
      <c r="R15" s="171"/>
      <c r="S15" s="171" t="s">
        <v>105</v>
      </c>
      <c r="T15" s="172" t="s">
        <v>106</v>
      </c>
      <c r="U15" s="157">
        <v>0</v>
      </c>
      <c r="V15" s="157">
        <f>ROUND(E15*U15,2)</f>
        <v>0</v>
      </c>
      <c r="W15" s="157"/>
      <c r="X15" s="157" t="s">
        <v>107</v>
      </c>
      <c r="Y15" s="157" t="s">
        <v>108</v>
      </c>
      <c r="Z15" s="147"/>
      <c r="AA15" s="147"/>
      <c r="AB15" s="147"/>
      <c r="AC15" s="147"/>
      <c r="AD15" s="147"/>
      <c r="AE15" s="147"/>
      <c r="AF15" s="147"/>
      <c r="AG15" s="147" t="s">
        <v>109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2">
      <c r="A16" s="154"/>
      <c r="B16" s="155"/>
      <c r="C16" s="237" t="s">
        <v>118</v>
      </c>
      <c r="D16" s="238"/>
      <c r="E16" s="238"/>
      <c r="F16" s="238"/>
      <c r="G16" s="238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111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73" t="str">
        <f>C16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6" s="147"/>
      <c r="BC16" s="147"/>
      <c r="BD16" s="147"/>
      <c r="BE16" s="147"/>
      <c r="BF16" s="147"/>
      <c r="BG16" s="147"/>
      <c r="BH16" s="147"/>
    </row>
    <row r="17" spans="1:60" outlineLevel="2">
      <c r="A17" s="154"/>
      <c r="B17" s="155"/>
      <c r="C17" s="241"/>
      <c r="D17" s="242"/>
      <c r="E17" s="242"/>
      <c r="F17" s="242"/>
      <c r="G17" s="242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112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>
      <c r="A18" s="159" t="s">
        <v>100</v>
      </c>
      <c r="B18" s="160" t="s">
        <v>72</v>
      </c>
      <c r="C18" s="174" t="s">
        <v>28</v>
      </c>
      <c r="D18" s="161"/>
      <c r="E18" s="162"/>
      <c r="F18" s="163"/>
      <c r="G18" s="163">
        <f>SUMIF(AG19:AG36,"&lt;&gt;NOR",G19:G36)</f>
        <v>0</v>
      </c>
      <c r="H18" s="163"/>
      <c r="I18" s="163">
        <f>SUM(I19:I36)</f>
        <v>0</v>
      </c>
      <c r="J18" s="163"/>
      <c r="K18" s="163">
        <f>SUM(K19:K36)</f>
        <v>0</v>
      </c>
      <c r="L18" s="163"/>
      <c r="M18" s="163">
        <f>SUM(M19:M36)</f>
        <v>0</v>
      </c>
      <c r="N18" s="162"/>
      <c r="O18" s="162">
        <f>SUM(O19:O36)</f>
        <v>0</v>
      </c>
      <c r="P18" s="162"/>
      <c r="Q18" s="162">
        <f>SUM(Q19:Q36)</f>
        <v>0</v>
      </c>
      <c r="R18" s="163"/>
      <c r="S18" s="163"/>
      <c r="T18" s="164"/>
      <c r="U18" s="158"/>
      <c r="V18" s="158">
        <f>SUM(V19:V36)</f>
        <v>0</v>
      </c>
      <c r="W18" s="158"/>
      <c r="X18" s="158"/>
      <c r="Y18" s="158"/>
      <c r="AG18" t="s">
        <v>101</v>
      </c>
    </row>
    <row r="19" spans="1:60" outlineLevel="1">
      <c r="A19" s="166">
        <v>4</v>
      </c>
      <c r="B19" s="167" t="s">
        <v>119</v>
      </c>
      <c r="C19" s="175" t="s">
        <v>120</v>
      </c>
      <c r="D19" s="168" t="s">
        <v>104</v>
      </c>
      <c r="E19" s="169">
        <v>1</v>
      </c>
      <c r="F19" s="170"/>
      <c r="G19" s="171">
        <f>ROUND(E19*F19,2)</f>
        <v>0</v>
      </c>
      <c r="H19" s="170"/>
      <c r="I19" s="171">
        <f>ROUND(E19*H19,2)</f>
        <v>0</v>
      </c>
      <c r="J19" s="170"/>
      <c r="K19" s="171">
        <f>ROUND(E19*J19,2)</f>
        <v>0</v>
      </c>
      <c r="L19" s="171">
        <v>21</v>
      </c>
      <c r="M19" s="171">
        <f>G19*(1+L19/100)</f>
        <v>0</v>
      </c>
      <c r="N19" s="169">
        <v>0</v>
      </c>
      <c r="O19" s="169">
        <f>ROUND(E19*N19,2)</f>
        <v>0</v>
      </c>
      <c r="P19" s="169">
        <v>0</v>
      </c>
      <c r="Q19" s="169">
        <f>ROUND(E19*P19,2)</f>
        <v>0</v>
      </c>
      <c r="R19" s="171"/>
      <c r="S19" s="171" t="s">
        <v>105</v>
      </c>
      <c r="T19" s="172" t="s">
        <v>106</v>
      </c>
      <c r="U19" s="157">
        <v>0</v>
      </c>
      <c r="V19" s="157">
        <f>ROUND(E19*U19,2)</f>
        <v>0</v>
      </c>
      <c r="W19" s="157"/>
      <c r="X19" s="157" t="s">
        <v>107</v>
      </c>
      <c r="Y19" s="157" t="s">
        <v>108</v>
      </c>
      <c r="Z19" s="147"/>
      <c r="AA19" s="147"/>
      <c r="AB19" s="147"/>
      <c r="AC19" s="147"/>
      <c r="AD19" s="147"/>
      <c r="AE19" s="147"/>
      <c r="AF19" s="147"/>
      <c r="AG19" s="147" t="s">
        <v>109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45" outlineLevel="2">
      <c r="A20" s="154"/>
      <c r="B20" s="155"/>
      <c r="C20" s="237" t="s">
        <v>121</v>
      </c>
      <c r="D20" s="238"/>
      <c r="E20" s="238"/>
      <c r="F20" s="238"/>
      <c r="G20" s="238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111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73" t="str">
        <f>C20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řád), náklady na oplocení, osvětlení, označení a zabezpečení výkopu, náklady na nepřetržitou ostrahu staveniště.</v>
      </c>
      <c r="BB20" s="147"/>
      <c r="BC20" s="147"/>
      <c r="BD20" s="147"/>
      <c r="BE20" s="147"/>
      <c r="BF20" s="147"/>
      <c r="BG20" s="147"/>
      <c r="BH20" s="147"/>
    </row>
    <row r="21" spans="1:60" outlineLevel="2">
      <c r="A21" s="154"/>
      <c r="B21" s="155"/>
      <c r="C21" s="241"/>
      <c r="D21" s="242"/>
      <c r="E21" s="242"/>
      <c r="F21" s="242"/>
      <c r="G21" s="242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112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>
      <c r="A22" s="166">
        <v>5</v>
      </c>
      <c r="B22" s="167" t="s">
        <v>122</v>
      </c>
      <c r="C22" s="175" t="s">
        <v>123</v>
      </c>
      <c r="D22" s="168" t="s">
        <v>104</v>
      </c>
      <c r="E22" s="169">
        <v>1</v>
      </c>
      <c r="F22" s="170"/>
      <c r="G22" s="171">
        <f>ROUND(E22*F22,2)</f>
        <v>0</v>
      </c>
      <c r="H22" s="170"/>
      <c r="I22" s="171">
        <f>ROUND(E22*H22,2)</f>
        <v>0</v>
      </c>
      <c r="J22" s="170"/>
      <c r="K22" s="171">
        <f>ROUND(E22*J22,2)</f>
        <v>0</v>
      </c>
      <c r="L22" s="171">
        <v>21</v>
      </c>
      <c r="M22" s="171">
        <f>G22*(1+L22/100)</f>
        <v>0</v>
      </c>
      <c r="N22" s="169">
        <v>0</v>
      </c>
      <c r="O22" s="169">
        <f>ROUND(E22*N22,2)</f>
        <v>0</v>
      </c>
      <c r="P22" s="169">
        <v>0</v>
      </c>
      <c r="Q22" s="169">
        <f>ROUND(E22*P22,2)</f>
        <v>0</v>
      </c>
      <c r="R22" s="171"/>
      <c r="S22" s="171" t="s">
        <v>105</v>
      </c>
      <c r="T22" s="172" t="s">
        <v>106</v>
      </c>
      <c r="U22" s="157">
        <v>0</v>
      </c>
      <c r="V22" s="157">
        <f>ROUND(E22*U22,2)</f>
        <v>0</v>
      </c>
      <c r="W22" s="157"/>
      <c r="X22" s="157" t="s">
        <v>107</v>
      </c>
      <c r="Y22" s="157" t="s">
        <v>108</v>
      </c>
      <c r="Z22" s="147"/>
      <c r="AA22" s="147"/>
      <c r="AB22" s="147"/>
      <c r="AC22" s="147"/>
      <c r="AD22" s="147"/>
      <c r="AE22" s="147"/>
      <c r="AF22" s="147"/>
      <c r="AG22" s="147" t="s">
        <v>109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2">
      <c r="A23" s="154"/>
      <c r="B23" s="155"/>
      <c r="C23" s="237" t="s">
        <v>124</v>
      </c>
      <c r="D23" s="238"/>
      <c r="E23" s="238"/>
      <c r="F23" s="238"/>
      <c r="G23" s="238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111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73" t="str">
        <f>C23</f>
        <v>Náklady na vyhotovení dokumentace skutečného provedení stavby a její předání objednateli v požadované formě a požadovaném počtu.</v>
      </c>
      <c r="BB23" s="147"/>
      <c r="BC23" s="147"/>
      <c r="BD23" s="147"/>
      <c r="BE23" s="147"/>
      <c r="BF23" s="147"/>
      <c r="BG23" s="147"/>
      <c r="BH23" s="147"/>
    </row>
    <row r="24" spans="1:60" outlineLevel="2">
      <c r="A24" s="154"/>
      <c r="B24" s="155"/>
      <c r="C24" s="241"/>
      <c r="D24" s="242"/>
      <c r="E24" s="242"/>
      <c r="F24" s="242"/>
      <c r="G24" s="242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112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>
      <c r="A25" s="166">
        <v>6</v>
      </c>
      <c r="B25" s="167" t="s">
        <v>125</v>
      </c>
      <c r="C25" s="175" t="s">
        <v>126</v>
      </c>
      <c r="D25" s="168" t="s">
        <v>104</v>
      </c>
      <c r="E25" s="169">
        <v>1</v>
      </c>
      <c r="F25" s="170"/>
      <c r="G25" s="171">
        <f>ROUND(E25*F25,2)</f>
        <v>0</v>
      </c>
      <c r="H25" s="170"/>
      <c r="I25" s="171">
        <f>ROUND(E25*H25,2)</f>
        <v>0</v>
      </c>
      <c r="J25" s="170"/>
      <c r="K25" s="171">
        <f>ROUND(E25*J25,2)</f>
        <v>0</v>
      </c>
      <c r="L25" s="171">
        <v>21</v>
      </c>
      <c r="M25" s="171">
        <f>G25*(1+L25/100)</f>
        <v>0</v>
      </c>
      <c r="N25" s="169">
        <v>0</v>
      </c>
      <c r="O25" s="169">
        <f>ROUND(E25*N25,2)</f>
        <v>0</v>
      </c>
      <c r="P25" s="169">
        <v>0</v>
      </c>
      <c r="Q25" s="169">
        <f>ROUND(E25*P25,2)</f>
        <v>0</v>
      </c>
      <c r="R25" s="171"/>
      <c r="S25" s="171" t="s">
        <v>105</v>
      </c>
      <c r="T25" s="172" t="s">
        <v>106</v>
      </c>
      <c r="U25" s="157">
        <v>0</v>
      </c>
      <c r="V25" s="157">
        <f>ROUND(E25*U25,2)</f>
        <v>0</v>
      </c>
      <c r="W25" s="157"/>
      <c r="X25" s="157" t="s">
        <v>107</v>
      </c>
      <c r="Y25" s="157" t="s">
        <v>108</v>
      </c>
      <c r="Z25" s="147"/>
      <c r="AA25" s="147"/>
      <c r="AB25" s="147"/>
      <c r="AC25" s="147"/>
      <c r="AD25" s="147"/>
      <c r="AE25" s="147"/>
      <c r="AF25" s="147"/>
      <c r="AG25" s="147" t="s">
        <v>109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>
      <c r="A26" s="154"/>
      <c r="B26" s="155"/>
      <c r="C26" s="237" t="s">
        <v>127</v>
      </c>
      <c r="D26" s="238"/>
      <c r="E26" s="238"/>
      <c r="F26" s="238"/>
      <c r="G26" s="238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111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73" t="str">
        <f>C26</f>
        <v>Náklady na provedení skutečného zaměření stavby v rozsahu nezbytném pro zápis změny do katastru nemovitostí.</v>
      </c>
      <c r="BB26" s="147"/>
      <c r="BC26" s="147"/>
      <c r="BD26" s="147"/>
      <c r="BE26" s="147"/>
      <c r="BF26" s="147"/>
      <c r="BG26" s="147"/>
      <c r="BH26" s="147"/>
    </row>
    <row r="27" spans="1:60" outlineLevel="2">
      <c r="A27" s="154"/>
      <c r="B27" s="155"/>
      <c r="C27" s="241"/>
      <c r="D27" s="242"/>
      <c r="E27" s="242"/>
      <c r="F27" s="242"/>
      <c r="G27" s="242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112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outlineLevel="1">
      <c r="A28" s="166">
        <v>7</v>
      </c>
      <c r="B28" s="167" t="s">
        <v>128</v>
      </c>
      <c r="C28" s="175" t="s">
        <v>129</v>
      </c>
      <c r="D28" s="168" t="s">
        <v>104</v>
      </c>
      <c r="E28" s="169">
        <v>1</v>
      </c>
      <c r="F28" s="170"/>
      <c r="G28" s="171">
        <f>ROUND(E28*F28,2)</f>
        <v>0</v>
      </c>
      <c r="H28" s="170"/>
      <c r="I28" s="171">
        <f>ROUND(E28*H28,2)</f>
        <v>0</v>
      </c>
      <c r="J28" s="170"/>
      <c r="K28" s="171">
        <f>ROUND(E28*J28,2)</f>
        <v>0</v>
      </c>
      <c r="L28" s="171">
        <v>21</v>
      </c>
      <c r="M28" s="171">
        <f>G28*(1+L28/100)</f>
        <v>0</v>
      </c>
      <c r="N28" s="169">
        <v>0</v>
      </c>
      <c r="O28" s="169">
        <f>ROUND(E28*N28,2)</f>
        <v>0</v>
      </c>
      <c r="P28" s="169">
        <v>0</v>
      </c>
      <c r="Q28" s="169">
        <f>ROUND(E28*P28,2)</f>
        <v>0</v>
      </c>
      <c r="R28" s="171"/>
      <c r="S28" s="171" t="s">
        <v>130</v>
      </c>
      <c r="T28" s="172" t="s">
        <v>106</v>
      </c>
      <c r="U28" s="157">
        <v>0</v>
      </c>
      <c r="V28" s="157">
        <f>ROUND(E28*U28,2)</f>
        <v>0</v>
      </c>
      <c r="W28" s="157"/>
      <c r="X28" s="157" t="s">
        <v>107</v>
      </c>
      <c r="Y28" s="157" t="s">
        <v>108</v>
      </c>
      <c r="Z28" s="147"/>
      <c r="AA28" s="147"/>
      <c r="AB28" s="147"/>
      <c r="AC28" s="147"/>
      <c r="AD28" s="147"/>
      <c r="AE28" s="147"/>
      <c r="AF28" s="147"/>
      <c r="AG28" s="147" t="s">
        <v>109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>
      <c r="A29" s="154"/>
      <c r="B29" s="155"/>
      <c r="C29" s="243"/>
      <c r="D29" s="244"/>
      <c r="E29" s="244"/>
      <c r="F29" s="244"/>
      <c r="G29" s="244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112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>
      <c r="A30" s="166">
        <v>8</v>
      </c>
      <c r="B30" s="167" t="s">
        <v>131</v>
      </c>
      <c r="C30" s="175" t="s">
        <v>132</v>
      </c>
      <c r="D30" s="168" t="s">
        <v>133</v>
      </c>
      <c r="E30" s="169">
        <v>50</v>
      </c>
      <c r="F30" s="170"/>
      <c r="G30" s="171">
        <f>ROUND(E30*F30,2)</f>
        <v>0</v>
      </c>
      <c r="H30" s="170"/>
      <c r="I30" s="171">
        <f>ROUND(E30*H30,2)</f>
        <v>0</v>
      </c>
      <c r="J30" s="170"/>
      <c r="K30" s="171">
        <f>ROUND(E30*J30,2)</f>
        <v>0</v>
      </c>
      <c r="L30" s="171">
        <v>21</v>
      </c>
      <c r="M30" s="171">
        <f>G30*(1+L30/100)</f>
        <v>0</v>
      </c>
      <c r="N30" s="169">
        <v>0</v>
      </c>
      <c r="O30" s="169">
        <f>ROUND(E30*N30,2)</f>
        <v>0</v>
      </c>
      <c r="P30" s="169">
        <v>0</v>
      </c>
      <c r="Q30" s="169">
        <f>ROUND(E30*P30,2)</f>
        <v>0</v>
      </c>
      <c r="R30" s="171"/>
      <c r="S30" s="171" t="s">
        <v>130</v>
      </c>
      <c r="T30" s="172" t="s">
        <v>106</v>
      </c>
      <c r="U30" s="157">
        <v>0</v>
      </c>
      <c r="V30" s="157">
        <f>ROUND(E30*U30,2)</f>
        <v>0</v>
      </c>
      <c r="W30" s="157"/>
      <c r="X30" s="157" t="s">
        <v>107</v>
      </c>
      <c r="Y30" s="157" t="s">
        <v>108</v>
      </c>
      <c r="Z30" s="147"/>
      <c r="AA30" s="147"/>
      <c r="AB30" s="147"/>
      <c r="AC30" s="147"/>
      <c r="AD30" s="147"/>
      <c r="AE30" s="147"/>
      <c r="AF30" s="147"/>
      <c r="AG30" s="147" t="s">
        <v>109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>
      <c r="A31" s="154"/>
      <c r="B31" s="155"/>
      <c r="C31" s="243"/>
      <c r="D31" s="244"/>
      <c r="E31" s="244"/>
      <c r="F31" s="244"/>
      <c r="G31" s="244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112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>
      <c r="A32" s="166">
        <v>9</v>
      </c>
      <c r="B32" s="167" t="s">
        <v>134</v>
      </c>
      <c r="C32" s="175" t="s">
        <v>135</v>
      </c>
      <c r="D32" s="168" t="s">
        <v>136</v>
      </c>
      <c r="E32" s="169">
        <v>1</v>
      </c>
      <c r="F32" s="170"/>
      <c r="G32" s="171">
        <f>ROUND(E32*F32,2)</f>
        <v>0</v>
      </c>
      <c r="H32" s="170"/>
      <c r="I32" s="171">
        <f>ROUND(E32*H32,2)</f>
        <v>0</v>
      </c>
      <c r="J32" s="170"/>
      <c r="K32" s="171">
        <f>ROUND(E32*J32,2)</f>
        <v>0</v>
      </c>
      <c r="L32" s="171">
        <v>21</v>
      </c>
      <c r="M32" s="171">
        <f>G32*(1+L32/100)</f>
        <v>0</v>
      </c>
      <c r="N32" s="169">
        <v>0</v>
      </c>
      <c r="O32" s="169">
        <f>ROUND(E32*N32,2)</f>
        <v>0</v>
      </c>
      <c r="P32" s="169">
        <v>0</v>
      </c>
      <c r="Q32" s="169">
        <f>ROUND(E32*P32,2)</f>
        <v>0</v>
      </c>
      <c r="R32" s="171"/>
      <c r="S32" s="171" t="s">
        <v>130</v>
      </c>
      <c r="T32" s="172" t="s">
        <v>106</v>
      </c>
      <c r="U32" s="157">
        <v>0</v>
      </c>
      <c r="V32" s="157">
        <f>ROUND(E32*U32,2)</f>
        <v>0</v>
      </c>
      <c r="W32" s="157"/>
      <c r="X32" s="157" t="s">
        <v>107</v>
      </c>
      <c r="Y32" s="157" t="s">
        <v>108</v>
      </c>
      <c r="Z32" s="147"/>
      <c r="AA32" s="147"/>
      <c r="AB32" s="147"/>
      <c r="AC32" s="147"/>
      <c r="AD32" s="147"/>
      <c r="AE32" s="147"/>
      <c r="AF32" s="147"/>
      <c r="AG32" s="147" t="s">
        <v>109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>
      <c r="A33" s="154"/>
      <c r="B33" s="155"/>
      <c r="C33" s="237" t="s">
        <v>137</v>
      </c>
      <c r="D33" s="238"/>
      <c r="E33" s="238"/>
      <c r="F33" s="238"/>
      <c r="G33" s="238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111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>
      <c r="A34" s="154"/>
      <c r="B34" s="155"/>
      <c r="C34" s="239" t="s">
        <v>138</v>
      </c>
      <c r="D34" s="240"/>
      <c r="E34" s="240"/>
      <c r="F34" s="240"/>
      <c r="G34" s="240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111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2.5" outlineLevel="3">
      <c r="A35" s="154"/>
      <c r="B35" s="155"/>
      <c r="C35" s="239" t="s">
        <v>139</v>
      </c>
      <c r="D35" s="240"/>
      <c r="E35" s="240"/>
      <c r="F35" s="240"/>
      <c r="G35" s="240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111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73" t="str">
        <f>C35</f>
        <v>- nejprve bude objekt vyčištěn, odstraněn veškerý komunální odpad z vnitřních a venkovních prostor stavby. Jedná se o různý nábytek, kovový odpad, zbytky z dob provozu, věci ponechané nájemci, atd.</v>
      </c>
      <c r="BB35" s="147"/>
      <c r="BC35" s="147"/>
      <c r="BD35" s="147"/>
      <c r="BE35" s="147"/>
      <c r="BF35" s="147"/>
      <c r="BG35" s="147"/>
      <c r="BH35" s="147"/>
    </row>
    <row r="36" spans="1:60" outlineLevel="2">
      <c r="A36" s="154"/>
      <c r="B36" s="155"/>
      <c r="C36" s="241"/>
      <c r="D36" s="242"/>
      <c r="E36" s="242"/>
      <c r="F36" s="242"/>
      <c r="G36" s="242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112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>
      <c r="A37" s="3"/>
      <c r="B37" s="4"/>
      <c r="C37" s="176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v>15</v>
      </c>
      <c r="AF37">
        <v>21</v>
      </c>
      <c r="AG37" t="s">
        <v>86</v>
      </c>
    </row>
    <row r="38" spans="1:60">
      <c r="A38" s="150"/>
      <c r="B38" s="151" t="s">
        <v>29</v>
      </c>
      <c r="C38" s="177"/>
      <c r="D38" s="152"/>
      <c r="E38" s="153"/>
      <c r="F38" s="153"/>
      <c r="G38" s="165">
        <f>G8+G18</f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f>SUMIF(L7:L36,AE37,G7:G36)</f>
        <v>0</v>
      </c>
      <c r="AF38">
        <f>SUMIF(L7:L36,AF37,G7:G36)</f>
        <v>0</v>
      </c>
      <c r="AG38" t="s">
        <v>140</v>
      </c>
    </row>
    <row r="39" spans="1:60">
      <c r="C39" s="178"/>
      <c r="D39" s="10"/>
      <c r="AG39" t="s">
        <v>141</v>
      </c>
    </row>
    <row r="40" spans="1:60">
      <c r="D40" s="10"/>
    </row>
    <row r="41" spans="1:60">
      <c r="D41" s="10"/>
    </row>
    <row r="42" spans="1:60">
      <c r="D42" s="10"/>
    </row>
    <row r="43" spans="1:60">
      <c r="D43" s="10"/>
    </row>
    <row r="44" spans="1:60">
      <c r="D44" s="10"/>
    </row>
    <row r="45" spans="1:60">
      <c r="D45" s="10"/>
    </row>
    <row r="46" spans="1:60">
      <c r="D46" s="10"/>
    </row>
    <row r="47" spans="1:60">
      <c r="D47" s="10"/>
    </row>
    <row r="48" spans="1:60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sheet="1" formatRows="0"/>
  <mergeCells count="22">
    <mergeCell ref="C21:G21"/>
    <mergeCell ref="A1:G1"/>
    <mergeCell ref="C2:G2"/>
    <mergeCell ref="C3:G3"/>
    <mergeCell ref="C4:G4"/>
    <mergeCell ref="C10:G10"/>
    <mergeCell ref="C11:G11"/>
    <mergeCell ref="C13:G13"/>
    <mergeCell ref="C14:G14"/>
    <mergeCell ref="C16:G16"/>
    <mergeCell ref="C17:G17"/>
    <mergeCell ref="C20:G20"/>
    <mergeCell ref="C33:G33"/>
    <mergeCell ref="C34:G34"/>
    <mergeCell ref="C35:G35"/>
    <mergeCell ref="C36:G36"/>
    <mergeCell ref="C23:G23"/>
    <mergeCell ref="C24:G24"/>
    <mergeCell ref="C26:G26"/>
    <mergeCell ref="C27:G27"/>
    <mergeCell ref="C29:G29"/>
    <mergeCell ref="C31:G3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3"/>
  <cols>
    <col min="1" max="1" width="3.42578125" customWidth="1"/>
    <col min="2" max="2" width="12.7109375" style="120" customWidth="1"/>
    <col min="3" max="3" width="63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45" t="s">
        <v>73</v>
      </c>
      <c r="B1" s="245"/>
      <c r="C1" s="245"/>
      <c r="D1" s="245"/>
      <c r="E1" s="245"/>
      <c r="F1" s="245"/>
      <c r="G1" s="245"/>
      <c r="AG1" t="s">
        <v>74</v>
      </c>
    </row>
    <row r="2" spans="1:60" ht="25.15" customHeight="1">
      <c r="A2" s="139" t="s">
        <v>7</v>
      </c>
      <c r="B2" s="49" t="s">
        <v>41</v>
      </c>
      <c r="C2" s="246" t="s">
        <v>42</v>
      </c>
      <c r="D2" s="247"/>
      <c r="E2" s="247"/>
      <c r="F2" s="247"/>
      <c r="G2" s="248"/>
      <c r="AG2" t="s">
        <v>75</v>
      </c>
    </row>
    <row r="3" spans="1:60" ht="25.15" customHeight="1">
      <c r="A3" s="139" t="s">
        <v>8</v>
      </c>
      <c r="B3" s="49" t="s">
        <v>45</v>
      </c>
      <c r="C3" s="246" t="s">
        <v>46</v>
      </c>
      <c r="D3" s="247"/>
      <c r="E3" s="247"/>
      <c r="F3" s="247"/>
      <c r="G3" s="248"/>
      <c r="AC3" s="120" t="s">
        <v>75</v>
      </c>
      <c r="AG3" t="s">
        <v>76</v>
      </c>
    </row>
    <row r="4" spans="1:60" ht="25.15" customHeight="1">
      <c r="A4" s="140" t="s">
        <v>9</v>
      </c>
      <c r="B4" s="141" t="s">
        <v>45</v>
      </c>
      <c r="C4" s="249" t="s">
        <v>46</v>
      </c>
      <c r="D4" s="250"/>
      <c r="E4" s="250"/>
      <c r="F4" s="250"/>
      <c r="G4" s="251"/>
      <c r="AG4" t="s">
        <v>77</v>
      </c>
    </row>
    <row r="5" spans="1:60">
      <c r="D5" s="10"/>
    </row>
    <row r="6" spans="1:60" ht="38.25">
      <c r="A6" s="143" t="s">
        <v>78</v>
      </c>
      <c r="B6" s="145" t="s">
        <v>79</v>
      </c>
      <c r="C6" s="145" t="s">
        <v>80</v>
      </c>
      <c r="D6" s="144" t="s">
        <v>81</v>
      </c>
      <c r="E6" s="143" t="s">
        <v>82</v>
      </c>
      <c r="F6" s="142" t="s">
        <v>83</v>
      </c>
      <c r="G6" s="143" t="s">
        <v>29</v>
      </c>
      <c r="H6" s="146" t="s">
        <v>30</v>
      </c>
      <c r="I6" s="146" t="s">
        <v>84</v>
      </c>
      <c r="J6" s="146" t="s">
        <v>31</v>
      </c>
      <c r="K6" s="146" t="s">
        <v>85</v>
      </c>
      <c r="L6" s="146" t="s">
        <v>86</v>
      </c>
      <c r="M6" s="146" t="s">
        <v>87</v>
      </c>
      <c r="N6" s="146" t="s">
        <v>88</v>
      </c>
      <c r="O6" s="146" t="s">
        <v>89</v>
      </c>
      <c r="P6" s="146" t="s">
        <v>90</v>
      </c>
      <c r="Q6" s="146" t="s">
        <v>91</v>
      </c>
      <c r="R6" s="146" t="s">
        <v>92</v>
      </c>
      <c r="S6" s="146" t="s">
        <v>93</v>
      </c>
      <c r="T6" s="146" t="s">
        <v>94</v>
      </c>
      <c r="U6" s="146" t="s">
        <v>95</v>
      </c>
      <c r="V6" s="146" t="s">
        <v>96</v>
      </c>
      <c r="W6" s="146" t="s">
        <v>97</v>
      </c>
      <c r="X6" s="146" t="s">
        <v>98</v>
      </c>
      <c r="Y6" s="146" t="s">
        <v>99</v>
      </c>
    </row>
    <row r="7" spans="1:60" hidden="1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>
      <c r="A8" s="159" t="s">
        <v>100</v>
      </c>
      <c r="B8" s="160" t="s">
        <v>60</v>
      </c>
      <c r="C8" s="174" t="s">
        <v>61</v>
      </c>
      <c r="D8" s="161"/>
      <c r="E8" s="162"/>
      <c r="F8" s="163"/>
      <c r="G8" s="163">
        <f>SUMIF(AG9:AG55,"&lt;&gt;NOR",G9:G55)</f>
        <v>0</v>
      </c>
      <c r="H8" s="163"/>
      <c r="I8" s="163">
        <f>SUM(I9:I55)</f>
        <v>0</v>
      </c>
      <c r="J8" s="163"/>
      <c r="K8" s="163">
        <f>SUM(K9:K55)</f>
        <v>0</v>
      </c>
      <c r="L8" s="163"/>
      <c r="M8" s="163">
        <f>SUM(M9:M55)</f>
        <v>0</v>
      </c>
      <c r="N8" s="162"/>
      <c r="O8" s="162">
        <f>SUM(O9:O55)</f>
        <v>926.41</v>
      </c>
      <c r="P8" s="162"/>
      <c r="Q8" s="162">
        <f>SUM(Q9:Q55)</f>
        <v>0</v>
      </c>
      <c r="R8" s="163"/>
      <c r="S8" s="163"/>
      <c r="T8" s="164"/>
      <c r="U8" s="158"/>
      <c r="V8" s="158">
        <f>SUM(V9:V55)</f>
        <v>347.76</v>
      </c>
      <c r="W8" s="158"/>
      <c r="X8" s="158"/>
      <c r="Y8" s="158"/>
      <c r="AG8" t="s">
        <v>101</v>
      </c>
    </row>
    <row r="9" spans="1:60" outlineLevel="1">
      <c r="A9" s="166">
        <v>1</v>
      </c>
      <c r="B9" s="167" t="s">
        <v>142</v>
      </c>
      <c r="C9" s="175" t="s">
        <v>143</v>
      </c>
      <c r="D9" s="168" t="s">
        <v>144</v>
      </c>
      <c r="E9" s="169">
        <v>256.67399999999998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9">
        <v>0</v>
      </c>
      <c r="O9" s="169">
        <f>ROUND(E9*N9,2)</f>
        <v>0</v>
      </c>
      <c r="P9" s="169">
        <v>0</v>
      </c>
      <c r="Q9" s="169">
        <f>ROUND(E9*P9,2)</f>
        <v>0</v>
      </c>
      <c r="R9" s="171" t="s">
        <v>145</v>
      </c>
      <c r="S9" s="171" t="s">
        <v>105</v>
      </c>
      <c r="T9" s="172" t="s">
        <v>146</v>
      </c>
      <c r="U9" s="157">
        <v>0.09</v>
      </c>
      <c r="V9" s="157">
        <f>ROUND(E9*U9,2)</f>
        <v>23.1</v>
      </c>
      <c r="W9" s="157"/>
      <c r="X9" s="157" t="s">
        <v>147</v>
      </c>
      <c r="Y9" s="157" t="s">
        <v>108</v>
      </c>
      <c r="Z9" s="147"/>
      <c r="AA9" s="147"/>
      <c r="AB9" s="147"/>
      <c r="AC9" s="147"/>
      <c r="AD9" s="147"/>
      <c r="AE9" s="147"/>
      <c r="AF9" s="147"/>
      <c r="AG9" s="147" t="s">
        <v>148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2.5" outlineLevel="2">
      <c r="A10" s="154"/>
      <c r="B10" s="155"/>
      <c r="C10" s="252" t="s">
        <v>149</v>
      </c>
      <c r="D10" s="253"/>
      <c r="E10" s="253"/>
      <c r="F10" s="253"/>
      <c r="G10" s="253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150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3" t="str">
        <f>C10</f>
        <v>bez naložení, avšak se složením zemin schopných zúrodnění, kamenouhelných hlušin a výsypkových materiálů, příplatek za každých dalších i započatých 1000 m,</v>
      </c>
      <c r="BB10" s="147"/>
      <c r="BC10" s="147"/>
      <c r="BD10" s="147"/>
      <c r="BE10" s="147"/>
      <c r="BF10" s="147"/>
      <c r="BG10" s="147"/>
      <c r="BH10" s="147"/>
    </row>
    <row r="11" spans="1:60" outlineLevel="2">
      <c r="A11" s="154"/>
      <c r="B11" s="155"/>
      <c r="C11" s="239" t="s">
        <v>151</v>
      </c>
      <c r="D11" s="240"/>
      <c r="E11" s="240"/>
      <c r="F11" s="240"/>
      <c r="G11" s="240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111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>
      <c r="A12" s="154"/>
      <c r="B12" s="155"/>
      <c r="C12" s="239" t="s">
        <v>152</v>
      </c>
      <c r="D12" s="240"/>
      <c r="E12" s="240"/>
      <c r="F12" s="240"/>
      <c r="G12" s="240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111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>
      <c r="A13" s="154"/>
      <c r="B13" s="155"/>
      <c r="C13" s="239" t="s">
        <v>153</v>
      </c>
      <c r="D13" s="240"/>
      <c r="E13" s="240"/>
      <c r="F13" s="240"/>
      <c r="G13" s="240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111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3" t="str">
        <f>C13</f>
        <v>- udržování sjízdnosti cest uvnitř násypiště i výkopiště, pokud vrcholky nerovností nejsou   vyšší než +- 0,5 m,</v>
      </c>
      <c r="BB13" s="147"/>
      <c r="BC13" s="147"/>
      <c r="BD13" s="147"/>
      <c r="BE13" s="147"/>
      <c r="BF13" s="147"/>
      <c r="BG13" s="147"/>
      <c r="BH13" s="147"/>
    </row>
    <row r="14" spans="1:60" outlineLevel="3">
      <c r="A14" s="154"/>
      <c r="B14" s="155"/>
      <c r="C14" s="239" t="s">
        <v>154</v>
      </c>
      <c r="D14" s="240"/>
      <c r="E14" s="240"/>
      <c r="F14" s="240"/>
      <c r="G14" s="240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111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>
      <c r="A15" s="154"/>
      <c r="B15" s="155"/>
      <c r="C15" s="181" t="s">
        <v>155</v>
      </c>
      <c r="D15" s="179"/>
      <c r="E15" s="180"/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156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>
      <c r="A16" s="154"/>
      <c r="B16" s="155"/>
      <c r="C16" s="181" t="s">
        <v>157</v>
      </c>
      <c r="D16" s="179"/>
      <c r="E16" s="180"/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156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>
      <c r="A17" s="154"/>
      <c r="B17" s="155"/>
      <c r="C17" s="181" t="s">
        <v>158</v>
      </c>
      <c r="D17" s="179"/>
      <c r="E17" s="180">
        <v>256.67399999999998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156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>
      <c r="A18" s="154"/>
      <c r="B18" s="155"/>
      <c r="C18" s="241"/>
      <c r="D18" s="242"/>
      <c r="E18" s="242"/>
      <c r="F18" s="242"/>
      <c r="G18" s="242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>
      <c r="A19" s="166">
        <v>2</v>
      </c>
      <c r="B19" s="167" t="s">
        <v>159</v>
      </c>
      <c r="C19" s="175" t="s">
        <v>160</v>
      </c>
      <c r="D19" s="168" t="s">
        <v>144</v>
      </c>
      <c r="E19" s="169">
        <v>256.67399999999998</v>
      </c>
      <c r="F19" s="170"/>
      <c r="G19" s="171">
        <f>ROUND(E19*F19,2)</f>
        <v>0</v>
      </c>
      <c r="H19" s="170"/>
      <c r="I19" s="171">
        <f>ROUND(E19*H19,2)</f>
        <v>0</v>
      </c>
      <c r="J19" s="170"/>
      <c r="K19" s="171">
        <f>ROUND(E19*J19,2)</f>
        <v>0</v>
      </c>
      <c r="L19" s="171">
        <v>21</v>
      </c>
      <c r="M19" s="171">
        <f>G19*(1+L19/100)</f>
        <v>0</v>
      </c>
      <c r="N19" s="169">
        <v>0</v>
      </c>
      <c r="O19" s="169">
        <f>ROUND(E19*N19,2)</f>
        <v>0</v>
      </c>
      <c r="P19" s="169">
        <v>0</v>
      </c>
      <c r="Q19" s="169">
        <f>ROUND(E19*P19,2)</f>
        <v>0</v>
      </c>
      <c r="R19" s="171" t="s">
        <v>145</v>
      </c>
      <c r="S19" s="171" t="s">
        <v>105</v>
      </c>
      <c r="T19" s="172" t="s">
        <v>146</v>
      </c>
      <c r="U19" s="157">
        <v>7.0000000000000007E-2</v>
      </c>
      <c r="V19" s="157">
        <f>ROUND(E19*U19,2)</f>
        <v>17.97</v>
      </c>
      <c r="W19" s="157"/>
      <c r="X19" s="157" t="s">
        <v>147</v>
      </c>
      <c r="Y19" s="157" t="s">
        <v>108</v>
      </c>
      <c r="Z19" s="147"/>
      <c r="AA19" s="147"/>
      <c r="AB19" s="147"/>
      <c r="AC19" s="147"/>
      <c r="AD19" s="147"/>
      <c r="AE19" s="147"/>
      <c r="AF19" s="147"/>
      <c r="AG19" s="147" t="s">
        <v>148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>
      <c r="A20" s="154"/>
      <c r="B20" s="155"/>
      <c r="C20" s="252" t="s">
        <v>161</v>
      </c>
      <c r="D20" s="253"/>
      <c r="E20" s="253"/>
      <c r="F20" s="253"/>
      <c r="G20" s="253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150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>
      <c r="A21" s="154"/>
      <c r="B21" s="155"/>
      <c r="C21" s="181" t="s">
        <v>155</v>
      </c>
      <c r="D21" s="179"/>
      <c r="E21" s="180"/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156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>
      <c r="A22" s="154"/>
      <c r="B22" s="155"/>
      <c r="C22" s="181" t="s">
        <v>158</v>
      </c>
      <c r="D22" s="179"/>
      <c r="E22" s="180">
        <v>256.67399999999998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156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2">
      <c r="A23" s="154"/>
      <c r="B23" s="155"/>
      <c r="C23" s="241"/>
      <c r="D23" s="242"/>
      <c r="E23" s="242"/>
      <c r="F23" s="242"/>
      <c r="G23" s="242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2.5" outlineLevel="1">
      <c r="A24" s="166">
        <v>3</v>
      </c>
      <c r="B24" s="167" t="s">
        <v>162</v>
      </c>
      <c r="C24" s="175" t="s">
        <v>163</v>
      </c>
      <c r="D24" s="168" t="s">
        <v>144</v>
      </c>
      <c r="E24" s="169">
        <v>378.37524999999999</v>
      </c>
      <c r="F24" s="170"/>
      <c r="G24" s="171">
        <f>ROUND(E24*F24,2)</f>
        <v>0</v>
      </c>
      <c r="H24" s="170"/>
      <c r="I24" s="171">
        <f>ROUND(E24*H24,2)</f>
        <v>0</v>
      </c>
      <c r="J24" s="170"/>
      <c r="K24" s="171">
        <f>ROUND(E24*J24,2)</f>
        <v>0</v>
      </c>
      <c r="L24" s="171">
        <v>21</v>
      </c>
      <c r="M24" s="171">
        <f>G24*(1+L24/100)</f>
        <v>0</v>
      </c>
      <c r="N24" s="169">
        <v>0</v>
      </c>
      <c r="O24" s="169">
        <f>ROUND(E24*N24,2)</f>
        <v>0</v>
      </c>
      <c r="P24" s="169">
        <v>0</v>
      </c>
      <c r="Q24" s="169">
        <f>ROUND(E24*P24,2)</f>
        <v>0</v>
      </c>
      <c r="R24" s="171" t="s">
        <v>164</v>
      </c>
      <c r="S24" s="171" t="s">
        <v>105</v>
      </c>
      <c r="T24" s="172" t="s">
        <v>146</v>
      </c>
      <c r="U24" s="157">
        <v>0.2</v>
      </c>
      <c r="V24" s="157">
        <f>ROUND(E24*U24,2)</f>
        <v>75.680000000000007</v>
      </c>
      <c r="W24" s="157"/>
      <c r="X24" s="157" t="s">
        <v>147</v>
      </c>
      <c r="Y24" s="157" t="s">
        <v>108</v>
      </c>
      <c r="Z24" s="147"/>
      <c r="AA24" s="147"/>
      <c r="AB24" s="147"/>
      <c r="AC24" s="147"/>
      <c r="AD24" s="147"/>
      <c r="AE24" s="147"/>
      <c r="AF24" s="147"/>
      <c r="AG24" s="147" t="s">
        <v>148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>
      <c r="A25" s="154"/>
      <c r="B25" s="155"/>
      <c r="C25" s="252" t="s">
        <v>165</v>
      </c>
      <c r="D25" s="253"/>
      <c r="E25" s="253"/>
      <c r="F25" s="253"/>
      <c r="G25" s="253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150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>
      <c r="A26" s="154"/>
      <c r="B26" s="155"/>
      <c r="C26" s="239" t="s">
        <v>166</v>
      </c>
      <c r="D26" s="240"/>
      <c r="E26" s="240"/>
      <c r="F26" s="240"/>
      <c r="G26" s="240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111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2.5" outlineLevel="3">
      <c r="A27" s="154"/>
      <c r="B27" s="155"/>
      <c r="C27" s="239" t="s">
        <v>325</v>
      </c>
      <c r="D27" s="240"/>
      <c r="E27" s="240"/>
      <c r="F27" s="240"/>
      <c r="G27" s="240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111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73" t="str">
        <f>C27</f>
        <v>suterénní prostory budou vybourány částečně (dle vyznačení ve výkresech), následně prostory zasypány (materiálem získaným z podloží podlah nepodklepených částí budovy) - vč. naložení a dopravy na místo zásypu</v>
      </c>
      <c r="BB27" s="147"/>
      <c r="BC27" s="147"/>
      <c r="BD27" s="147"/>
      <c r="BE27" s="147"/>
      <c r="BF27" s="147"/>
      <c r="BG27" s="147"/>
      <c r="BH27" s="147"/>
    </row>
    <row r="28" spans="1:60" outlineLevel="2">
      <c r="A28" s="154"/>
      <c r="B28" s="155"/>
      <c r="C28" s="181" t="s">
        <v>155</v>
      </c>
      <c r="D28" s="179"/>
      <c r="E28" s="180"/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156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>
      <c r="A29" s="154"/>
      <c r="B29" s="155"/>
      <c r="C29" s="181" t="s">
        <v>167</v>
      </c>
      <c r="D29" s="179"/>
      <c r="E29" s="180"/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156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>
      <c r="A30" s="154"/>
      <c r="B30" s="155"/>
      <c r="C30" s="181" t="s">
        <v>168</v>
      </c>
      <c r="D30" s="179"/>
      <c r="E30" s="180">
        <v>378.37524999999999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156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>
      <c r="A31" s="154"/>
      <c r="B31" s="155"/>
      <c r="C31" s="241"/>
      <c r="D31" s="242"/>
      <c r="E31" s="242"/>
      <c r="F31" s="242"/>
      <c r="G31" s="242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112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2.5" outlineLevel="1">
      <c r="A32" s="166">
        <v>4</v>
      </c>
      <c r="B32" s="167" t="s">
        <v>169</v>
      </c>
      <c r="C32" s="175" t="s">
        <v>170</v>
      </c>
      <c r="D32" s="168" t="s">
        <v>171</v>
      </c>
      <c r="E32" s="169">
        <v>1283.3699999999999</v>
      </c>
      <c r="F32" s="170"/>
      <c r="G32" s="171">
        <f>ROUND(E32*F32,2)</f>
        <v>0</v>
      </c>
      <c r="H32" s="170"/>
      <c r="I32" s="171">
        <f>ROUND(E32*H32,2)</f>
        <v>0</v>
      </c>
      <c r="J32" s="170"/>
      <c r="K32" s="171">
        <f>ROUND(E32*J32,2)</f>
        <v>0</v>
      </c>
      <c r="L32" s="171">
        <v>21</v>
      </c>
      <c r="M32" s="171">
        <f>G32*(1+L32/100)</f>
        <v>0</v>
      </c>
      <c r="N32" s="169">
        <v>0</v>
      </c>
      <c r="O32" s="169">
        <f>ROUND(E32*N32,2)</f>
        <v>0</v>
      </c>
      <c r="P32" s="169">
        <v>0</v>
      </c>
      <c r="Q32" s="169">
        <f>ROUND(E32*P32,2)</f>
        <v>0</v>
      </c>
      <c r="R32" s="171" t="s">
        <v>164</v>
      </c>
      <c r="S32" s="171" t="s">
        <v>105</v>
      </c>
      <c r="T32" s="172" t="s">
        <v>146</v>
      </c>
      <c r="U32" s="157">
        <v>0.03</v>
      </c>
      <c r="V32" s="157">
        <f>ROUND(E32*U32,2)</f>
        <v>38.5</v>
      </c>
      <c r="W32" s="157"/>
      <c r="X32" s="157" t="s">
        <v>147</v>
      </c>
      <c r="Y32" s="157" t="s">
        <v>108</v>
      </c>
      <c r="Z32" s="147"/>
      <c r="AA32" s="147"/>
      <c r="AB32" s="147"/>
      <c r="AC32" s="147"/>
      <c r="AD32" s="147"/>
      <c r="AE32" s="147"/>
      <c r="AF32" s="147"/>
      <c r="AG32" s="147" t="s">
        <v>148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2.5" outlineLevel="2">
      <c r="A33" s="154"/>
      <c r="B33" s="155"/>
      <c r="C33" s="252" t="s">
        <v>172</v>
      </c>
      <c r="D33" s="253"/>
      <c r="E33" s="253"/>
      <c r="F33" s="253"/>
      <c r="G33" s="253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150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73" t="str">
        <f>C33</f>
        <v>s případným nutným přemístěním hromad nebo dočasných skládek na místo potřeby ze vzdálenosti do 30 m, v rovině nebo ve svahu do 1 : 5,</v>
      </c>
      <c r="BB33" s="147"/>
      <c r="BC33" s="147"/>
      <c r="BD33" s="147"/>
      <c r="BE33" s="147"/>
      <c r="BF33" s="147"/>
      <c r="BG33" s="147"/>
      <c r="BH33" s="147"/>
    </row>
    <row r="34" spans="1:60" outlineLevel="2">
      <c r="A34" s="154"/>
      <c r="B34" s="155"/>
      <c r="C34" s="181" t="s">
        <v>155</v>
      </c>
      <c r="D34" s="179"/>
      <c r="E34" s="180"/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156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>
      <c r="A35" s="154"/>
      <c r="B35" s="155"/>
      <c r="C35" s="181" t="s">
        <v>173</v>
      </c>
      <c r="D35" s="179"/>
      <c r="E35" s="180">
        <v>1283.3699999999999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156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>
      <c r="A36" s="154"/>
      <c r="B36" s="155"/>
      <c r="C36" s="241"/>
      <c r="D36" s="242"/>
      <c r="E36" s="242"/>
      <c r="F36" s="242"/>
      <c r="G36" s="242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112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1">
      <c r="A37" s="166">
        <v>5</v>
      </c>
      <c r="B37" s="167" t="s">
        <v>174</v>
      </c>
      <c r="C37" s="175" t="s">
        <v>175</v>
      </c>
      <c r="D37" s="168" t="s">
        <v>171</v>
      </c>
      <c r="E37" s="169">
        <v>1283.3699999999999</v>
      </c>
      <c r="F37" s="170"/>
      <c r="G37" s="171">
        <f>ROUND(E37*F37,2)</f>
        <v>0</v>
      </c>
      <c r="H37" s="170"/>
      <c r="I37" s="171">
        <f>ROUND(E37*H37,2)</f>
        <v>0</v>
      </c>
      <c r="J37" s="170"/>
      <c r="K37" s="171">
        <f>ROUND(E37*J37,2)</f>
        <v>0</v>
      </c>
      <c r="L37" s="171">
        <v>21</v>
      </c>
      <c r="M37" s="171">
        <f>G37*(1+L37/100)</f>
        <v>0</v>
      </c>
      <c r="N37" s="169">
        <v>0</v>
      </c>
      <c r="O37" s="169">
        <f>ROUND(E37*N37,2)</f>
        <v>0</v>
      </c>
      <c r="P37" s="169">
        <v>0</v>
      </c>
      <c r="Q37" s="169">
        <f>ROUND(E37*P37,2)</f>
        <v>0</v>
      </c>
      <c r="R37" s="171" t="s">
        <v>176</v>
      </c>
      <c r="S37" s="171" t="s">
        <v>105</v>
      </c>
      <c r="T37" s="172" t="s">
        <v>146</v>
      </c>
      <c r="U37" s="157">
        <v>0.15</v>
      </c>
      <c r="V37" s="157">
        <f>ROUND(E37*U37,2)</f>
        <v>192.51</v>
      </c>
      <c r="W37" s="157"/>
      <c r="X37" s="157" t="s">
        <v>147</v>
      </c>
      <c r="Y37" s="157" t="s">
        <v>108</v>
      </c>
      <c r="Z37" s="147"/>
      <c r="AA37" s="147"/>
      <c r="AB37" s="147"/>
      <c r="AC37" s="147"/>
      <c r="AD37" s="147"/>
      <c r="AE37" s="147"/>
      <c r="AF37" s="147"/>
      <c r="AG37" s="147" t="s">
        <v>148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>
      <c r="A38" s="154"/>
      <c r="B38" s="155"/>
      <c r="C38" s="252" t="s">
        <v>177</v>
      </c>
      <c r="D38" s="253"/>
      <c r="E38" s="253"/>
      <c r="F38" s="253"/>
      <c r="G38" s="253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150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>
      <c r="A39" s="154"/>
      <c r="B39" s="155"/>
      <c r="C39" s="181" t="s">
        <v>155</v>
      </c>
      <c r="D39" s="179"/>
      <c r="E39" s="180"/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156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>
      <c r="A40" s="154"/>
      <c r="B40" s="155"/>
      <c r="C40" s="181" t="s">
        <v>173</v>
      </c>
      <c r="D40" s="179"/>
      <c r="E40" s="180">
        <v>1283.3699999999999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156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>
      <c r="A41" s="154"/>
      <c r="B41" s="155"/>
      <c r="C41" s="241"/>
      <c r="D41" s="242"/>
      <c r="E41" s="242"/>
      <c r="F41" s="242"/>
      <c r="G41" s="242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112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>
      <c r="A42" s="166">
        <v>6</v>
      </c>
      <c r="B42" s="167" t="s">
        <v>178</v>
      </c>
      <c r="C42" s="175" t="s">
        <v>179</v>
      </c>
      <c r="D42" s="168" t="s">
        <v>171</v>
      </c>
      <c r="E42" s="169">
        <v>1283.3699999999999</v>
      </c>
      <c r="F42" s="170"/>
      <c r="G42" s="171">
        <f>ROUND(E42*F42,2)</f>
        <v>0</v>
      </c>
      <c r="H42" s="170"/>
      <c r="I42" s="171">
        <f>ROUND(E42*H42,2)</f>
        <v>0</v>
      </c>
      <c r="J42" s="170"/>
      <c r="K42" s="171">
        <f>ROUND(E42*J42,2)</f>
        <v>0</v>
      </c>
      <c r="L42" s="171">
        <v>21</v>
      </c>
      <c r="M42" s="171">
        <f>G42*(1+L42/100)</f>
        <v>0</v>
      </c>
      <c r="N42" s="169">
        <v>1.2999999999999999E-4</v>
      </c>
      <c r="O42" s="169">
        <f>ROUND(E42*N42,2)</f>
        <v>0.17</v>
      </c>
      <c r="P42" s="169">
        <v>0</v>
      </c>
      <c r="Q42" s="169">
        <f>ROUND(E42*P42,2)</f>
        <v>0</v>
      </c>
      <c r="R42" s="171" t="s">
        <v>180</v>
      </c>
      <c r="S42" s="171" t="s">
        <v>105</v>
      </c>
      <c r="T42" s="172" t="s">
        <v>146</v>
      </c>
      <c r="U42" s="157">
        <v>0</v>
      </c>
      <c r="V42" s="157">
        <f>ROUND(E42*U42,2)</f>
        <v>0</v>
      </c>
      <c r="W42" s="157"/>
      <c r="X42" s="157" t="s">
        <v>181</v>
      </c>
      <c r="Y42" s="157" t="s">
        <v>108</v>
      </c>
      <c r="Z42" s="147"/>
      <c r="AA42" s="147"/>
      <c r="AB42" s="147"/>
      <c r="AC42" s="147"/>
      <c r="AD42" s="147"/>
      <c r="AE42" s="147"/>
      <c r="AF42" s="147"/>
      <c r="AG42" s="147" t="s">
        <v>182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>
      <c r="A43" s="154"/>
      <c r="B43" s="155"/>
      <c r="C43" s="237" t="s">
        <v>183</v>
      </c>
      <c r="D43" s="238"/>
      <c r="E43" s="238"/>
      <c r="F43" s="238"/>
      <c r="G43" s="238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111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>
      <c r="A44" s="154"/>
      <c r="B44" s="155"/>
      <c r="C44" s="181" t="s">
        <v>155</v>
      </c>
      <c r="D44" s="179"/>
      <c r="E44" s="180"/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156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>
      <c r="A45" s="154"/>
      <c r="B45" s="155"/>
      <c r="C45" s="181" t="s">
        <v>173</v>
      </c>
      <c r="D45" s="179"/>
      <c r="E45" s="180">
        <v>1283.3699999999999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156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>
      <c r="A46" s="154"/>
      <c r="B46" s="155"/>
      <c r="C46" s="241"/>
      <c r="D46" s="242"/>
      <c r="E46" s="242"/>
      <c r="F46" s="242"/>
      <c r="G46" s="242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112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>
      <c r="A47" s="166">
        <v>7</v>
      </c>
      <c r="B47" s="167" t="s">
        <v>184</v>
      </c>
      <c r="C47" s="175" t="s">
        <v>185</v>
      </c>
      <c r="D47" s="168" t="s">
        <v>186</v>
      </c>
      <c r="E47" s="169">
        <v>320.84249999999997</v>
      </c>
      <c r="F47" s="170"/>
      <c r="G47" s="171">
        <f>ROUND(E47*F47,2)</f>
        <v>0</v>
      </c>
      <c r="H47" s="170"/>
      <c r="I47" s="171">
        <f>ROUND(E47*H47,2)</f>
        <v>0</v>
      </c>
      <c r="J47" s="170"/>
      <c r="K47" s="171">
        <f>ROUND(E47*J47,2)</f>
        <v>0</v>
      </c>
      <c r="L47" s="171">
        <v>21</v>
      </c>
      <c r="M47" s="171">
        <f>G47*(1+L47/100)</f>
        <v>0</v>
      </c>
      <c r="N47" s="169">
        <v>1</v>
      </c>
      <c r="O47" s="169">
        <f>ROUND(E47*N47,2)</f>
        <v>320.83999999999997</v>
      </c>
      <c r="P47" s="169">
        <v>0</v>
      </c>
      <c r="Q47" s="169">
        <f>ROUND(E47*P47,2)</f>
        <v>0</v>
      </c>
      <c r="R47" s="171" t="s">
        <v>187</v>
      </c>
      <c r="S47" s="171" t="s">
        <v>105</v>
      </c>
      <c r="T47" s="172" t="s">
        <v>146</v>
      </c>
      <c r="U47" s="157">
        <v>0</v>
      </c>
      <c r="V47" s="157">
        <f>ROUND(E47*U47,2)</f>
        <v>0</v>
      </c>
      <c r="W47" s="157"/>
      <c r="X47" s="157" t="s">
        <v>188</v>
      </c>
      <c r="Y47" s="157" t="s">
        <v>108</v>
      </c>
      <c r="Z47" s="147"/>
      <c r="AA47" s="147"/>
      <c r="AB47" s="147"/>
      <c r="AC47" s="147"/>
      <c r="AD47" s="147"/>
      <c r="AE47" s="147"/>
      <c r="AF47" s="147"/>
      <c r="AG47" s="147" t="s">
        <v>189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>
      <c r="A48" s="154"/>
      <c r="B48" s="155"/>
      <c r="C48" s="181" t="s">
        <v>155</v>
      </c>
      <c r="D48" s="179"/>
      <c r="E48" s="180"/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156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>
      <c r="A49" s="154"/>
      <c r="B49" s="155"/>
      <c r="C49" s="181" t="s">
        <v>190</v>
      </c>
      <c r="D49" s="179"/>
      <c r="E49" s="180">
        <v>320.84249999999997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156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>
      <c r="A50" s="154"/>
      <c r="B50" s="155"/>
      <c r="C50" s="241"/>
      <c r="D50" s="242"/>
      <c r="E50" s="242"/>
      <c r="F50" s="242"/>
      <c r="G50" s="242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112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>
      <c r="A51" s="166">
        <v>8</v>
      </c>
      <c r="B51" s="167" t="s">
        <v>191</v>
      </c>
      <c r="C51" s="175" t="s">
        <v>192</v>
      </c>
      <c r="D51" s="168" t="s">
        <v>186</v>
      </c>
      <c r="E51" s="169">
        <v>605.40039999999999</v>
      </c>
      <c r="F51" s="170"/>
      <c r="G51" s="171">
        <f>ROUND(E51*F51,2)</f>
        <v>0</v>
      </c>
      <c r="H51" s="170"/>
      <c r="I51" s="171">
        <f>ROUND(E51*H51,2)</f>
        <v>0</v>
      </c>
      <c r="J51" s="170"/>
      <c r="K51" s="171">
        <f>ROUND(E51*J51,2)</f>
        <v>0</v>
      </c>
      <c r="L51" s="171">
        <v>21</v>
      </c>
      <c r="M51" s="171">
        <f>G51*(1+L51/100)</f>
        <v>0</v>
      </c>
      <c r="N51" s="169">
        <v>1</v>
      </c>
      <c r="O51" s="169">
        <f>ROUND(E51*N51,2)</f>
        <v>605.4</v>
      </c>
      <c r="P51" s="169">
        <v>0</v>
      </c>
      <c r="Q51" s="169">
        <f>ROUND(E51*P51,2)</f>
        <v>0</v>
      </c>
      <c r="R51" s="171" t="s">
        <v>187</v>
      </c>
      <c r="S51" s="171" t="s">
        <v>105</v>
      </c>
      <c r="T51" s="172" t="s">
        <v>146</v>
      </c>
      <c r="U51" s="157">
        <v>0</v>
      </c>
      <c r="V51" s="157">
        <f>ROUND(E51*U51,2)</f>
        <v>0</v>
      </c>
      <c r="W51" s="157"/>
      <c r="X51" s="157" t="s">
        <v>188</v>
      </c>
      <c r="Y51" s="157" t="s">
        <v>108</v>
      </c>
      <c r="Z51" s="147"/>
      <c r="AA51" s="147"/>
      <c r="AB51" s="147"/>
      <c r="AC51" s="147"/>
      <c r="AD51" s="147"/>
      <c r="AE51" s="147"/>
      <c r="AF51" s="147"/>
      <c r="AG51" s="147" t="s">
        <v>189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>
      <c r="A52" s="154"/>
      <c r="B52" s="155"/>
      <c r="C52" s="181" t="s">
        <v>155</v>
      </c>
      <c r="D52" s="179"/>
      <c r="E52" s="180"/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156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>
      <c r="A53" s="154"/>
      <c r="B53" s="155"/>
      <c r="C53" s="181" t="s">
        <v>167</v>
      </c>
      <c r="D53" s="179"/>
      <c r="E53" s="180"/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156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>
      <c r="A54" s="154"/>
      <c r="B54" s="155"/>
      <c r="C54" s="181" t="s">
        <v>193</v>
      </c>
      <c r="D54" s="179"/>
      <c r="E54" s="180">
        <v>605.40039999999999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156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>
      <c r="A55" s="154"/>
      <c r="B55" s="155"/>
      <c r="C55" s="241"/>
      <c r="D55" s="242"/>
      <c r="E55" s="242"/>
      <c r="F55" s="242"/>
      <c r="G55" s="242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112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>
      <c r="A56" s="159" t="s">
        <v>100</v>
      </c>
      <c r="B56" s="160" t="s">
        <v>62</v>
      </c>
      <c r="C56" s="174" t="s">
        <v>63</v>
      </c>
      <c r="D56" s="161"/>
      <c r="E56" s="162"/>
      <c r="F56" s="163"/>
      <c r="G56" s="163">
        <f>SUMIF(AG57:AG58,"&lt;&gt;NOR",G57:G58)</f>
        <v>0</v>
      </c>
      <c r="H56" s="163"/>
      <c r="I56" s="163">
        <f>SUM(I57:I58)</f>
        <v>0</v>
      </c>
      <c r="J56" s="163"/>
      <c r="K56" s="163">
        <f>SUM(K57:K58)</f>
        <v>0</v>
      </c>
      <c r="L56" s="163"/>
      <c r="M56" s="163">
        <f>SUM(M57:M58)</f>
        <v>0</v>
      </c>
      <c r="N56" s="162"/>
      <c r="O56" s="162">
        <f>SUM(O57:O58)</f>
        <v>0</v>
      </c>
      <c r="P56" s="162"/>
      <c r="Q56" s="162">
        <f>SUM(Q57:Q58)</f>
        <v>0</v>
      </c>
      <c r="R56" s="163"/>
      <c r="S56" s="163"/>
      <c r="T56" s="164"/>
      <c r="U56" s="158"/>
      <c r="V56" s="158">
        <f>SUM(V57:V58)</f>
        <v>2.8</v>
      </c>
      <c r="W56" s="158"/>
      <c r="X56" s="158"/>
      <c r="Y56" s="158"/>
      <c r="AG56" t="s">
        <v>101</v>
      </c>
    </row>
    <row r="57" spans="1:60" outlineLevel="1">
      <c r="A57" s="166">
        <v>9</v>
      </c>
      <c r="B57" s="167" t="s">
        <v>194</v>
      </c>
      <c r="C57" s="175" t="s">
        <v>195</v>
      </c>
      <c r="D57" s="168" t="s">
        <v>133</v>
      </c>
      <c r="E57" s="169">
        <v>20</v>
      </c>
      <c r="F57" s="170"/>
      <c r="G57" s="171">
        <f>ROUND(E57*F57,2)</f>
        <v>0</v>
      </c>
      <c r="H57" s="170"/>
      <c r="I57" s="171">
        <f>ROUND(E57*H57,2)</f>
        <v>0</v>
      </c>
      <c r="J57" s="170"/>
      <c r="K57" s="171">
        <f>ROUND(E57*J57,2)</f>
        <v>0</v>
      </c>
      <c r="L57" s="171">
        <v>21</v>
      </c>
      <c r="M57" s="171">
        <f>G57*(1+L57/100)</f>
        <v>0</v>
      </c>
      <c r="N57" s="169">
        <v>0</v>
      </c>
      <c r="O57" s="169">
        <f>ROUND(E57*N57,2)</f>
        <v>0</v>
      </c>
      <c r="P57" s="169">
        <v>0</v>
      </c>
      <c r="Q57" s="169">
        <f>ROUND(E57*P57,2)</f>
        <v>0</v>
      </c>
      <c r="R57" s="171"/>
      <c r="S57" s="171" t="s">
        <v>130</v>
      </c>
      <c r="T57" s="172" t="s">
        <v>106</v>
      </c>
      <c r="U57" s="157">
        <v>0.14000000000000001</v>
      </c>
      <c r="V57" s="157">
        <f>ROUND(E57*U57,2)</f>
        <v>2.8</v>
      </c>
      <c r="W57" s="157"/>
      <c r="X57" s="157" t="s">
        <v>147</v>
      </c>
      <c r="Y57" s="157" t="s">
        <v>108</v>
      </c>
      <c r="Z57" s="147"/>
      <c r="AA57" s="147"/>
      <c r="AB57" s="147"/>
      <c r="AC57" s="147"/>
      <c r="AD57" s="147"/>
      <c r="AE57" s="147"/>
      <c r="AF57" s="147"/>
      <c r="AG57" s="147" t="s">
        <v>148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2">
      <c r="A58" s="154"/>
      <c r="B58" s="155"/>
      <c r="C58" s="243"/>
      <c r="D58" s="244"/>
      <c r="E58" s="244"/>
      <c r="F58" s="244"/>
      <c r="G58" s="244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112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>
      <c r="A59" s="159" t="s">
        <v>100</v>
      </c>
      <c r="B59" s="160" t="s">
        <v>64</v>
      </c>
      <c r="C59" s="174" t="s">
        <v>65</v>
      </c>
      <c r="D59" s="161"/>
      <c r="E59" s="162"/>
      <c r="F59" s="163"/>
      <c r="G59" s="163">
        <f>SUMIF(AG60:AG124,"&lt;&gt;NOR",G60:G124)</f>
        <v>0</v>
      </c>
      <c r="H59" s="163"/>
      <c r="I59" s="163">
        <f>SUM(I60:I124)</f>
        <v>0</v>
      </c>
      <c r="J59" s="163"/>
      <c r="K59" s="163">
        <f>SUM(K60:K124)</f>
        <v>0</v>
      </c>
      <c r="L59" s="163"/>
      <c r="M59" s="163">
        <f>SUM(M60:M124)</f>
        <v>0</v>
      </c>
      <c r="N59" s="162"/>
      <c r="O59" s="162">
        <f>SUM(O60:O124)</f>
        <v>0</v>
      </c>
      <c r="P59" s="162"/>
      <c r="Q59" s="162">
        <f>SUM(Q60:Q124)</f>
        <v>1191.69</v>
      </c>
      <c r="R59" s="163"/>
      <c r="S59" s="163"/>
      <c r="T59" s="164"/>
      <c r="U59" s="158"/>
      <c r="V59" s="158">
        <f>SUM(V60:V124)</f>
        <v>4204.4299999999994</v>
      </c>
      <c r="W59" s="158"/>
      <c r="X59" s="158"/>
      <c r="Y59" s="158"/>
      <c r="AG59" t="s">
        <v>101</v>
      </c>
    </row>
    <row r="60" spans="1:60" outlineLevel="1">
      <c r="A60" s="166">
        <v>10</v>
      </c>
      <c r="B60" s="167" t="s">
        <v>196</v>
      </c>
      <c r="C60" s="175" t="s">
        <v>197</v>
      </c>
      <c r="D60" s="168" t="s">
        <v>144</v>
      </c>
      <c r="E60" s="169">
        <v>182.27438000000001</v>
      </c>
      <c r="F60" s="170"/>
      <c r="G60" s="171">
        <f>ROUND(E60*F60,2)</f>
        <v>0</v>
      </c>
      <c r="H60" s="170"/>
      <c r="I60" s="171">
        <f>ROUND(E60*H60,2)</f>
        <v>0</v>
      </c>
      <c r="J60" s="170"/>
      <c r="K60" s="171">
        <f>ROUND(E60*J60,2)</f>
        <v>0</v>
      </c>
      <c r="L60" s="171">
        <v>21</v>
      </c>
      <c r="M60" s="171">
        <f>G60*(1+L60/100)</f>
        <v>0</v>
      </c>
      <c r="N60" s="169">
        <v>0</v>
      </c>
      <c r="O60" s="169">
        <f>ROUND(E60*N60,2)</f>
        <v>0</v>
      </c>
      <c r="P60" s="169">
        <v>2</v>
      </c>
      <c r="Q60" s="169">
        <f>ROUND(E60*P60,2)</f>
        <v>364.55</v>
      </c>
      <c r="R60" s="171" t="s">
        <v>198</v>
      </c>
      <c r="S60" s="171" t="s">
        <v>105</v>
      </c>
      <c r="T60" s="172" t="s">
        <v>146</v>
      </c>
      <c r="U60" s="157">
        <v>6.44</v>
      </c>
      <c r="V60" s="157">
        <f>ROUND(E60*U60,2)</f>
        <v>1173.8499999999999</v>
      </c>
      <c r="W60" s="157"/>
      <c r="X60" s="157" t="s">
        <v>147</v>
      </c>
      <c r="Y60" s="157" t="s">
        <v>108</v>
      </c>
      <c r="Z60" s="147"/>
      <c r="AA60" s="147"/>
      <c r="AB60" s="147"/>
      <c r="AC60" s="147"/>
      <c r="AD60" s="147"/>
      <c r="AE60" s="147"/>
      <c r="AF60" s="147"/>
      <c r="AG60" s="147" t="s">
        <v>148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>
      <c r="A61" s="154"/>
      <c r="B61" s="155"/>
      <c r="C61" s="252" t="s">
        <v>199</v>
      </c>
      <c r="D61" s="253"/>
      <c r="E61" s="253"/>
      <c r="F61" s="253"/>
      <c r="G61" s="253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150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>
      <c r="A62" s="154"/>
      <c r="B62" s="155"/>
      <c r="C62" s="181" t="s">
        <v>155</v>
      </c>
      <c r="D62" s="179"/>
      <c r="E62" s="180"/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156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>
      <c r="A63" s="154"/>
      <c r="B63" s="155"/>
      <c r="C63" s="181" t="s">
        <v>200</v>
      </c>
      <c r="D63" s="179"/>
      <c r="E63" s="180"/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156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>
      <c r="A64" s="154"/>
      <c r="B64" s="155"/>
      <c r="C64" s="181" t="s">
        <v>201</v>
      </c>
      <c r="D64" s="179"/>
      <c r="E64" s="180"/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156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>
      <c r="A65" s="154"/>
      <c r="B65" s="155"/>
      <c r="C65" s="181" t="s">
        <v>202</v>
      </c>
      <c r="D65" s="179"/>
      <c r="E65" s="180">
        <v>8.7614999999999998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156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>
      <c r="A66" s="154"/>
      <c r="B66" s="155"/>
      <c r="C66" s="181" t="s">
        <v>203</v>
      </c>
      <c r="D66" s="179"/>
      <c r="E66" s="180"/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156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>
      <c r="A67" s="154"/>
      <c r="B67" s="155"/>
      <c r="C67" s="181" t="s">
        <v>204</v>
      </c>
      <c r="D67" s="179"/>
      <c r="E67" s="180">
        <v>85.181250000000006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156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>
      <c r="A68" s="154"/>
      <c r="B68" s="155"/>
      <c r="C68" s="181" t="s">
        <v>205</v>
      </c>
      <c r="D68" s="179"/>
      <c r="E68" s="180"/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156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>
      <c r="A69" s="154"/>
      <c r="B69" s="155"/>
      <c r="C69" s="181" t="s">
        <v>206</v>
      </c>
      <c r="D69" s="179"/>
      <c r="E69" s="180">
        <v>4.83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156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>
      <c r="A70" s="154"/>
      <c r="B70" s="155"/>
      <c r="C70" s="181" t="s">
        <v>207</v>
      </c>
      <c r="D70" s="179"/>
      <c r="E70" s="180"/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156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>
      <c r="A71" s="154"/>
      <c r="B71" s="155"/>
      <c r="C71" s="181" t="s">
        <v>208</v>
      </c>
      <c r="D71" s="179"/>
      <c r="E71" s="180">
        <v>47.774999999999999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156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>
      <c r="A72" s="154"/>
      <c r="B72" s="155"/>
      <c r="C72" s="181" t="s">
        <v>209</v>
      </c>
      <c r="D72" s="179"/>
      <c r="E72" s="180"/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156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>
      <c r="A73" s="154"/>
      <c r="B73" s="155"/>
      <c r="C73" s="181" t="s">
        <v>208</v>
      </c>
      <c r="D73" s="179"/>
      <c r="E73" s="180">
        <v>47.774999999999999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156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>
      <c r="A74" s="154"/>
      <c r="B74" s="155"/>
      <c r="C74" s="181" t="s">
        <v>210</v>
      </c>
      <c r="D74" s="179"/>
      <c r="E74" s="180"/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156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>
      <c r="A75" s="154"/>
      <c r="B75" s="155"/>
      <c r="C75" s="181" t="s">
        <v>211</v>
      </c>
      <c r="D75" s="179"/>
      <c r="E75" s="180">
        <v>76.44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156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>
      <c r="A76" s="154"/>
      <c r="B76" s="155"/>
      <c r="C76" s="181" t="s">
        <v>212</v>
      </c>
      <c r="D76" s="179"/>
      <c r="E76" s="180"/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156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>
      <c r="A77" s="154"/>
      <c r="B77" s="155"/>
      <c r="C77" s="181" t="s">
        <v>213</v>
      </c>
      <c r="D77" s="179"/>
      <c r="E77" s="180">
        <v>42.837499999999999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156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>
      <c r="A78" s="154"/>
      <c r="B78" s="155"/>
      <c r="C78" s="181" t="s">
        <v>214</v>
      </c>
      <c r="D78" s="179"/>
      <c r="E78" s="180"/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156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>
      <c r="A79" s="154"/>
      <c r="B79" s="155"/>
      <c r="C79" s="181" t="s">
        <v>215</v>
      </c>
      <c r="D79" s="179"/>
      <c r="E79" s="180">
        <v>64.896249999999995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156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>
      <c r="A80" s="154"/>
      <c r="B80" s="155"/>
      <c r="C80" s="181" t="s">
        <v>216</v>
      </c>
      <c r="D80" s="179"/>
      <c r="E80" s="180"/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156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>
      <c r="A81" s="154"/>
      <c r="B81" s="155"/>
      <c r="C81" s="181" t="s">
        <v>217</v>
      </c>
      <c r="D81" s="179"/>
      <c r="E81" s="180">
        <v>29.19125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156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>
      <c r="A82" s="154"/>
      <c r="B82" s="155"/>
      <c r="C82" s="181" t="s">
        <v>218</v>
      </c>
      <c r="D82" s="179"/>
      <c r="E82" s="180"/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156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>
      <c r="A83" s="154"/>
      <c r="B83" s="155"/>
      <c r="C83" s="181" t="s">
        <v>219</v>
      </c>
      <c r="D83" s="179"/>
      <c r="E83" s="180">
        <v>62.622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156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>
      <c r="A84" s="154"/>
      <c r="B84" s="155"/>
      <c r="C84" s="181" t="s">
        <v>220</v>
      </c>
      <c r="D84" s="179"/>
      <c r="E84" s="180"/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156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>
      <c r="A85" s="154"/>
      <c r="B85" s="155"/>
      <c r="C85" s="181" t="s">
        <v>221</v>
      </c>
      <c r="D85" s="179"/>
      <c r="E85" s="180">
        <v>6.7424999999999997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156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>
      <c r="A86" s="154"/>
      <c r="B86" s="155"/>
      <c r="C86" s="181" t="s">
        <v>222</v>
      </c>
      <c r="D86" s="179"/>
      <c r="E86" s="180"/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156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>
      <c r="A87" s="154"/>
      <c r="B87" s="155"/>
      <c r="C87" s="181" t="s">
        <v>223</v>
      </c>
      <c r="D87" s="179"/>
      <c r="E87" s="180">
        <v>-294.77787000000001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156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2">
      <c r="A88" s="154"/>
      <c r="B88" s="155"/>
      <c r="C88" s="241"/>
      <c r="D88" s="242"/>
      <c r="E88" s="242"/>
      <c r="F88" s="242"/>
      <c r="G88" s="242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112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t="22.5" outlineLevel="1">
      <c r="A89" s="166">
        <v>11</v>
      </c>
      <c r="B89" s="167" t="s">
        <v>224</v>
      </c>
      <c r="C89" s="175" t="s">
        <v>225</v>
      </c>
      <c r="D89" s="168" t="s">
        <v>144</v>
      </c>
      <c r="E89" s="169">
        <v>294.77787000000001</v>
      </c>
      <c r="F89" s="170"/>
      <c r="G89" s="171">
        <f>ROUND(E89*F89,2)</f>
        <v>0</v>
      </c>
      <c r="H89" s="170"/>
      <c r="I89" s="171">
        <f>ROUND(E89*H89,2)</f>
        <v>0</v>
      </c>
      <c r="J89" s="170"/>
      <c r="K89" s="171">
        <f>ROUND(E89*J89,2)</f>
        <v>0</v>
      </c>
      <c r="L89" s="171">
        <v>21</v>
      </c>
      <c r="M89" s="171">
        <f>G89*(1+L89/100)</f>
        <v>0</v>
      </c>
      <c r="N89" s="169">
        <v>0</v>
      </c>
      <c r="O89" s="169">
        <f>ROUND(E89*N89,2)</f>
        <v>0</v>
      </c>
      <c r="P89" s="169">
        <v>2.2000000000000002</v>
      </c>
      <c r="Q89" s="169">
        <f>ROUND(E89*P89,2)</f>
        <v>648.51</v>
      </c>
      <c r="R89" s="171" t="s">
        <v>198</v>
      </c>
      <c r="S89" s="171" t="s">
        <v>105</v>
      </c>
      <c r="T89" s="172" t="s">
        <v>146</v>
      </c>
      <c r="U89" s="157">
        <v>5.87</v>
      </c>
      <c r="V89" s="157">
        <f>ROUND(E89*U89,2)</f>
        <v>1730.35</v>
      </c>
      <c r="W89" s="157"/>
      <c r="X89" s="157" t="s">
        <v>147</v>
      </c>
      <c r="Y89" s="157" t="s">
        <v>108</v>
      </c>
      <c r="Z89" s="147"/>
      <c r="AA89" s="147"/>
      <c r="AB89" s="147"/>
      <c r="AC89" s="147"/>
      <c r="AD89" s="147"/>
      <c r="AE89" s="147"/>
      <c r="AF89" s="147"/>
      <c r="AG89" s="147" t="s">
        <v>148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>
      <c r="A90" s="154"/>
      <c r="B90" s="155"/>
      <c r="C90" s="181" t="s">
        <v>155</v>
      </c>
      <c r="D90" s="179"/>
      <c r="E90" s="180"/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156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2.5" outlineLevel="3">
      <c r="A91" s="154"/>
      <c r="B91" s="155"/>
      <c r="C91" s="181" t="s">
        <v>226</v>
      </c>
      <c r="D91" s="179"/>
      <c r="E91" s="180">
        <v>294.77787999999998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156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>
      <c r="A92" s="154"/>
      <c r="B92" s="155"/>
      <c r="C92" s="241"/>
      <c r="D92" s="242"/>
      <c r="E92" s="242"/>
      <c r="F92" s="242"/>
      <c r="G92" s="242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112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t="22.5" outlineLevel="1">
      <c r="A93" s="166">
        <v>12</v>
      </c>
      <c r="B93" s="167" t="s">
        <v>227</v>
      </c>
      <c r="C93" s="175" t="s">
        <v>228</v>
      </c>
      <c r="D93" s="168" t="s">
        <v>144</v>
      </c>
      <c r="E93" s="169">
        <v>294.77787000000001</v>
      </c>
      <c r="F93" s="170"/>
      <c r="G93" s="171">
        <f>ROUND(E93*F93,2)</f>
        <v>0</v>
      </c>
      <c r="H93" s="170"/>
      <c r="I93" s="171">
        <f>ROUND(E93*H93,2)</f>
        <v>0</v>
      </c>
      <c r="J93" s="170"/>
      <c r="K93" s="171">
        <f>ROUND(E93*J93,2)</f>
        <v>0</v>
      </c>
      <c r="L93" s="171">
        <v>21</v>
      </c>
      <c r="M93" s="171">
        <f>G93*(1+L93/100)</f>
        <v>0</v>
      </c>
      <c r="N93" s="169">
        <v>0</v>
      </c>
      <c r="O93" s="169">
        <f>ROUND(E93*N93,2)</f>
        <v>0</v>
      </c>
      <c r="P93" s="169">
        <v>0</v>
      </c>
      <c r="Q93" s="169">
        <f>ROUND(E93*P93,2)</f>
        <v>0</v>
      </c>
      <c r="R93" s="171" t="s">
        <v>198</v>
      </c>
      <c r="S93" s="171" t="s">
        <v>105</v>
      </c>
      <c r="T93" s="172" t="s">
        <v>146</v>
      </c>
      <c r="U93" s="157">
        <v>4.03</v>
      </c>
      <c r="V93" s="157">
        <f>ROUND(E93*U93,2)</f>
        <v>1187.95</v>
      </c>
      <c r="W93" s="157"/>
      <c r="X93" s="157" t="s">
        <v>147</v>
      </c>
      <c r="Y93" s="157" t="s">
        <v>108</v>
      </c>
      <c r="Z93" s="147"/>
      <c r="AA93" s="147"/>
      <c r="AB93" s="147"/>
      <c r="AC93" s="147"/>
      <c r="AD93" s="147"/>
      <c r="AE93" s="147"/>
      <c r="AF93" s="147"/>
      <c r="AG93" s="147" t="s">
        <v>148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>
      <c r="A94" s="154"/>
      <c r="B94" s="155"/>
      <c r="C94" s="181" t="s">
        <v>155</v>
      </c>
      <c r="D94" s="179"/>
      <c r="E94" s="180"/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156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ht="22.5" outlineLevel="3">
      <c r="A95" s="154"/>
      <c r="B95" s="155"/>
      <c r="C95" s="181" t="s">
        <v>226</v>
      </c>
      <c r="D95" s="179"/>
      <c r="E95" s="180">
        <v>294.77787999999998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156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>
      <c r="A96" s="154"/>
      <c r="B96" s="155"/>
      <c r="C96" s="241"/>
      <c r="D96" s="242"/>
      <c r="E96" s="242"/>
      <c r="F96" s="242"/>
      <c r="G96" s="242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112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22.5" outlineLevel="1">
      <c r="A97" s="166">
        <v>13</v>
      </c>
      <c r="B97" s="167" t="s">
        <v>229</v>
      </c>
      <c r="C97" s="175" t="s">
        <v>230</v>
      </c>
      <c r="D97" s="168" t="s">
        <v>144</v>
      </c>
      <c r="E97" s="169">
        <v>127.59207000000001</v>
      </c>
      <c r="F97" s="170"/>
      <c r="G97" s="171">
        <f>ROUND(E97*F97,2)</f>
        <v>0</v>
      </c>
      <c r="H97" s="170"/>
      <c r="I97" s="171">
        <f>ROUND(E97*H97,2)</f>
        <v>0</v>
      </c>
      <c r="J97" s="170"/>
      <c r="K97" s="171">
        <f>ROUND(E97*J97,2)</f>
        <v>0</v>
      </c>
      <c r="L97" s="171">
        <v>21</v>
      </c>
      <c r="M97" s="171">
        <f>G97*(1+L97/100)</f>
        <v>0</v>
      </c>
      <c r="N97" s="169">
        <v>0</v>
      </c>
      <c r="O97" s="169">
        <f>ROUND(E97*N97,2)</f>
        <v>0</v>
      </c>
      <c r="P97" s="169">
        <v>1.4</v>
      </c>
      <c r="Q97" s="169">
        <f>ROUND(E97*P97,2)</f>
        <v>178.63</v>
      </c>
      <c r="R97" s="171" t="s">
        <v>198</v>
      </c>
      <c r="S97" s="171" t="s">
        <v>105</v>
      </c>
      <c r="T97" s="172" t="s">
        <v>146</v>
      </c>
      <c r="U97" s="157">
        <v>0.88</v>
      </c>
      <c r="V97" s="157">
        <f>ROUND(E97*U97,2)</f>
        <v>112.28</v>
      </c>
      <c r="W97" s="157"/>
      <c r="X97" s="157" t="s">
        <v>147</v>
      </c>
      <c r="Y97" s="157" t="s">
        <v>108</v>
      </c>
      <c r="Z97" s="147"/>
      <c r="AA97" s="147"/>
      <c r="AB97" s="147"/>
      <c r="AC97" s="147"/>
      <c r="AD97" s="147"/>
      <c r="AE97" s="147"/>
      <c r="AF97" s="147"/>
      <c r="AG97" s="147" t="s">
        <v>148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>
      <c r="A98" s="154"/>
      <c r="B98" s="155"/>
      <c r="C98" s="181" t="s">
        <v>155</v>
      </c>
      <c r="D98" s="179"/>
      <c r="E98" s="180"/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156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>
      <c r="A99" s="154"/>
      <c r="B99" s="155"/>
      <c r="C99" s="181" t="s">
        <v>200</v>
      </c>
      <c r="D99" s="179"/>
      <c r="E99" s="180"/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156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>
      <c r="A100" s="154"/>
      <c r="B100" s="155"/>
      <c r="C100" s="181" t="s">
        <v>201</v>
      </c>
      <c r="D100" s="179"/>
      <c r="E100" s="180"/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156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>
      <c r="A101" s="154"/>
      <c r="B101" s="155"/>
      <c r="C101" s="181" t="s">
        <v>231</v>
      </c>
      <c r="D101" s="179"/>
      <c r="E101" s="180">
        <v>6.1330499999999999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156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>
      <c r="A102" s="154"/>
      <c r="B102" s="155"/>
      <c r="C102" s="181" t="s">
        <v>203</v>
      </c>
      <c r="D102" s="179"/>
      <c r="E102" s="180"/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156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>
      <c r="A103" s="154"/>
      <c r="B103" s="155"/>
      <c r="C103" s="181" t="s">
        <v>232</v>
      </c>
      <c r="D103" s="179"/>
      <c r="E103" s="180">
        <v>59.62688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156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>
      <c r="A104" s="154"/>
      <c r="B104" s="155"/>
      <c r="C104" s="181" t="s">
        <v>205</v>
      </c>
      <c r="D104" s="179"/>
      <c r="E104" s="180"/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156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>
      <c r="A105" s="154"/>
      <c r="B105" s="155"/>
      <c r="C105" s="181" t="s">
        <v>233</v>
      </c>
      <c r="D105" s="179"/>
      <c r="E105" s="180">
        <v>3.3809999999999998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156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>
      <c r="A106" s="154"/>
      <c r="B106" s="155"/>
      <c r="C106" s="181" t="s">
        <v>207</v>
      </c>
      <c r="D106" s="179"/>
      <c r="E106" s="180"/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156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>
      <c r="A107" s="154"/>
      <c r="B107" s="155"/>
      <c r="C107" s="181" t="s">
        <v>234</v>
      </c>
      <c r="D107" s="179"/>
      <c r="E107" s="180">
        <v>33.442500000000003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156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>
      <c r="A108" s="154"/>
      <c r="B108" s="155"/>
      <c r="C108" s="181" t="s">
        <v>209</v>
      </c>
      <c r="D108" s="179"/>
      <c r="E108" s="180"/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156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3">
      <c r="A109" s="154"/>
      <c r="B109" s="155"/>
      <c r="C109" s="181" t="s">
        <v>234</v>
      </c>
      <c r="D109" s="179"/>
      <c r="E109" s="180">
        <v>33.442500000000003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156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>
      <c r="A110" s="154"/>
      <c r="B110" s="155"/>
      <c r="C110" s="181" t="s">
        <v>210</v>
      </c>
      <c r="D110" s="179"/>
      <c r="E110" s="180"/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156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>
      <c r="A111" s="154"/>
      <c r="B111" s="155"/>
      <c r="C111" s="181" t="s">
        <v>235</v>
      </c>
      <c r="D111" s="179"/>
      <c r="E111" s="180">
        <v>53.508000000000003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156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>
      <c r="A112" s="154"/>
      <c r="B112" s="155"/>
      <c r="C112" s="181" t="s">
        <v>212</v>
      </c>
      <c r="D112" s="179"/>
      <c r="E112" s="180"/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156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>
      <c r="A113" s="154"/>
      <c r="B113" s="155"/>
      <c r="C113" s="181" t="s">
        <v>236</v>
      </c>
      <c r="D113" s="179"/>
      <c r="E113" s="180">
        <v>29.986249999999998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156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>
      <c r="A114" s="154"/>
      <c r="B114" s="155"/>
      <c r="C114" s="181" t="s">
        <v>214</v>
      </c>
      <c r="D114" s="179"/>
      <c r="E114" s="180"/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156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>
      <c r="A115" s="154"/>
      <c r="B115" s="155"/>
      <c r="C115" s="181" t="s">
        <v>237</v>
      </c>
      <c r="D115" s="179"/>
      <c r="E115" s="180">
        <v>45.427379999999999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156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>
      <c r="A116" s="154"/>
      <c r="B116" s="155"/>
      <c r="C116" s="181" t="s">
        <v>216</v>
      </c>
      <c r="D116" s="179"/>
      <c r="E116" s="180"/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156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>
      <c r="A117" s="154"/>
      <c r="B117" s="155"/>
      <c r="C117" s="181" t="s">
        <v>238</v>
      </c>
      <c r="D117" s="179"/>
      <c r="E117" s="180">
        <v>20.433879999999998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156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>
      <c r="A118" s="154"/>
      <c r="B118" s="155"/>
      <c r="C118" s="181" t="s">
        <v>218</v>
      </c>
      <c r="D118" s="179"/>
      <c r="E118" s="180"/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156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>
      <c r="A119" s="154"/>
      <c r="B119" s="155"/>
      <c r="C119" s="181" t="s">
        <v>239</v>
      </c>
      <c r="D119" s="179"/>
      <c r="E119" s="180">
        <v>43.8354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156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>
      <c r="A120" s="154"/>
      <c r="B120" s="155"/>
      <c r="C120" s="181" t="s">
        <v>220</v>
      </c>
      <c r="D120" s="179"/>
      <c r="E120" s="180"/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156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>
      <c r="A121" s="154"/>
      <c r="B121" s="155"/>
      <c r="C121" s="181" t="s">
        <v>240</v>
      </c>
      <c r="D121" s="179"/>
      <c r="E121" s="180">
        <v>4.7197500000000003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156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>
      <c r="A122" s="154"/>
      <c r="B122" s="155"/>
      <c r="C122" s="181" t="s">
        <v>222</v>
      </c>
      <c r="D122" s="179"/>
      <c r="E122" s="180"/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156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>
      <c r="A123" s="154"/>
      <c r="B123" s="155"/>
      <c r="C123" s="181" t="s">
        <v>241</v>
      </c>
      <c r="D123" s="179"/>
      <c r="E123" s="180">
        <v>-206.34451000000001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156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2">
      <c r="A124" s="154"/>
      <c r="B124" s="155"/>
      <c r="C124" s="241"/>
      <c r="D124" s="242"/>
      <c r="E124" s="242"/>
      <c r="F124" s="242"/>
      <c r="G124" s="242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112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>
      <c r="A125" s="159" t="s">
        <v>100</v>
      </c>
      <c r="B125" s="160" t="s">
        <v>66</v>
      </c>
      <c r="C125" s="174" t="s">
        <v>67</v>
      </c>
      <c r="D125" s="161"/>
      <c r="E125" s="162"/>
      <c r="F125" s="163"/>
      <c r="G125" s="163">
        <f>SUMIF(AG126:AG176,"&lt;&gt;NOR",G126:G176)</f>
        <v>0</v>
      </c>
      <c r="H125" s="163"/>
      <c r="I125" s="163">
        <f>SUM(I126:I176)</f>
        <v>0</v>
      </c>
      <c r="J125" s="163"/>
      <c r="K125" s="163">
        <f>SUM(K126:K176)</f>
        <v>0</v>
      </c>
      <c r="L125" s="163"/>
      <c r="M125" s="163">
        <f>SUM(M126:M176)</f>
        <v>0</v>
      </c>
      <c r="N125" s="162"/>
      <c r="O125" s="162">
        <f>SUM(O126:O176)</f>
        <v>4.01</v>
      </c>
      <c r="P125" s="162"/>
      <c r="Q125" s="162">
        <f>SUM(Q126:Q176)</f>
        <v>1896.77</v>
      </c>
      <c r="R125" s="163"/>
      <c r="S125" s="163"/>
      <c r="T125" s="164"/>
      <c r="U125" s="158"/>
      <c r="V125" s="158">
        <f>SUM(V126:V176)</f>
        <v>3305.8</v>
      </c>
      <c r="W125" s="158"/>
      <c r="X125" s="158"/>
      <c r="Y125" s="158"/>
      <c r="AG125" t="s">
        <v>101</v>
      </c>
    </row>
    <row r="126" spans="1:60" ht="33.75" outlineLevel="1">
      <c r="A126" s="166">
        <v>14</v>
      </c>
      <c r="B126" s="167" t="s">
        <v>242</v>
      </c>
      <c r="C126" s="175" t="s">
        <v>243</v>
      </c>
      <c r="D126" s="168" t="s">
        <v>144</v>
      </c>
      <c r="E126" s="169">
        <v>5419.3475699999999</v>
      </c>
      <c r="F126" s="170"/>
      <c r="G126" s="171">
        <f>ROUND(E126*F126,2)</f>
        <v>0</v>
      </c>
      <c r="H126" s="170"/>
      <c r="I126" s="171">
        <f>ROUND(E126*H126,2)</f>
        <v>0</v>
      </c>
      <c r="J126" s="170"/>
      <c r="K126" s="171">
        <f>ROUND(E126*J126,2)</f>
        <v>0</v>
      </c>
      <c r="L126" s="171">
        <v>21</v>
      </c>
      <c r="M126" s="171">
        <f>G126*(1+L126/100)</f>
        <v>0</v>
      </c>
      <c r="N126" s="169">
        <v>7.3999999999999999E-4</v>
      </c>
      <c r="O126" s="169">
        <f>ROUND(E126*N126,2)</f>
        <v>4.01</v>
      </c>
      <c r="P126" s="169">
        <v>0.35</v>
      </c>
      <c r="Q126" s="169">
        <f>ROUND(E126*P126,2)</f>
        <v>1896.77</v>
      </c>
      <c r="R126" s="171" t="s">
        <v>244</v>
      </c>
      <c r="S126" s="171" t="s">
        <v>105</v>
      </c>
      <c r="T126" s="172" t="s">
        <v>146</v>
      </c>
      <c r="U126" s="157">
        <v>0.61</v>
      </c>
      <c r="V126" s="157">
        <f>ROUND(E126*U126,2)</f>
        <v>3305.8</v>
      </c>
      <c r="W126" s="157"/>
      <c r="X126" s="157" t="s">
        <v>147</v>
      </c>
      <c r="Y126" s="157" t="s">
        <v>108</v>
      </c>
      <c r="Z126" s="147"/>
      <c r="AA126" s="147"/>
      <c r="AB126" s="147"/>
      <c r="AC126" s="147"/>
      <c r="AD126" s="147"/>
      <c r="AE126" s="147"/>
      <c r="AF126" s="147"/>
      <c r="AG126" s="147" t="s">
        <v>148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>
      <c r="A127" s="154"/>
      <c r="B127" s="155"/>
      <c r="C127" s="237" t="s">
        <v>245</v>
      </c>
      <c r="D127" s="238"/>
      <c r="E127" s="238"/>
      <c r="F127" s="238"/>
      <c r="G127" s="238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111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>
      <c r="A128" s="154"/>
      <c r="B128" s="155"/>
      <c r="C128" s="239" t="s">
        <v>246</v>
      </c>
      <c r="D128" s="240"/>
      <c r="E128" s="240"/>
      <c r="F128" s="240"/>
      <c r="G128" s="240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111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>
      <c r="A129" s="154"/>
      <c r="B129" s="155"/>
      <c r="C129" s="239" t="s">
        <v>247</v>
      </c>
      <c r="D129" s="240"/>
      <c r="E129" s="240"/>
      <c r="F129" s="240"/>
      <c r="G129" s="240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111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>
      <c r="A130" s="154"/>
      <c r="B130" s="155"/>
      <c r="C130" s="239" t="s">
        <v>248</v>
      </c>
      <c r="D130" s="240"/>
      <c r="E130" s="240"/>
      <c r="F130" s="240"/>
      <c r="G130" s="240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111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>
      <c r="A131" s="154"/>
      <c r="B131" s="155"/>
      <c r="C131" s="239" t="s">
        <v>249</v>
      </c>
      <c r="D131" s="240"/>
      <c r="E131" s="240"/>
      <c r="F131" s="240"/>
      <c r="G131" s="240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111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3">
      <c r="A132" s="154"/>
      <c r="B132" s="155"/>
      <c r="C132" s="239" t="s">
        <v>250</v>
      </c>
      <c r="D132" s="240"/>
      <c r="E132" s="240"/>
      <c r="F132" s="240"/>
      <c r="G132" s="240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111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3">
      <c r="A133" s="154"/>
      <c r="B133" s="155"/>
      <c r="C133" s="239" t="s">
        <v>251</v>
      </c>
      <c r="D133" s="240"/>
      <c r="E133" s="240"/>
      <c r="F133" s="240"/>
      <c r="G133" s="240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111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>
      <c r="A134" s="154"/>
      <c r="B134" s="155"/>
      <c r="C134" s="239" t="s">
        <v>252</v>
      </c>
      <c r="D134" s="240"/>
      <c r="E134" s="240"/>
      <c r="F134" s="240"/>
      <c r="G134" s="240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111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>
      <c r="A135" s="154"/>
      <c r="B135" s="155"/>
      <c r="C135" s="239" t="s">
        <v>253</v>
      </c>
      <c r="D135" s="240"/>
      <c r="E135" s="240"/>
      <c r="F135" s="240"/>
      <c r="G135" s="240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111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>
      <c r="A136" s="154"/>
      <c r="B136" s="155"/>
      <c r="C136" s="239" t="s">
        <v>254</v>
      </c>
      <c r="D136" s="240"/>
      <c r="E136" s="240"/>
      <c r="F136" s="240"/>
      <c r="G136" s="240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111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>
      <c r="A137" s="154"/>
      <c r="B137" s="155"/>
      <c r="C137" s="239" t="s">
        <v>255</v>
      </c>
      <c r="D137" s="240"/>
      <c r="E137" s="240"/>
      <c r="F137" s="240"/>
      <c r="G137" s="240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111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3">
      <c r="A138" s="154"/>
      <c r="B138" s="155"/>
      <c r="C138" s="239" t="s">
        <v>256</v>
      </c>
      <c r="D138" s="240"/>
      <c r="E138" s="240"/>
      <c r="F138" s="240"/>
      <c r="G138" s="240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7"/>
      <c r="AA138" s="147"/>
      <c r="AB138" s="147"/>
      <c r="AC138" s="147"/>
      <c r="AD138" s="147"/>
      <c r="AE138" s="147"/>
      <c r="AF138" s="147"/>
      <c r="AG138" s="147" t="s">
        <v>111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3">
      <c r="A139" s="154"/>
      <c r="B139" s="155"/>
      <c r="C139" s="239" t="s">
        <v>257</v>
      </c>
      <c r="D139" s="240"/>
      <c r="E139" s="240"/>
      <c r="F139" s="240"/>
      <c r="G139" s="240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111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>
      <c r="A140" s="154"/>
      <c r="B140" s="155"/>
      <c r="C140" s="239" t="s">
        <v>258</v>
      </c>
      <c r="D140" s="240"/>
      <c r="E140" s="240"/>
      <c r="F140" s="240"/>
      <c r="G140" s="240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111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>
      <c r="A141" s="154"/>
      <c r="B141" s="155"/>
      <c r="C141" s="239" t="s">
        <v>259</v>
      </c>
      <c r="D141" s="240"/>
      <c r="E141" s="240"/>
      <c r="F141" s="240"/>
      <c r="G141" s="240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111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73" t="str">
        <f>C141</f>
        <v>- suterénní prostory budou vybourány částečně (dle vyznačení ve výkresech), následně prostory zasypány</v>
      </c>
      <c r="BB141" s="147"/>
      <c r="BC141" s="147"/>
      <c r="BD141" s="147"/>
      <c r="BE141" s="147"/>
      <c r="BF141" s="147"/>
      <c r="BG141" s="147"/>
      <c r="BH141" s="147"/>
    </row>
    <row r="142" spans="1:60" outlineLevel="3">
      <c r="A142" s="154"/>
      <c r="B142" s="155"/>
      <c r="C142" s="239" t="s">
        <v>260</v>
      </c>
      <c r="D142" s="240"/>
      <c r="E142" s="240"/>
      <c r="F142" s="240"/>
      <c r="G142" s="240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111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>
      <c r="A143" s="154"/>
      <c r="B143" s="155"/>
      <c r="C143" s="239" t="s">
        <v>261</v>
      </c>
      <c r="D143" s="240"/>
      <c r="E143" s="240"/>
      <c r="F143" s="240"/>
      <c r="G143" s="240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111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2">
      <c r="A144" s="154"/>
      <c r="B144" s="155"/>
      <c r="C144" s="181" t="s">
        <v>155</v>
      </c>
      <c r="D144" s="179"/>
      <c r="E144" s="180"/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156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>
      <c r="A145" s="154"/>
      <c r="B145" s="155"/>
      <c r="C145" s="181" t="s">
        <v>200</v>
      </c>
      <c r="D145" s="179"/>
      <c r="E145" s="180"/>
      <c r="F145" s="157"/>
      <c r="G145" s="15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156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>
      <c r="A146" s="154"/>
      <c r="B146" s="155"/>
      <c r="C146" s="181" t="s">
        <v>201</v>
      </c>
      <c r="D146" s="179"/>
      <c r="E146" s="180"/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156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3">
      <c r="A147" s="154"/>
      <c r="B147" s="155"/>
      <c r="C147" s="181" t="s">
        <v>262</v>
      </c>
      <c r="D147" s="179"/>
      <c r="E147" s="180">
        <v>122.661</v>
      </c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156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>
      <c r="A148" s="154"/>
      <c r="B148" s="155"/>
      <c r="C148" s="181" t="s">
        <v>203</v>
      </c>
      <c r="D148" s="179"/>
      <c r="E148" s="180"/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156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>
      <c r="A149" s="154"/>
      <c r="B149" s="155"/>
      <c r="C149" s="181" t="s">
        <v>263</v>
      </c>
      <c r="D149" s="179"/>
      <c r="E149" s="180">
        <v>655.89562999999998</v>
      </c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156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>
      <c r="A150" s="154"/>
      <c r="B150" s="155"/>
      <c r="C150" s="181" t="s">
        <v>205</v>
      </c>
      <c r="D150" s="179"/>
      <c r="E150" s="180"/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156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>
      <c r="A151" s="154"/>
      <c r="B151" s="155"/>
      <c r="C151" s="181" t="s">
        <v>264</v>
      </c>
      <c r="D151" s="179"/>
      <c r="E151" s="180">
        <v>31.878</v>
      </c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156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>
      <c r="A152" s="154"/>
      <c r="B152" s="155"/>
      <c r="C152" s="181" t="s">
        <v>265</v>
      </c>
      <c r="D152" s="179"/>
      <c r="E152" s="180"/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156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>
      <c r="A153" s="154"/>
      <c r="B153" s="155"/>
      <c r="C153" s="181" t="s">
        <v>266</v>
      </c>
      <c r="D153" s="179"/>
      <c r="E153" s="180">
        <v>1.272</v>
      </c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156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>
      <c r="A154" s="154"/>
      <c r="B154" s="155"/>
      <c r="C154" s="181" t="s">
        <v>207</v>
      </c>
      <c r="D154" s="179"/>
      <c r="E154" s="180"/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156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>
      <c r="A155" s="154"/>
      <c r="B155" s="155"/>
      <c r="C155" s="181" t="s">
        <v>267</v>
      </c>
      <c r="D155" s="179"/>
      <c r="E155" s="180">
        <v>391.755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156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>
      <c r="A156" s="154"/>
      <c r="B156" s="155"/>
      <c r="C156" s="181" t="s">
        <v>209</v>
      </c>
      <c r="D156" s="179"/>
      <c r="E156" s="180"/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156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>
      <c r="A157" s="154"/>
      <c r="B157" s="155"/>
      <c r="C157" s="181" t="s">
        <v>268</v>
      </c>
      <c r="D157" s="179"/>
      <c r="E157" s="180">
        <v>377.42250000000001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156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>
      <c r="A158" s="154"/>
      <c r="B158" s="155"/>
      <c r="C158" s="181" t="s">
        <v>210</v>
      </c>
      <c r="D158" s="179"/>
      <c r="E158" s="180"/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156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>
      <c r="A159" s="154"/>
      <c r="B159" s="155"/>
      <c r="C159" s="181" t="s">
        <v>269</v>
      </c>
      <c r="D159" s="179"/>
      <c r="E159" s="180">
        <v>573.29999999999995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156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>
      <c r="A160" s="154"/>
      <c r="B160" s="155"/>
      <c r="C160" s="181" t="s">
        <v>212</v>
      </c>
      <c r="D160" s="179"/>
      <c r="E160" s="180"/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7"/>
      <c r="AA160" s="147"/>
      <c r="AB160" s="147"/>
      <c r="AC160" s="147"/>
      <c r="AD160" s="147"/>
      <c r="AE160" s="147"/>
      <c r="AF160" s="147"/>
      <c r="AG160" s="147" t="s">
        <v>156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>
      <c r="A161" s="154"/>
      <c r="B161" s="155"/>
      <c r="C161" s="181" t="s">
        <v>270</v>
      </c>
      <c r="D161" s="179"/>
      <c r="E161" s="180">
        <v>419.8075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156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>
      <c r="A162" s="154"/>
      <c r="B162" s="155"/>
      <c r="C162" s="181" t="s">
        <v>214</v>
      </c>
      <c r="D162" s="179"/>
      <c r="E162" s="180"/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156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>
      <c r="A163" s="154"/>
      <c r="B163" s="155"/>
      <c r="C163" s="181" t="s">
        <v>271</v>
      </c>
      <c r="D163" s="179"/>
      <c r="E163" s="180">
        <v>635.98325</v>
      </c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156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>
      <c r="A164" s="154"/>
      <c r="B164" s="155"/>
      <c r="C164" s="181" t="s">
        <v>272</v>
      </c>
      <c r="D164" s="179"/>
      <c r="E164" s="180"/>
      <c r="F164" s="157"/>
      <c r="G164" s="157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156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>
      <c r="A165" s="154"/>
      <c r="B165" s="155"/>
      <c r="C165" s="181" t="s">
        <v>273</v>
      </c>
      <c r="D165" s="179"/>
      <c r="E165" s="180">
        <v>620.10900000000004</v>
      </c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156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>
      <c r="A166" s="154"/>
      <c r="B166" s="155"/>
      <c r="C166" s="181" t="s">
        <v>216</v>
      </c>
      <c r="D166" s="179"/>
      <c r="E166" s="180"/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156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>
      <c r="A167" s="154"/>
      <c r="B167" s="155"/>
      <c r="C167" s="181" t="s">
        <v>274</v>
      </c>
      <c r="D167" s="179"/>
      <c r="E167" s="180">
        <v>286.07425000000001</v>
      </c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156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>
      <c r="A168" s="154"/>
      <c r="B168" s="155"/>
      <c r="C168" s="181" t="s">
        <v>218</v>
      </c>
      <c r="D168" s="179"/>
      <c r="E168" s="180"/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156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>
      <c r="A169" s="154"/>
      <c r="B169" s="155"/>
      <c r="C169" s="181" t="s">
        <v>275</v>
      </c>
      <c r="D169" s="179"/>
      <c r="E169" s="180">
        <v>632.48220000000003</v>
      </c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156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3">
      <c r="A170" s="154"/>
      <c r="B170" s="155"/>
      <c r="C170" s="181" t="s">
        <v>276</v>
      </c>
      <c r="D170" s="179"/>
      <c r="E170" s="180"/>
      <c r="F170" s="157"/>
      <c r="G170" s="1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7"/>
      <c r="AA170" s="147"/>
      <c r="AB170" s="147"/>
      <c r="AC170" s="147"/>
      <c r="AD170" s="147"/>
      <c r="AE170" s="147"/>
      <c r="AF170" s="147"/>
      <c r="AG170" s="147" t="s">
        <v>156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3">
      <c r="A171" s="154"/>
      <c r="B171" s="155"/>
      <c r="C171" s="181" t="s">
        <v>277</v>
      </c>
      <c r="D171" s="179"/>
      <c r="E171" s="180">
        <v>612.86400000000003</v>
      </c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156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>
      <c r="A172" s="154"/>
      <c r="B172" s="155"/>
      <c r="C172" s="181" t="s">
        <v>220</v>
      </c>
      <c r="D172" s="179"/>
      <c r="E172" s="180"/>
      <c r="F172" s="157"/>
      <c r="G172" s="157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156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3">
      <c r="A173" s="154"/>
      <c r="B173" s="155"/>
      <c r="C173" s="181" t="s">
        <v>278</v>
      </c>
      <c r="D173" s="179"/>
      <c r="E173" s="180">
        <v>43.152000000000001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156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>
      <c r="A174" s="154"/>
      <c r="B174" s="155"/>
      <c r="C174" s="181" t="s">
        <v>279</v>
      </c>
      <c r="D174" s="179"/>
      <c r="E174" s="180"/>
      <c r="F174" s="157"/>
      <c r="G174" s="157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156</v>
      </c>
      <c r="AH174" s="147">
        <v>0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3">
      <c r="A175" s="154"/>
      <c r="B175" s="155"/>
      <c r="C175" s="181" t="s">
        <v>280</v>
      </c>
      <c r="D175" s="179"/>
      <c r="E175" s="180">
        <v>14.69125</v>
      </c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156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2">
      <c r="A176" s="154"/>
      <c r="B176" s="155"/>
      <c r="C176" s="241"/>
      <c r="D176" s="242"/>
      <c r="E176" s="242"/>
      <c r="F176" s="242"/>
      <c r="G176" s="242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112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>
      <c r="A177" s="159" t="s">
        <v>100</v>
      </c>
      <c r="B177" s="160" t="s">
        <v>68</v>
      </c>
      <c r="C177" s="174" t="s">
        <v>69</v>
      </c>
      <c r="D177" s="161"/>
      <c r="E177" s="162"/>
      <c r="F177" s="163"/>
      <c r="G177" s="163">
        <f>SUMIF(AG178:AG241,"&lt;&gt;NOR",G178:G241)</f>
        <v>0</v>
      </c>
      <c r="H177" s="163"/>
      <c r="I177" s="163">
        <f>SUM(I178:I241)</f>
        <v>0</v>
      </c>
      <c r="J177" s="163"/>
      <c r="K177" s="163">
        <f>SUM(K178:K241)</f>
        <v>0</v>
      </c>
      <c r="L177" s="163"/>
      <c r="M177" s="163">
        <f>SUM(M178:M241)</f>
        <v>0</v>
      </c>
      <c r="N177" s="162"/>
      <c r="O177" s="162">
        <f>SUM(O178:O241)</f>
        <v>0</v>
      </c>
      <c r="P177" s="162"/>
      <c r="Q177" s="162">
        <f>SUM(Q178:Q241)</f>
        <v>0</v>
      </c>
      <c r="R177" s="163"/>
      <c r="S177" s="163"/>
      <c r="T177" s="164"/>
      <c r="U177" s="158"/>
      <c r="V177" s="158">
        <f>SUM(V178:V241)</f>
        <v>4422.68</v>
      </c>
      <c r="W177" s="158"/>
      <c r="X177" s="158"/>
      <c r="Y177" s="158"/>
      <c r="AG177" t="s">
        <v>101</v>
      </c>
    </row>
    <row r="178" spans="1:60" outlineLevel="1">
      <c r="A178" s="166">
        <v>15</v>
      </c>
      <c r="B178" s="167" t="s">
        <v>281</v>
      </c>
      <c r="C178" s="175" t="s">
        <v>282</v>
      </c>
      <c r="D178" s="168" t="s">
        <v>186</v>
      </c>
      <c r="E178" s="169">
        <v>185.30763999999999</v>
      </c>
      <c r="F178" s="170"/>
      <c r="G178" s="171">
        <f>ROUND(E178*F178,2)</f>
        <v>0</v>
      </c>
      <c r="H178" s="170"/>
      <c r="I178" s="171">
        <f>ROUND(E178*H178,2)</f>
        <v>0</v>
      </c>
      <c r="J178" s="170"/>
      <c r="K178" s="171">
        <f>ROUND(E178*J178,2)</f>
        <v>0</v>
      </c>
      <c r="L178" s="171">
        <v>21</v>
      </c>
      <c r="M178" s="171">
        <f>G178*(1+L178/100)</f>
        <v>0</v>
      </c>
      <c r="N178" s="169">
        <v>0</v>
      </c>
      <c r="O178" s="169">
        <f>ROUND(E178*N178,2)</f>
        <v>0</v>
      </c>
      <c r="P178" s="169">
        <v>0</v>
      </c>
      <c r="Q178" s="169">
        <f>ROUND(E178*P178,2)</f>
        <v>0</v>
      </c>
      <c r="R178" s="171" t="s">
        <v>198</v>
      </c>
      <c r="S178" s="171" t="s">
        <v>105</v>
      </c>
      <c r="T178" s="172" t="s">
        <v>146</v>
      </c>
      <c r="U178" s="157">
        <v>0</v>
      </c>
      <c r="V178" s="157">
        <f>ROUND(E178*U178,2)</f>
        <v>0</v>
      </c>
      <c r="W178" s="157"/>
      <c r="X178" s="157" t="s">
        <v>283</v>
      </c>
      <c r="Y178" s="157" t="s">
        <v>108</v>
      </c>
      <c r="Z178" s="147"/>
      <c r="AA178" s="147"/>
      <c r="AB178" s="147"/>
      <c r="AC178" s="147"/>
      <c r="AD178" s="147"/>
      <c r="AE178" s="147"/>
      <c r="AF178" s="147"/>
      <c r="AG178" s="147" t="s">
        <v>284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ht="22.5" outlineLevel="2">
      <c r="A179" s="154"/>
      <c r="B179" s="155"/>
      <c r="C179" s="237" t="s">
        <v>285</v>
      </c>
      <c r="D179" s="238"/>
      <c r="E179" s="238"/>
      <c r="F179" s="238"/>
      <c r="G179" s="238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7"/>
      <c r="AA179" s="147"/>
      <c r="AB179" s="147"/>
      <c r="AC179" s="147"/>
      <c r="AD179" s="147"/>
      <c r="AE179" s="147"/>
      <c r="AF179" s="147"/>
      <c r="AG179" s="147" t="s">
        <v>111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73" t="str">
        <f>C179</f>
        <v>Pro vyjádření výnosu ve prospěch zhotovitele je nutné jednotkovou cenu uvést se záporným znaménkem. (Získaná částka ponižuje náklad stavby.)</v>
      </c>
      <c r="BB179" s="147"/>
      <c r="BC179" s="147"/>
      <c r="BD179" s="147"/>
      <c r="BE179" s="147"/>
      <c r="BF179" s="147"/>
      <c r="BG179" s="147"/>
      <c r="BH179" s="147"/>
    </row>
    <row r="180" spans="1:60" outlineLevel="2">
      <c r="A180" s="154"/>
      <c r="B180" s="155"/>
      <c r="C180" s="181" t="s">
        <v>286</v>
      </c>
      <c r="D180" s="179"/>
      <c r="E180" s="180"/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156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3">
      <c r="A181" s="154"/>
      <c r="B181" s="155"/>
      <c r="C181" s="181" t="s">
        <v>287</v>
      </c>
      <c r="D181" s="179"/>
      <c r="E181" s="180"/>
      <c r="F181" s="157"/>
      <c r="G181" s="157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57"/>
      <c r="Z181" s="147"/>
      <c r="AA181" s="147"/>
      <c r="AB181" s="147"/>
      <c r="AC181" s="147"/>
      <c r="AD181" s="147"/>
      <c r="AE181" s="147"/>
      <c r="AF181" s="147"/>
      <c r="AG181" s="147" t="s">
        <v>156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3">
      <c r="A182" s="154"/>
      <c r="B182" s="155"/>
      <c r="C182" s="181" t="s">
        <v>288</v>
      </c>
      <c r="D182" s="179"/>
      <c r="E182" s="180">
        <v>185.30763999999999</v>
      </c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156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2">
      <c r="A183" s="154"/>
      <c r="B183" s="155"/>
      <c r="C183" s="241"/>
      <c r="D183" s="242"/>
      <c r="E183" s="242"/>
      <c r="F183" s="242"/>
      <c r="G183" s="242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112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>
      <c r="A184" s="166">
        <v>16</v>
      </c>
      <c r="B184" s="167" t="s">
        <v>289</v>
      </c>
      <c r="C184" s="175" t="s">
        <v>290</v>
      </c>
      <c r="D184" s="168" t="s">
        <v>186</v>
      </c>
      <c r="E184" s="169">
        <v>3088.4606199999998</v>
      </c>
      <c r="F184" s="170"/>
      <c r="G184" s="171">
        <f>ROUND(E184*F184,2)</f>
        <v>0</v>
      </c>
      <c r="H184" s="170"/>
      <c r="I184" s="171">
        <f>ROUND(E184*H184,2)</f>
        <v>0</v>
      </c>
      <c r="J184" s="170"/>
      <c r="K184" s="171">
        <f>ROUND(E184*J184,2)</f>
        <v>0</v>
      </c>
      <c r="L184" s="171">
        <v>21</v>
      </c>
      <c r="M184" s="171">
        <f>G184*(1+L184/100)</f>
        <v>0</v>
      </c>
      <c r="N184" s="169">
        <v>0</v>
      </c>
      <c r="O184" s="169">
        <f>ROUND(E184*N184,2)</f>
        <v>0</v>
      </c>
      <c r="P184" s="169">
        <v>0</v>
      </c>
      <c r="Q184" s="169">
        <f>ROUND(E184*P184,2)</f>
        <v>0</v>
      </c>
      <c r="R184" s="171" t="s">
        <v>198</v>
      </c>
      <c r="S184" s="171" t="s">
        <v>105</v>
      </c>
      <c r="T184" s="172" t="s">
        <v>146</v>
      </c>
      <c r="U184" s="157">
        <v>0.49</v>
      </c>
      <c r="V184" s="157">
        <f>ROUND(E184*U184,2)</f>
        <v>1513.35</v>
      </c>
      <c r="W184" s="157"/>
      <c r="X184" s="157" t="s">
        <v>283</v>
      </c>
      <c r="Y184" s="157" t="s">
        <v>108</v>
      </c>
      <c r="Z184" s="147"/>
      <c r="AA184" s="147"/>
      <c r="AB184" s="147"/>
      <c r="AC184" s="147"/>
      <c r="AD184" s="147"/>
      <c r="AE184" s="147"/>
      <c r="AF184" s="147"/>
      <c r="AG184" s="147" t="s">
        <v>284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2">
      <c r="A185" s="154"/>
      <c r="B185" s="155"/>
      <c r="C185" s="237" t="s">
        <v>291</v>
      </c>
      <c r="D185" s="238"/>
      <c r="E185" s="238"/>
      <c r="F185" s="238"/>
      <c r="G185" s="238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57"/>
      <c r="Z185" s="147"/>
      <c r="AA185" s="147"/>
      <c r="AB185" s="147"/>
      <c r="AC185" s="147"/>
      <c r="AD185" s="147"/>
      <c r="AE185" s="147"/>
      <c r="AF185" s="147"/>
      <c r="AG185" s="147" t="s">
        <v>111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2">
      <c r="A186" s="154"/>
      <c r="B186" s="155"/>
      <c r="C186" s="181" t="s">
        <v>286</v>
      </c>
      <c r="D186" s="179"/>
      <c r="E186" s="180"/>
      <c r="F186" s="157"/>
      <c r="G186" s="157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7"/>
      <c r="AA186" s="147"/>
      <c r="AB186" s="147"/>
      <c r="AC186" s="147"/>
      <c r="AD186" s="147"/>
      <c r="AE186" s="147"/>
      <c r="AF186" s="147"/>
      <c r="AG186" s="147" t="s">
        <v>156</v>
      </c>
      <c r="AH186" s="147">
        <v>0</v>
      </c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3">
      <c r="A187" s="154"/>
      <c r="B187" s="155"/>
      <c r="C187" s="181" t="s">
        <v>287</v>
      </c>
      <c r="D187" s="179"/>
      <c r="E187" s="180"/>
      <c r="F187" s="157"/>
      <c r="G187" s="157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156</v>
      </c>
      <c r="AH187" s="147">
        <v>0</v>
      </c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3">
      <c r="A188" s="154"/>
      <c r="B188" s="155"/>
      <c r="C188" s="181" t="s">
        <v>292</v>
      </c>
      <c r="D188" s="179"/>
      <c r="E188" s="180">
        <v>3088.4606199999998</v>
      </c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156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2">
      <c r="A189" s="154"/>
      <c r="B189" s="155"/>
      <c r="C189" s="241"/>
      <c r="D189" s="242"/>
      <c r="E189" s="242"/>
      <c r="F189" s="242"/>
      <c r="G189" s="242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112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1">
      <c r="A190" s="166">
        <v>17</v>
      </c>
      <c r="B190" s="167" t="s">
        <v>293</v>
      </c>
      <c r="C190" s="175" t="s">
        <v>294</v>
      </c>
      <c r="D190" s="168" t="s">
        <v>186</v>
      </c>
      <c r="E190" s="169">
        <v>58680.751810000002</v>
      </c>
      <c r="F190" s="170"/>
      <c r="G190" s="171">
        <f>ROUND(E190*F190,2)</f>
        <v>0</v>
      </c>
      <c r="H190" s="170"/>
      <c r="I190" s="171">
        <f>ROUND(E190*H190,2)</f>
        <v>0</v>
      </c>
      <c r="J190" s="170"/>
      <c r="K190" s="171">
        <f>ROUND(E190*J190,2)</f>
        <v>0</v>
      </c>
      <c r="L190" s="171">
        <v>21</v>
      </c>
      <c r="M190" s="171">
        <f>G190*(1+L190/100)</f>
        <v>0</v>
      </c>
      <c r="N190" s="169">
        <v>0</v>
      </c>
      <c r="O190" s="169">
        <f>ROUND(E190*N190,2)</f>
        <v>0</v>
      </c>
      <c r="P190" s="169">
        <v>0</v>
      </c>
      <c r="Q190" s="169">
        <f>ROUND(E190*P190,2)</f>
        <v>0</v>
      </c>
      <c r="R190" s="171" t="s">
        <v>198</v>
      </c>
      <c r="S190" s="171" t="s">
        <v>105</v>
      </c>
      <c r="T190" s="172" t="s">
        <v>146</v>
      </c>
      <c r="U190" s="157">
        <v>0</v>
      </c>
      <c r="V190" s="157">
        <f>ROUND(E190*U190,2)</f>
        <v>0</v>
      </c>
      <c r="W190" s="157"/>
      <c r="X190" s="157" t="s">
        <v>283</v>
      </c>
      <c r="Y190" s="157" t="s">
        <v>108</v>
      </c>
      <c r="Z190" s="147"/>
      <c r="AA190" s="147"/>
      <c r="AB190" s="147"/>
      <c r="AC190" s="147"/>
      <c r="AD190" s="147"/>
      <c r="AE190" s="147"/>
      <c r="AF190" s="147"/>
      <c r="AG190" s="147" t="s">
        <v>284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2">
      <c r="A191" s="154"/>
      <c r="B191" s="155"/>
      <c r="C191" s="181" t="s">
        <v>286</v>
      </c>
      <c r="D191" s="179"/>
      <c r="E191" s="180"/>
      <c r="F191" s="157"/>
      <c r="G191" s="15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156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>
      <c r="A192" s="154"/>
      <c r="B192" s="155"/>
      <c r="C192" s="181" t="s">
        <v>287</v>
      </c>
      <c r="D192" s="179"/>
      <c r="E192" s="180"/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156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3">
      <c r="A193" s="154"/>
      <c r="B193" s="155"/>
      <c r="C193" s="181" t="s">
        <v>295</v>
      </c>
      <c r="D193" s="179"/>
      <c r="E193" s="180">
        <v>58680.751810000002</v>
      </c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7"/>
      <c r="AA193" s="147"/>
      <c r="AB193" s="147"/>
      <c r="AC193" s="147"/>
      <c r="AD193" s="147"/>
      <c r="AE193" s="147"/>
      <c r="AF193" s="147"/>
      <c r="AG193" s="147" t="s">
        <v>156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2">
      <c r="A194" s="154"/>
      <c r="B194" s="155"/>
      <c r="C194" s="241"/>
      <c r="D194" s="242"/>
      <c r="E194" s="242"/>
      <c r="F194" s="242"/>
      <c r="G194" s="242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112</v>
      </c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1">
      <c r="A195" s="166">
        <v>18</v>
      </c>
      <c r="B195" s="167" t="s">
        <v>296</v>
      </c>
      <c r="C195" s="175" t="s">
        <v>297</v>
      </c>
      <c r="D195" s="168" t="s">
        <v>186</v>
      </c>
      <c r="E195" s="169">
        <v>3088.4606199999998</v>
      </c>
      <c r="F195" s="170"/>
      <c r="G195" s="171">
        <f>ROUND(E195*F195,2)</f>
        <v>0</v>
      </c>
      <c r="H195" s="170"/>
      <c r="I195" s="171">
        <f>ROUND(E195*H195,2)</f>
        <v>0</v>
      </c>
      <c r="J195" s="170"/>
      <c r="K195" s="171">
        <f>ROUND(E195*J195,2)</f>
        <v>0</v>
      </c>
      <c r="L195" s="171">
        <v>21</v>
      </c>
      <c r="M195" s="171">
        <f>G195*(1+L195/100)</f>
        <v>0</v>
      </c>
      <c r="N195" s="169">
        <v>0</v>
      </c>
      <c r="O195" s="169">
        <f>ROUND(E195*N195,2)</f>
        <v>0</v>
      </c>
      <c r="P195" s="169">
        <v>0</v>
      </c>
      <c r="Q195" s="169">
        <f>ROUND(E195*P195,2)</f>
        <v>0</v>
      </c>
      <c r="R195" s="171" t="s">
        <v>198</v>
      </c>
      <c r="S195" s="171" t="s">
        <v>105</v>
      </c>
      <c r="T195" s="172" t="s">
        <v>146</v>
      </c>
      <c r="U195" s="157">
        <v>0.94199999999999995</v>
      </c>
      <c r="V195" s="157">
        <f>ROUND(E195*U195,2)</f>
        <v>2909.33</v>
      </c>
      <c r="W195" s="157"/>
      <c r="X195" s="157" t="s">
        <v>283</v>
      </c>
      <c r="Y195" s="157" t="s">
        <v>108</v>
      </c>
      <c r="Z195" s="147"/>
      <c r="AA195" s="147"/>
      <c r="AB195" s="147"/>
      <c r="AC195" s="147"/>
      <c r="AD195" s="147"/>
      <c r="AE195" s="147"/>
      <c r="AF195" s="147"/>
      <c r="AG195" s="147" t="s">
        <v>284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2">
      <c r="A196" s="154"/>
      <c r="B196" s="155"/>
      <c r="C196" s="181" t="s">
        <v>286</v>
      </c>
      <c r="D196" s="179"/>
      <c r="E196" s="180"/>
      <c r="F196" s="157"/>
      <c r="G196" s="157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156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3">
      <c r="A197" s="154"/>
      <c r="B197" s="155"/>
      <c r="C197" s="181" t="s">
        <v>287</v>
      </c>
      <c r="D197" s="179"/>
      <c r="E197" s="180"/>
      <c r="F197" s="157"/>
      <c r="G197" s="157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156</v>
      </c>
      <c r="AH197" s="147">
        <v>0</v>
      </c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3">
      <c r="A198" s="154"/>
      <c r="B198" s="155"/>
      <c r="C198" s="181" t="s">
        <v>292</v>
      </c>
      <c r="D198" s="179"/>
      <c r="E198" s="180">
        <v>3088.4606199999998</v>
      </c>
      <c r="F198" s="157"/>
      <c r="G198" s="157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156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2">
      <c r="A199" s="154"/>
      <c r="B199" s="155"/>
      <c r="C199" s="241"/>
      <c r="D199" s="242"/>
      <c r="E199" s="242"/>
      <c r="F199" s="242"/>
      <c r="G199" s="242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112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1">
      <c r="A200" s="166">
        <v>19</v>
      </c>
      <c r="B200" s="167" t="s">
        <v>298</v>
      </c>
      <c r="C200" s="175" t="s">
        <v>299</v>
      </c>
      <c r="D200" s="168" t="s">
        <v>186</v>
      </c>
      <c r="E200" s="169">
        <v>18.530760000000001</v>
      </c>
      <c r="F200" s="170"/>
      <c r="G200" s="171">
        <f>ROUND(E200*F200,2)</f>
        <v>0</v>
      </c>
      <c r="H200" s="170"/>
      <c r="I200" s="171">
        <f>ROUND(E200*H200,2)</f>
        <v>0</v>
      </c>
      <c r="J200" s="170"/>
      <c r="K200" s="171">
        <f>ROUND(E200*J200,2)</f>
        <v>0</v>
      </c>
      <c r="L200" s="171">
        <v>21</v>
      </c>
      <c r="M200" s="171">
        <f>G200*(1+L200/100)</f>
        <v>0</v>
      </c>
      <c r="N200" s="169">
        <v>0</v>
      </c>
      <c r="O200" s="169">
        <f>ROUND(E200*N200,2)</f>
        <v>0</v>
      </c>
      <c r="P200" s="169">
        <v>0</v>
      </c>
      <c r="Q200" s="169">
        <f>ROUND(E200*P200,2)</f>
        <v>0</v>
      </c>
      <c r="R200" s="171" t="s">
        <v>198</v>
      </c>
      <c r="S200" s="171" t="s">
        <v>105</v>
      </c>
      <c r="T200" s="172" t="s">
        <v>146</v>
      </c>
      <c r="U200" s="157">
        <v>0</v>
      </c>
      <c r="V200" s="157">
        <f>ROUND(E200*U200,2)</f>
        <v>0</v>
      </c>
      <c r="W200" s="157"/>
      <c r="X200" s="157" t="s">
        <v>283</v>
      </c>
      <c r="Y200" s="157" t="s">
        <v>108</v>
      </c>
      <c r="Z200" s="147"/>
      <c r="AA200" s="147"/>
      <c r="AB200" s="147"/>
      <c r="AC200" s="147"/>
      <c r="AD200" s="147"/>
      <c r="AE200" s="147"/>
      <c r="AF200" s="147"/>
      <c r="AG200" s="147" t="s">
        <v>284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2">
      <c r="A201" s="154"/>
      <c r="B201" s="155"/>
      <c r="C201" s="181" t="s">
        <v>286</v>
      </c>
      <c r="D201" s="179"/>
      <c r="E201" s="180"/>
      <c r="F201" s="157"/>
      <c r="G201" s="157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7"/>
      <c r="AA201" s="147"/>
      <c r="AB201" s="147"/>
      <c r="AC201" s="147"/>
      <c r="AD201" s="147"/>
      <c r="AE201" s="147"/>
      <c r="AF201" s="147"/>
      <c r="AG201" s="147" t="s">
        <v>156</v>
      </c>
      <c r="AH201" s="147">
        <v>0</v>
      </c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3">
      <c r="A202" s="154"/>
      <c r="B202" s="155"/>
      <c r="C202" s="181" t="s">
        <v>287</v>
      </c>
      <c r="D202" s="179"/>
      <c r="E202" s="180"/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156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3">
      <c r="A203" s="154"/>
      <c r="B203" s="155"/>
      <c r="C203" s="181" t="s">
        <v>300</v>
      </c>
      <c r="D203" s="179"/>
      <c r="E203" s="180">
        <v>18.530760000000001</v>
      </c>
      <c r="F203" s="157"/>
      <c r="G203" s="157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156</v>
      </c>
      <c r="AH203" s="147">
        <v>0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2">
      <c r="A204" s="154"/>
      <c r="B204" s="155"/>
      <c r="C204" s="241"/>
      <c r="D204" s="242"/>
      <c r="E204" s="242"/>
      <c r="F204" s="242"/>
      <c r="G204" s="242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112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1">
      <c r="A205" s="166">
        <v>20</v>
      </c>
      <c r="B205" s="167" t="s">
        <v>301</v>
      </c>
      <c r="C205" s="175" t="s">
        <v>302</v>
      </c>
      <c r="D205" s="168" t="s">
        <v>186</v>
      </c>
      <c r="E205" s="169">
        <v>154.42303000000001</v>
      </c>
      <c r="F205" s="170"/>
      <c r="G205" s="171">
        <f>ROUND(E205*F205,2)</f>
        <v>0</v>
      </c>
      <c r="H205" s="170"/>
      <c r="I205" s="171">
        <f>ROUND(E205*H205,2)</f>
        <v>0</v>
      </c>
      <c r="J205" s="170"/>
      <c r="K205" s="171">
        <f>ROUND(E205*J205,2)</f>
        <v>0</v>
      </c>
      <c r="L205" s="171">
        <v>21</v>
      </c>
      <c r="M205" s="171">
        <f>G205*(1+L205/100)</f>
        <v>0</v>
      </c>
      <c r="N205" s="169">
        <v>0</v>
      </c>
      <c r="O205" s="169">
        <f>ROUND(E205*N205,2)</f>
        <v>0</v>
      </c>
      <c r="P205" s="169">
        <v>0</v>
      </c>
      <c r="Q205" s="169">
        <f>ROUND(E205*P205,2)</f>
        <v>0</v>
      </c>
      <c r="R205" s="171" t="s">
        <v>198</v>
      </c>
      <c r="S205" s="171" t="s">
        <v>105</v>
      </c>
      <c r="T205" s="172" t="s">
        <v>146</v>
      </c>
      <c r="U205" s="157">
        <v>0</v>
      </c>
      <c r="V205" s="157">
        <f>ROUND(E205*U205,2)</f>
        <v>0</v>
      </c>
      <c r="W205" s="157"/>
      <c r="X205" s="157" t="s">
        <v>283</v>
      </c>
      <c r="Y205" s="157" t="s">
        <v>108</v>
      </c>
      <c r="Z205" s="147"/>
      <c r="AA205" s="147"/>
      <c r="AB205" s="147"/>
      <c r="AC205" s="147"/>
      <c r="AD205" s="147"/>
      <c r="AE205" s="147"/>
      <c r="AF205" s="147"/>
      <c r="AG205" s="147" t="s">
        <v>284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2">
      <c r="A206" s="154"/>
      <c r="B206" s="155"/>
      <c r="C206" s="237" t="s">
        <v>303</v>
      </c>
      <c r="D206" s="238"/>
      <c r="E206" s="238"/>
      <c r="F206" s="238"/>
      <c r="G206" s="238"/>
      <c r="H206" s="157"/>
      <c r="I206" s="157"/>
      <c r="J206" s="157"/>
      <c r="K206" s="157"/>
      <c r="L206" s="157"/>
      <c r="M206" s="157"/>
      <c r="N206" s="156"/>
      <c r="O206" s="156"/>
      <c r="P206" s="156"/>
      <c r="Q206" s="156"/>
      <c r="R206" s="157"/>
      <c r="S206" s="157"/>
      <c r="T206" s="157"/>
      <c r="U206" s="157"/>
      <c r="V206" s="157"/>
      <c r="W206" s="157"/>
      <c r="X206" s="157"/>
      <c r="Y206" s="157"/>
      <c r="Z206" s="147"/>
      <c r="AA206" s="147"/>
      <c r="AB206" s="147"/>
      <c r="AC206" s="147"/>
      <c r="AD206" s="147"/>
      <c r="AE206" s="147"/>
      <c r="AF206" s="147"/>
      <c r="AG206" s="147" t="s">
        <v>111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2">
      <c r="A207" s="154"/>
      <c r="B207" s="155"/>
      <c r="C207" s="181" t="s">
        <v>286</v>
      </c>
      <c r="D207" s="179"/>
      <c r="E207" s="180"/>
      <c r="F207" s="157"/>
      <c r="G207" s="157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7"/>
      <c r="AA207" s="147"/>
      <c r="AB207" s="147"/>
      <c r="AC207" s="147"/>
      <c r="AD207" s="147"/>
      <c r="AE207" s="147"/>
      <c r="AF207" s="147"/>
      <c r="AG207" s="147" t="s">
        <v>156</v>
      </c>
      <c r="AH207" s="147">
        <v>0</v>
      </c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3">
      <c r="A208" s="154"/>
      <c r="B208" s="155"/>
      <c r="C208" s="181" t="s">
        <v>287</v>
      </c>
      <c r="D208" s="179"/>
      <c r="E208" s="180"/>
      <c r="F208" s="157"/>
      <c r="G208" s="157"/>
      <c r="H208" s="157"/>
      <c r="I208" s="157"/>
      <c r="J208" s="157"/>
      <c r="K208" s="157"/>
      <c r="L208" s="157"/>
      <c r="M208" s="157"/>
      <c r="N208" s="156"/>
      <c r="O208" s="156"/>
      <c r="P208" s="156"/>
      <c r="Q208" s="156"/>
      <c r="R208" s="157"/>
      <c r="S208" s="157"/>
      <c r="T208" s="157"/>
      <c r="U208" s="157"/>
      <c r="V208" s="157"/>
      <c r="W208" s="157"/>
      <c r="X208" s="157"/>
      <c r="Y208" s="157"/>
      <c r="Z208" s="147"/>
      <c r="AA208" s="147"/>
      <c r="AB208" s="147"/>
      <c r="AC208" s="147"/>
      <c r="AD208" s="147"/>
      <c r="AE208" s="147"/>
      <c r="AF208" s="147"/>
      <c r="AG208" s="147" t="s">
        <v>156</v>
      </c>
      <c r="AH208" s="147">
        <v>0</v>
      </c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3">
      <c r="A209" s="154"/>
      <c r="B209" s="155"/>
      <c r="C209" s="181" t="s">
        <v>304</v>
      </c>
      <c r="D209" s="179"/>
      <c r="E209" s="180">
        <v>154.42303000000001</v>
      </c>
      <c r="F209" s="157"/>
      <c r="G209" s="157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7"/>
      <c r="AA209" s="147"/>
      <c r="AB209" s="147"/>
      <c r="AC209" s="147"/>
      <c r="AD209" s="147"/>
      <c r="AE209" s="147"/>
      <c r="AF209" s="147"/>
      <c r="AG209" s="147" t="s">
        <v>156</v>
      </c>
      <c r="AH209" s="147">
        <v>0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2">
      <c r="A210" s="154"/>
      <c r="B210" s="155"/>
      <c r="C210" s="241"/>
      <c r="D210" s="242"/>
      <c r="E210" s="242"/>
      <c r="F210" s="242"/>
      <c r="G210" s="242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112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1">
      <c r="A211" s="166">
        <v>21</v>
      </c>
      <c r="B211" s="167" t="s">
        <v>305</v>
      </c>
      <c r="C211" s="175" t="s">
        <v>306</v>
      </c>
      <c r="D211" s="168" t="s">
        <v>186</v>
      </c>
      <c r="E211" s="169">
        <v>1.54423</v>
      </c>
      <c r="F211" s="170"/>
      <c r="G211" s="171">
        <f>ROUND(E211*F211,2)</f>
        <v>0</v>
      </c>
      <c r="H211" s="170"/>
      <c r="I211" s="171">
        <f>ROUND(E211*H211,2)</f>
        <v>0</v>
      </c>
      <c r="J211" s="170"/>
      <c r="K211" s="171">
        <f>ROUND(E211*J211,2)</f>
        <v>0</v>
      </c>
      <c r="L211" s="171">
        <v>21</v>
      </c>
      <c r="M211" s="171">
        <f>G211*(1+L211/100)</f>
        <v>0</v>
      </c>
      <c r="N211" s="169">
        <v>0</v>
      </c>
      <c r="O211" s="169">
        <f>ROUND(E211*N211,2)</f>
        <v>0</v>
      </c>
      <c r="P211" s="169">
        <v>0</v>
      </c>
      <c r="Q211" s="169">
        <f>ROUND(E211*P211,2)</f>
        <v>0</v>
      </c>
      <c r="R211" s="171" t="s">
        <v>198</v>
      </c>
      <c r="S211" s="171" t="s">
        <v>105</v>
      </c>
      <c r="T211" s="172" t="s">
        <v>146</v>
      </c>
      <c r="U211" s="157">
        <v>0</v>
      </c>
      <c r="V211" s="157">
        <f>ROUND(E211*U211,2)</f>
        <v>0</v>
      </c>
      <c r="W211" s="157"/>
      <c r="X211" s="157" t="s">
        <v>283</v>
      </c>
      <c r="Y211" s="157" t="s">
        <v>108</v>
      </c>
      <c r="Z211" s="147"/>
      <c r="AA211" s="147"/>
      <c r="AB211" s="147"/>
      <c r="AC211" s="147"/>
      <c r="AD211" s="147"/>
      <c r="AE211" s="147"/>
      <c r="AF211" s="147"/>
      <c r="AG211" s="147" t="s">
        <v>284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2">
      <c r="A212" s="154"/>
      <c r="B212" s="155"/>
      <c r="C212" s="181" t="s">
        <v>286</v>
      </c>
      <c r="D212" s="179"/>
      <c r="E212" s="180"/>
      <c r="F212" s="157"/>
      <c r="G212" s="157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57"/>
      <c r="Z212" s="147"/>
      <c r="AA212" s="147"/>
      <c r="AB212" s="147"/>
      <c r="AC212" s="147"/>
      <c r="AD212" s="147"/>
      <c r="AE212" s="147"/>
      <c r="AF212" s="147"/>
      <c r="AG212" s="147" t="s">
        <v>156</v>
      </c>
      <c r="AH212" s="147">
        <v>0</v>
      </c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3">
      <c r="A213" s="154"/>
      <c r="B213" s="155"/>
      <c r="C213" s="181" t="s">
        <v>287</v>
      </c>
      <c r="D213" s="179"/>
      <c r="E213" s="180"/>
      <c r="F213" s="157"/>
      <c r="G213" s="157"/>
      <c r="H213" s="157"/>
      <c r="I213" s="157"/>
      <c r="J213" s="157"/>
      <c r="K213" s="157"/>
      <c r="L213" s="157"/>
      <c r="M213" s="157"/>
      <c r="N213" s="156"/>
      <c r="O213" s="156"/>
      <c r="P213" s="156"/>
      <c r="Q213" s="156"/>
      <c r="R213" s="157"/>
      <c r="S213" s="157"/>
      <c r="T213" s="157"/>
      <c r="U213" s="157"/>
      <c r="V213" s="157"/>
      <c r="W213" s="157"/>
      <c r="X213" s="157"/>
      <c r="Y213" s="157"/>
      <c r="Z213" s="147"/>
      <c r="AA213" s="147"/>
      <c r="AB213" s="147"/>
      <c r="AC213" s="147"/>
      <c r="AD213" s="147"/>
      <c r="AE213" s="147"/>
      <c r="AF213" s="147"/>
      <c r="AG213" s="147" t="s">
        <v>156</v>
      </c>
      <c r="AH213" s="147">
        <v>0</v>
      </c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3">
      <c r="A214" s="154"/>
      <c r="B214" s="155"/>
      <c r="C214" s="181" t="s">
        <v>307</v>
      </c>
      <c r="D214" s="179"/>
      <c r="E214" s="180">
        <v>1.54423</v>
      </c>
      <c r="F214" s="157"/>
      <c r="G214" s="157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57"/>
      <c r="Z214" s="147"/>
      <c r="AA214" s="147"/>
      <c r="AB214" s="147"/>
      <c r="AC214" s="147"/>
      <c r="AD214" s="147"/>
      <c r="AE214" s="147"/>
      <c r="AF214" s="147"/>
      <c r="AG214" s="147" t="s">
        <v>156</v>
      </c>
      <c r="AH214" s="147">
        <v>0</v>
      </c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2">
      <c r="A215" s="154"/>
      <c r="B215" s="155"/>
      <c r="C215" s="241"/>
      <c r="D215" s="242"/>
      <c r="E215" s="242"/>
      <c r="F215" s="242"/>
      <c r="G215" s="242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7"/>
      <c r="AA215" s="147"/>
      <c r="AB215" s="147"/>
      <c r="AC215" s="147"/>
      <c r="AD215" s="147"/>
      <c r="AE215" s="147"/>
      <c r="AF215" s="147"/>
      <c r="AG215" s="147" t="s">
        <v>112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ht="22.5" outlineLevel="1">
      <c r="A216" s="166">
        <v>22</v>
      </c>
      <c r="B216" s="167" t="s">
        <v>308</v>
      </c>
      <c r="C216" s="175" t="s">
        <v>309</v>
      </c>
      <c r="D216" s="168" t="s">
        <v>186</v>
      </c>
      <c r="E216" s="169">
        <v>1820.6475399999999</v>
      </c>
      <c r="F216" s="170"/>
      <c r="G216" s="171">
        <f>ROUND(E216*F216,2)</f>
        <v>0</v>
      </c>
      <c r="H216" s="170"/>
      <c r="I216" s="171">
        <f>ROUND(E216*H216,2)</f>
        <v>0</v>
      </c>
      <c r="J216" s="170"/>
      <c r="K216" s="171">
        <f>ROUND(E216*J216,2)</f>
        <v>0</v>
      </c>
      <c r="L216" s="171">
        <v>21</v>
      </c>
      <c r="M216" s="171">
        <f>G216*(1+L216/100)</f>
        <v>0</v>
      </c>
      <c r="N216" s="169">
        <v>0</v>
      </c>
      <c r="O216" s="169">
        <f>ROUND(E216*N216,2)</f>
        <v>0</v>
      </c>
      <c r="P216" s="169">
        <v>0</v>
      </c>
      <c r="Q216" s="169">
        <f>ROUND(E216*P216,2)</f>
        <v>0</v>
      </c>
      <c r="R216" s="171" t="s">
        <v>198</v>
      </c>
      <c r="S216" s="171" t="s">
        <v>105</v>
      </c>
      <c r="T216" s="172" t="s">
        <v>146</v>
      </c>
      <c r="U216" s="157">
        <v>0</v>
      </c>
      <c r="V216" s="157">
        <f>ROUND(E216*U216,2)</f>
        <v>0</v>
      </c>
      <c r="W216" s="157"/>
      <c r="X216" s="157" t="s">
        <v>283</v>
      </c>
      <c r="Y216" s="157" t="s">
        <v>108</v>
      </c>
      <c r="Z216" s="147"/>
      <c r="AA216" s="147"/>
      <c r="AB216" s="147"/>
      <c r="AC216" s="147"/>
      <c r="AD216" s="147"/>
      <c r="AE216" s="147"/>
      <c r="AF216" s="147"/>
      <c r="AG216" s="147" t="s">
        <v>284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2">
      <c r="A217" s="154"/>
      <c r="B217" s="155"/>
      <c r="C217" s="237" t="s">
        <v>310</v>
      </c>
      <c r="D217" s="238"/>
      <c r="E217" s="238"/>
      <c r="F217" s="238"/>
      <c r="G217" s="238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111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2">
      <c r="A218" s="154"/>
      <c r="B218" s="155"/>
      <c r="C218" s="181" t="s">
        <v>286</v>
      </c>
      <c r="D218" s="179"/>
      <c r="E218" s="180"/>
      <c r="F218" s="157"/>
      <c r="G218" s="157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7"/>
      <c r="AA218" s="147"/>
      <c r="AB218" s="147"/>
      <c r="AC218" s="147"/>
      <c r="AD218" s="147"/>
      <c r="AE218" s="147"/>
      <c r="AF218" s="147"/>
      <c r="AG218" s="147" t="s">
        <v>156</v>
      </c>
      <c r="AH218" s="147">
        <v>0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>
      <c r="A219" s="154"/>
      <c r="B219" s="155"/>
      <c r="C219" s="181" t="s">
        <v>287</v>
      </c>
      <c r="D219" s="179"/>
      <c r="E219" s="180"/>
      <c r="F219" s="157"/>
      <c r="G219" s="157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156</v>
      </c>
      <c r="AH219" s="147">
        <v>0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3">
      <c r="A220" s="154"/>
      <c r="B220" s="155"/>
      <c r="C220" s="181" t="s">
        <v>311</v>
      </c>
      <c r="D220" s="179"/>
      <c r="E220" s="180">
        <v>1820.6475399999999</v>
      </c>
      <c r="F220" s="157"/>
      <c r="G220" s="157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57"/>
      <c r="Z220" s="147"/>
      <c r="AA220" s="147"/>
      <c r="AB220" s="147"/>
      <c r="AC220" s="147"/>
      <c r="AD220" s="147"/>
      <c r="AE220" s="147"/>
      <c r="AF220" s="147"/>
      <c r="AG220" s="147" t="s">
        <v>156</v>
      </c>
      <c r="AH220" s="147">
        <v>0</v>
      </c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2">
      <c r="A221" s="154"/>
      <c r="B221" s="155"/>
      <c r="C221" s="241"/>
      <c r="D221" s="242"/>
      <c r="E221" s="242"/>
      <c r="F221" s="242"/>
      <c r="G221" s="242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7"/>
      <c r="AA221" s="147"/>
      <c r="AB221" s="147"/>
      <c r="AC221" s="147"/>
      <c r="AD221" s="147"/>
      <c r="AE221" s="147"/>
      <c r="AF221" s="147"/>
      <c r="AG221" s="147" t="s">
        <v>112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1">
      <c r="A222" s="166">
        <v>23</v>
      </c>
      <c r="B222" s="167" t="s">
        <v>312</v>
      </c>
      <c r="C222" s="175" t="s">
        <v>313</v>
      </c>
      <c r="D222" s="168" t="s">
        <v>314</v>
      </c>
      <c r="E222" s="169">
        <v>691.81518000000005</v>
      </c>
      <c r="F222" s="170"/>
      <c r="G222" s="171">
        <f>ROUND(E222*F222,2)</f>
        <v>0</v>
      </c>
      <c r="H222" s="170"/>
      <c r="I222" s="171">
        <f>ROUND(E222*H222,2)</f>
        <v>0</v>
      </c>
      <c r="J222" s="170"/>
      <c r="K222" s="171">
        <f>ROUND(E222*J222,2)</f>
        <v>0</v>
      </c>
      <c r="L222" s="171">
        <v>21</v>
      </c>
      <c r="M222" s="171">
        <f>G222*(1+L222/100)</f>
        <v>0</v>
      </c>
      <c r="N222" s="169">
        <v>0</v>
      </c>
      <c r="O222" s="169">
        <f>ROUND(E222*N222,2)</f>
        <v>0</v>
      </c>
      <c r="P222" s="169">
        <v>0</v>
      </c>
      <c r="Q222" s="169">
        <f>ROUND(E222*P222,2)</f>
        <v>0</v>
      </c>
      <c r="R222" s="171"/>
      <c r="S222" s="171" t="s">
        <v>130</v>
      </c>
      <c r="T222" s="172" t="s">
        <v>106</v>
      </c>
      <c r="U222" s="157">
        <v>0</v>
      </c>
      <c r="V222" s="157">
        <f>ROUND(E222*U222,2)</f>
        <v>0</v>
      </c>
      <c r="W222" s="157"/>
      <c r="X222" s="157" t="s">
        <v>283</v>
      </c>
      <c r="Y222" s="157" t="s">
        <v>108</v>
      </c>
      <c r="Z222" s="147"/>
      <c r="AA222" s="147"/>
      <c r="AB222" s="147"/>
      <c r="AC222" s="147"/>
      <c r="AD222" s="147"/>
      <c r="AE222" s="147"/>
      <c r="AF222" s="147"/>
      <c r="AG222" s="147" t="s">
        <v>284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2">
      <c r="A223" s="154"/>
      <c r="B223" s="155"/>
      <c r="C223" s="181" t="s">
        <v>286</v>
      </c>
      <c r="D223" s="179"/>
      <c r="E223" s="180"/>
      <c r="F223" s="157"/>
      <c r="G223" s="157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57"/>
      <c r="Z223" s="147"/>
      <c r="AA223" s="147"/>
      <c r="AB223" s="147"/>
      <c r="AC223" s="147"/>
      <c r="AD223" s="147"/>
      <c r="AE223" s="147"/>
      <c r="AF223" s="147"/>
      <c r="AG223" s="147" t="s">
        <v>156</v>
      </c>
      <c r="AH223" s="147">
        <v>0</v>
      </c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3">
      <c r="A224" s="154"/>
      <c r="B224" s="155"/>
      <c r="C224" s="181" t="s">
        <v>287</v>
      </c>
      <c r="D224" s="179"/>
      <c r="E224" s="180"/>
      <c r="F224" s="157"/>
      <c r="G224" s="157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7"/>
      <c r="AA224" s="147"/>
      <c r="AB224" s="147"/>
      <c r="AC224" s="147"/>
      <c r="AD224" s="147"/>
      <c r="AE224" s="147"/>
      <c r="AF224" s="147"/>
      <c r="AG224" s="147" t="s">
        <v>156</v>
      </c>
      <c r="AH224" s="147">
        <v>0</v>
      </c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3">
      <c r="A225" s="154"/>
      <c r="B225" s="155"/>
      <c r="C225" s="181" t="s">
        <v>315</v>
      </c>
      <c r="D225" s="179"/>
      <c r="E225" s="180">
        <v>691.81518000000005</v>
      </c>
      <c r="F225" s="157"/>
      <c r="G225" s="157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156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2">
      <c r="A226" s="154"/>
      <c r="B226" s="155"/>
      <c r="C226" s="241"/>
      <c r="D226" s="242"/>
      <c r="E226" s="242"/>
      <c r="F226" s="242"/>
      <c r="G226" s="242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112</v>
      </c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1">
      <c r="A227" s="166">
        <v>24</v>
      </c>
      <c r="B227" s="167" t="s">
        <v>316</v>
      </c>
      <c r="C227" s="175" t="s">
        <v>317</v>
      </c>
      <c r="D227" s="168" t="s">
        <v>186</v>
      </c>
      <c r="E227" s="169">
        <v>3.08846</v>
      </c>
      <c r="F227" s="170"/>
      <c r="G227" s="171">
        <f>ROUND(E227*F227,2)</f>
        <v>0</v>
      </c>
      <c r="H227" s="170"/>
      <c r="I227" s="171">
        <f>ROUND(E227*H227,2)</f>
        <v>0</v>
      </c>
      <c r="J227" s="170"/>
      <c r="K227" s="171">
        <f>ROUND(E227*J227,2)</f>
        <v>0</v>
      </c>
      <c r="L227" s="171">
        <v>21</v>
      </c>
      <c r="M227" s="171">
        <f>G227*(1+L227/100)</f>
        <v>0</v>
      </c>
      <c r="N227" s="169">
        <v>0</v>
      </c>
      <c r="O227" s="169">
        <f>ROUND(E227*N227,2)</f>
        <v>0</v>
      </c>
      <c r="P227" s="169">
        <v>0</v>
      </c>
      <c r="Q227" s="169">
        <f>ROUND(E227*P227,2)</f>
        <v>0</v>
      </c>
      <c r="R227" s="171"/>
      <c r="S227" s="171" t="s">
        <v>130</v>
      </c>
      <c r="T227" s="172" t="s">
        <v>106</v>
      </c>
      <c r="U227" s="157">
        <v>0</v>
      </c>
      <c r="V227" s="157">
        <f>ROUND(E227*U227,2)</f>
        <v>0</v>
      </c>
      <c r="W227" s="157"/>
      <c r="X227" s="157" t="s">
        <v>283</v>
      </c>
      <c r="Y227" s="157" t="s">
        <v>108</v>
      </c>
      <c r="Z227" s="147"/>
      <c r="AA227" s="147"/>
      <c r="AB227" s="147"/>
      <c r="AC227" s="147"/>
      <c r="AD227" s="147"/>
      <c r="AE227" s="147"/>
      <c r="AF227" s="147"/>
      <c r="AG227" s="147" t="s">
        <v>284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2">
      <c r="A228" s="154"/>
      <c r="B228" s="155"/>
      <c r="C228" s="181" t="s">
        <v>286</v>
      </c>
      <c r="D228" s="179"/>
      <c r="E228" s="180"/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156</v>
      </c>
      <c r="AH228" s="147">
        <v>0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3">
      <c r="A229" s="154"/>
      <c r="B229" s="155"/>
      <c r="C229" s="181" t="s">
        <v>287</v>
      </c>
      <c r="D229" s="179"/>
      <c r="E229" s="180"/>
      <c r="F229" s="157"/>
      <c r="G229" s="157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57"/>
      <c r="Z229" s="147"/>
      <c r="AA229" s="147"/>
      <c r="AB229" s="147"/>
      <c r="AC229" s="147"/>
      <c r="AD229" s="147"/>
      <c r="AE229" s="147"/>
      <c r="AF229" s="147"/>
      <c r="AG229" s="147" t="s">
        <v>156</v>
      </c>
      <c r="AH229" s="147">
        <v>0</v>
      </c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3">
      <c r="A230" s="154"/>
      <c r="B230" s="155"/>
      <c r="C230" s="181" t="s">
        <v>318</v>
      </c>
      <c r="D230" s="179"/>
      <c r="E230" s="180">
        <v>3.08846</v>
      </c>
      <c r="F230" s="157"/>
      <c r="G230" s="157"/>
      <c r="H230" s="157"/>
      <c r="I230" s="157"/>
      <c r="J230" s="157"/>
      <c r="K230" s="157"/>
      <c r="L230" s="157"/>
      <c r="M230" s="157"/>
      <c r="N230" s="156"/>
      <c r="O230" s="156"/>
      <c r="P230" s="156"/>
      <c r="Q230" s="156"/>
      <c r="R230" s="157"/>
      <c r="S230" s="157"/>
      <c r="T230" s="157"/>
      <c r="U230" s="157"/>
      <c r="V230" s="157"/>
      <c r="W230" s="157"/>
      <c r="X230" s="157"/>
      <c r="Y230" s="157"/>
      <c r="Z230" s="147"/>
      <c r="AA230" s="147"/>
      <c r="AB230" s="147"/>
      <c r="AC230" s="147"/>
      <c r="AD230" s="147"/>
      <c r="AE230" s="147"/>
      <c r="AF230" s="147"/>
      <c r="AG230" s="147" t="s">
        <v>156</v>
      </c>
      <c r="AH230" s="147">
        <v>0</v>
      </c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2">
      <c r="A231" s="154"/>
      <c r="B231" s="155"/>
      <c r="C231" s="241"/>
      <c r="D231" s="242"/>
      <c r="E231" s="242"/>
      <c r="F231" s="242"/>
      <c r="G231" s="242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112</v>
      </c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1">
      <c r="A232" s="166">
        <v>25</v>
      </c>
      <c r="B232" s="167" t="s">
        <v>319</v>
      </c>
      <c r="C232" s="175" t="s">
        <v>320</v>
      </c>
      <c r="D232" s="168" t="s">
        <v>186</v>
      </c>
      <c r="E232" s="169">
        <v>30.884609999999999</v>
      </c>
      <c r="F232" s="170"/>
      <c r="G232" s="171">
        <f>ROUND(E232*F232,2)</f>
        <v>0</v>
      </c>
      <c r="H232" s="170"/>
      <c r="I232" s="171">
        <f>ROUND(E232*H232,2)</f>
        <v>0</v>
      </c>
      <c r="J232" s="170"/>
      <c r="K232" s="171">
        <f>ROUND(E232*J232,2)</f>
        <v>0</v>
      </c>
      <c r="L232" s="171">
        <v>21</v>
      </c>
      <c r="M232" s="171">
        <f>G232*(1+L232/100)</f>
        <v>0</v>
      </c>
      <c r="N232" s="169">
        <v>0</v>
      </c>
      <c r="O232" s="169">
        <f>ROUND(E232*N232,2)</f>
        <v>0</v>
      </c>
      <c r="P232" s="169">
        <v>0</v>
      </c>
      <c r="Q232" s="169">
        <f>ROUND(E232*P232,2)</f>
        <v>0</v>
      </c>
      <c r="R232" s="171"/>
      <c r="S232" s="171" t="s">
        <v>130</v>
      </c>
      <c r="T232" s="172" t="s">
        <v>106</v>
      </c>
      <c r="U232" s="157">
        <v>0</v>
      </c>
      <c r="V232" s="157">
        <f>ROUND(E232*U232,2)</f>
        <v>0</v>
      </c>
      <c r="W232" s="157"/>
      <c r="X232" s="157" t="s">
        <v>283</v>
      </c>
      <c r="Y232" s="157" t="s">
        <v>108</v>
      </c>
      <c r="Z232" s="147"/>
      <c r="AA232" s="147"/>
      <c r="AB232" s="147"/>
      <c r="AC232" s="147"/>
      <c r="AD232" s="147"/>
      <c r="AE232" s="147"/>
      <c r="AF232" s="147"/>
      <c r="AG232" s="147" t="s">
        <v>284</v>
      </c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2">
      <c r="A233" s="154"/>
      <c r="B233" s="155"/>
      <c r="C233" s="181" t="s">
        <v>286</v>
      </c>
      <c r="D233" s="179"/>
      <c r="E233" s="180"/>
      <c r="F233" s="157"/>
      <c r="G233" s="15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57"/>
      <c r="Z233" s="147"/>
      <c r="AA233" s="147"/>
      <c r="AB233" s="147"/>
      <c r="AC233" s="147"/>
      <c r="AD233" s="147"/>
      <c r="AE233" s="147"/>
      <c r="AF233" s="147"/>
      <c r="AG233" s="147" t="s">
        <v>156</v>
      </c>
      <c r="AH233" s="147">
        <v>0</v>
      </c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3">
      <c r="A234" s="154"/>
      <c r="B234" s="155"/>
      <c r="C234" s="181" t="s">
        <v>287</v>
      </c>
      <c r="D234" s="179"/>
      <c r="E234" s="180"/>
      <c r="F234" s="157"/>
      <c r="G234" s="157"/>
      <c r="H234" s="157"/>
      <c r="I234" s="157"/>
      <c r="J234" s="157"/>
      <c r="K234" s="157"/>
      <c r="L234" s="157"/>
      <c r="M234" s="157"/>
      <c r="N234" s="156"/>
      <c r="O234" s="156"/>
      <c r="P234" s="156"/>
      <c r="Q234" s="156"/>
      <c r="R234" s="157"/>
      <c r="S234" s="157"/>
      <c r="T234" s="157"/>
      <c r="U234" s="157"/>
      <c r="V234" s="157"/>
      <c r="W234" s="157"/>
      <c r="X234" s="157"/>
      <c r="Y234" s="157"/>
      <c r="Z234" s="147"/>
      <c r="AA234" s="147"/>
      <c r="AB234" s="147"/>
      <c r="AC234" s="147"/>
      <c r="AD234" s="147"/>
      <c r="AE234" s="147"/>
      <c r="AF234" s="147"/>
      <c r="AG234" s="147" t="s">
        <v>156</v>
      </c>
      <c r="AH234" s="147">
        <v>0</v>
      </c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3">
      <c r="A235" s="154"/>
      <c r="B235" s="155"/>
      <c r="C235" s="181" t="s">
        <v>321</v>
      </c>
      <c r="D235" s="179"/>
      <c r="E235" s="180">
        <v>30.884609999999999</v>
      </c>
      <c r="F235" s="157"/>
      <c r="G235" s="157"/>
      <c r="H235" s="157"/>
      <c r="I235" s="157"/>
      <c r="J235" s="157"/>
      <c r="K235" s="157"/>
      <c r="L235" s="157"/>
      <c r="M235" s="157"/>
      <c r="N235" s="156"/>
      <c r="O235" s="156"/>
      <c r="P235" s="156"/>
      <c r="Q235" s="156"/>
      <c r="R235" s="157"/>
      <c r="S235" s="157"/>
      <c r="T235" s="157"/>
      <c r="U235" s="157"/>
      <c r="V235" s="157"/>
      <c r="W235" s="157"/>
      <c r="X235" s="157"/>
      <c r="Y235" s="157"/>
      <c r="Z235" s="147"/>
      <c r="AA235" s="147"/>
      <c r="AB235" s="147"/>
      <c r="AC235" s="147"/>
      <c r="AD235" s="147"/>
      <c r="AE235" s="147"/>
      <c r="AF235" s="147"/>
      <c r="AG235" s="147" t="s">
        <v>156</v>
      </c>
      <c r="AH235" s="147">
        <v>0</v>
      </c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2">
      <c r="A236" s="154"/>
      <c r="B236" s="155"/>
      <c r="C236" s="241"/>
      <c r="D236" s="242"/>
      <c r="E236" s="242"/>
      <c r="F236" s="242"/>
      <c r="G236" s="242"/>
      <c r="H236" s="157"/>
      <c r="I236" s="157"/>
      <c r="J236" s="157"/>
      <c r="K236" s="157"/>
      <c r="L236" s="157"/>
      <c r="M236" s="157"/>
      <c r="N236" s="156"/>
      <c r="O236" s="156"/>
      <c r="P236" s="156"/>
      <c r="Q236" s="156"/>
      <c r="R236" s="157"/>
      <c r="S236" s="157"/>
      <c r="T236" s="157"/>
      <c r="U236" s="157"/>
      <c r="V236" s="157"/>
      <c r="W236" s="157"/>
      <c r="X236" s="157"/>
      <c r="Y236" s="157"/>
      <c r="Z236" s="147"/>
      <c r="AA236" s="147"/>
      <c r="AB236" s="147"/>
      <c r="AC236" s="147"/>
      <c r="AD236" s="147"/>
      <c r="AE236" s="147"/>
      <c r="AF236" s="147"/>
      <c r="AG236" s="147" t="s">
        <v>112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1">
      <c r="A237" s="166">
        <v>26</v>
      </c>
      <c r="B237" s="167" t="s">
        <v>322</v>
      </c>
      <c r="C237" s="175" t="s">
        <v>323</v>
      </c>
      <c r="D237" s="168" t="s">
        <v>186</v>
      </c>
      <c r="E237" s="169">
        <v>15.442299999999999</v>
      </c>
      <c r="F237" s="170"/>
      <c r="G237" s="171">
        <f>ROUND(E237*F237,2)</f>
        <v>0</v>
      </c>
      <c r="H237" s="170"/>
      <c r="I237" s="171">
        <f>ROUND(E237*H237,2)</f>
        <v>0</v>
      </c>
      <c r="J237" s="170"/>
      <c r="K237" s="171">
        <f>ROUND(E237*J237,2)</f>
        <v>0</v>
      </c>
      <c r="L237" s="171">
        <v>21</v>
      </c>
      <c r="M237" s="171">
        <f>G237*(1+L237/100)</f>
        <v>0</v>
      </c>
      <c r="N237" s="169">
        <v>0</v>
      </c>
      <c r="O237" s="169">
        <f>ROUND(E237*N237,2)</f>
        <v>0</v>
      </c>
      <c r="P237" s="169">
        <v>0</v>
      </c>
      <c r="Q237" s="169">
        <f>ROUND(E237*P237,2)</f>
        <v>0</v>
      </c>
      <c r="R237" s="171"/>
      <c r="S237" s="171" t="s">
        <v>130</v>
      </c>
      <c r="T237" s="172" t="s">
        <v>106</v>
      </c>
      <c r="U237" s="157">
        <v>0</v>
      </c>
      <c r="V237" s="157">
        <f>ROUND(E237*U237,2)</f>
        <v>0</v>
      </c>
      <c r="W237" s="157"/>
      <c r="X237" s="157" t="s">
        <v>283</v>
      </c>
      <c r="Y237" s="157" t="s">
        <v>108</v>
      </c>
      <c r="Z237" s="147"/>
      <c r="AA237" s="147"/>
      <c r="AB237" s="147"/>
      <c r="AC237" s="147"/>
      <c r="AD237" s="147"/>
      <c r="AE237" s="147"/>
      <c r="AF237" s="147"/>
      <c r="AG237" s="147" t="s">
        <v>284</v>
      </c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2">
      <c r="A238" s="154"/>
      <c r="B238" s="155"/>
      <c r="C238" s="181" t="s">
        <v>286</v>
      </c>
      <c r="D238" s="179"/>
      <c r="E238" s="180"/>
      <c r="F238" s="157"/>
      <c r="G238" s="157"/>
      <c r="H238" s="157"/>
      <c r="I238" s="157"/>
      <c r="J238" s="157"/>
      <c r="K238" s="157"/>
      <c r="L238" s="157"/>
      <c r="M238" s="157"/>
      <c r="N238" s="156"/>
      <c r="O238" s="156"/>
      <c r="P238" s="156"/>
      <c r="Q238" s="156"/>
      <c r="R238" s="157"/>
      <c r="S238" s="157"/>
      <c r="T238" s="157"/>
      <c r="U238" s="157"/>
      <c r="V238" s="157"/>
      <c r="W238" s="157"/>
      <c r="X238" s="157"/>
      <c r="Y238" s="157"/>
      <c r="Z238" s="147"/>
      <c r="AA238" s="147"/>
      <c r="AB238" s="147"/>
      <c r="AC238" s="147"/>
      <c r="AD238" s="147"/>
      <c r="AE238" s="147"/>
      <c r="AF238" s="147"/>
      <c r="AG238" s="147" t="s">
        <v>156</v>
      </c>
      <c r="AH238" s="147">
        <v>0</v>
      </c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3">
      <c r="A239" s="154"/>
      <c r="B239" s="155"/>
      <c r="C239" s="181" t="s">
        <v>287</v>
      </c>
      <c r="D239" s="179"/>
      <c r="E239" s="180"/>
      <c r="F239" s="157"/>
      <c r="G239" s="157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57"/>
      <c r="Z239" s="147"/>
      <c r="AA239" s="147"/>
      <c r="AB239" s="147"/>
      <c r="AC239" s="147"/>
      <c r="AD239" s="147"/>
      <c r="AE239" s="147"/>
      <c r="AF239" s="147"/>
      <c r="AG239" s="147" t="s">
        <v>156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3">
      <c r="A240" s="154"/>
      <c r="B240" s="155"/>
      <c r="C240" s="181" t="s">
        <v>324</v>
      </c>
      <c r="D240" s="179"/>
      <c r="E240" s="180">
        <v>15.442299999999999</v>
      </c>
      <c r="F240" s="157"/>
      <c r="G240" s="157"/>
      <c r="H240" s="157"/>
      <c r="I240" s="157"/>
      <c r="J240" s="157"/>
      <c r="K240" s="157"/>
      <c r="L240" s="157"/>
      <c r="M240" s="157"/>
      <c r="N240" s="156"/>
      <c r="O240" s="156"/>
      <c r="P240" s="156"/>
      <c r="Q240" s="156"/>
      <c r="R240" s="157"/>
      <c r="S240" s="157"/>
      <c r="T240" s="157"/>
      <c r="U240" s="157"/>
      <c r="V240" s="157"/>
      <c r="W240" s="157"/>
      <c r="X240" s="157"/>
      <c r="Y240" s="157"/>
      <c r="Z240" s="147"/>
      <c r="AA240" s="147"/>
      <c r="AB240" s="147"/>
      <c r="AC240" s="147"/>
      <c r="AD240" s="147"/>
      <c r="AE240" s="147"/>
      <c r="AF240" s="147"/>
      <c r="AG240" s="147" t="s">
        <v>156</v>
      </c>
      <c r="AH240" s="147">
        <v>0</v>
      </c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2">
      <c r="A241" s="154"/>
      <c r="B241" s="155"/>
      <c r="C241" s="241"/>
      <c r="D241" s="242"/>
      <c r="E241" s="242"/>
      <c r="F241" s="242"/>
      <c r="G241" s="242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57"/>
      <c r="Z241" s="147"/>
      <c r="AA241" s="147"/>
      <c r="AB241" s="147"/>
      <c r="AC241" s="147"/>
      <c r="AD241" s="147"/>
      <c r="AE241" s="147"/>
      <c r="AF241" s="147"/>
      <c r="AG241" s="147" t="s">
        <v>112</v>
      </c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>
      <c r="A242" s="3"/>
      <c r="B242" s="4"/>
      <c r="C242" s="176"/>
      <c r="D242" s="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AE242">
        <v>15</v>
      </c>
      <c r="AF242">
        <v>21</v>
      </c>
      <c r="AG242" t="s">
        <v>86</v>
      </c>
    </row>
    <row r="243" spans="1:60">
      <c r="A243" s="150"/>
      <c r="B243" s="151" t="s">
        <v>29</v>
      </c>
      <c r="C243" s="177"/>
      <c r="D243" s="152"/>
      <c r="E243" s="153"/>
      <c r="F243" s="153"/>
      <c r="G243" s="165">
        <f>G8+G56+G59+G125+G177</f>
        <v>0</v>
      </c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AE243">
        <f>SUMIF(L7:L241,AE242,G7:G241)</f>
        <v>0</v>
      </c>
      <c r="AF243">
        <f>SUMIF(L7:L241,AF242,G7:G241)</f>
        <v>0</v>
      </c>
      <c r="AG243" t="s">
        <v>140</v>
      </c>
    </row>
    <row r="244" spans="1:60">
      <c r="C244" s="178"/>
      <c r="D244" s="10"/>
      <c r="AG244" t="s">
        <v>141</v>
      </c>
    </row>
    <row r="245" spans="1:60">
      <c r="D245" s="10"/>
    </row>
    <row r="246" spans="1:60">
      <c r="D246" s="10"/>
    </row>
    <row r="247" spans="1:60">
      <c r="D247" s="10"/>
    </row>
    <row r="248" spans="1:60">
      <c r="D248" s="10"/>
    </row>
    <row r="249" spans="1:60">
      <c r="D249" s="10"/>
    </row>
    <row r="250" spans="1:60">
      <c r="D250" s="10"/>
    </row>
    <row r="251" spans="1:60">
      <c r="D251" s="10"/>
    </row>
    <row r="252" spans="1:60">
      <c r="D252" s="10"/>
    </row>
    <row r="253" spans="1:60">
      <c r="D253" s="10"/>
    </row>
    <row r="254" spans="1:60">
      <c r="D254" s="10"/>
    </row>
    <row r="255" spans="1:60">
      <c r="D255" s="10"/>
    </row>
    <row r="256" spans="1:60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sheet="1" objects="1" scenarios="1" formatRows="0"/>
  <mergeCells count="64">
    <mergeCell ref="C11:G11"/>
    <mergeCell ref="A1:G1"/>
    <mergeCell ref="C2:G2"/>
    <mergeCell ref="C3:G3"/>
    <mergeCell ref="C4:G4"/>
    <mergeCell ref="C10:G10"/>
    <mergeCell ref="C36:G36"/>
    <mergeCell ref="C12:G12"/>
    <mergeCell ref="C13:G13"/>
    <mergeCell ref="C14:G14"/>
    <mergeCell ref="C18:G18"/>
    <mergeCell ref="C20:G20"/>
    <mergeCell ref="C23:G23"/>
    <mergeCell ref="C25:G25"/>
    <mergeCell ref="C26:G26"/>
    <mergeCell ref="C27:G27"/>
    <mergeCell ref="C31:G31"/>
    <mergeCell ref="C33:G33"/>
    <mergeCell ref="C124:G124"/>
    <mergeCell ref="C38:G38"/>
    <mergeCell ref="C41:G41"/>
    <mergeCell ref="C43:G43"/>
    <mergeCell ref="C46:G46"/>
    <mergeCell ref="C50:G50"/>
    <mergeCell ref="C55:G55"/>
    <mergeCell ref="C58:G58"/>
    <mergeCell ref="C61:G61"/>
    <mergeCell ref="C88:G88"/>
    <mergeCell ref="C92:G92"/>
    <mergeCell ref="C96:G96"/>
    <mergeCell ref="C138:G138"/>
    <mergeCell ref="C127:G127"/>
    <mergeCell ref="C128:G128"/>
    <mergeCell ref="C129:G129"/>
    <mergeCell ref="C130:G130"/>
    <mergeCell ref="C131:G131"/>
    <mergeCell ref="C132:G132"/>
    <mergeCell ref="C133:G133"/>
    <mergeCell ref="C134:G134"/>
    <mergeCell ref="C135:G135"/>
    <mergeCell ref="C136:G136"/>
    <mergeCell ref="C137:G137"/>
    <mergeCell ref="C199:G199"/>
    <mergeCell ref="C139:G139"/>
    <mergeCell ref="C140:G140"/>
    <mergeCell ref="C141:G141"/>
    <mergeCell ref="C142:G142"/>
    <mergeCell ref="C143:G143"/>
    <mergeCell ref="C176:G176"/>
    <mergeCell ref="C179:G179"/>
    <mergeCell ref="C183:G183"/>
    <mergeCell ref="C185:G185"/>
    <mergeCell ref="C189:G189"/>
    <mergeCell ref="C194:G194"/>
    <mergeCell ref="C226:G226"/>
    <mergeCell ref="C231:G231"/>
    <mergeCell ref="C236:G236"/>
    <mergeCell ref="C241:G241"/>
    <mergeCell ref="C204:G204"/>
    <mergeCell ref="C206:G206"/>
    <mergeCell ref="C210:G210"/>
    <mergeCell ref="C215:G215"/>
    <mergeCell ref="C217:G217"/>
    <mergeCell ref="C221:G22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50</vt:i4>
      </vt:variant>
    </vt:vector>
  </HeadingPairs>
  <TitlesOfParts>
    <vt:vector size="54" baseType="lpstr">
      <vt:lpstr>Stavba</vt:lpstr>
      <vt:lpstr>VzorPolozky</vt:lpstr>
      <vt:lpstr>SO 01 00 Pol</vt:lpstr>
      <vt:lpstr>SO 01 SO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00 Pol'!Názvy_tisku</vt:lpstr>
      <vt:lpstr>'SO 01 SO 01 Pol'!Názvy_tisku</vt:lpstr>
      <vt:lpstr>oadresa</vt:lpstr>
      <vt:lpstr>Stavba!Objednatel</vt:lpstr>
      <vt:lpstr>Stavba!Objekt</vt:lpstr>
      <vt:lpstr>'SO 01 00 Pol'!Oblast_tisku</vt:lpstr>
      <vt:lpstr>'SO 01 SO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alesdrly@centrum.cz</cp:lastModifiedBy>
  <cp:lastPrinted>2019-03-19T12:27:02Z</cp:lastPrinted>
  <dcterms:created xsi:type="dcterms:W3CDTF">2009-04-08T07:15:50Z</dcterms:created>
  <dcterms:modified xsi:type="dcterms:W3CDTF">2026-01-26T16:54:51Z</dcterms:modified>
</cp:coreProperties>
</file>