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mbonline-my.sharepoint.com/personal/strycek_matej_brno_cz/Documents/Objekty/505 - Orlí 30/VŘ/2026 Benešova 8 - provizorní 2.NP/"/>
    </mc:Choice>
  </mc:AlternateContent>
  <xr:revisionPtr revIDLastSave="7" documentId="8_{63464E9D-4F05-4686-B29E-E9AF47A229E6}" xr6:coauthVersionLast="47" xr6:coauthVersionMax="47" xr10:uidLastSave="{3B46CB1F-9DEA-47A5-9105-84F1F9B65058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Pol'!$A$1:$Y$70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G41" i="1"/>
  <c r="H41" i="1" s="1"/>
  <c r="I41" i="1" s="1"/>
  <c r="F41" i="1"/>
  <c r="G40" i="1"/>
  <c r="F40" i="1"/>
  <c r="G39" i="1"/>
  <c r="F39" i="1"/>
  <c r="G60" i="12"/>
  <c r="BA58" i="12"/>
  <c r="BA56" i="12"/>
  <c r="BA18" i="12"/>
  <c r="BA10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3" i="12"/>
  <c r="K13" i="12"/>
  <c r="O13" i="12"/>
  <c r="V13" i="12"/>
  <c r="G14" i="12"/>
  <c r="I14" i="12"/>
  <c r="I13" i="12" s="1"/>
  <c r="K14" i="12"/>
  <c r="M14" i="12"/>
  <c r="M13" i="12" s="1"/>
  <c r="O14" i="12"/>
  <c r="Q14" i="12"/>
  <c r="Q13" i="12" s="1"/>
  <c r="V14" i="12"/>
  <c r="G15" i="12"/>
  <c r="O15" i="12"/>
  <c r="G16" i="12"/>
  <c r="I16" i="12"/>
  <c r="I15" i="12" s="1"/>
  <c r="K16" i="12"/>
  <c r="M16" i="12"/>
  <c r="O16" i="12"/>
  <c r="Q16" i="12"/>
  <c r="Q15" i="12" s="1"/>
  <c r="V16" i="12"/>
  <c r="G17" i="12"/>
  <c r="M17" i="12" s="1"/>
  <c r="I17" i="12"/>
  <c r="K17" i="12"/>
  <c r="K15" i="12" s="1"/>
  <c r="O17" i="12"/>
  <c r="Q17" i="12"/>
  <c r="V17" i="12"/>
  <c r="V15" i="12" s="1"/>
  <c r="I19" i="12"/>
  <c r="Q19" i="12"/>
  <c r="G20" i="12"/>
  <c r="G19" i="12" s="1"/>
  <c r="I20" i="12"/>
  <c r="K20" i="12"/>
  <c r="K19" i="12" s="1"/>
  <c r="O20" i="12"/>
  <c r="O19" i="12" s="1"/>
  <c r="Q20" i="12"/>
  <c r="V20" i="12"/>
  <c r="V19" i="12" s="1"/>
  <c r="I21" i="12"/>
  <c r="Q21" i="12"/>
  <c r="G22" i="12"/>
  <c r="M22" i="12" s="1"/>
  <c r="M21" i="12" s="1"/>
  <c r="I22" i="12"/>
  <c r="K22" i="12"/>
  <c r="K21" i="12" s="1"/>
  <c r="O22" i="12"/>
  <c r="O21" i="12" s="1"/>
  <c r="Q22" i="12"/>
  <c r="V22" i="12"/>
  <c r="V21" i="12" s="1"/>
  <c r="G24" i="12"/>
  <c r="G23" i="12" s="1"/>
  <c r="I24" i="12"/>
  <c r="K24" i="12"/>
  <c r="K23" i="12" s="1"/>
  <c r="O24" i="12"/>
  <c r="O23" i="12" s="1"/>
  <c r="Q24" i="12"/>
  <c r="V24" i="12"/>
  <c r="V23" i="12" s="1"/>
  <c r="G25" i="12"/>
  <c r="I25" i="12"/>
  <c r="I23" i="12" s="1"/>
  <c r="K25" i="12"/>
  <c r="M25" i="12"/>
  <c r="O25" i="12"/>
  <c r="Q25" i="12"/>
  <c r="Q23" i="12" s="1"/>
  <c r="V25" i="12"/>
  <c r="G26" i="12"/>
  <c r="K26" i="12"/>
  <c r="O26" i="12"/>
  <c r="V26" i="12"/>
  <c r="G27" i="12"/>
  <c r="I27" i="12"/>
  <c r="I26" i="12" s="1"/>
  <c r="K27" i="12"/>
  <c r="M27" i="12"/>
  <c r="M26" i="12" s="1"/>
  <c r="O27" i="12"/>
  <c r="Q27" i="12"/>
  <c r="Q26" i="12" s="1"/>
  <c r="V27" i="12"/>
  <c r="G28" i="12"/>
  <c r="O28" i="12"/>
  <c r="G29" i="12"/>
  <c r="I29" i="12"/>
  <c r="I28" i="12" s="1"/>
  <c r="K29" i="12"/>
  <c r="M29" i="12"/>
  <c r="O29" i="12"/>
  <c r="Q29" i="12"/>
  <c r="Q28" i="12" s="1"/>
  <c r="V29" i="12"/>
  <c r="G30" i="12"/>
  <c r="M30" i="12" s="1"/>
  <c r="I30" i="12"/>
  <c r="K30" i="12"/>
  <c r="K28" i="12" s="1"/>
  <c r="O30" i="12"/>
  <c r="Q30" i="12"/>
  <c r="V30" i="12"/>
  <c r="V28" i="12" s="1"/>
  <c r="G31" i="12"/>
  <c r="I31" i="12"/>
  <c r="K31" i="12"/>
  <c r="M31" i="12"/>
  <c r="O31" i="12"/>
  <c r="Q31" i="12"/>
  <c r="V31" i="12"/>
  <c r="G32" i="12"/>
  <c r="O32" i="12"/>
  <c r="G33" i="12"/>
  <c r="I33" i="12"/>
  <c r="I32" i="12" s="1"/>
  <c r="K33" i="12"/>
  <c r="M33" i="12"/>
  <c r="O33" i="12"/>
  <c r="Q33" i="12"/>
  <c r="Q32" i="12" s="1"/>
  <c r="V33" i="12"/>
  <c r="G35" i="12"/>
  <c r="M35" i="12" s="1"/>
  <c r="I35" i="12"/>
  <c r="K35" i="12"/>
  <c r="K32" i="12" s="1"/>
  <c r="O35" i="12"/>
  <c r="Q35" i="12"/>
  <c r="V35" i="12"/>
  <c r="V32" i="12" s="1"/>
  <c r="G36" i="12"/>
  <c r="I36" i="12"/>
  <c r="K36" i="12"/>
  <c r="M36" i="12"/>
  <c r="O36" i="12"/>
  <c r="Q36" i="12"/>
  <c r="V36" i="12"/>
  <c r="G38" i="12"/>
  <c r="O38" i="12"/>
  <c r="G39" i="12"/>
  <c r="I39" i="12"/>
  <c r="I38" i="12" s="1"/>
  <c r="K39" i="12"/>
  <c r="M39" i="12"/>
  <c r="O39" i="12"/>
  <c r="Q39" i="12"/>
  <c r="Q38" i="12" s="1"/>
  <c r="V39" i="12"/>
  <c r="G40" i="12"/>
  <c r="M40" i="12" s="1"/>
  <c r="I40" i="12"/>
  <c r="K40" i="12"/>
  <c r="K38" i="12" s="1"/>
  <c r="O40" i="12"/>
  <c r="Q40" i="12"/>
  <c r="V40" i="12"/>
  <c r="V38" i="12" s="1"/>
  <c r="I41" i="12"/>
  <c r="Q41" i="12"/>
  <c r="G42" i="12"/>
  <c r="G41" i="12" s="1"/>
  <c r="I42" i="12"/>
  <c r="K42" i="12"/>
  <c r="K41" i="12" s="1"/>
  <c r="O42" i="12"/>
  <c r="O41" i="12" s="1"/>
  <c r="Q42" i="12"/>
  <c r="V42" i="12"/>
  <c r="V41" i="12" s="1"/>
  <c r="I43" i="12"/>
  <c r="Q43" i="12"/>
  <c r="G44" i="12"/>
  <c r="M44" i="12" s="1"/>
  <c r="M43" i="12" s="1"/>
  <c r="I44" i="12"/>
  <c r="K44" i="12"/>
  <c r="K43" i="12" s="1"/>
  <c r="O44" i="12"/>
  <c r="O43" i="12" s="1"/>
  <c r="Q44" i="12"/>
  <c r="V44" i="12"/>
  <c r="V43" i="12" s="1"/>
  <c r="G46" i="12"/>
  <c r="I46" i="12"/>
  <c r="K46" i="12"/>
  <c r="M46" i="12"/>
  <c r="O46" i="12"/>
  <c r="Q46" i="12"/>
  <c r="V46" i="12"/>
  <c r="G48" i="12"/>
  <c r="M48" i="12" s="1"/>
  <c r="I48" i="12"/>
  <c r="K48" i="12"/>
  <c r="O48" i="12"/>
  <c r="Q48" i="12"/>
  <c r="V48" i="12"/>
  <c r="I50" i="12"/>
  <c r="Q50" i="12"/>
  <c r="G51" i="12"/>
  <c r="M51" i="12" s="1"/>
  <c r="M50" i="12" s="1"/>
  <c r="I51" i="12"/>
  <c r="K51" i="12"/>
  <c r="K50" i="12" s="1"/>
  <c r="O51" i="12"/>
  <c r="O50" i="12" s="1"/>
  <c r="Q51" i="12"/>
  <c r="V51" i="12"/>
  <c r="V50" i="12" s="1"/>
  <c r="I52" i="12"/>
  <c r="Q52" i="12"/>
  <c r="G53" i="12"/>
  <c r="G52" i="12" s="1"/>
  <c r="I53" i="12"/>
  <c r="K53" i="12"/>
  <c r="K52" i="12" s="1"/>
  <c r="O53" i="12"/>
  <c r="O52" i="12" s="1"/>
  <c r="Q53" i="12"/>
  <c r="V53" i="12"/>
  <c r="V52" i="12" s="1"/>
  <c r="I54" i="12"/>
  <c r="Q54" i="12"/>
  <c r="G55" i="12"/>
  <c r="M55" i="12" s="1"/>
  <c r="M54" i="12" s="1"/>
  <c r="I55" i="12"/>
  <c r="K55" i="12"/>
  <c r="K54" i="12" s="1"/>
  <c r="O55" i="12"/>
  <c r="O54" i="12" s="1"/>
  <c r="Q55" i="12"/>
  <c r="V55" i="12"/>
  <c r="V54" i="12" s="1"/>
  <c r="G57" i="12"/>
  <c r="I57" i="12"/>
  <c r="K57" i="12"/>
  <c r="M57" i="12"/>
  <c r="O57" i="12"/>
  <c r="Q57" i="12"/>
  <c r="V57" i="12"/>
  <c r="AE60" i="12"/>
  <c r="I20" i="1"/>
  <c r="I19" i="1"/>
  <c r="I18" i="1"/>
  <c r="I16" i="1"/>
  <c r="F42" i="1"/>
  <c r="G42" i="1"/>
  <c r="G25" i="1" s="1"/>
  <c r="A25" i="1" s="1"/>
  <c r="H39" i="1"/>
  <c r="I39" i="1" s="1"/>
  <c r="I42" i="1" s="1"/>
  <c r="J28" i="1"/>
  <c r="J26" i="1"/>
  <c r="G38" i="1"/>
  <c r="F38" i="1"/>
  <c r="J23" i="1"/>
  <c r="J24" i="1"/>
  <c r="J25" i="1"/>
  <c r="J27" i="1"/>
  <c r="E24" i="1"/>
  <c r="E26" i="1"/>
  <c r="I17" i="1" l="1"/>
  <c r="I21" i="1" s="1"/>
  <c r="I64" i="1"/>
  <c r="J63" i="1" s="1"/>
  <c r="I40" i="1"/>
  <c r="H40" i="1"/>
  <c r="G26" i="1"/>
  <c r="A26" i="1"/>
  <c r="G28" i="1"/>
  <c r="G23" i="1"/>
  <c r="M38" i="12"/>
  <c r="M28" i="12"/>
  <c r="M32" i="12"/>
  <c r="M15" i="12"/>
  <c r="G54" i="12"/>
  <c r="M53" i="12"/>
  <c r="M52" i="12" s="1"/>
  <c r="G50" i="12"/>
  <c r="G43" i="12"/>
  <c r="M42" i="12"/>
  <c r="M41" i="12" s="1"/>
  <c r="M24" i="12"/>
  <c r="M23" i="12" s="1"/>
  <c r="G21" i="12"/>
  <c r="M20" i="12"/>
  <c r="M19" i="12" s="1"/>
  <c r="AF60" i="12"/>
  <c r="J40" i="1"/>
  <c r="J39" i="1"/>
  <c r="J42" i="1" s="1"/>
  <c r="J41" i="1"/>
  <c r="H42" i="1"/>
  <c r="J62" i="1" l="1"/>
  <c r="J55" i="1"/>
  <c r="J58" i="1"/>
  <c r="J60" i="1"/>
  <c r="J53" i="1"/>
  <c r="J56" i="1"/>
  <c r="J59" i="1"/>
  <c r="J61" i="1"/>
  <c r="J54" i="1"/>
  <c r="J57" i="1"/>
  <c r="J52" i="1"/>
  <c r="A23" i="1"/>
  <c r="J64" i="1" l="1"/>
  <c r="A24" i="1"/>
  <c r="G24" i="1"/>
  <c r="A27" i="1" s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Strýček Matěj</author>
  </authors>
  <commentList>
    <comment ref="S6" authorId="0" shapeId="0" xr:uid="{6C12E338-3738-4D55-A214-6591962F0AA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2EFD7DA-42ED-455F-A1D3-ABB6FBE72AD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<sst xmlns="http://schemas.openxmlformats.org/spreadsheetml/2006/main" count="454" uniqueCount="200">
  <si>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</si>
  <si>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</si>
  <si>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</si>
  <si>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</si>
  <si>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</si>
  <si>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</si>
  <si>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</si>
  <si>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</si>
  <si>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</si>
  <si>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</si>
  <si>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</si>
  <si>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</si>
  <si>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</si>
  <si>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</si>
  <si>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</si>
  <si>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</si>
  <si>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</si>
  <si>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</si>
  <si>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</si>
  <si>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</si>
  <si>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</si>
  <si>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</si>
  <si>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</si>
  <si>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</si>
  <si>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</si>
  <si>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</si>
  <si>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</si>
  <si>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</si>
  <si>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</si>
  <si>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</si>
  <si>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</si>
  <si>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</si>
  <si>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</si>
  <si>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</si>
  <si>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</si>
  <si>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</si>
  <si>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</si>
  <si>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</si>
  <si>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</si>
  <si>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</si>
  <si>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</si>
  <si>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</si>
  <si>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</si>
  <si>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</si>
  <si>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Provizorní opravy 2.NP pro účely OSŘ</t>
  </si>
  <si>
    <t>Benešova 8</t>
  </si>
  <si>
    <t>Objekt:</t>
  </si>
  <si>
    <t>Rozpočet:</t>
  </si>
  <si>
    <t>Strýček Matěj</t>
  </si>
  <si>
    <t>Statutární město Brno</t>
  </si>
  <si>
    <t>Dominikánské náměstí 196/1</t>
  </si>
  <si>
    <t>Brno-Brno-město</t>
  </si>
  <si>
    <t>60200</t>
  </si>
  <si>
    <t>44992785</t>
  </si>
  <si>
    <t>Stavba</t>
  </si>
  <si>
    <t>Celkem za stavbu</t>
  </si>
  <si>
    <t>CZK</t>
  </si>
  <si>
    <t>#POPS</t>
  </si>
  <si>
    <t>#POPO</t>
  </si>
  <si>
    <t>Popis objektu: 1 - Benešova 8</t>
  </si>
  <si>
    <t>#POPR</t>
  </si>
  <si>
    <t>Rekapitulace dílů</t>
  </si>
  <si>
    <t>Typ dílu</t>
  </si>
  <si>
    <t>342</t>
  </si>
  <si>
    <t>Stěny a příčky montované lehké</t>
  </si>
  <si>
    <t>64</t>
  </si>
  <si>
    <t>Výplně otvorů</t>
  </si>
  <si>
    <t>96</t>
  </si>
  <si>
    <t>Bourání konstrukcí</t>
  </si>
  <si>
    <t>97</t>
  </si>
  <si>
    <t>Přesuny suti a vybouraných hmot</t>
  </si>
  <si>
    <t>ON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</si>
  <si>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</si>
  <si>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</si>
  <si>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</si>
  <si>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</si>
  <si>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</si>
  <si>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</si>
  <si>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</si>
  <si>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</si>
  <si>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784</t>
  </si>
  <si>
    <t>Malby</t>
  </si>
  <si>
    <t>786</t>
  </si>
  <si>
    <t>Zastiňující technika</t>
  </si>
  <si>
    <t>D96</t>
  </si>
  <si>
    <t>PSU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</si>
  <si>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</si>
  <si>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</si>
  <si>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</si>
  <si>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</si>
  <si>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</si>
  <si>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</si>
  <si>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</si>
  <si>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</si>
  <si>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</si>
  <si>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</si>
  <si>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</si>
  <si>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</si>
  <si>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</si>
  <si>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</si>
  <si>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</si>
  <si>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</si>
  <si>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</si>
  <si>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</si>
  <si>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</si>
  <si>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</si>
  <si>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</si>
  <si>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</si>
  <si>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</si>
  <si>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</si>
  <si>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</si>
  <si>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</si>
  <si>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</si>
  <si>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</si>
  <si>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</si>
  <si>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642201011RA0</t>
  </si>
  <si>
    <t>Výměna dveří 1kř, zárubeň, oprava ostění, práh</t>
  </si>
  <si>
    <t>kus</t>
  </si>
  <si>
    <t>RTS 25/ I</t>
  </si>
  <si>
    <t>Součtová</t>
  </si>
  <si>
    <t>Agregovaná položka</t>
  </si>
  <si>
    <t>Běžná</t>
  </si>
  <si>
    <t>POL2_</t>
  </si>
  <si>
    <t>Vyvěšení dřevěných dveřních křídel, vybourání stávající dřevěné dveřní zárubně, dodávka a osazení ocelové dveřní zárubně šířky 11 cm na cementovou maltu s vybetonováním prahu v zárubni, začištění omítek kolem zárubně, montáž dveřního křídla kompletizovaného otevíravého, dodávka a montáž dřevěného dveřního prahu šířky 10 cm, nátěr zárubně dvojnásobný.</t>
  </si>
  <si>
    <t>POP</t>
  </si>
  <si>
    <t/>
  </si>
  <si>
    <t>Včetně vnitrostaveništního přesunu sutí a odvozu na skládku do 10 km, bez poplatku za skládku.</t>
  </si>
  <si>
    <t>342013323R00</t>
  </si>
  <si>
    <t>Příčka sádrokartonová tl. 150 mm, 1x ocelová konstrukce CW 100, izolace,2x opláštěná, RBI tl.12,5 mm</t>
  </si>
  <si>
    <t>m2</t>
  </si>
  <si>
    <t>Práce</t>
  </si>
  <si>
    <t>POL1_</t>
  </si>
  <si>
    <t>642940090RAA</t>
  </si>
  <si>
    <t>Montáž dveří jednokřídlových překlad, zárubeň, práh</t>
  </si>
  <si>
    <t>642201012RAA</t>
  </si>
  <si>
    <t>Výměna dveří 2kř, zárubeň, oprava ostění, práh bez změny velikosti otvoru</t>
  </si>
  <si>
    <t>965081713RT1</t>
  </si>
  <si>
    <t>Bourání dlažeb keramických tl.10 mm, nad 1 m2 ručně, dlaždice keramické</t>
  </si>
  <si>
    <t>979100012RAA</t>
  </si>
  <si>
    <t>Odvoz suti a vybouraných hmot do 10 km, vnitrostaveništní přesun do 25 m svislá doprava z 2. NP výtahem</t>
  </si>
  <si>
    <t>t</t>
  </si>
  <si>
    <t>Indiv</t>
  </si>
  <si>
    <t>766669921R00</t>
  </si>
  <si>
    <t>Oprava dřevěných dveří - výměna zámku</t>
  </si>
  <si>
    <t>766950010RAB</t>
  </si>
  <si>
    <t>Oprava dřevěných oken, opálení a nátěr s výměnou prvků</t>
  </si>
  <si>
    <t>767612915R00</t>
  </si>
  <si>
    <t>Oprava - seřízení dřevěného okna</t>
  </si>
  <si>
    <t>771101210RT1</t>
  </si>
  <si>
    <t>Penetrace podkladu pod dlažby penetrační nátěr Primer G</t>
  </si>
  <si>
    <t>771100012RAB</t>
  </si>
  <si>
    <t>Vyrovnání podkladu samonivelační hmotou v interiéru nivelační hmota tl. 10 mm, s penetrací</t>
  </si>
  <si>
    <t>771570014RA0</t>
  </si>
  <si>
    <t>Dlažba z dlaždic keramických 300 x 300 mm</t>
  </si>
  <si>
    <t>776421200R00</t>
  </si>
  <si>
    <t>Lepení podlahových soklíků k PVC podlahám, na lišty</t>
  </si>
  <si>
    <t>m</t>
  </si>
  <si>
    <t>včetně vložení a přilepení povlakové krytiny do soklového profilu.</t>
  </si>
  <si>
    <t>776521100RU2</t>
  </si>
  <si>
    <t>Lepení povlakové podlahy z pásů PVC na lepidlo včetně podlahoviny Novoflor extra, tl. 2,0 mm</t>
  </si>
  <si>
    <t>776510010RA0</t>
  </si>
  <si>
    <t>Demontáž povlakových podlah z nášlapné plochy</t>
  </si>
  <si>
    <t>Vodorovné vnitrostaveništní přemístění do 30 m, odvoz na skládku do 10 km. Bez poplatku za skládku.</t>
  </si>
  <si>
    <t>784191101R00</t>
  </si>
  <si>
    <t>Penetrace podkladu univerzální Primalex 1x</t>
  </si>
  <si>
    <t>784195212R00</t>
  </si>
  <si>
    <t>Malba Primalex Plus, bílá, bez penetrace, 2 x</t>
  </si>
  <si>
    <t>786622211RT2</t>
  </si>
  <si>
    <t>Žaluzie horizontální vnitřní AL lamely bílé včetně dodávky žaluzie</t>
  </si>
  <si>
    <t>979990107R00</t>
  </si>
  <si>
    <t>Poplatek za uložení suti - směs betonu, cihel, dřeva, skupina odpadu 170904</t>
  </si>
  <si>
    <t>kategorie 17 09 04 smíšené stavební a demoliční odpady</t>
  </si>
  <si>
    <t>979990181R00</t>
  </si>
  <si>
    <t>Poplatek za uložení suti - PVC podlahová krytina, skupina odpadu 200307</t>
  </si>
  <si>
    <t>kategorie 17 02 03 plasty</t>
  </si>
  <si>
    <t>979990182R00</t>
  </si>
  <si>
    <t>Poplatek za uložení suti - koberce, skupina odpadu 200307</t>
  </si>
  <si>
    <t>642202011RA0</t>
  </si>
  <si>
    <t>Zazdění dveří jednokřídlových, omítka</t>
  </si>
  <si>
    <t>962200011RAB</t>
  </si>
  <si>
    <t>Bourání příček z cihel pálených tloušťka 150 mm</t>
  </si>
  <si>
    <t>005122 R</t>
  </si>
  <si>
    <t>Provozní vlivy</t>
  </si>
  <si>
    <t>Soubor</t>
  </si>
  <si>
    <t>VRN</t>
  </si>
  <si>
    <t>POL99_8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</si>
  <si>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</si>
  <si>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</si>
  <si>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</si>
  <si>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</si>
  <si>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</si>
  <si>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Poznámky uchazeče k zadání</t>
  </si>
  <si>
    <t>POPUZIV</t>
  </si>
  <si>
    <t>END</t>
  </si>
  <si>
    <t>Opravy kanceláří - 2.NP</t>
  </si>
  <si>
    <t>Opravy 2.NP pro účely OSŘ</t>
  </si>
  <si>
    <t>CZ44992785</t>
  </si>
  <si>
    <t>Opravy kanceláří 2.NP</t>
  </si>
  <si>
    <t>Popis stavby: 1 - Opravy kanceláří 2.NP</t>
  </si>
  <si>
    <t>Popis rozpoetu: 1 - Opravy 2.NP pro účely OSŘ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</si>
</sst>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ild.brno.cz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27" zoomScaleNormal="100" zoomScaleSheetLayoutView="75" workbookViewId="0">
      <selection activeCell="I47" sqref="I4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30" t="s">
        <v>4</v>
      </c>
      <c r="C1" s="231"/>
      <c r="D1" s="231"/>
      <c r="E1" s="231"/>
      <c r="F1" s="231"/>
      <c r="G1" s="231"/>
      <c r="H1" s="231"/>
      <c r="I1" s="231"/>
      <c r="J1" s="232"/>
    </row>
    <row r="2" spans="1:15" ht="36" customHeight="1" x14ac:dyDescent="0.2">
      <c r="A2" s="2"/>
      <c r="B2" s="78" t="s">
        <v>24</v>
      </c>
      <c r="C2" s="79"/>
      <c r="D2" s="80" t="s">
        <v>43</v>
      </c>
      <c r="E2" s="236" t="s">
        <v>197</v>
      </c>
      <c r="F2" s="237"/>
      <c r="G2" s="237"/>
      <c r="H2" s="237"/>
      <c r="I2" s="237"/>
      <c r="J2" s="238"/>
      <c r="O2" s="1"/>
    </row>
    <row r="3" spans="1:15" ht="27" customHeight="1" x14ac:dyDescent="0.2">
      <c r="A3" s="2"/>
      <c r="B3" s="81" t="s">
        <v>46</v>
      </c>
      <c r="C3" s="79"/>
      <c r="D3" s="82" t="s">
        <v>43</v>
      </c>
      <c r="E3" s="239" t="s">
        <v>45</v>
      </c>
      <c r="F3" s="240"/>
      <c r="G3" s="240"/>
      <c r="H3" s="240"/>
      <c r="I3" s="240"/>
      <c r="J3" s="241"/>
    </row>
    <row r="4" spans="1:15" ht="23.25" customHeight="1" x14ac:dyDescent="0.2">
      <c r="A4" s="76">
        <v>4655</v>
      </c>
      <c r="B4" s="83" t="s">
        <v>47</v>
      </c>
      <c r="C4" s="84"/>
      <c r="D4" s="85" t="s">
        <v>43</v>
      </c>
      <c r="E4" s="219" t="s">
        <v>195</v>
      </c>
      <c r="F4" s="220"/>
      <c r="G4" s="220"/>
      <c r="H4" s="220"/>
      <c r="I4" s="220"/>
      <c r="J4" s="221"/>
    </row>
    <row r="5" spans="1:15" ht="24" customHeight="1" x14ac:dyDescent="0.2">
      <c r="A5" s="2"/>
      <c r="B5" s="31" t="s">
        <v>23</v>
      </c>
      <c r="D5" s="224" t="s">
        <v>49</v>
      </c>
      <c r="E5" s="225"/>
      <c r="F5" s="225"/>
      <c r="G5" s="225"/>
      <c r="H5" s="18" t="s">
        <v>42</v>
      </c>
      <c r="I5" s="86" t="s">
        <v>53</v>
      </c>
      <c r="J5" s="8"/>
    </row>
    <row r="6" spans="1:15" ht="15.75" customHeight="1" x14ac:dyDescent="0.2">
      <c r="A6" s="2"/>
      <c r="B6" s="28"/>
      <c r="C6" s="55"/>
      <c r="D6" s="226" t="s">
        <v>50</v>
      </c>
      <c r="E6" s="227"/>
      <c r="F6" s="227"/>
      <c r="G6" s="227"/>
      <c r="H6" s="18" t="s">
        <v>36</v>
      </c>
      <c r="I6" s="22" t="s">
        <v>196</v>
      </c>
      <c r="J6" s="8"/>
    </row>
    <row r="7" spans="1:15" ht="15.75" customHeight="1" x14ac:dyDescent="0.2">
      <c r="A7" s="2"/>
      <c r="B7" s="29"/>
      <c r="C7" s="56"/>
      <c r="D7" s="77" t="s">
        <v>52</v>
      </c>
      <c r="E7" s="228" t="s">
        <v>51</v>
      </c>
      <c r="F7" s="229"/>
      <c r="G7" s="22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3"/>
      <c r="E11" s="243"/>
      <c r="F11" s="243"/>
      <c r="G11" s="243"/>
      <c r="H11" s="18" t="s">
        <v>42</v>
      </c>
      <c r="I11" s="88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88"/>
      <c r="J12" s="8"/>
    </row>
    <row r="13" spans="1:15" ht="15.75" customHeight="1" x14ac:dyDescent="0.2">
      <c r="A13" s="2"/>
      <c r="B13" s="29"/>
      <c r="C13" s="56"/>
      <c r="D13" s="87"/>
      <c r="E13" s="222"/>
      <c r="F13" s="223"/>
      <c r="G13" s="22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2"/>
      <c r="F15" s="242"/>
      <c r="G15" s="244"/>
      <c r="H15" s="244"/>
      <c r="I15" s="244" t="s">
        <v>31</v>
      </c>
      <c r="J15" s="245"/>
    </row>
    <row r="16" spans="1:15" ht="23.25" customHeight="1" x14ac:dyDescent="0.2">
      <c r="A16" s="141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SUMIF(F52:F63,A16,I52:I63)+SUMIF(F52:F63,"PSU",I52:I63)</f>
        <v>0</v>
      </c>
      <c r="J16" s="209"/>
    </row>
    <row r="17" spans="1:10" ht="23.25" customHeight="1" x14ac:dyDescent="0.2">
      <c r="A17" s="141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SUMIF(F52:F63,A17,I52:I63)</f>
        <v>0</v>
      </c>
      <c r="J17" s="209"/>
    </row>
    <row r="18" spans="1:10" ht="23.25" customHeight="1" x14ac:dyDescent="0.2">
      <c r="A18" s="141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SUMIF(F52:F63,A18,I52:I63)</f>
        <v>0</v>
      </c>
      <c r="J18" s="209"/>
    </row>
    <row r="19" spans="1:10" ht="23.25" customHeight="1" x14ac:dyDescent="0.2">
      <c r="A19" s="141" t="s">
        <v>86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SUMIF(F52:F63,A19,I52:I63)</f>
        <v>0</v>
      </c>
      <c r="J19" s="209"/>
    </row>
    <row r="20" spans="1:10" ht="23.25" customHeight="1" x14ac:dyDescent="0.2">
      <c r="A20" s="141" t="s">
        <v>71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SUMIF(F52:F63,A20,I52:I63)</f>
        <v>0</v>
      </c>
      <c r="J20" s="20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46"/>
      <c r="G21" s="210"/>
      <c r="H21" s="246"/>
      <c r="I21" s="210">
        <f>SUM(I16:J20)</f>
        <v>0</v>
      </c>
      <c r="J21" s="21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3">
        <f>A25</f>
        <v>0</v>
      </c>
      <c r="H26" s="234"/>
      <c r="I26" s="23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5">
        <f>CenaCelkem-(ZakladDPHSni+DPHSni+ZakladDPHZakl+DPHZakl)</f>
        <v>0</v>
      </c>
      <c r="H27" s="235"/>
      <c r="I27" s="235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13">
        <f>ZakladDPHSniVypocet+ZakladDPHZaklVypocet</f>
        <v>0</v>
      </c>
      <c r="H28" s="213"/>
      <c r="I28" s="213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12">
        <f>A27</f>
        <v>0</v>
      </c>
      <c r="H29" s="212"/>
      <c r="I29" s="212"/>
      <c r="J29" s="121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 t="s">
        <v>48</v>
      </c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54</v>
      </c>
      <c r="C39" s="197"/>
      <c r="D39" s="197"/>
      <c r="E39" s="197"/>
      <c r="F39" s="101">
        <f>'1 1 Pol'!AE60</f>
        <v>0</v>
      </c>
      <c r="G39" s="102">
        <f>'1 1 Pol'!AF60</f>
        <v>0</v>
      </c>
      <c r="H39" s="103">
        <f>(F39*SazbaDPH1/100)+(G39*SazbaDPH2/100)</f>
        <v>0</v>
      </c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90">
        <v>2</v>
      </c>
      <c r="B40" s="105" t="s">
        <v>43</v>
      </c>
      <c r="C40" s="198" t="s">
        <v>45</v>
      </c>
      <c r="D40" s="198"/>
      <c r="E40" s="198"/>
      <c r="F40" s="106">
        <f>'1 1 Pol'!AE60</f>
        <v>0</v>
      </c>
      <c r="G40" s="107">
        <f>'1 1 Pol'!AF60</f>
        <v>0</v>
      </c>
      <c r="H40" s="107">
        <f>(F40*SazbaDPH1/100)+(G40*SazbaDPH2/100)</f>
        <v>0</v>
      </c>
      <c r="I40" s="107">
        <f>F40+G40+H40</f>
        <v>0</v>
      </c>
      <c r="J40" s="108" t="str">
        <f>IF(_xlfn.SINGLE(CenaCelkemVypocet)=0,"",I40/_xlfn.SINGLE(CenaCelkemVypocet)*100)</f>
        <v/>
      </c>
    </row>
    <row r="41" spans="1:10" ht="25.5" hidden="1" customHeight="1" x14ac:dyDescent="0.2">
      <c r="A41" s="90">
        <v>3</v>
      </c>
      <c r="B41" s="109" t="s">
        <v>43</v>
      </c>
      <c r="C41" s="197" t="s">
        <v>44</v>
      </c>
      <c r="D41" s="197"/>
      <c r="E41" s="197"/>
      <c r="F41" s="110">
        <f>'1 1 Pol'!AE60</f>
        <v>0</v>
      </c>
      <c r="G41" s="103">
        <f>'1 1 Pol'!AF60</f>
        <v>0</v>
      </c>
      <c r="H41" s="103">
        <f>(F41*SazbaDPH1/100)+(G41*SazbaDPH2/100)</f>
        <v>0</v>
      </c>
      <c r="I41" s="103">
        <f>F41+G41+H41</f>
        <v>0</v>
      </c>
      <c r="J41" s="104" t="str">
        <f>IF(_xlfn.SINGLE(CenaCelkemVypocet)=0,"",I41/_xlfn.SINGLE(CenaCelkemVypocet)*100)</f>
        <v/>
      </c>
    </row>
    <row r="42" spans="1:10" ht="25.5" hidden="1" customHeight="1" x14ac:dyDescent="0.2">
      <c r="A42" s="90"/>
      <c r="B42" s="199" t="s">
        <v>55</v>
      </c>
      <c r="C42" s="200"/>
      <c r="D42" s="200"/>
      <c r="E42" s="201"/>
      <c r="F42" s="111">
        <f>SUMIF(A39:A41,"=1",F39:F41)</f>
        <v>0</v>
      </c>
      <c r="G42" s="112">
        <f>SUMIF(A39:A41,"=1",G39:G41)</f>
        <v>0</v>
      </c>
      <c r="H42" s="112">
        <f>SUMIF(A39:A41,"=1",H39:H41)</f>
        <v>0</v>
      </c>
      <c r="I42" s="112">
        <f>SUMIF(A39:A41,"=1",I39:I41)</f>
        <v>0</v>
      </c>
      <c r="J42" s="113">
        <f>SUMIF(A39:A41,"=1",J39:J41)</f>
        <v>0</v>
      </c>
    </row>
    <row r="44" spans="1:10" x14ac:dyDescent="0.2">
      <c r="A44" t="s">
        <v>57</v>
      </c>
      <c r="B44" t="s">
        <v>198</v>
      </c>
    </row>
    <row r="45" spans="1:10" x14ac:dyDescent="0.2">
      <c r="A45" t="s">
        <v>58</v>
      </c>
      <c r="B45" t="s">
        <v>59</v>
      </c>
    </row>
    <row r="46" spans="1:10" x14ac:dyDescent="0.2">
      <c r="A46" t="s">
        <v>60</v>
      </c>
      <c r="B46" t="s">
        <v>199</v>
      </c>
    </row>
    <row r="49" spans="1:10" ht="15.75" x14ac:dyDescent="0.25">
      <c r="B49" s="122" t="s">
        <v>61</v>
      </c>
    </row>
    <row r="51" spans="1:10" ht="25.5" customHeight="1" x14ac:dyDescent="0.2">
      <c r="A51" s="124"/>
      <c r="B51" s="127" t="s">
        <v>18</v>
      </c>
      <c r="C51" s="127" t="s">
        <v>6</v>
      </c>
      <c r="D51" s="128"/>
      <c r="E51" s="128"/>
      <c r="F51" s="129" t="s">
        <v>62</v>
      </c>
      <c r="G51" s="129"/>
      <c r="H51" s="129"/>
      <c r="I51" s="129" t="s">
        <v>31</v>
      </c>
      <c r="J51" s="129" t="s">
        <v>0</v>
      </c>
    </row>
    <row r="52" spans="1:10" ht="36.75" customHeight="1" x14ac:dyDescent="0.2">
      <c r="A52" s="125"/>
      <c r="B52" s="130" t="s">
        <v>63</v>
      </c>
      <c r="C52" s="195" t="s">
        <v>64</v>
      </c>
      <c r="D52" s="196"/>
      <c r="E52" s="196"/>
      <c r="F52" s="137" t="s">
        <v>26</v>
      </c>
      <c r="G52" s="138"/>
      <c r="H52" s="138"/>
      <c r="I52" s="138">
        <f>'1 1 Pol'!G13</f>
        <v>0</v>
      </c>
      <c r="J52" s="134" t="str">
        <f>IF(I64=0,"",I52/I64*100)</f>
        <v/>
      </c>
    </row>
    <row r="53" spans="1:10" ht="36.75" customHeight="1" x14ac:dyDescent="0.2">
      <c r="A53" s="125"/>
      <c r="B53" s="130" t="s">
        <v>65</v>
      </c>
      <c r="C53" s="195" t="s">
        <v>66</v>
      </c>
      <c r="D53" s="196"/>
      <c r="E53" s="196"/>
      <c r="F53" s="137" t="s">
        <v>26</v>
      </c>
      <c r="G53" s="138"/>
      <c r="H53" s="138"/>
      <c r="I53" s="138">
        <f>'1 1 Pol'!G8+'1 1 Pol'!G15+'1 1 Pol'!G50</f>
        <v>0</v>
      </c>
      <c r="J53" s="134" t="str">
        <f>IF(I64=0,"",I53/I64*100)</f>
        <v/>
      </c>
    </row>
    <row r="54" spans="1:10" ht="36.75" customHeight="1" x14ac:dyDescent="0.2">
      <c r="A54" s="125"/>
      <c r="B54" s="130" t="s">
        <v>67</v>
      </c>
      <c r="C54" s="195" t="s">
        <v>68</v>
      </c>
      <c r="D54" s="196"/>
      <c r="E54" s="196"/>
      <c r="F54" s="137" t="s">
        <v>26</v>
      </c>
      <c r="G54" s="138"/>
      <c r="H54" s="138"/>
      <c r="I54" s="138">
        <f>'1 1 Pol'!G19+'1 1 Pol'!G52</f>
        <v>0</v>
      </c>
      <c r="J54" s="134" t="str">
        <f>IF(I64=0,"",I54/I64*100)</f>
        <v/>
      </c>
    </row>
    <row r="55" spans="1:10" ht="36.75" customHeight="1" x14ac:dyDescent="0.2">
      <c r="A55" s="125"/>
      <c r="B55" s="130" t="s">
        <v>69</v>
      </c>
      <c r="C55" s="195" t="s">
        <v>70</v>
      </c>
      <c r="D55" s="196"/>
      <c r="E55" s="196"/>
      <c r="F55" s="137" t="s">
        <v>26</v>
      </c>
      <c r="G55" s="138"/>
      <c r="H55" s="138"/>
      <c r="I55" s="138">
        <f>'1 1 Pol'!G21</f>
        <v>0</v>
      </c>
      <c r="J55" s="134" t="str">
        <f>IF(I64=0,"",I55/I64*100)</f>
        <v/>
      </c>
    </row>
    <row r="56" spans="1:10" ht="36.75" customHeight="1" x14ac:dyDescent="0.2">
      <c r="A56" s="125"/>
      <c r="B56" s="130" t="s">
        <v>71</v>
      </c>
      <c r="C56" s="195" t="s">
        <v>30</v>
      </c>
      <c r="D56" s="196"/>
      <c r="E56" s="196"/>
      <c r="F56" s="137" t="s">
        <v>26</v>
      </c>
      <c r="G56" s="138"/>
      <c r="H56" s="138"/>
      <c r="I56" s="138">
        <f>'1 1 Pol'!G54</f>
        <v>0</v>
      </c>
      <c r="J56" s="134" t="str">
        <f>IF(I64=0,"",I56/I64*100)</f>
        <v/>
      </c>
    </row>
    <row r="57" spans="1:10" ht="36.75" customHeight="1" x14ac:dyDescent="0.2">
      <c r="A57" s="125"/>
      <c r="B57" s="130" t="s">
        <v>72</v>
      </c>
      <c r="C57" s="195" t="s">
        <v>73</v>
      </c>
      <c r="D57" s="196"/>
      <c r="E57" s="196"/>
      <c r="F57" s="137" t="s">
        <v>27</v>
      </c>
      <c r="G57" s="138"/>
      <c r="H57" s="138"/>
      <c r="I57" s="138">
        <f>'1 1 Pol'!G23</f>
        <v>0</v>
      </c>
      <c r="J57" s="134" t="str">
        <f>IF(I64=0,"",I57/I64*100)</f>
        <v/>
      </c>
    </row>
    <row r="58" spans="1:10" ht="36.75" customHeight="1" x14ac:dyDescent="0.2">
      <c r="A58" s="125"/>
      <c r="B58" s="130" t="s">
        <v>74</v>
      </c>
      <c r="C58" s="195" t="s">
        <v>75</v>
      </c>
      <c r="D58" s="196"/>
      <c r="E58" s="196"/>
      <c r="F58" s="137" t="s">
        <v>27</v>
      </c>
      <c r="G58" s="138"/>
      <c r="H58" s="138"/>
      <c r="I58" s="138">
        <f>'1 1 Pol'!G26</f>
        <v>0</v>
      </c>
      <c r="J58" s="134" t="str">
        <f>IF(I64=0,"",I58/I64*100)</f>
        <v/>
      </c>
    </row>
    <row r="59" spans="1:10" ht="36.75" customHeight="1" x14ac:dyDescent="0.2">
      <c r="A59" s="125"/>
      <c r="B59" s="130" t="s">
        <v>76</v>
      </c>
      <c r="C59" s="195" t="s">
        <v>77</v>
      </c>
      <c r="D59" s="196"/>
      <c r="E59" s="196"/>
      <c r="F59" s="137" t="s">
        <v>27</v>
      </c>
      <c r="G59" s="138"/>
      <c r="H59" s="138"/>
      <c r="I59" s="138">
        <f>'1 1 Pol'!G28</f>
        <v>0</v>
      </c>
      <c r="J59" s="134" t="str">
        <f>IF(I64=0,"",I59/I64*100)</f>
        <v/>
      </c>
    </row>
    <row r="60" spans="1:10" ht="36.75" customHeight="1" x14ac:dyDescent="0.2">
      <c r="A60" s="125"/>
      <c r="B60" s="130" t="s">
        <v>78</v>
      </c>
      <c r="C60" s="195" t="s">
        <v>79</v>
      </c>
      <c r="D60" s="196"/>
      <c r="E60" s="196"/>
      <c r="F60" s="137" t="s">
        <v>27</v>
      </c>
      <c r="G60" s="138"/>
      <c r="H60" s="138"/>
      <c r="I60" s="138">
        <f>'1 1 Pol'!G32</f>
        <v>0</v>
      </c>
      <c r="J60" s="134" t="str">
        <f>IF(I64=0,"",I60/I64*100)</f>
        <v/>
      </c>
    </row>
    <row r="61" spans="1:10" ht="36.75" customHeight="1" x14ac:dyDescent="0.2">
      <c r="A61" s="125"/>
      <c r="B61" s="130" t="s">
        <v>80</v>
      </c>
      <c r="C61" s="195" t="s">
        <v>81</v>
      </c>
      <c r="D61" s="196"/>
      <c r="E61" s="196"/>
      <c r="F61" s="137" t="s">
        <v>27</v>
      </c>
      <c r="G61" s="138"/>
      <c r="H61" s="138"/>
      <c r="I61" s="138">
        <f>'1 1 Pol'!G38</f>
        <v>0</v>
      </c>
      <c r="J61" s="134" t="str">
        <f>IF(I64=0,"",I61/I64*100)</f>
        <v/>
      </c>
    </row>
    <row r="62" spans="1:10" ht="36.75" customHeight="1" x14ac:dyDescent="0.2">
      <c r="A62" s="125"/>
      <c r="B62" s="130" t="s">
        <v>82</v>
      </c>
      <c r="C62" s="195" t="s">
        <v>83</v>
      </c>
      <c r="D62" s="196"/>
      <c r="E62" s="196"/>
      <c r="F62" s="137" t="s">
        <v>27</v>
      </c>
      <c r="G62" s="138"/>
      <c r="H62" s="138"/>
      <c r="I62" s="138">
        <f>'1 1 Pol'!G41</f>
        <v>0</v>
      </c>
      <c r="J62" s="134" t="str">
        <f>IF(I64=0,"",I62/I64*100)</f>
        <v/>
      </c>
    </row>
    <row r="63" spans="1:10" ht="36.75" customHeight="1" x14ac:dyDescent="0.2">
      <c r="A63" s="125"/>
      <c r="B63" s="130" t="s">
        <v>84</v>
      </c>
      <c r="C63" s="195" t="s">
        <v>70</v>
      </c>
      <c r="D63" s="196"/>
      <c r="E63" s="196"/>
      <c r="F63" s="137" t="s">
        <v>85</v>
      </c>
      <c r="G63" s="138"/>
      <c r="H63" s="138"/>
      <c r="I63" s="138">
        <f>'1 1 Pol'!G43</f>
        <v>0</v>
      </c>
      <c r="J63" s="134" t="str">
        <f>IF(I64=0,"",I63/I64*100)</f>
        <v/>
      </c>
    </row>
    <row r="64" spans="1:10" ht="25.5" customHeight="1" x14ac:dyDescent="0.2">
      <c r="A64" s="126"/>
      <c r="B64" s="131" t="s">
        <v>1</v>
      </c>
      <c r="C64" s="132"/>
      <c r="D64" s="133"/>
      <c r="E64" s="133"/>
      <c r="F64" s="139"/>
      <c r="G64" s="140"/>
      <c r="H64" s="140"/>
      <c r="I64" s="140">
        <f>SUM(I52:I63)</f>
        <v>0</v>
      </c>
      <c r="J64" s="135">
        <f>SUM(J52:J63)</f>
        <v>0</v>
      </c>
    </row>
    <row r="65" spans="6:10" x14ac:dyDescent="0.2">
      <c r="F65" s="89"/>
      <c r="G65" s="89"/>
      <c r="H65" s="89"/>
      <c r="I65" s="89"/>
      <c r="J65" s="136"/>
    </row>
    <row r="66" spans="6:10" x14ac:dyDescent="0.2">
      <c r="F66" s="89"/>
      <c r="G66" s="89"/>
      <c r="H66" s="89"/>
      <c r="I66" s="89"/>
      <c r="J66" s="136"/>
    </row>
    <row r="67" spans="6:10" x14ac:dyDescent="0.2">
      <c r="F67" s="89"/>
      <c r="G67" s="89"/>
      <c r="H67" s="89"/>
      <c r="I67" s="89"/>
      <c r="J67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  <mergeCell ref="C63:E63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7" t="s">
        <v>7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50" t="s">
        <v>8</v>
      </c>
      <c r="B2" s="49"/>
      <c r="C2" s="249"/>
      <c r="D2" s="249"/>
      <c r="E2" s="249"/>
      <c r="F2" s="249"/>
      <c r="G2" s="250"/>
    </row>
    <row r="3" spans="1:7" ht="24.95" customHeight="1" x14ac:dyDescent="0.2">
      <c r="A3" s="50" t="s">
        <v>9</v>
      </c>
      <c r="B3" s="49"/>
      <c r="C3" s="249"/>
      <c r="D3" s="249"/>
      <c r="E3" s="249"/>
      <c r="F3" s="249"/>
      <c r="G3" s="250"/>
    </row>
    <row r="4" spans="1:7" ht="24.95" customHeight="1" x14ac:dyDescent="0.2">
      <c r="A4" s="50" t="s">
        <v>10</v>
      </c>
      <c r="B4" s="49"/>
      <c r="C4" s="249"/>
      <c r="D4" s="249"/>
      <c r="E4" s="249"/>
      <c r="F4" s="249"/>
      <c r="G4" s="25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37A1-A7F7-43BB-BD36-122812F061EB}">
  <sheetPr>
    <outlinePr summaryBelow="0"/>
  </sheetPr>
  <dimension ref="A1:BH5000"/>
  <sheetViews>
    <sheetView workbookViewId="0">
      <pane ySplit="7" topLeftCell="A22" activePane="bottomLeft" state="frozen"/>
      <selection pane="bottomLeft" activeCell="C5" sqref="C5"/>
    </sheetView>
  </sheetViews>
  <sheetFormatPr defaultRowHeight="12.75" outlineLevelRow="3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3" t="s">
        <v>7</v>
      </c>
      <c r="B1" s="253"/>
      <c r="C1" s="253"/>
      <c r="D1" s="253"/>
      <c r="E1" s="253"/>
      <c r="F1" s="253"/>
      <c r="G1" s="253"/>
      <c r="AG1" t="s">
        <v>87</v>
      </c>
    </row>
    <row r="2" spans="1:60" ht="24.95" customHeight="1" x14ac:dyDescent="0.2">
      <c r="A2" s="142" t="s">
        <v>8</v>
      </c>
      <c r="B2" s="49" t="s">
        <v>43</v>
      </c>
      <c r="C2" s="254" t="s">
        <v>194</v>
      </c>
      <c r="D2" s="255"/>
      <c r="E2" s="255"/>
      <c r="F2" s="255"/>
      <c r="G2" s="256"/>
      <c r="AG2" t="s">
        <v>88</v>
      </c>
    </row>
    <row r="3" spans="1:60" ht="24.95" customHeight="1" x14ac:dyDescent="0.2">
      <c r="A3" s="142" t="s">
        <v>9</v>
      </c>
      <c r="B3" s="49" t="s">
        <v>43</v>
      </c>
      <c r="C3" s="254" t="s">
        <v>45</v>
      </c>
      <c r="D3" s="255"/>
      <c r="E3" s="255"/>
      <c r="F3" s="255"/>
      <c r="G3" s="256"/>
      <c r="AC3" s="123" t="s">
        <v>88</v>
      </c>
      <c r="AG3" t="s">
        <v>89</v>
      </c>
    </row>
    <row r="4" spans="1:60" ht="24.95" customHeight="1" x14ac:dyDescent="0.2">
      <c r="A4" s="143" t="s">
        <v>10</v>
      </c>
      <c r="B4" s="144" t="s">
        <v>43</v>
      </c>
      <c r="C4" s="257" t="s">
        <v>195</v>
      </c>
      <c r="D4" s="258"/>
      <c r="E4" s="258"/>
      <c r="F4" s="258"/>
      <c r="G4" s="259"/>
      <c r="AG4" t="s">
        <v>90</v>
      </c>
    </row>
    <row r="5" spans="1:60" x14ac:dyDescent="0.2">
      <c r="D5" s="10"/>
    </row>
    <row r="6" spans="1:60" ht="38.25" x14ac:dyDescent="0.2">
      <c r="A6" s="146" t="s">
        <v>91</v>
      </c>
      <c r="B6" s="148" t="s">
        <v>92</v>
      </c>
      <c r="C6" s="148" t="s">
        <v>93</v>
      </c>
      <c r="D6" s="147" t="s">
        <v>94</v>
      </c>
      <c r="E6" s="146" t="s">
        <v>95</v>
      </c>
      <c r="F6" s="145" t="s">
        <v>96</v>
      </c>
      <c r="G6" s="146" t="s">
        <v>31</v>
      </c>
      <c r="H6" s="149" t="s">
        <v>32</v>
      </c>
      <c r="I6" s="149" t="s">
        <v>97</v>
      </c>
      <c r="J6" s="149" t="s">
        <v>33</v>
      </c>
      <c r="K6" s="149" t="s">
        <v>98</v>
      </c>
      <c r="L6" s="149" t="s">
        <v>99</v>
      </c>
      <c r="M6" s="149" t="s">
        <v>100</v>
      </c>
      <c r="N6" s="149" t="s">
        <v>101</v>
      </c>
      <c r="O6" s="149" t="s">
        <v>102</v>
      </c>
      <c r="P6" s="149" t="s">
        <v>103</v>
      </c>
      <c r="Q6" s="149" t="s">
        <v>104</v>
      </c>
      <c r="R6" s="149" t="s">
        <v>105</v>
      </c>
      <c r="S6" s="149" t="s">
        <v>106</v>
      </c>
      <c r="T6" s="149" t="s">
        <v>107</v>
      </c>
      <c r="U6" s="149" t="s">
        <v>108</v>
      </c>
      <c r="V6" s="149" t="s">
        <v>109</v>
      </c>
      <c r="W6" s="149" t="s">
        <v>110</v>
      </c>
      <c r="X6" s="149" t="s">
        <v>111</v>
      </c>
      <c r="Y6" s="149" t="s">
        <v>112</v>
      </c>
    </row>
    <row r="7" spans="1:60" hidden="1" x14ac:dyDescent="0.2">
      <c r="A7" s="3"/>
      <c r="B7" s="4"/>
      <c r="C7" s="4"/>
      <c r="D7" s="6"/>
      <c r="E7" s="151"/>
      <c r="F7" s="152"/>
      <c r="G7" s="152"/>
      <c r="H7" s="152"/>
      <c r="I7" s="152"/>
      <c r="J7" s="152"/>
      <c r="K7" s="152"/>
      <c r="L7" s="152"/>
      <c r="M7" s="152"/>
      <c r="N7" s="151"/>
      <c r="O7" s="151"/>
      <c r="P7" s="151"/>
      <c r="Q7" s="151"/>
      <c r="R7" s="152"/>
      <c r="S7" s="152"/>
      <c r="T7" s="152"/>
      <c r="U7" s="152"/>
      <c r="V7" s="152"/>
      <c r="W7" s="152"/>
      <c r="X7" s="152"/>
      <c r="Y7" s="152"/>
    </row>
    <row r="8" spans="1:60" x14ac:dyDescent="0.2">
      <c r="A8" s="167" t="s">
        <v>113</v>
      </c>
      <c r="B8" s="168" t="s">
        <v>65</v>
      </c>
      <c r="C8" s="187" t="s">
        <v>66</v>
      </c>
      <c r="D8" s="169"/>
      <c r="E8" s="170"/>
      <c r="F8" s="171"/>
      <c r="G8" s="172">
        <f>SUMIF(AG9:AG12,"&lt;&gt;NOR",G9:G12)</f>
        <v>0</v>
      </c>
      <c r="H8" s="166"/>
      <c r="I8" s="166">
        <f>SUM(I9:I12)</f>
        <v>0</v>
      </c>
      <c r="J8" s="166"/>
      <c r="K8" s="166">
        <f>SUM(K9:K12)</f>
        <v>0</v>
      </c>
      <c r="L8" s="166"/>
      <c r="M8" s="166">
        <f>SUM(M9:M12)</f>
        <v>0</v>
      </c>
      <c r="N8" s="165"/>
      <c r="O8" s="165">
        <f>SUM(O9:O12)</f>
        <v>0.43</v>
      </c>
      <c r="P8" s="165"/>
      <c r="Q8" s="165">
        <f>SUM(Q9:Q12)</f>
        <v>0.56999999999999995</v>
      </c>
      <c r="R8" s="166"/>
      <c r="S8" s="166"/>
      <c r="T8" s="166"/>
      <c r="U8" s="166"/>
      <c r="V8" s="166">
        <f>SUM(V9:V12)</f>
        <v>0</v>
      </c>
      <c r="W8" s="166"/>
      <c r="X8" s="166"/>
      <c r="Y8" s="166"/>
      <c r="AG8" t="s">
        <v>114</v>
      </c>
    </row>
    <row r="9" spans="1:60" outlineLevel="1" x14ac:dyDescent="0.2">
      <c r="A9" s="174">
        <v>1</v>
      </c>
      <c r="B9" s="175" t="s">
        <v>115</v>
      </c>
      <c r="C9" s="188" t="s">
        <v>116</v>
      </c>
      <c r="D9" s="176" t="s">
        <v>117</v>
      </c>
      <c r="E9" s="177">
        <v>4</v>
      </c>
      <c r="F9" s="178"/>
      <c r="G9" s="179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0.10650999999999999</v>
      </c>
      <c r="O9" s="159">
        <f>ROUND(E9*N9,2)</f>
        <v>0.43</v>
      </c>
      <c r="P9" s="159">
        <v>0.1426</v>
      </c>
      <c r="Q9" s="159">
        <f>ROUND(E9*P9,2)</f>
        <v>0.56999999999999995</v>
      </c>
      <c r="R9" s="160"/>
      <c r="S9" s="160" t="s">
        <v>118</v>
      </c>
      <c r="T9" s="160" t="s">
        <v>119</v>
      </c>
      <c r="U9" s="160">
        <v>0</v>
      </c>
      <c r="V9" s="160">
        <f>ROUND(E9*U9,2)</f>
        <v>0</v>
      </c>
      <c r="W9" s="160"/>
      <c r="X9" s="160" t="s">
        <v>120</v>
      </c>
      <c r="Y9" s="160" t="s">
        <v>121</v>
      </c>
      <c r="Z9" s="150"/>
      <c r="AA9" s="150"/>
      <c r="AB9" s="150"/>
      <c r="AC9" s="150"/>
      <c r="AD9" s="150"/>
      <c r="AE9" s="150"/>
      <c r="AF9" s="150"/>
      <c r="AG9" s="150" t="s">
        <v>122</v>
      </c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</row>
    <row r="10" spans="1:60" ht="45" outlineLevel="2" x14ac:dyDescent="0.2">
      <c r="A10" s="157"/>
      <c r="B10" s="158"/>
      <c r="C10" s="251" t="s">
        <v>123</v>
      </c>
      <c r="D10" s="252"/>
      <c r="E10" s="252"/>
      <c r="F10" s="252"/>
      <c r="G10" s="252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60"/>
      <c r="Z10" s="150"/>
      <c r="AA10" s="150"/>
      <c r="AB10" s="150"/>
      <c r="AC10" s="150"/>
      <c r="AD10" s="150"/>
      <c r="AE10" s="150"/>
      <c r="AF10" s="150"/>
      <c r="AG10" s="150" t="s">
        <v>124</v>
      </c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80" t="str">
        <f>C10</f>
        <v>Vyvěšení dřevěných dveřních křídel, vybourání stávající dřevěné dveřní zárubně, dodávka a osazení ocelové dveřní zárubně šířky 11 cm na cementovou maltu s vybetonováním prahu v zárubni, začištění omítek kolem zárubně, montáž dveřního křídla kompletizovaného otevíravého, dodávka a montáž dřevěného dveřního prahu šířky 10 cm, nátěr zárubně dvojnásobný.</v>
      </c>
      <c r="BB10" s="150"/>
      <c r="BC10" s="150"/>
      <c r="BD10" s="150"/>
      <c r="BE10" s="150"/>
      <c r="BF10" s="150"/>
      <c r="BG10" s="150"/>
      <c r="BH10" s="150"/>
    </row>
    <row r="11" spans="1:60" outlineLevel="3" x14ac:dyDescent="0.2">
      <c r="A11" s="157"/>
      <c r="B11" s="158"/>
      <c r="C11" s="189" t="s">
        <v>125</v>
      </c>
      <c r="D11" s="162"/>
      <c r="E11" s="163"/>
      <c r="F11" s="164"/>
      <c r="G11" s="164"/>
      <c r="H11" s="160"/>
      <c r="I11" s="160"/>
      <c r="J11" s="160"/>
      <c r="K11" s="160"/>
      <c r="L11" s="160"/>
      <c r="M11" s="160"/>
      <c r="N11" s="159"/>
      <c r="O11" s="159"/>
      <c r="P11" s="159"/>
      <c r="Q11" s="159"/>
      <c r="R11" s="160"/>
      <c r="S11" s="160"/>
      <c r="T11" s="160"/>
      <c r="U11" s="160"/>
      <c r="V11" s="160"/>
      <c r="W11" s="160"/>
      <c r="X11" s="160"/>
      <c r="Y11" s="160"/>
      <c r="Z11" s="150"/>
      <c r="AA11" s="150"/>
      <c r="AB11" s="150"/>
      <c r="AC11" s="150"/>
      <c r="AD11" s="150"/>
      <c r="AE11" s="150"/>
      <c r="AF11" s="150"/>
      <c r="AG11" s="150" t="s">
        <v>124</v>
      </c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</row>
    <row r="12" spans="1:60" outlineLevel="3" x14ac:dyDescent="0.2">
      <c r="A12" s="157"/>
      <c r="B12" s="158"/>
      <c r="C12" s="274" t="s">
        <v>126</v>
      </c>
      <c r="D12" s="275"/>
      <c r="E12" s="275"/>
      <c r="F12" s="275"/>
      <c r="G12" s="275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60"/>
      <c r="Z12" s="150"/>
      <c r="AA12" s="150"/>
      <c r="AB12" s="150"/>
      <c r="AC12" s="150"/>
      <c r="AD12" s="150"/>
      <c r="AE12" s="150"/>
      <c r="AF12" s="150"/>
      <c r="AG12" s="150" t="s">
        <v>124</v>
      </c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</row>
    <row r="13" spans="1:60" x14ac:dyDescent="0.2">
      <c r="A13" s="167" t="s">
        <v>113</v>
      </c>
      <c r="B13" s="168" t="s">
        <v>63</v>
      </c>
      <c r="C13" s="187" t="s">
        <v>64</v>
      </c>
      <c r="D13" s="169"/>
      <c r="E13" s="170"/>
      <c r="F13" s="171"/>
      <c r="G13" s="172">
        <f>SUMIF(AG14:AG14,"&lt;&gt;NOR",G14:G14)</f>
        <v>0</v>
      </c>
      <c r="H13" s="166"/>
      <c r="I13" s="166">
        <f>SUM(I14:I14)</f>
        <v>0</v>
      </c>
      <c r="J13" s="166"/>
      <c r="K13" s="166">
        <f>SUM(K14:K14)</f>
        <v>0</v>
      </c>
      <c r="L13" s="166"/>
      <c r="M13" s="166">
        <f>SUM(M14:M14)</f>
        <v>0</v>
      </c>
      <c r="N13" s="165"/>
      <c r="O13" s="165">
        <f>SUM(O14:O14)</f>
        <v>1.59</v>
      </c>
      <c r="P13" s="165"/>
      <c r="Q13" s="165">
        <f>SUM(Q14:Q14)</f>
        <v>0</v>
      </c>
      <c r="R13" s="166"/>
      <c r="S13" s="166"/>
      <c r="T13" s="166"/>
      <c r="U13" s="166"/>
      <c r="V13" s="166">
        <f>SUM(V14:V14)</f>
        <v>46.33</v>
      </c>
      <c r="W13" s="166"/>
      <c r="X13" s="166"/>
      <c r="Y13" s="166"/>
      <c r="AG13" t="s">
        <v>114</v>
      </c>
    </row>
    <row r="14" spans="1:60" ht="33.75" outlineLevel="1" x14ac:dyDescent="0.2">
      <c r="A14" s="181">
        <v>2</v>
      </c>
      <c r="B14" s="182" t="s">
        <v>127</v>
      </c>
      <c r="C14" s="190" t="s">
        <v>128</v>
      </c>
      <c r="D14" s="183" t="s">
        <v>129</v>
      </c>
      <c r="E14" s="184">
        <v>36</v>
      </c>
      <c r="F14" s="185"/>
      <c r="G14" s="186">
        <f>ROUND(E14*F14,2)</f>
        <v>0</v>
      </c>
      <c r="H14" s="161"/>
      <c r="I14" s="160">
        <f>ROUND(E14*H14,2)</f>
        <v>0</v>
      </c>
      <c r="J14" s="161"/>
      <c r="K14" s="160">
        <f>ROUND(E14*J14,2)</f>
        <v>0</v>
      </c>
      <c r="L14" s="160">
        <v>21</v>
      </c>
      <c r="M14" s="160">
        <f>G14*(1+L14/100)</f>
        <v>0</v>
      </c>
      <c r="N14" s="159">
        <v>4.4139999999999999E-2</v>
      </c>
      <c r="O14" s="159">
        <f>ROUND(E14*N14,2)</f>
        <v>1.59</v>
      </c>
      <c r="P14" s="159">
        <v>0</v>
      </c>
      <c r="Q14" s="159">
        <f>ROUND(E14*P14,2)</f>
        <v>0</v>
      </c>
      <c r="R14" s="160"/>
      <c r="S14" s="160" t="s">
        <v>118</v>
      </c>
      <c r="T14" s="160" t="s">
        <v>118</v>
      </c>
      <c r="U14" s="160">
        <v>1.2869999999999999</v>
      </c>
      <c r="V14" s="160">
        <f>ROUND(E14*U14,2)</f>
        <v>46.33</v>
      </c>
      <c r="W14" s="160"/>
      <c r="X14" s="160" t="s">
        <v>130</v>
      </c>
      <c r="Y14" s="160" t="s">
        <v>121</v>
      </c>
      <c r="Z14" s="150"/>
      <c r="AA14" s="150"/>
      <c r="AB14" s="150"/>
      <c r="AC14" s="150"/>
      <c r="AD14" s="150"/>
      <c r="AE14" s="150"/>
      <c r="AF14" s="150"/>
      <c r="AG14" s="150" t="s">
        <v>131</v>
      </c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</row>
    <row r="15" spans="1:60" x14ac:dyDescent="0.2">
      <c r="A15" s="167" t="s">
        <v>113</v>
      </c>
      <c r="B15" s="168" t="s">
        <v>65</v>
      </c>
      <c r="C15" s="187" t="s">
        <v>66</v>
      </c>
      <c r="D15" s="169"/>
      <c r="E15" s="170"/>
      <c r="F15" s="171"/>
      <c r="G15" s="172">
        <f>SUMIF(AG16:AG18,"&lt;&gt;NOR",G16:G18)</f>
        <v>0</v>
      </c>
      <c r="H15" s="166"/>
      <c r="I15" s="166">
        <f>SUM(I16:I18)</f>
        <v>0</v>
      </c>
      <c r="J15" s="166"/>
      <c r="K15" s="166">
        <f>SUM(K16:K18)</f>
        <v>0</v>
      </c>
      <c r="L15" s="166"/>
      <c r="M15" s="166">
        <f>SUM(M16:M18)</f>
        <v>0</v>
      </c>
      <c r="N15" s="165"/>
      <c r="O15" s="165">
        <f>SUM(O16:O18)</f>
        <v>0.8</v>
      </c>
      <c r="P15" s="165"/>
      <c r="Q15" s="165">
        <f>SUM(Q16:Q18)</f>
        <v>0.41</v>
      </c>
      <c r="R15" s="166"/>
      <c r="S15" s="166"/>
      <c r="T15" s="166"/>
      <c r="U15" s="166"/>
      <c r="V15" s="166">
        <f>SUM(V16:V18)</f>
        <v>0</v>
      </c>
      <c r="W15" s="166"/>
      <c r="X15" s="166"/>
      <c r="Y15" s="166"/>
      <c r="AG15" t="s">
        <v>114</v>
      </c>
    </row>
    <row r="16" spans="1:60" outlineLevel="1" x14ac:dyDescent="0.2">
      <c r="A16" s="181">
        <v>3</v>
      </c>
      <c r="B16" s="182" t="s">
        <v>132</v>
      </c>
      <c r="C16" s="190" t="s">
        <v>133</v>
      </c>
      <c r="D16" s="183" t="s">
        <v>117</v>
      </c>
      <c r="E16" s="184">
        <v>4</v>
      </c>
      <c r="F16" s="185"/>
      <c r="G16" s="186">
        <f>ROUND(E16*F16,2)</f>
        <v>0</v>
      </c>
      <c r="H16" s="161"/>
      <c r="I16" s="160">
        <f>ROUND(E16*H16,2)</f>
        <v>0</v>
      </c>
      <c r="J16" s="161"/>
      <c r="K16" s="160">
        <f>ROUND(E16*J16,2)</f>
        <v>0</v>
      </c>
      <c r="L16" s="160">
        <v>21</v>
      </c>
      <c r="M16" s="160">
        <f>G16*(1+L16/100)</f>
        <v>0</v>
      </c>
      <c r="N16" s="159">
        <v>0.12997</v>
      </c>
      <c r="O16" s="159">
        <f>ROUND(E16*N16,2)</f>
        <v>0.52</v>
      </c>
      <c r="P16" s="159">
        <v>0</v>
      </c>
      <c r="Q16" s="159">
        <f>ROUND(E16*P16,2)</f>
        <v>0</v>
      </c>
      <c r="R16" s="160"/>
      <c r="S16" s="160" t="s">
        <v>118</v>
      </c>
      <c r="T16" s="160" t="s">
        <v>119</v>
      </c>
      <c r="U16" s="160">
        <v>0</v>
      </c>
      <c r="V16" s="160">
        <f>ROUND(E16*U16,2)</f>
        <v>0</v>
      </c>
      <c r="W16" s="160"/>
      <c r="X16" s="160" t="s">
        <v>120</v>
      </c>
      <c r="Y16" s="160" t="s">
        <v>121</v>
      </c>
      <c r="Z16" s="150"/>
      <c r="AA16" s="150"/>
      <c r="AB16" s="150"/>
      <c r="AC16" s="150"/>
      <c r="AD16" s="150"/>
      <c r="AE16" s="150"/>
      <c r="AF16" s="150"/>
      <c r="AG16" s="150" t="s">
        <v>122</v>
      </c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</row>
    <row r="17" spans="1:60" ht="22.5" outlineLevel="1" x14ac:dyDescent="0.2">
      <c r="A17" s="174">
        <v>4</v>
      </c>
      <c r="B17" s="175" t="s">
        <v>134</v>
      </c>
      <c r="C17" s="188" t="s">
        <v>135</v>
      </c>
      <c r="D17" s="176" t="s">
        <v>117</v>
      </c>
      <c r="E17" s="177">
        <v>2</v>
      </c>
      <c r="F17" s="178"/>
      <c r="G17" s="179">
        <f>ROUND(E17*F17,2)</f>
        <v>0</v>
      </c>
      <c r="H17" s="161"/>
      <c r="I17" s="160">
        <f>ROUND(E17*H17,2)</f>
        <v>0</v>
      </c>
      <c r="J17" s="161"/>
      <c r="K17" s="160">
        <f>ROUND(E17*J17,2)</f>
        <v>0</v>
      </c>
      <c r="L17" s="160">
        <v>21</v>
      </c>
      <c r="M17" s="160">
        <f>G17*(1+L17/100)</f>
        <v>0</v>
      </c>
      <c r="N17" s="159">
        <v>0.13936999999999999</v>
      </c>
      <c r="O17" s="159">
        <f>ROUND(E17*N17,2)</f>
        <v>0.28000000000000003</v>
      </c>
      <c r="P17" s="159">
        <v>0.20322999999999999</v>
      </c>
      <c r="Q17" s="159">
        <f>ROUND(E17*P17,2)</f>
        <v>0.41</v>
      </c>
      <c r="R17" s="160"/>
      <c r="S17" s="160" t="s">
        <v>118</v>
      </c>
      <c r="T17" s="160" t="s">
        <v>119</v>
      </c>
      <c r="U17" s="160">
        <v>0</v>
      </c>
      <c r="V17" s="160">
        <f>ROUND(E17*U17,2)</f>
        <v>0</v>
      </c>
      <c r="W17" s="160"/>
      <c r="X17" s="160" t="s">
        <v>120</v>
      </c>
      <c r="Y17" s="160" t="s">
        <v>121</v>
      </c>
      <c r="Z17" s="150"/>
      <c r="AA17" s="150"/>
      <c r="AB17" s="150"/>
      <c r="AC17" s="150"/>
      <c r="AD17" s="150"/>
      <c r="AE17" s="150"/>
      <c r="AF17" s="150"/>
      <c r="AG17" s="150" t="s">
        <v>122</v>
      </c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</row>
    <row r="18" spans="1:60" ht="45" outlineLevel="2" x14ac:dyDescent="0.2">
      <c r="A18" s="157"/>
      <c r="B18" s="158"/>
      <c r="C18" s="251" t="s">
        <v>123</v>
      </c>
      <c r="D18" s="252"/>
      <c r="E18" s="252"/>
      <c r="F18" s="252"/>
      <c r="G18" s="252"/>
      <c r="H18" s="160"/>
      <c r="I18" s="160"/>
      <c r="J18" s="160"/>
      <c r="K18" s="160"/>
      <c r="L18" s="160"/>
      <c r="M18" s="160"/>
      <c r="N18" s="159"/>
      <c r="O18" s="159"/>
      <c r="P18" s="159"/>
      <c r="Q18" s="159"/>
      <c r="R18" s="160"/>
      <c r="S18" s="160"/>
      <c r="T18" s="160"/>
      <c r="U18" s="160"/>
      <c r="V18" s="160"/>
      <c r="W18" s="160"/>
      <c r="X18" s="160"/>
      <c r="Y18" s="160"/>
      <c r="Z18" s="150"/>
      <c r="AA18" s="150"/>
      <c r="AB18" s="150"/>
      <c r="AC18" s="150"/>
      <c r="AD18" s="150"/>
      <c r="AE18" s="150"/>
      <c r="AF18" s="150"/>
      <c r="AG18" s="150" t="s">
        <v>124</v>
      </c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80" t="str">
        <f>C18</f>
        <v>Vyvěšení dřevěných dveřních křídel, vybourání stávající dřevěné dveřní zárubně, dodávka a osazení ocelové dveřní zárubně šířky 11 cm na cementovou maltu s vybetonováním prahu v zárubni, začištění omítek kolem zárubně, montáž dveřního křídla kompletizovaného otevíravého, dodávka a montáž dřevěného dveřního prahu šířky 10 cm, nátěr zárubně dvojnásobný.</v>
      </c>
      <c r="BB18" s="150"/>
      <c r="BC18" s="150"/>
      <c r="BD18" s="150"/>
      <c r="BE18" s="150"/>
      <c r="BF18" s="150"/>
      <c r="BG18" s="150"/>
      <c r="BH18" s="150"/>
    </row>
    <row r="19" spans="1:60" x14ac:dyDescent="0.2">
      <c r="A19" s="167" t="s">
        <v>113</v>
      </c>
      <c r="B19" s="168" t="s">
        <v>67</v>
      </c>
      <c r="C19" s="187" t="s">
        <v>68</v>
      </c>
      <c r="D19" s="169"/>
      <c r="E19" s="170"/>
      <c r="F19" s="171"/>
      <c r="G19" s="172">
        <f>SUMIF(AG20:AG20,"&lt;&gt;NOR",G20:G20)</f>
        <v>0</v>
      </c>
      <c r="H19" s="166"/>
      <c r="I19" s="166">
        <f>SUM(I20:I20)</f>
        <v>0</v>
      </c>
      <c r="J19" s="166"/>
      <c r="K19" s="166">
        <f>SUM(K20:K20)</f>
        <v>0</v>
      </c>
      <c r="L19" s="166"/>
      <c r="M19" s="166">
        <f>SUM(M20:M20)</f>
        <v>0</v>
      </c>
      <c r="N19" s="165"/>
      <c r="O19" s="165">
        <f>SUM(O20:O20)</f>
        <v>0</v>
      </c>
      <c r="P19" s="165"/>
      <c r="Q19" s="165">
        <f>SUM(Q20:Q20)</f>
        <v>0.32</v>
      </c>
      <c r="R19" s="166"/>
      <c r="S19" s="166"/>
      <c r="T19" s="166"/>
      <c r="U19" s="166"/>
      <c r="V19" s="166">
        <f>SUM(V20:V20)</f>
        <v>3.68</v>
      </c>
      <c r="W19" s="166"/>
      <c r="X19" s="166"/>
      <c r="Y19" s="166"/>
      <c r="AG19" t="s">
        <v>114</v>
      </c>
    </row>
    <row r="20" spans="1:60" ht="22.5" outlineLevel="1" x14ac:dyDescent="0.2">
      <c r="A20" s="181">
        <v>5</v>
      </c>
      <c r="B20" s="182" t="s">
        <v>136</v>
      </c>
      <c r="C20" s="190" t="s">
        <v>137</v>
      </c>
      <c r="D20" s="183" t="s">
        <v>129</v>
      </c>
      <c r="E20" s="184">
        <v>16</v>
      </c>
      <c r="F20" s="185"/>
      <c r="G20" s="186">
        <f>ROUND(E20*F20,2)</f>
        <v>0</v>
      </c>
      <c r="H20" s="161"/>
      <c r="I20" s="160">
        <f>ROUND(E20*H20,2)</f>
        <v>0</v>
      </c>
      <c r="J20" s="161"/>
      <c r="K20" s="160">
        <f>ROUND(E20*J20,2)</f>
        <v>0</v>
      </c>
      <c r="L20" s="160">
        <v>21</v>
      </c>
      <c r="M20" s="160">
        <f>G20*(1+L20/100)</f>
        <v>0</v>
      </c>
      <c r="N20" s="159">
        <v>0</v>
      </c>
      <c r="O20" s="159">
        <f>ROUND(E20*N20,2)</f>
        <v>0</v>
      </c>
      <c r="P20" s="159">
        <v>0.02</v>
      </c>
      <c r="Q20" s="159">
        <f>ROUND(E20*P20,2)</f>
        <v>0.32</v>
      </c>
      <c r="R20" s="160"/>
      <c r="S20" s="160" t="s">
        <v>118</v>
      </c>
      <c r="T20" s="160" t="s">
        <v>118</v>
      </c>
      <c r="U20" s="160">
        <v>0.23</v>
      </c>
      <c r="V20" s="160">
        <f>ROUND(E20*U20,2)</f>
        <v>3.68</v>
      </c>
      <c r="W20" s="160"/>
      <c r="X20" s="160" t="s">
        <v>130</v>
      </c>
      <c r="Y20" s="160" t="s">
        <v>121</v>
      </c>
      <c r="Z20" s="150"/>
      <c r="AA20" s="150"/>
      <c r="AB20" s="150"/>
      <c r="AC20" s="150"/>
      <c r="AD20" s="150"/>
      <c r="AE20" s="150"/>
      <c r="AF20" s="150"/>
      <c r="AG20" s="150" t="s">
        <v>131</v>
      </c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</row>
    <row r="21" spans="1:60" x14ac:dyDescent="0.2">
      <c r="A21" s="167" t="s">
        <v>113</v>
      </c>
      <c r="B21" s="168" t="s">
        <v>69</v>
      </c>
      <c r="C21" s="187" t="s">
        <v>70</v>
      </c>
      <c r="D21" s="169"/>
      <c r="E21" s="170"/>
      <c r="F21" s="171"/>
      <c r="G21" s="172">
        <f>SUMIF(AG22:AG22,"&lt;&gt;NOR",G22:G22)</f>
        <v>0</v>
      </c>
      <c r="H21" s="166"/>
      <c r="I21" s="166">
        <f>SUM(I22:I22)</f>
        <v>0</v>
      </c>
      <c r="J21" s="166"/>
      <c r="K21" s="166">
        <f>SUM(K22:K22)</f>
        <v>0</v>
      </c>
      <c r="L21" s="166"/>
      <c r="M21" s="166">
        <f>SUM(M22:M22)</f>
        <v>0</v>
      </c>
      <c r="N21" s="165"/>
      <c r="O21" s="165">
        <f>SUM(O22:O22)</f>
        <v>0</v>
      </c>
      <c r="P21" s="165"/>
      <c r="Q21" s="165">
        <f>SUM(Q22:Q22)</f>
        <v>0</v>
      </c>
      <c r="R21" s="166"/>
      <c r="S21" s="166"/>
      <c r="T21" s="166"/>
      <c r="U21" s="166"/>
      <c r="V21" s="166">
        <f>SUM(V22:V22)</f>
        <v>0</v>
      </c>
      <c r="W21" s="166"/>
      <c r="X21" s="166"/>
      <c r="Y21" s="166"/>
      <c r="AG21" t="s">
        <v>114</v>
      </c>
    </row>
    <row r="22" spans="1:60" ht="33.75" outlineLevel="1" x14ac:dyDescent="0.2">
      <c r="A22" s="181">
        <v>6</v>
      </c>
      <c r="B22" s="182" t="s">
        <v>138</v>
      </c>
      <c r="C22" s="190" t="s">
        <v>139</v>
      </c>
      <c r="D22" s="183" t="s">
        <v>140</v>
      </c>
      <c r="E22" s="184">
        <v>2.5</v>
      </c>
      <c r="F22" s="185"/>
      <c r="G22" s="186">
        <f>ROUND(E22*F22,2)</f>
        <v>0</v>
      </c>
      <c r="H22" s="161"/>
      <c r="I22" s="160">
        <f>ROUND(E22*H22,2)</f>
        <v>0</v>
      </c>
      <c r="J22" s="161"/>
      <c r="K22" s="160">
        <f>ROUND(E22*J22,2)</f>
        <v>0</v>
      </c>
      <c r="L22" s="160">
        <v>21</v>
      </c>
      <c r="M22" s="160">
        <f>G22*(1+L22/100)</f>
        <v>0</v>
      </c>
      <c r="N22" s="159">
        <v>0</v>
      </c>
      <c r="O22" s="159">
        <f>ROUND(E22*N22,2)</f>
        <v>0</v>
      </c>
      <c r="P22" s="159">
        <v>0</v>
      </c>
      <c r="Q22" s="159">
        <f>ROUND(E22*P22,2)</f>
        <v>0</v>
      </c>
      <c r="R22" s="160"/>
      <c r="S22" s="160" t="s">
        <v>118</v>
      </c>
      <c r="T22" s="160" t="s">
        <v>141</v>
      </c>
      <c r="U22" s="160">
        <v>0</v>
      </c>
      <c r="V22" s="160">
        <f>ROUND(E22*U22,2)</f>
        <v>0</v>
      </c>
      <c r="W22" s="160"/>
      <c r="X22" s="160" t="s">
        <v>120</v>
      </c>
      <c r="Y22" s="160" t="s">
        <v>121</v>
      </c>
      <c r="Z22" s="150"/>
      <c r="AA22" s="150"/>
      <c r="AB22" s="150"/>
      <c r="AC22" s="150"/>
      <c r="AD22" s="150"/>
      <c r="AE22" s="150"/>
      <c r="AF22" s="150"/>
      <c r="AG22" s="150" t="s">
        <v>122</v>
      </c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</row>
    <row r="23" spans="1:60" x14ac:dyDescent="0.2">
      <c r="A23" s="167" t="s">
        <v>113</v>
      </c>
      <c r="B23" s="168" t="s">
        <v>72</v>
      </c>
      <c r="C23" s="187" t="s">
        <v>73</v>
      </c>
      <c r="D23" s="169"/>
      <c r="E23" s="170"/>
      <c r="F23" s="171"/>
      <c r="G23" s="172">
        <f>SUMIF(AG24:AG25,"&lt;&gt;NOR",G24:G25)</f>
        <v>0</v>
      </c>
      <c r="H23" s="166"/>
      <c r="I23" s="166">
        <f>SUM(I24:I25)</f>
        <v>0</v>
      </c>
      <c r="J23" s="166"/>
      <c r="K23" s="166">
        <f>SUM(K24:K25)</f>
        <v>0</v>
      </c>
      <c r="L23" s="166"/>
      <c r="M23" s="166">
        <f>SUM(M24:M25)</f>
        <v>0</v>
      </c>
      <c r="N23" s="165"/>
      <c r="O23" s="165">
        <f>SUM(O24:O25)</f>
        <v>0.02</v>
      </c>
      <c r="P23" s="165"/>
      <c r="Q23" s="165">
        <f>SUM(Q24:Q25)</f>
        <v>0</v>
      </c>
      <c r="R23" s="166"/>
      <c r="S23" s="166"/>
      <c r="T23" s="166"/>
      <c r="U23" s="166"/>
      <c r="V23" s="166">
        <f>SUM(V24:V25)</f>
        <v>3.45</v>
      </c>
      <c r="W23" s="166"/>
      <c r="X23" s="166"/>
      <c r="Y23" s="166"/>
      <c r="AG23" t="s">
        <v>114</v>
      </c>
    </row>
    <row r="24" spans="1:60" outlineLevel="1" x14ac:dyDescent="0.2">
      <c r="A24" s="181">
        <v>7</v>
      </c>
      <c r="B24" s="182" t="s">
        <v>142</v>
      </c>
      <c r="C24" s="190" t="s">
        <v>143</v>
      </c>
      <c r="D24" s="183" t="s">
        <v>117</v>
      </c>
      <c r="E24" s="184">
        <v>22</v>
      </c>
      <c r="F24" s="185"/>
      <c r="G24" s="186">
        <f>ROUND(E24*F24,2)</f>
        <v>0</v>
      </c>
      <c r="H24" s="161"/>
      <c r="I24" s="160">
        <f>ROUND(E24*H24,2)</f>
        <v>0</v>
      </c>
      <c r="J24" s="161"/>
      <c r="K24" s="160">
        <f>ROUND(E24*J24,2)</f>
        <v>0</v>
      </c>
      <c r="L24" s="160">
        <v>21</v>
      </c>
      <c r="M24" s="160">
        <f>G24*(1+L24/100)</f>
        <v>0</v>
      </c>
      <c r="N24" s="159">
        <v>0</v>
      </c>
      <c r="O24" s="159">
        <f>ROUND(E24*N24,2)</f>
        <v>0</v>
      </c>
      <c r="P24" s="159">
        <v>0</v>
      </c>
      <c r="Q24" s="159">
        <f>ROUND(E24*P24,2)</f>
        <v>0</v>
      </c>
      <c r="R24" s="160"/>
      <c r="S24" s="160" t="s">
        <v>118</v>
      </c>
      <c r="T24" s="160" t="s">
        <v>118</v>
      </c>
      <c r="U24" s="160">
        <v>0.157</v>
      </c>
      <c r="V24" s="160">
        <f>ROUND(E24*U24,2)</f>
        <v>3.45</v>
      </c>
      <c r="W24" s="160"/>
      <c r="X24" s="160" t="s">
        <v>130</v>
      </c>
      <c r="Y24" s="160" t="s">
        <v>121</v>
      </c>
      <c r="Z24" s="150"/>
      <c r="AA24" s="150"/>
      <c r="AB24" s="150"/>
      <c r="AC24" s="150"/>
      <c r="AD24" s="150"/>
      <c r="AE24" s="150"/>
      <c r="AF24" s="150"/>
      <c r="AG24" s="150" t="s">
        <v>131</v>
      </c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</row>
    <row r="25" spans="1:60" ht="22.5" outlineLevel="1" x14ac:dyDescent="0.2">
      <c r="A25" s="181">
        <v>8</v>
      </c>
      <c r="B25" s="182" t="s">
        <v>144</v>
      </c>
      <c r="C25" s="190" t="s">
        <v>145</v>
      </c>
      <c r="D25" s="183" t="s">
        <v>129</v>
      </c>
      <c r="E25" s="184">
        <v>5</v>
      </c>
      <c r="F25" s="185"/>
      <c r="G25" s="186">
        <f>ROUND(E25*F25,2)</f>
        <v>0</v>
      </c>
      <c r="H25" s="161"/>
      <c r="I25" s="160">
        <f>ROUND(E25*H25,2)</f>
        <v>0</v>
      </c>
      <c r="J25" s="161"/>
      <c r="K25" s="160">
        <f>ROUND(E25*J25,2)</f>
        <v>0</v>
      </c>
      <c r="L25" s="160">
        <v>21</v>
      </c>
      <c r="M25" s="160">
        <f>G25*(1+L25/100)</f>
        <v>0</v>
      </c>
      <c r="N25" s="159">
        <v>3.0000000000000001E-3</v>
      </c>
      <c r="O25" s="159">
        <f>ROUND(E25*N25,2)</f>
        <v>0.02</v>
      </c>
      <c r="P25" s="159">
        <v>0</v>
      </c>
      <c r="Q25" s="159">
        <f>ROUND(E25*P25,2)</f>
        <v>0</v>
      </c>
      <c r="R25" s="160"/>
      <c r="S25" s="160" t="s">
        <v>118</v>
      </c>
      <c r="T25" s="160" t="s">
        <v>119</v>
      </c>
      <c r="U25" s="160">
        <v>0</v>
      </c>
      <c r="V25" s="160">
        <f>ROUND(E25*U25,2)</f>
        <v>0</v>
      </c>
      <c r="W25" s="160"/>
      <c r="X25" s="160" t="s">
        <v>120</v>
      </c>
      <c r="Y25" s="160" t="s">
        <v>121</v>
      </c>
      <c r="Z25" s="150"/>
      <c r="AA25" s="150"/>
      <c r="AB25" s="150"/>
      <c r="AC25" s="150"/>
      <c r="AD25" s="150"/>
      <c r="AE25" s="150"/>
      <c r="AF25" s="150"/>
      <c r="AG25" s="150" t="s">
        <v>122</v>
      </c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</row>
    <row r="26" spans="1:60" x14ac:dyDescent="0.2">
      <c r="A26" s="167" t="s">
        <v>113</v>
      </c>
      <c r="B26" s="168" t="s">
        <v>74</v>
      </c>
      <c r="C26" s="187" t="s">
        <v>75</v>
      </c>
      <c r="D26" s="169"/>
      <c r="E26" s="170"/>
      <c r="F26" s="171"/>
      <c r="G26" s="172">
        <f>SUMIF(AG27:AG27,"&lt;&gt;NOR",G27:G27)</f>
        <v>0</v>
      </c>
      <c r="H26" s="166"/>
      <c r="I26" s="166">
        <f>SUM(I27:I27)</f>
        <v>0</v>
      </c>
      <c r="J26" s="166"/>
      <c r="K26" s="166">
        <f>SUM(K27:K27)</f>
        <v>0</v>
      </c>
      <c r="L26" s="166"/>
      <c r="M26" s="166">
        <f>SUM(M27:M27)</f>
        <v>0</v>
      </c>
      <c r="N26" s="165"/>
      <c r="O26" s="165">
        <f>SUM(O27:O27)</f>
        <v>0</v>
      </c>
      <c r="P26" s="165"/>
      <c r="Q26" s="165">
        <f>SUM(Q27:Q27)</f>
        <v>0</v>
      </c>
      <c r="R26" s="166"/>
      <c r="S26" s="166"/>
      <c r="T26" s="166"/>
      <c r="U26" s="166"/>
      <c r="V26" s="166">
        <f>SUM(V27:V27)</f>
        <v>13.2</v>
      </c>
      <c r="W26" s="166"/>
      <c r="X26" s="166"/>
      <c r="Y26" s="166"/>
      <c r="AG26" t="s">
        <v>114</v>
      </c>
    </row>
    <row r="27" spans="1:60" outlineLevel="1" x14ac:dyDescent="0.2">
      <c r="A27" s="181">
        <v>9</v>
      </c>
      <c r="B27" s="182" t="s">
        <v>146</v>
      </c>
      <c r="C27" s="190" t="s">
        <v>147</v>
      </c>
      <c r="D27" s="183" t="s">
        <v>117</v>
      </c>
      <c r="E27" s="184">
        <v>12</v>
      </c>
      <c r="F27" s="185"/>
      <c r="G27" s="186">
        <f>ROUND(E27*F27,2)</f>
        <v>0</v>
      </c>
      <c r="H27" s="161"/>
      <c r="I27" s="160">
        <f>ROUND(E27*H27,2)</f>
        <v>0</v>
      </c>
      <c r="J27" s="161"/>
      <c r="K27" s="160">
        <f>ROUND(E27*J27,2)</f>
        <v>0</v>
      </c>
      <c r="L27" s="160">
        <v>21</v>
      </c>
      <c r="M27" s="160">
        <f>G27*(1+L27/100)</f>
        <v>0</v>
      </c>
      <c r="N27" s="159">
        <v>0</v>
      </c>
      <c r="O27" s="159">
        <f>ROUND(E27*N27,2)</f>
        <v>0</v>
      </c>
      <c r="P27" s="159">
        <v>0</v>
      </c>
      <c r="Q27" s="159">
        <f>ROUND(E27*P27,2)</f>
        <v>0</v>
      </c>
      <c r="R27" s="160"/>
      <c r="S27" s="160" t="s">
        <v>118</v>
      </c>
      <c r="T27" s="160" t="s">
        <v>118</v>
      </c>
      <c r="U27" s="160">
        <v>1.1000000000000001</v>
      </c>
      <c r="V27" s="160">
        <f>ROUND(E27*U27,2)</f>
        <v>13.2</v>
      </c>
      <c r="W27" s="160"/>
      <c r="X27" s="160" t="s">
        <v>130</v>
      </c>
      <c r="Y27" s="160" t="s">
        <v>121</v>
      </c>
      <c r="Z27" s="150"/>
      <c r="AA27" s="150"/>
      <c r="AB27" s="150"/>
      <c r="AC27" s="150"/>
      <c r="AD27" s="150"/>
      <c r="AE27" s="150"/>
      <c r="AF27" s="150"/>
      <c r="AG27" s="150" t="s">
        <v>131</v>
      </c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</row>
    <row r="28" spans="1:60" x14ac:dyDescent="0.2">
      <c r="A28" s="167" t="s">
        <v>113</v>
      </c>
      <c r="B28" s="168" t="s">
        <v>76</v>
      </c>
      <c r="C28" s="187" t="s">
        <v>77</v>
      </c>
      <c r="D28" s="169"/>
      <c r="E28" s="170"/>
      <c r="F28" s="171"/>
      <c r="G28" s="172">
        <f>SUMIF(AG29:AG31,"&lt;&gt;NOR",G29:G31)</f>
        <v>0</v>
      </c>
      <c r="H28" s="166"/>
      <c r="I28" s="166">
        <f>SUM(I29:I31)</f>
        <v>0</v>
      </c>
      <c r="J28" s="166"/>
      <c r="K28" s="166">
        <f>SUM(K29:K31)</f>
        <v>0</v>
      </c>
      <c r="L28" s="166"/>
      <c r="M28" s="166">
        <f>SUM(M29:M31)</f>
        <v>0</v>
      </c>
      <c r="N28" s="165"/>
      <c r="O28" s="165">
        <f>SUM(O29:O31)</f>
        <v>1.5</v>
      </c>
      <c r="P28" s="165"/>
      <c r="Q28" s="165">
        <f>SUM(Q29:Q31)</f>
        <v>0</v>
      </c>
      <c r="R28" s="166"/>
      <c r="S28" s="166"/>
      <c r="T28" s="166"/>
      <c r="U28" s="166"/>
      <c r="V28" s="166">
        <f>SUM(V29:V31)</f>
        <v>0.8</v>
      </c>
      <c r="W28" s="166"/>
      <c r="X28" s="166"/>
      <c r="Y28" s="166"/>
      <c r="AG28" t="s">
        <v>114</v>
      </c>
    </row>
    <row r="29" spans="1:60" ht="22.5" outlineLevel="1" x14ac:dyDescent="0.2">
      <c r="A29" s="181">
        <v>10</v>
      </c>
      <c r="B29" s="182" t="s">
        <v>148</v>
      </c>
      <c r="C29" s="190" t="s">
        <v>149</v>
      </c>
      <c r="D29" s="183" t="s">
        <v>129</v>
      </c>
      <c r="E29" s="184">
        <v>16</v>
      </c>
      <c r="F29" s="185"/>
      <c r="G29" s="186">
        <f>ROUND(E29*F29,2)</f>
        <v>0</v>
      </c>
      <c r="H29" s="161"/>
      <c r="I29" s="160">
        <f>ROUND(E29*H29,2)</f>
        <v>0</v>
      </c>
      <c r="J29" s="161"/>
      <c r="K29" s="160">
        <f>ROUND(E29*J29,2)</f>
        <v>0</v>
      </c>
      <c r="L29" s="160">
        <v>21</v>
      </c>
      <c r="M29" s="160">
        <f>G29*(1+L29/100)</f>
        <v>0</v>
      </c>
      <c r="N29" s="159">
        <v>2.1000000000000001E-4</v>
      </c>
      <c r="O29" s="159">
        <f>ROUND(E29*N29,2)</f>
        <v>0</v>
      </c>
      <c r="P29" s="159">
        <v>0</v>
      </c>
      <c r="Q29" s="159">
        <f>ROUND(E29*P29,2)</f>
        <v>0</v>
      </c>
      <c r="R29" s="160"/>
      <c r="S29" s="160" t="s">
        <v>118</v>
      </c>
      <c r="T29" s="160" t="s">
        <v>141</v>
      </c>
      <c r="U29" s="160">
        <v>0.05</v>
      </c>
      <c r="V29" s="160">
        <f>ROUND(E29*U29,2)</f>
        <v>0.8</v>
      </c>
      <c r="W29" s="160"/>
      <c r="X29" s="160" t="s">
        <v>130</v>
      </c>
      <c r="Y29" s="160" t="s">
        <v>121</v>
      </c>
      <c r="Z29" s="150"/>
      <c r="AA29" s="150"/>
      <c r="AB29" s="150"/>
      <c r="AC29" s="150"/>
      <c r="AD29" s="150"/>
      <c r="AE29" s="150"/>
      <c r="AF29" s="150"/>
      <c r="AG29" s="150" t="s">
        <v>131</v>
      </c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</row>
    <row r="30" spans="1:60" ht="22.5" outlineLevel="1" x14ac:dyDescent="0.2">
      <c r="A30" s="181">
        <v>11</v>
      </c>
      <c r="B30" s="182" t="s">
        <v>150</v>
      </c>
      <c r="C30" s="190" t="s">
        <v>151</v>
      </c>
      <c r="D30" s="183" t="s">
        <v>129</v>
      </c>
      <c r="E30" s="184">
        <v>16</v>
      </c>
      <c r="F30" s="185"/>
      <c r="G30" s="186">
        <f>ROUND(E30*F30,2)</f>
        <v>0</v>
      </c>
      <c r="H30" s="161"/>
      <c r="I30" s="160">
        <f>ROUND(E30*H30,2)</f>
        <v>0</v>
      </c>
      <c r="J30" s="161"/>
      <c r="K30" s="160">
        <f>ROUND(E30*J30,2)</f>
        <v>0</v>
      </c>
      <c r="L30" s="160">
        <v>21</v>
      </c>
      <c r="M30" s="160">
        <f>G30*(1+L30/100)</f>
        <v>0</v>
      </c>
      <c r="N30" s="159">
        <v>1.8110000000000001E-2</v>
      </c>
      <c r="O30" s="159">
        <f>ROUND(E30*N30,2)</f>
        <v>0.28999999999999998</v>
      </c>
      <c r="P30" s="159">
        <v>0</v>
      </c>
      <c r="Q30" s="159">
        <f>ROUND(E30*P30,2)</f>
        <v>0</v>
      </c>
      <c r="R30" s="160"/>
      <c r="S30" s="160" t="s">
        <v>118</v>
      </c>
      <c r="T30" s="160" t="s">
        <v>119</v>
      </c>
      <c r="U30" s="160">
        <v>0</v>
      </c>
      <c r="V30" s="160">
        <f>ROUND(E30*U30,2)</f>
        <v>0</v>
      </c>
      <c r="W30" s="160"/>
      <c r="X30" s="160" t="s">
        <v>120</v>
      </c>
      <c r="Y30" s="160" t="s">
        <v>121</v>
      </c>
      <c r="Z30" s="150"/>
      <c r="AA30" s="150"/>
      <c r="AB30" s="150"/>
      <c r="AC30" s="150"/>
      <c r="AD30" s="150"/>
      <c r="AE30" s="150"/>
      <c r="AF30" s="150"/>
      <c r="AG30" s="150" t="s">
        <v>122</v>
      </c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</row>
    <row r="31" spans="1:60" outlineLevel="1" x14ac:dyDescent="0.2">
      <c r="A31" s="181">
        <v>12</v>
      </c>
      <c r="B31" s="182" t="s">
        <v>152</v>
      </c>
      <c r="C31" s="190" t="s">
        <v>153</v>
      </c>
      <c r="D31" s="183" t="s">
        <v>129</v>
      </c>
      <c r="E31" s="184">
        <v>16</v>
      </c>
      <c r="F31" s="185"/>
      <c r="G31" s="186">
        <f>ROUND(E31*F31,2)</f>
        <v>0</v>
      </c>
      <c r="H31" s="161"/>
      <c r="I31" s="160">
        <f>ROUND(E31*H31,2)</f>
        <v>0</v>
      </c>
      <c r="J31" s="161"/>
      <c r="K31" s="160">
        <f>ROUND(E31*J31,2)</f>
        <v>0</v>
      </c>
      <c r="L31" s="160">
        <v>21</v>
      </c>
      <c r="M31" s="160">
        <f>G31*(1+L31/100)</f>
        <v>0</v>
      </c>
      <c r="N31" s="159">
        <v>7.5459999999999999E-2</v>
      </c>
      <c r="O31" s="159">
        <f>ROUND(E31*N31,2)</f>
        <v>1.21</v>
      </c>
      <c r="P31" s="159">
        <v>0</v>
      </c>
      <c r="Q31" s="159">
        <f>ROUND(E31*P31,2)</f>
        <v>0</v>
      </c>
      <c r="R31" s="160"/>
      <c r="S31" s="160" t="s">
        <v>118</v>
      </c>
      <c r="T31" s="160" t="s">
        <v>141</v>
      </c>
      <c r="U31" s="160">
        <v>0</v>
      </c>
      <c r="V31" s="160">
        <f>ROUND(E31*U31,2)</f>
        <v>0</v>
      </c>
      <c r="W31" s="160"/>
      <c r="X31" s="160" t="s">
        <v>120</v>
      </c>
      <c r="Y31" s="160" t="s">
        <v>121</v>
      </c>
      <c r="Z31" s="150"/>
      <c r="AA31" s="150"/>
      <c r="AB31" s="150"/>
      <c r="AC31" s="150"/>
      <c r="AD31" s="150"/>
      <c r="AE31" s="150"/>
      <c r="AF31" s="150"/>
      <c r="AG31" s="150" t="s">
        <v>122</v>
      </c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</row>
    <row r="32" spans="1:60" x14ac:dyDescent="0.2">
      <c r="A32" s="167" t="s">
        <v>113</v>
      </c>
      <c r="B32" s="168" t="s">
        <v>78</v>
      </c>
      <c r="C32" s="187" t="s">
        <v>79</v>
      </c>
      <c r="D32" s="169"/>
      <c r="E32" s="170"/>
      <c r="F32" s="171"/>
      <c r="G32" s="172">
        <f>SUMIF(AG33:AG37,"&lt;&gt;NOR",G33:G37)</f>
        <v>0</v>
      </c>
      <c r="H32" s="166"/>
      <c r="I32" s="166">
        <f>SUM(I33:I37)</f>
        <v>0</v>
      </c>
      <c r="J32" s="166"/>
      <c r="K32" s="166">
        <f>SUM(K33:K37)</f>
        <v>0</v>
      </c>
      <c r="L32" s="166"/>
      <c r="M32" s="166">
        <f>SUM(M33:M37)</f>
        <v>0</v>
      </c>
      <c r="N32" s="165"/>
      <c r="O32" s="165">
        <f>SUM(O33:O37)</f>
        <v>0.94000000000000006</v>
      </c>
      <c r="P32" s="165"/>
      <c r="Q32" s="165">
        <f>SUM(Q33:Q37)</f>
        <v>0.98</v>
      </c>
      <c r="R32" s="166"/>
      <c r="S32" s="166"/>
      <c r="T32" s="166"/>
      <c r="U32" s="166"/>
      <c r="V32" s="166">
        <f>SUM(V33:V37)</f>
        <v>122.82</v>
      </c>
      <c r="W32" s="166"/>
      <c r="X32" s="166"/>
      <c r="Y32" s="166"/>
      <c r="AG32" t="s">
        <v>114</v>
      </c>
    </row>
    <row r="33" spans="1:60" outlineLevel="1" x14ac:dyDescent="0.2">
      <c r="A33" s="174">
        <v>13</v>
      </c>
      <c r="B33" s="175" t="s">
        <v>154</v>
      </c>
      <c r="C33" s="188" t="s">
        <v>155</v>
      </c>
      <c r="D33" s="176" t="s">
        <v>156</v>
      </c>
      <c r="E33" s="177">
        <v>212</v>
      </c>
      <c r="F33" s="178"/>
      <c r="G33" s="179">
        <f>ROUND(E33*F33,2)</f>
        <v>0</v>
      </c>
      <c r="H33" s="161"/>
      <c r="I33" s="160">
        <f>ROUND(E33*H33,2)</f>
        <v>0</v>
      </c>
      <c r="J33" s="161"/>
      <c r="K33" s="160">
        <f>ROUND(E33*J33,2)</f>
        <v>0</v>
      </c>
      <c r="L33" s="160">
        <v>21</v>
      </c>
      <c r="M33" s="160">
        <f>G33*(1+L33/100)</f>
        <v>0</v>
      </c>
      <c r="N33" s="159">
        <v>6.9999999999999994E-5</v>
      </c>
      <c r="O33" s="159">
        <f>ROUND(E33*N33,2)</f>
        <v>0.01</v>
      </c>
      <c r="P33" s="159">
        <v>0</v>
      </c>
      <c r="Q33" s="159">
        <f>ROUND(E33*P33,2)</f>
        <v>0</v>
      </c>
      <c r="R33" s="160"/>
      <c r="S33" s="160" t="s">
        <v>118</v>
      </c>
      <c r="T33" s="160" t="s">
        <v>118</v>
      </c>
      <c r="U33" s="160">
        <v>0.09</v>
      </c>
      <c r="V33" s="160">
        <f>ROUND(E33*U33,2)</f>
        <v>19.079999999999998</v>
      </c>
      <c r="W33" s="160"/>
      <c r="X33" s="160" t="s">
        <v>130</v>
      </c>
      <c r="Y33" s="160" t="s">
        <v>121</v>
      </c>
      <c r="Z33" s="150"/>
      <c r="AA33" s="150"/>
      <c r="AB33" s="150"/>
      <c r="AC33" s="150"/>
      <c r="AD33" s="150"/>
      <c r="AE33" s="150"/>
      <c r="AF33" s="150"/>
      <c r="AG33" s="150" t="s">
        <v>131</v>
      </c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</row>
    <row r="34" spans="1:60" outlineLevel="2" x14ac:dyDescent="0.2">
      <c r="A34" s="157"/>
      <c r="B34" s="158"/>
      <c r="C34" s="251" t="s">
        <v>157</v>
      </c>
      <c r="D34" s="252"/>
      <c r="E34" s="252"/>
      <c r="F34" s="252"/>
      <c r="G34" s="252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60"/>
      <c r="Z34" s="150"/>
      <c r="AA34" s="150"/>
      <c r="AB34" s="150"/>
      <c r="AC34" s="150"/>
      <c r="AD34" s="150"/>
      <c r="AE34" s="150"/>
      <c r="AF34" s="150"/>
      <c r="AG34" s="150" t="s">
        <v>124</v>
      </c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</row>
    <row r="35" spans="1:60" ht="22.5" outlineLevel="1" x14ac:dyDescent="0.2">
      <c r="A35" s="181">
        <v>14</v>
      </c>
      <c r="B35" s="182" t="s">
        <v>158</v>
      </c>
      <c r="C35" s="190" t="s">
        <v>159</v>
      </c>
      <c r="D35" s="183" t="s">
        <v>129</v>
      </c>
      <c r="E35" s="184">
        <v>273</v>
      </c>
      <c r="F35" s="185"/>
      <c r="G35" s="186">
        <f>ROUND(E35*F35,2)</f>
        <v>0</v>
      </c>
      <c r="H35" s="161"/>
      <c r="I35" s="160">
        <f>ROUND(E35*H35,2)</f>
        <v>0</v>
      </c>
      <c r="J35" s="161"/>
      <c r="K35" s="160">
        <f>ROUND(E35*J35,2)</f>
        <v>0</v>
      </c>
      <c r="L35" s="160">
        <v>21</v>
      </c>
      <c r="M35" s="160">
        <f>G35*(1+L35/100)</f>
        <v>0</v>
      </c>
      <c r="N35" s="159">
        <v>3.3899999999999998E-3</v>
      </c>
      <c r="O35" s="159">
        <f>ROUND(E35*N35,2)</f>
        <v>0.93</v>
      </c>
      <c r="P35" s="159">
        <v>0</v>
      </c>
      <c r="Q35" s="159">
        <f>ROUND(E35*P35,2)</f>
        <v>0</v>
      </c>
      <c r="R35" s="160"/>
      <c r="S35" s="160" t="s">
        <v>118</v>
      </c>
      <c r="T35" s="160" t="s">
        <v>118</v>
      </c>
      <c r="U35" s="160">
        <v>0.38</v>
      </c>
      <c r="V35" s="160">
        <f>ROUND(E35*U35,2)</f>
        <v>103.74</v>
      </c>
      <c r="W35" s="160"/>
      <c r="X35" s="160" t="s">
        <v>130</v>
      </c>
      <c r="Y35" s="160" t="s">
        <v>121</v>
      </c>
      <c r="Z35" s="150"/>
      <c r="AA35" s="150"/>
      <c r="AB35" s="150"/>
      <c r="AC35" s="150"/>
      <c r="AD35" s="150"/>
      <c r="AE35" s="150"/>
      <c r="AF35" s="150"/>
      <c r="AG35" s="150" t="s">
        <v>131</v>
      </c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</row>
    <row r="36" spans="1:60" outlineLevel="1" x14ac:dyDescent="0.2">
      <c r="A36" s="174">
        <v>15</v>
      </c>
      <c r="B36" s="175" t="s">
        <v>160</v>
      </c>
      <c r="C36" s="188" t="s">
        <v>161</v>
      </c>
      <c r="D36" s="176" t="s">
        <v>129</v>
      </c>
      <c r="E36" s="177">
        <v>273</v>
      </c>
      <c r="F36" s="178"/>
      <c r="G36" s="179">
        <f>ROUND(E36*F36,2)</f>
        <v>0</v>
      </c>
      <c r="H36" s="161"/>
      <c r="I36" s="160">
        <f>ROUND(E36*H36,2)</f>
        <v>0</v>
      </c>
      <c r="J36" s="161"/>
      <c r="K36" s="160">
        <f>ROUND(E36*J36,2)</f>
        <v>0</v>
      </c>
      <c r="L36" s="160">
        <v>21</v>
      </c>
      <c r="M36" s="160">
        <f>G36*(1+L36/100)</f>
        <v>0</v>
      </c>
      <c r="N36" s="159">
        <v>0</v>
      </c>
      <c r="O36" s="159">
        <f>ROUND(E36*N36,2)</f>
        <v>0</v>
      </c>
      <c r="P36" s="159">
        <v>3.5799999999999998E-3</v>
      </c>
      <c r="Q36" s="159">
        <f>ROUND(E36*P36,2)</f>
        <v>0.98</v>
      </c>
      <c r="R36" s="160"/>
      <c r="S36" s="160" t="s">
        <v>118</v>
      </c>
      <c r="T36" s="160" t="s">
        <v>119</v>
      </c>
      <c r="U36" s="160">
        <v>0</v>
      </c>
      <c r="V36" s="160">
        <f>ROUND(E36*U36,2)</f>
        <v>0</v>
      </c>
      <c r="W36" s="160"/>
      <c r="X36" s="160" t="s">
        <v>120</v>
      </c>
      <c r="Y36" s="160" t="s">
        <v>121</v>
      </c>
      <c r="Z36" s="150"/>
      <c r="AA36" s="150"/>
      <c r="AB36" s="150"/>
      <c r="AC36" s="150"/>
      <c r="AD36" s="150"/>
      <c r="AE36" s="150"/>
      <c r="AF36" s="150"/>
      <c r="AG36" s="150" t="s">
        <v>122</v>
      </c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</row>
    <row r="37" spans="1:60" outlineLevel="2" x14ac:dyDescent="0.2">
      <c r="A37" s="157"/>
      <c r="B37" s="158"/>
      <c r="C37" s="251" t="s">
        <v>162</v>
      </c>
      <c r="D37" s="252"/>
      <c r="E37" s="252"/>
      <c r="F37" s="252"/>
      <c r="G37" s="252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60"/>
      <c r="Z37" s="150"/>
      <c r="AA37" s="150"/>
      <c r="AB37" s="150"/>
      <c r="AC37" s="150"/>
      <c r="AD37" s="150"/>
      <c r="AE37" s="150"/>
      <c r="AF37" s="150"/>
      <c r="AG37" s="150" t="s">
        <v>124</v>
      </c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</row>
    <row r="38" spans="1:60" x14ac:dyDescent="0.2">
      <c r="A38" s="167" t="s">
        <v>113</v>
      </c>
      <c r="B38" s="168" t="s">
        <v>80</v>
      </c>
      <c r="C38" s="187" t="s">
        <v>81</v>
      </c>
      <c r="D38" s="169"/>
      <c r="E38" s="170"/>
      <c r="F38" s="171"/>
      <c r="G38" s="172">
        <f>SUMIF(AG39:AG40,"&lt;&gt;NOR",G39:G40)</f>
        <v>0</v>
      </c>
      <c r="H38" s="166"/>
      <c r="I38" s="166">
        <f>SUM(I39:I40)</f>
        <v>0</v>
      </c>
      <c r="J38" s="166"/>
      <c r="K38" s="166">
        <f>SUM(K39:K40)</f>
        <v>0</v>
      </c>
      <c r="L38" s="166"/>
      <c r="M38" s="166">
        <f>SUM(M39:M40)</f>
        <v>0</v>
      </c>
      <c r="N38" s="165"/>
      <c r="O38" s="165">
        <f>SUM(O39:O40)</f>
        <v>0.25</v>
      </c>
      <c r="P38" s="165"/>
      <c r="Q38" s="165">
        <f>SUM(Q39:Q40)</f>
        <v>0</v>
      </c>
      <c r="R38" s="166"/>
      <c r="S38" s="166"/>
      <c r="T38" s="166"/>
      <c r="U38" s="166"/>
      <c r="V38" s="166">
        <f>SUM(V39:V40)</f>
        <v>148.26999999999998</v>
      </c>
      <c r="W38" s="166"/>
      <c r="X38" s="166"/>
      <c r="Y38" s="166"/>
      <c r="AG38" t="s">
        <v>114</v>
      </c>
    </row>
    <row r="39" spans="1:60" outlineLevel="1" x14ac:dyDescent="0.2">
      <c r="A39" s="181">
        <v>16</v>
      </c>
      <c r="B39" s="182" t="s">
        <v>163</v>
      </c>
      <c r="C39" s="190" t="s">
        <v>164</v>
      </c>
      <c r="D39" s="183" t="s">
        <v>129</v>
      </c>
      <c r="E39" s="184">
        <v>1124</v>
      </c>
      <c r="F39" s="185"/>
      <c r="G39" s="186">
        <f>ROUND(E39*F39,2)</f>
        <v>0</v>
      </c>
      <c r="H39" s="161"/>
      <c r="I39" s="160">
        <f>ROUND(E39*H39,2)</f>
        <v>0</v>
      </c>
      <c r="J39" s="161"/>
      <c r="K39" s="160">
        <f>ROUND(E39*J39,2)</f>
        <v>0</v>
      </c>
      <c r="L39" s="160">
        <v>21</v>
      </c>
      <c r="M39" s="160">
        <f>G39*(1+L39/100)</f>
        <v>0</v>
      </c>
      <c r="N39" s="159">
        <v>6.9999999999999994E-5</v>
      </c>
      <c r="O39" s="159">
        <f>ROUND(E39*N39,2)</f>
        <v>0.08</v>
      </c>
      <c r="P39" s="159">
        <v>0</v>
      </c>
      <c r="Q39" s="159">
        <f>ROUND(E39*P39,2)</f>
        <v>0</v>
      </c>
      <c r="R39" s="160"/>
      <c r="S39" s="160" t="s">
        <v>118</v>
      </c>
      <c r="T39" s="160" t="s">
        <v>118</v>
      </c>
      <c r="U39" s="160">
        <v>0.03</v>
      </c>
      <c r="V39" s="160">
        <f>ROUND(E39*U39,2)</f>
        <v>33.72</v>
      </c>
      <c r="W39" s="160"/>
      <c r="X39" s="160" t="s">
        <v>130</v>
      </c>
      <c r="Y39" s="160" t="s">
        <v>121</v>
      </c>
      <c r="Z39" s="150"/>
      <c r="AA39" s="150"/>
      <c r="AB39" s="150"/>
      <c r="AC39" s="150"/>
      <c r="AD39" s="150"/>
      <c r="AE39" s="150"/>
      <c r="AF39" s="150"/>
      <c r="AG39" s="150" t="s">
        <v>131</v>
      </c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</row>
    <row r="40" spans="1:60" outlineLevel="1" x14ac:dyDescent="0.2">
      <c r="A40" s="181">
        <v>17</v>
      </c>
      <c r="B40" s="182" t="s">
        <v>165</v>
      </c>
      <c r="C40" s="190" t="s">
        <v>166</v>
      </c>
      <c r="D40" s="183" t="s">
        <v>129</v>
      </c>
      <c r="E40" s="184">
        <v>1124</v>
      </c>
      <c r="F40" s="185"/>
      <c r="G40" s="186">
        <f>ROUND(E40*F40,2)</f>
        <v>0</v>
      </c>
      <c r="H40" s="161"/>
      <c r="I40" s="160">
        <f>ROUND(E40*H40,2)</f>
        <v>0</v>
      </c>
      <c r="J40" s="161"/>
      <c r="K40" s="160">
        <f>ROUND(E40*J40,2)</f>
        <v>0</v>
      </c>
      <c r="L40" s="160">
        <v>21</v>
      </c>
      <c r="M40" s="160">
        <f>G40*(1+L40/100)</f>
        <v>0</v>
      </c>
      <c r="N40" s="159">
        <v>1.4999999999999999E-4</v>
      </c>
      <c r="O40" s="159">
        <f>ROUND(E40*N40,2)</f>
        <v>0.17</v>
      </c>
      <c r="P40" s="159">
        <v>0</v>
      </c>
      <c r="Q40" s="159">
        <f>ROUND(E40*P40,2)</f>
        <v>0</v>
      </c>
      <c r="R40" s="160"/>
      <c r="S40" s="160" t="s">
        <v>118</v>
      </c>
      <c r="T40" s="160" t="s">
        <v>118</v>
      </c>
      <c r="U40" s="160">
        <v>0.10191</v>
      </c>
      <c r="V40" s="160">
        <f>ROUND(E40*U40,2)</f>
        <v>114.55</v>
      </c>
      <c r="W40" s="160"/>
      <c r="X40" s="160" t="s">
        <v>130</v>
      </c>
      <c r="Y40" s="160" t="s">
        <v>121</v>
      </c>
      <c r="Z40" s="150"/>
      <c r="AA40" s="150"/>
      <c r="AB40" s="150"/>
      <c r="AC40" s="150"/>
      <c r="AD40" s="150"/>
      <c r="AE40" s="150"/>
      <c r="AF40" s="150"/>
      <c r="AG40" s="150" t="s">
        <v>131</v>
      </c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</row>
    <row r="41" spans="1:60" x14ac:dyDescent="0.2">
      <c r="A41" s="167" t="s">
        <v>113</v>
      </c>
      <c r="B41" s="168" t="s">
        <v>82</v>
      </c>
      <c r="C41" s="187" t="s">
        <v>83</v>
      </c>
      <c r="D41" s="169"/>
      <c r="E41" s="170"/>
      <c r="F41" s="171"/>
      <c r="G41" s="172">
        <f>SUMIF(AG42:AG42,"&lt;&gt;NOR",G42:G42)</f>
        <v>0</v>
      </c>
      <c r="H41" s="166"/>
      <c r="I41" s="166">
        <f>SUM(I42:I42)</f>
        <v>0</v>
      </c>
      <c r="J41" s="166"/>
      <c r="K41" s="166">
        <f>SUM(K42:K42)</f>
        <v>0</v>
      </c>
      <c r="L41" s="166"/>
      <c r="M41" s="166">
        <f>SUM(M42:M42)</f>
        <v>0</v>
      </c>
      <c r="N41" s="165"/>
      <c r="O41" s="165">
        <f>SUM(O42:O42)</f>
        <v>0.23</v>
      </c>
      <c r="P41" s="165"/>
      <c r="Q41" s="165">
        <f>SUM(Q42:Q42)</f>
        <v>0</v>
      </c>
      <c r="R41" s="166"/>
      <c r="S41" s="166"/>
      <c r="T41" s="166"/>
      <c r="U41" s="166"/>
      <c r="V41" s="166">
        <f>SUM(V42:V42)</f>
        <v>18</v>
      </c>
      <c r="W41" s="166"/>
      <c r="X41" s="166"/>
      <c r="Y41" s="166"/>
      <c r="AG41" t="s">
        <v>114</v>
      </c>
    </row>
    <row r="42" spans="1:60" ht="22.5" outlineLevel="1" x14ac:dyDescent="0.2">
      <c r="A42" s="181">
        <v>18</v>
      </c>
      <c r="B42" s="182" t="s">
        <v>167</v>
      </c>
      <c r="C42" s="190" t="s">
        <v>168</v>
      </c>
      <c r="D42" s="183" t="s">
        <v>129</v>
      </c>
      <c r="E42" s="184">
        <v>60</v>
      </c>
      <c r="F42" s="185"/>
      <c r="G42" s="186">
        <f>ROUND(E42*F42,2)</f>
        <v>0</v>
      </c>
      <c r="H42" s="161"/>
      <c r="I42" s="160">
        <f>ROUND(E42*H42,2)</f>
        <v>0</v>
      </c>
      <c r="J42" s="161"/>
      <c r="K42" s="160">
        <f>ROUND(E42*J42,2)</f>
        <v>0</v>
      </c>
      <c r="L42" s="160">
        <v>21</v>
      </c>
      <c r="M42" s="160">
        <f>G42*(1+L42/100)</f>
        <v>0</v>
      </c>
      <c r="N42" s="159">
        <v>3.82E-3</v>
      </c>
      <c r="O42" s="159">
        <f>ROUND(E42*N42,2)</f>
        <v>0.23</v>
      </c>
      <c r="P42" s="159">
        <v>0</v>
      </c>
      <c r="Q42" s="159">
        <f>ROUND(E42*P42,2)</f>
        <v>0</v>
      </c>
      <c r="R42" s="160"/>
      <c r="S42" s="160" t="s">
        <v>118</v>
      </c>
      <c r="T42" s="160" t="s">
        <v>118</v>
      </c>
      <c r="U42" s="160">
        <v>0.3</v>
      </c>
      <c r="V42" s="160">
        <f>ROUND(E42*U42,2)</f>
        <v>18</v>
      </c>
      <c r="W42" s="160"/>
      <c r="X42" s="160" t="s">
        <v>130</v>
      </c>
      <c r="Y42" s="160" t="s">
        <v>121</v>
      </c>
      <c r="Z42" s="150"/>
      <c r="AA42" s="150"/>
      <c r="AB42" s="150"/>
      <c r="AC42" s="150"/>
      <c r="AD42" s="150"/>
      <c r="AE42" s="150"/>
      <c r="AF42" s="150"/>
      <c r="AG42" s="150" t="s">
        <v>131</v>
      </c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60" x14ac:dyDescent="0.2">
      <c r="A43" s="167" t="s">
        <v>113</v>
      </c>
      <c r="B43" s="168" t="s">
        <v>84</v>
      </c>
      <c r="C43" s="187" t="s">
        <v>70</v>
      </c>
      <c r="D43" s="169"/>
      <c r="E43" s="170"/>
      <c r="F43" s="171"/>
      <c r="G43" s="172">
        <f>SUMIF(AG44:AG49,"&lt;&gt;NOR",G44:G49)</f>
        <v>0</v>
      </c>
      <c r="H43" s="166"/>
      <c r="I43" s="166">
        <f>SUM(I44:I49)</f>
        <v>0</v>
      </c>
      <c r="J43" s="166"/>
      <c r="K43" s="166">
        <f>SUM(K44:K49)</f>
        <v>0</v>
      </c>
      <c r="L43" s="166"/>
      <c r="M43" s="166">
        <f>SUM(M44:M49)</f>
        <v>0</v>
      </c>
      <c r="N43" s="165"/>
      <c r="O43" s="165">
        <f>SUM(O44:O49)</f>
        <v>0</v>
      </c>
      <c r="P43" s="165"/>
      <c r="Q43" s="165">
        <f>SUM(Q44:Q49)</f>
        <v>0</v>
      </c>
      <c r="R43" s="166"/>
      <c r="S43" s="166"/>
      <c r="T43" s="166"/>
      <c r="U43" s="166"/>
      <c r="V43" s="166">
        <f>SUM(V44:V49)</f>
        <v>0</v>
      </c>
      <c r="W43" s="166"/>
      <c r="X43" s="166"/>
      <c r="Y43" s="166"/>
      <c r="AG43" t="s">
        <v>114</v>
      </c>
    </row>
    <row r="44" spans="1:60" ht="22.5" outlineLevel="1" x14ac:dyDescent="0.2">
      <c r="A44" s="174">
        <v>19</v>
      </c>
      <c r="B44" s="175" t="s">
        <v>169</v>
      </c>
      <c r="C44" s="188" t="s">
        <v>170</v>
      </c>
      <c r="D44" s="176" t="s">
        <v>140</v>
      </c>
      <c r="E44" s="177">
        <v>0.5</v>
      </c>
      <c r="F44" s="178"/>
      <c r="G44" s="179">
        <f>ROUND(E44*F44,2)</f>
        <v>0</v>
      </c>
      <c r="H44" s="161"/>
      <c r="I44" s="160">
        <f>ROUND(E44*H44,2)</f>
        <v>0</v>
      </c>
      <c r="J44" s="161"/>
      <c r="K44" s="160">
        <f>ROUND(E44*J44,2)</f>
        <v>0</v>
      </c>
      <c r="L44" s="160">
        <v>21</v>
      </c>
      <c r="M44" s="160">
        <f>G44*(1+L44/100)</f>
        <v>0</v>
      </c>
      <c r="N44" s="159">
        <v>0</v>
      </c>
      <c r="O44" s="159">
        <f>ROUND(E44*N44,2)</f>
        <v>0</v>
      </c>
      <c r="P44" s="159">
        <v>0</v>
      </c>
      <c r="Q44" s="159">
        <f>ROUND(E44*P44,2)</f>
        <v>0</v>
      </c>
      <c r="R44" s="160"/>
      <c r="S44" s="160" t="s">
        <v>118</v>
      </c>
      <c r="T44" s="160" t="s">
        <v>141</v>
      </c>
      <c r="U44" s="160">
        <v>0</v>
      </c>
      <c r="V44" s="160">
        <f>ROUND(E44*U44,2)</f>
        <v>0</v>
      </c>
      <c r="W44" s="160"/>
      <c r="X44" s="160" t="s">
        <v>130</v>
      </c>
      <c r="Y44" s="160" t="s">
        <v>121</v>
      </c>
      <c r="Z44" s="150"/>
      <c r="AA44" s="150"/>
      <c r="AB44" s="150"/>
      <c r="AC44" s="150"/>
      <c r="AD44" s="150"/>
      <c r="AE44" s="150"/>
      <c r="AF44" s="150"/>
      <c r="AG44" s="150" t="s">
        <v>131</v>
      </c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</row>
    <row r="45" spans="1:60" outlineLevel="2" x14ac:dyDescent="0.2">
      <c r="A45" s="157"/>
      <c r="B45" s="158"/>
      <c r="C45" s="251" t="s">
        <v>171</v>
      </c>
      <c r="D45" s="252"/>
      <c r="E45" s="252"/>
      <c r="F45" s="252"/>
      <c r="G45" s="252"/>
      <c r="H45" s="160"/>
      <c r="I45" s="160"/>
      <c r="J45" s="160"/>
      <c r="K45" s="160"/>
      <c r="L45" s="160"/>
      <c r="M45" s="160"/>
      <c r="N45" s="159"/>
      <c r="O45" s="159"/>
      <c r="P45" s="159"/>
      <c r="Q45" s="159"/>
      <c r="R45" s="160"/>
      <c r="S45" s="160"/>
      <c r="T45" s="160"/>
      <c r="U45" s="160"/>
      <c r="V45" s="160"/>
      <c r="W45" s="160"/>
      <c r="X45" s="160"/>
      <c r="Y45" s="160"/>
      <c r="Z45" s="150"/>
      <c r="AA45" s="150"/>
      <c r="AB45" s="150"/>
      <c r="AC45" s="150"/>
      <c r="AD45" s="150"/>
      <c r="AE45" s="150"/>
      <c r="AF45" s="150"/>
      <c r="AG45" s="150" t="s">
        <v>124</v>
      </c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</row>
    <row r="46" spans="1:60" ht="22.5" outlineLevel="1" x14ac:dyDescent="0.2">
      <c r="A46" s="174">
        <v>20</v>
      </c>
      <c r="B46" s="175" t="s">
        <v>172</v>
      </c>
      <c r="C46" s="188" t="s">
        <v>173</v>
      </c>
      <c r="D46" s="176" t="s">
        <v>140</v>
      </c>
      <c r="E46" s="177">
        <v>1</v>
      </c>
      <c r="F46" s="178"/>
      <c r="G46" s="179">
        <f>ROUND(E46*F46,2)</f>
        <v>0</v>
      </c>
      <c r="H46" s="161"/>
      <c r="I46" s="160">
        <f>ROUND(E46*H46,2)</f>
        <v>0</v>
      </c>
      <c r="J46" s="161"/>
      <c r="K46" s="160">
        <f>ROUND(E46*J46,2)</f>
        <v>0</v>
      </c>
      <c r="L46" s="160">
        <v>21</v>
      </c>
      <c r="M46" s="160">
        <f>G46*(1+L46/100)</f>
        <v>0</v>
      </c>
      <c r="N46" s="159">
        <v>0</v>
      </c>
      <c r="O46" s="159">
        <f>ROUND(E46*N46,2)</f>
        <v>0</v>
      </c>
      <c r="P46" s="159">
        <v>0</v>
      </c>
      <c r="Q46" s="159">
        <f>ROUND(E46*P46,2)</f>
        <v>0</v>
      </c>
      <c r="R46" s="160"/>
      <c r="S46" s="160" t="s">
        <v>118</v>
      </c>
      <c r="T46" s="160" t="s">
        <v>141</v>
      </c>
      <c r="U46" s="160">
        <v>0</v>
      </c>
      <c r="V46" s="160">
        <f>ROUND(E46*U46,2)</f>
        <v>0</v>
      </c>
      <c r="W46" s="160"/>
      <c r="X46" s="160" t="s">
        <v>130</v>
      </c>
      <c r="Y46" s="160" t="s">
        <v>121</v>
      </c>
      <c r="Z46" s="150"/>
      <c r="AA46" s="150"/>
      <c r="AB46" s="150"/>
      <c r="AC46" s="150"/>
      <c r="AD46" s="150"/>
      <c r="AE46" s="150"/>
      <c r="AF46" s="150"/>
      <c r="AG46" s="150" t="s">
        <v>131</v>
      </c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</row>
    <row r="47" spans="1:60" outlineLevel="2" x14ac:dyDescent="0.2">
      <c r="A47" s="157"/>
      <c r="B47" s="158"/>
      <c r="C47" s="251" t="s">
        <v>174</v>
      </c>
      <c r="D47" s="252"/>
      <c r="E47" s="252"/>
      <c r="F47" s="252"/>
      <c r="G47" s="252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60"/>
      <c r="Z47" s="150"/>
      <c r="AA47" s="150"/>
      <c r="AB47" s="150"/>
      <c r="AC47" s="150"/>
      <c r="AD47" s="150"/>
      <c r="AE47" s="150"/>
      <c r="AF47" s="150"/>
      <c r="AG47" s="150" t="s">
        <v>124</v>
      </c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</row>
    <row r="48" spans="1:60" ht="22.5" outlineLevel="1" x14ac:dyDescent="0.2">
      <c r="A48" s="174">
        <v>21</v>
      </c>
      <c r="B48" s="175" t="s">
        <v>175</v>
      </c>
      <c r="C48" s="188" t="s">
        <v>176</v>
      </c>
      <c r="D48" s="176" t="s">
        <v>140</v>
      </c>
      <c r="E48" s="177">
        <v>1</v>
      </c>
      <c r="F48" s="178"/>
      <c r="G48" s="179">
        <f>ROUND(E48*F48,2)</f>
        <v>0</v>
      </c>
      <c r="H48" s="161"/>
      <c r="I48" s="160">
        <f>ROUND(E48*H48,2)</f>
        <v>0</v>
      </c>
      <c r="J48" s="161"/>
      <c r="K48" s="160">
        <f>ROUND(E48*J48,2)</f>
        <v>0</v>
      </c>
      <c r="L48" s="160">
        <v>21</v>
      </c>
      <c r="M48" s="160">
        <f>G48*(1+L48/100)</f>
        <v>0</v>
      </c>
      <c r="N48" s="159">
        <v>0</v>
      </c>
      <c r="O48" s="159">
        <f>ROUND(E48*N48,2)</f>
        <v>0</v>
      </c>
      <c r="P48" s="159">
        <v>0</v>
      </c>
      <c r="Q48" s="159">
        <f>ROUND(E48*P48,2)</f>
        <v>0</v>
      </c>
      <c r="R48" s="160"/>
      <c r="S48" s="160" t="s">
        <v>118</v>
      </c>
      <c r="T48" s="160" t="s">
        <v>141</v>
      </c>
      <c r="U48" s="160">
        <v>0</v>
      </c>
      <c r="V48" s="160">
        <f>ROUND(E48*U48,2)</f>
        <v>0</v>
      </c>
      <c r="W48" s="160"/>
      <c r="X48" s="160" t="s">
        <v>130</v>
      </c>
      <c r="Y48" s="160" t="s">
        <v>121</v>
      </c>
      <c r="Z48" s="150"/>
      <c r="AA48" s="150"/>
      <c r="AB48" s="150"/>
      <c r="AC48" s="150"/>
      <c r="AD48" s="150"/>
      <c r="AE48" s="150"/>
      <c r="AF48" s="150"/>
      <c r="AG48" s="150" t="s">
        <v>131</v>
      </c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outlineLevel="2" x14ac:dyDescent="0.2">
      <c r="A49" s="157"/>
      <c r="B49" s="158"/>
      <c r="C49" s="251" t="s">
        <v>174</v>
      </c>
      <c r="D49" s="252"/>
      <c r="E49" s="252"/>
      <c r="F49" s="252"/>
      <c r="G49" s="252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60"/>
      <c r="Z49" s="150"/>
      <c r="AA49" s="150"/>
      <c r="AB49" s="150"/>
      <c r="AC49" s="150"/>
      <c r="AD49" s="150"/>
      <c r="AE49" s="150"/>
      <c r="AF49" s="150"/>
      <c r="AG49" s="150" t="s">
        <v>124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</row>
    <row r="50" spans="1:60" x14ac:dyDescent="0.2">
      <c r="A50" s="167" t="s">
        <v>113</v>
      </c>
      <c r="B50" s="168" t="s">
        <v>65</v>
      </c>
      <c r="C50" s="187" t="s">
        <v>66</v>
      </c>
      <c r="D50" s="169"/>
      <c r="E50" s="170"/>
      <c r="F50" s="171"/>
      <c r="G50" s="172">
        <f>SUMIF(AG51:AG51,"&lt;&gt;NOR",G51:G51)</f>
        <v>0</v>
      </c>
      <c r="H50" s="166"/>
      <c r="I50" s="166">
        <f>SUM(I51:I51)</f>
        <v>0</v>
      </c>
      <c r="J50" s="166"/>
      <c r="K50" s="166">
        <f>SUM(K51:K51)</f>
        <v>0</v>
      </c>
      <c r="L50" s="166"/>
      <c r="M50" s="166">
        <f>SUM(M51:M51)</f>
        <v>0</v>
      </c>
      <c r="N50" s="165"/>
      <c r="O50" s="165">
        <f>SUM(O51:O51)</f>
        <v>3.47</v>
      </c>
      <c r="P50" s="165"/>
      <c r="Q50" s="165">
        <f>SUM(Q51:Q51)</f>
        <v>0.68</v>
      </c>
      <c r="R50" s="166"/>
      <c r="S50" s="166"/>
      <c r="T50" s="166"/>
      <c r="U50" s="166"/>
      <c r="V50" s="166">
        <f>SUM(V51:V51)</f>
        <v>0</v>
      </c>
      <c r="W50" s="166"/>
      <c r="X50" s="166"/>
      <c r="Y50" s="166"/>
      <c r="AG50" t="s">
        <v>114</v>
      </c>
    </row>
    <row r="51" spans="1:60" outlineLevel="1" x14ac:dyDescent="0.2">
      <c r="A51" s="181">
        <v>22</v>
      </c>
      <c r="B51" s="182" t="s">
        <v>177</v>
      </c>
      <c r="C51" s="190" t="s">
        <v>178</v>
      </c>
      <c r="D51" s="183" t="s">
        <v>117</v>
      </c>
      <c r="E51" s="184">
        <v>5</v>
      </c>
      <c r="F51" s="185"/>
      <c r="G51" s="186">
        <f>ROUND(E51*F51,2)</f>
        <v>0</v>
      </c>
      <c r="H51" s="161"/>
      <c r="I51" s="160">
        <f>ROUND(E51*H51,2)</f>
        <v>0</v>
      </c>
      <c r="J51" s="161"/>
      <c r="K51" s="160">
        <f>ROUND(E51*J51,2)</f>
        <v>0</v>
      </c>
      <c r="L51" s="160">
        <v>21</v>
      </c>
      <c r="M51" s="160">
        <f>G51*(1+L51/100)</f>
        <v>0</v>
      </c>
      <c r="N51" s="159">
        <v>0.69364999999999999</v>
      </c>
      <c r="O51" s="159">
        <f>ROUND(E51*N51,2)</f>
        <v>3.47</v>
      </c>
      <c r="P51" s="159">
        <v>0.1368</v>
      </c>
      <c r="Q51" s="159">
        <f>ROUND(E51*P51,2)</f>
        <v>0.68</v>
      </c>
      <c r="R51" s="160"/>
      <c r="S51" s="160" t="s">
        <v>118</v>
      </c>
      <c r="T51" s="160" t="s">
        <v>119</v>
      </c>
      <c r="U51" s="160">
        <v>0</v>
      </c>
      <c r="V51" s="160">
        <f>ROUND(E51*U51,2)</f>
        <v>0</v>
      </c>
      <c r="W51" s="160"/>
      <c r="X51" s="160" t="s">
        <v>120</v>
      </c>
      <c r="Y51" s="160" t="s">
        <v>121</v>
      </c>
      <c r="Z51" s="150"/>
      <c r="AA51" s="150"/>
      <c r="AB51" s="150"/>
      <c r="AC51" s="150"/>
      <c r="AD51" s="150"/>
      <c r="AE51" s="150"/>
      <c r="AF51" s="150"/>
      <c r="AG51" s="150" t="s">
        <v>122</v>
      </c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</row>
    <row r="52" spans="1:60" x14ac:dyDescent="0.2">
      <c r="A52" s="167" t="s">
        <v>113</v>
      </c>
      <c r="B52" s="168" t="s">
        <v>67</v>
      </c>
      <c r="C52" s="187" t="s">
        <v>68</v>
      </c>
      <c r="D52" s="169"/>
      <c r="E52" s="170"/>
      <c r="F52" s="171"/>
      <c r="G52" s="172">
        <f>SUMIF(AG53:AG53,"&lt;&gt;NOR",G53:G53)</f>
        <v>0</v>
      </c>
      <c r="H52" s="166"/>
      <c r="I52" s="166">
        <f>SUM(I53:I53)</f>
        <v>0</v>
      </c>
      <c r="J52" s="166"/>
      <c r="K52" s="166">
        <f>SUM(K53:K53)</f>
        <v>0</v>
      </c>
      <c r="L52" s="166"/>
      <c r="M52" s="166">
        <f>SUM(M53:M53)</f>
        <v>0</v>
      </c>
      <c r="N52" s="165"/>
      <c r="O52" s="165">
        <f>SUM(O53:O53)</f>
        <v>0</v>
      </c>
      <c r="P52" s="165"/>
      <c r="Q52" s="165">
        <f>SUM(Q53:Q53)</f>
        <v>0.98</v>
      </c>
      <c r="R52" s="166"/>
      <c r="S52" s="166"/>
      <c r="T52" s="166"/>
      <c r="U52" s="166"/>
      <c r="V52" s="166">
        <f>SUM(V53:V53)</f>
        <v>0</v>
      </c>
      <c r="W52" s="166"/>
      <c r="X52" s="166"/>
      <c r="Y52" s="166"/>
      <c r="AG52" t="s">
        <v>114</v>
      </c>
    </row>
    <row r="53" spans="1:60" outlineLevel="1" x14ac:dyDescent="0.2">
      <c r="A53" s="181">
        <v>23</v>
      </c>
      <c r="B53" s="182" t="s">
        <v>179</v>
      </c>
      <c r="C53" s="190" t="s">
        <v>180</v>
      </c>
      <c r="D53" s="183" t="s">
        <v>129</v>
      </c>
      <c r="E53" s="184">
        <v>4.8</v>
      </c>
      <c r="F53" s="185"/>
      <c r="G53" s="186">
        <f>ROUND(E53*F53,2)</f>
        <v>0</v>
      </c>
      <c r="H53" s="161"/>
      <c r="I53" s="160">
        <f>ROUND(E53*H53,2)</f>
        <v>0</v>
      </c>
      <c r="J53" s="161"/>
      <c r="K53" s="160">
        <f>ROUND(E53*J53,2)</f>
        <v>0</v>
      </c>
      <c r="L53" s="160">
        <v>21</v>
      </c>
      <c r="M53" s="160">
        <f>G53*(1+L53/100)</f>
        <v>0</v>
      </c>
      <c r="N53" s="159">
        <v>6.7000000000000002E-4</v>
      </c>
      <c r="O53" s="159">
        <f>ROUND(E53*N53,2)</f>
        <v>0</v>
      </c>
      <c r="P53" s="159">
        <v>0.20399999999999999</v>
      </c>
      <c r="Q53" s="159">
        <f>ROUND(E53*P53,2)</f>
        <v>0.98</v>
      </c>
      <c r="R53" s="160"/>
      <c r="S53" s="160" t="s">
        <v>118</v>
      </c>
      <c r="T53" s="160" t="s">
        <v>119</v>
      </c>
      <c r="U53" s="160">
        <v>0</v>
      </c>
      <c r="V53" s="160">
        <f>ROUND(E53*U53,2)</f>
        <v>0</v>
      </c>
      <c r="W53" s="160"/>
      <c r="X53" s="160" t="s">
        <v>120</v>
      </c>
      <c r="Y53" s="160" t="s">
        <v>121</v>
      </c>
      <c r="Z53" s="150"/>
      <c r="AA53" s="150"/>
      <c r="AB53" s="150"/>
      <c r="AC53" s="150"/>
      <c r="AD53" s="150"/>
      <c r="AE53" s="150"/>
      <c r="AF53" s="150"/>
      <c r="AG53" s="150" t="s">
        <v>122</v>
      </c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</row>
    <row r="54" spans="1:60" x14ac:dyDescent="0.2">
      <c r="A54" s="167" t="s">
        <v>113</v>
      </c>
      <c r="B54" s="168" t="s">
        <v>71</v>
      </c>
      <c r="C54" s="187" t="s">
        <v>30</v>
      </c>
      <c r="D54" s="169"/>
      <c r="E54" s="170"/>
      <c r="F54" s="171"/>
      <c r="G54" s="172">
        <f>SUMIF(AG55:AG58,"&lt;&gt;NOR",G55:G58)</f>
        <v>0</v>
      </c>
      <c r="H54" s="166"/>
      <c r="I54" s="166">
        <f>SUM(I55:I58)</f>
        <v>0</v>
      </c>
      <c r="J54" s="166"/>
      <c r="K54" s="166">
        <f>SUM(K55:K58)</f>
        <v>0</v>
      </c>
      <c r="L54" s="166"/>
      <c r="M54" s="166">
        <f>SUM(M55:M58)</f>
        <v>0</v>
      </c>
      <c r="N54" s="165"/>
      <c r="O54" s="165">
        <f>SUM(O55:O58)</f>
        <v>0</v>
      </c>
      <c r="P54" s="165"/>
      <c r="Q54" s="165">
        <f>SUM(Q55:Q58)</f>
        <v>0</v>
      </c>
      <c r="R54" s="166"/>
      <c r="S54" s="166"/>
      <c r="T54" s="166"/>
      <c r="U54" s="166"/>
      <c r="V54" s="166">
        <f>SUM(V55:V58)</f>
        <v>0</v>
      </c>
      <c r="W54" s="166"/>
      <c r="X54" s="166"/>
      <c r="Y54" s="166"/>
      <c r="AG54" t="s">
        <v>114</v>
      </c>
    </row>
    <row r="55" spans="1:60" outlineLevel="1" x14ac:dyDescent="0.2">
      <c r="A55" s="174">
        <v>24</v>
      </c>
      <c r="B55" s="175" t="s">
        <v>181</v>
      </c>
      <c r="C55" s="188" t="s">
        <v>182</v>
      </c>
      <c r="D55" s="176" t="s">
        <v>183</v>
      </c>
      <c r="E55" s="177">
        <v>1</v>
      </c>
      <c r="F55" s="178"/>
      <c r="G55" s="179">
        <f>ROUND(E55*F55,2)</f>
        <v>0</v>
      </c>
      <c r="H55" s="161"/>
      <c r="I55" s="160">
        <f>ROUND(E55*H55,2)</f>
        <v>0</v>
      </c>
      <c r="J55" s="161"/>
      <c r="K55" s="160">
        <f>ROUND(E55*J55,2)</f>
        <v>0</v>
      </c>
      <c r="L55" s="160">
        <v>21</v>
      </c>
      <c r="M55" s="160">
        <f>G55*(1+L55/100)</f>
        <v>0</v>
      </c>
      <c r="N55" s="159">
        <v>0</v>
      </c>
      <c r="O55" s="159">
        <f>ROUND(E55*N55,2)</f>
        <v>0</v>
      </c>
      <c r="P55" s="159">
        <v>0</v>
      </c>
      <c r="Q55" s="159">
        <f>ROUND(E55*P55,2)</f>
        <v>0</v>
      </c>
      <c r="R55" s="160"/>
      <c r="S55" s="160" t="s">
        <v>118</v>
      </c>
      <c r="T55" s="160" t="s">
        <v>141</v>
      </c>
      <c r="U55" s="160">
        <v>0</v>
      </c>
      <c r="V55" s="160">
        <f>ROUND(E55*U55,2)</f>
        <v>0</v>
      </c>
      <c r="W55" s="160"/>
      <c r="X55" s="160" t="s">
        <v>184</v>
      </c>
      <c r="Y55" s="160" t="s">
        <v>121</v>
      </c>
      <c r="Z55" s="150"/>
      <c r="AA55" s="150"/>
      <c r="AB55" s="150"/>
      <c r="AC55" s="150"/>
      <c r="AD55" s="150"/>
      <c r="AE55" s="150"/>
      <c r="AF55" s="150"/>
      <c r="AG55" s="150" t="s">
        <v>185</v>
      </c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</row>
    <row r="56" spans="1:60" ht="45" outlineLevel="2" x14ac:dyDescent="0.2">
      <c r="A56" s="157"/>
      <c r="B56" s="158"/>
      <c r="C56" s="251" t="s">
        <v>186</v>
      </c>
      <c r="D56" s="252"/>
      <c r="E56" s="252"/>
      <c r="F56" s="252"/>
      <c r="G56" s="252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60"/>
      <c r="Z56" s="150"/>
      <c r="AA56" s="150"/>
      <c r="AB56" s="150"/>
      <c r="AC56" s="150"/>
      <c r="AD56" s="150"/>
      <c r="AE56" s="150"/>
      <c r="AF56" s="150"/>
      <c r="AG56" s="150" t="s">
        <v>124</v>
      </c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80" t="str">
        <f>C56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56" s="150"/>
      <c r="BC56" s="150"/>
      <c r="BD56" s="150"/>
      <c r="BE56" s="150"/>
      <c r="BF56" s="150"/>
      <c r="BG56" s="150"/>
      <c r="BH56" s="150"/>
    </row>
    <row r="57" spans="1:60" outlineLevel="1" x14ac:dyDescent="0.2">
      <c r="A57" s="174">
        <v>25</v>
      </c>
      <c r="B57" s="175" t="s">
        <v>187</v>
      </c>
      <c r="C57" s="188" t="s">
        <v>188</v>
      </c>
      <c r="D57" s="176" t="s">
        <v>183</v>
      </c>
      <c r="E57" s="177">
        <v>1</v>
      </c>
      <c r="F57" s="178"/>
      <c r="G57" s="179">
        <f>ROUND(E57*F57,2)</f>
        <v>0</v>
      </c>
      <c r="H57" s="161"/>
      <c r="I57" s="160">
        <f>ROUND(E57*H57,2)</f>
        <v>0</v>
      </c>
      <c r="J57" s="161"/>
      <c r="K57" s="160">
        <f>ROUND(E57*J57,2)</f>
        <v>0</v>
      </c>
      <c r="L57" s="160">
        <v>21</v>
      </c>
      <c r="M57" s="160">
        <f>G57*(1+L57/100)</f>
        <v>0</v>
      </c>
      <c r="N57" s="159">
        <v>0</v>
      </c>
      <c r="O57" s="159">
        <f>ROUND(E57*N57,2)</f>
        <v>0</v>
      </c>
      <c r="P57" s="159">
        <v>0</v>
      </c>
      <c r="Q57" s="159">
        <f>ROUND(E57*P57,2)</f>
        <v>0</v>
      </c>
      <c r="R57" s="160"/>
      <c r="S57" s="160" t="s">
        <v>118</v>
      </c>
      <c r="T57" s="160" t="s">
        <v>141</v>
      </c>
      <c r="U57" s="160">
        <v>0</v>
      </c>
      <c r="V57" s="160">
        <f>ROUND(E57*U57,2)</f>
        <v>0</v>
      </c>
      <c r="W57" s="160"/>
      <c r="X57" s="160" t="s">
        <v>184</v>
      </c>
      <c r="Y57" s="160" t="s">
        <v>121</v>
      </c>
      <c r="Z57" s="150"/>
      <c r="AA57" s="150"/>
      <c r="AB57" s="150"/>
      <c r="AC57" s="150"/>
      <c r="AD57" s="150"/>
      <c r="AE57" s="150"/>
      <c r="AF57" s="150"/>
      <c r="AG57" s="150" t="s">
        <v>185</v>
      </c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</row>
    <row r="58" spans="1:60" ht="22.5" outlineLevel="2" x14ac:dyDescent="0.2">
      <c r="A58" s="157"/>
      <c r="B58" s="158"/>
      <c r="C58" s="251" t="s">
        <v>189</v>
      </c>
      <c r="D58" s="252"/>
      <c r="E58" s="252"/>
      <c r="F58" s="252"/>
      <c r="G58" s="252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60"/>
      <c r="Z58" s="150"/>
      <c r="AA58" s="150"/>
      <c r="AB58" s="150"/>
      <c r="AC58" s="150"/>
      <c r="AD58" s="150"/>
      <c r="AE58" s="150"/>
      <c r="AF58" s="150"/>
      <c r="AG58" s="150" t="s">
        <v>124</v>
      </c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80" t="str">
        <f>C58</f>
        <v>Náklady na vyhotovení dokumentace skutečného provedení stavby a její předání objednateli v požadované formě a požadovaném počtu.</v>
      </c>
      <c r="BB58" s="150"/>
      <c r="BC58" s="150"/>
      <c r="BD58" s="150"/>
      <c r="BE58" s="150"/>
      <c r="BF58" s="150"/>
      <c r="BG58" s="150"/>
      <c r="BH58" s="150"/>
    </row>
    <row r="59" spans="1:60" x14ac:dyDescent="0.2">
      <c r="A59" s="3"/>
      <c r="B59" s="4"/>
      <c r="C59" s="191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E59">
        <v>12</v>
      </c>
      <c r="AF59">
        <v>21</v>
      </c>
      <c r="AG59" t="s">
        <v>99</v>
      </c>
    </row>
    <row r="60" spans="1:60" x14ac:dyDescent="0.2">
      <c r="A60" s="153"/>
      <c r="B60" s="154" t="s">
        <v>31</v>
      </c>
      <c r="C60" s="192"/>
      <c r="D60" s="155"/>
      <c r="E60" s="156"/>
      <c r="F60" s="156"/>
      <c r="G60" s="173">
        <f>G8+G13+G15+G19+G21+G23+G26+G28+G32+G38+G41+G43+G50+G52+G54</f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E60">
        <f>SUMIF(L7:L58,AE59,G7:G58)</f>
        <v>0</v>
      </c>
      <c r="AF60">
        <f>SUMIF(L7:L58,AF59,G7:G58)</f>
        <v>0</v>
      </c>
      <c r="AG60" t="s">
        <v>190</v>
      </c>
    </row>
    <row r="61" spans="1:60" x14ac:dyDescent="0.2">
      <c r="A61" s="3"/>
      <c r="B61" s="4"/>
      <c r="C61" s="191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60" x14ac:dyDescent="0.2">
      <c r="A62" s="3"/>
      <c r="B62" s="4"/>
      <c r="C62" s="191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260" t="s">
        <v>191</v>
      </c>
      <c r="B63" s="260"/>
      <c r="C63" s="261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62"/>
      <c r="B64" s="263"/>
      <c r="C64" s="264"/>
      <c r="D64" s="263"/>
      <c r="E64" s="263"/>
      <c r="F64" s="263"/>
      <c r="G64" s="26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G64" t="s">
        <v>192</v>
      </c>
    </row>
    <row r="65" spans="1:33" x14ac:dyDescent="0.2">
      <c r="A65" s="266"/>
      <c r="B65" s="267"/>
      <c r="C65" s="268"/>
      <c r="D65" s="267"/>
      <c r="E65" s="267"/>
      <c r="F65" s="267"/>
      <c r="G65" s="269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3" x14ac:dyDescent="0.2">
      <c r="A66" s="266"/>
      <c r="B66" s="267"/>
      <c r="C66" s="268"/>
      <c r="D66" s="267"/>
      <c r="E66" s="267"/>
      <c r="F66" s="267"/>
      <c r="G66" s="269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266"/>
      <c r="B67" s="267"/>
      <c r="C67" s="268"/>
      <c r="D67" s="267"/>
      <c r="E67" s="267"/>
      <c r="F67" s="267"/>
      <c r="G67" s="269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A68" s="270"/>
      <c r="B68" s="271"/>
      <c r="C68" s="272"/>
      <c r="D68" s="271"/>
      <c r="E68" s="271"/>
      <c r="F68" s="271"/>
      <c r="G68" s="27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 x14ac:dyDescent="0.2">
      <c r="A69" s="3"/>
      <c r="B69" s="4"/>
      <c r="C69" s="191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3" x14ac:dyDescent="0.2">
      <c r="C70" s="193"/>
      <c r="D70" s="10"/>
      <c r="AG70" t="s">
        <v>193</v>
      </c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6">
    <mergeCell ref="A63:C63"/>
    <mergeCell ref="A64:G68"/>
    <mergeCell ref="C10:G10"/>
    <mergeCell ref="C12:G12"/>
    <mergeCell ref="C18:G18"/>
    <mergeCell ref="C34:G34"/>
    <mergeCell ref="C58:G58"/>
    <mergeCell ref="A1:G1"/>
    <mergeCell ref="C2:G2"/>
    <mergeCell ref="C3:G3"/>
    <mergeCell ref="C4:G4"/>
    <mergeCell ref="C37:G37"/>
    <mergeCell ref="C45:G45"/>
    <mergeCell ref="C47:G47"/>
    <mergeCell ref="C49:G49"/>
    <mergeCell ref="C56:G5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Strýček Matěj (MMB_OSM)</dc:creator>
  <cp:lastModifiedBy>Strýček Matěj (MMB_OSM)</cp:lastModifiedBy>
  <cp:lastPrinted>2019-03-19T12:27:02Z</cp:lastPrinted>
  <dcterms:created xsi:type="dcterms:W3CDTF">2009-04-08T07:15:50Z</dcterms:created>
  <dcterms:modified xsi:type="dcterms:W3CDTF">2026-01-26T12:34:23Z</dcterms:modified>
</cp:coreProperties>
</file>