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mbonline-my.sharepoint.com/personal/mala_pavla_brno_cz/Documents/Plocha/Bazén Ponávka/VZ Rekonstrukce bazénové vany/Zveřejnit/"/>
    </mc:Choice>
  </mc:AlternateContent>
  <xr:revisionPtr revIDLastSave="37" documentId="13_ncr:1_{B622E2CF-6F8F-4AA2-905B-11153FD1D8EF}" xr6:coauthVersionLast="47" xr6:coauthVersionMax="47" xr10:uidLastSave="{D93B7EC3-73B9-4317-853A-04384DB8AFD8}"/>
  <bookViews>
    <workbookView xWindow="-120" yWindow="-120" windowWidth="29040" windowHeight="15720" activeTab="6" xr2:uid="{00000000-000D-0000-FFFF-FFFF00000000}"/>
  </bookViews>
  <sheets>
    <sheet name="Stavba" sheetId="1" r:id="rId1"/>
    <sheet name="VzorPolozky" sheetId="10" state="hidden" r:id="rId2"/>
    <sheet name="SO01 D1.01 Pol" sheetId="12" r:id="rId3"/>
    <sheet name="SO01 D1.08 Pol" sheetId="13" r:id="rId4"/>
    <sheet name="SO01 D1.11.1 Pol" sheetId="14" r:id="rId5"/>
    <sheet name="SO01 D1.11.2 Pol" sheetId="15" r:id="rId6"/>
    <sheet name="SO01 D1.12 Pol" sheetId="16" r:id="rId7"/>
  </sheets>
  <externalReferences>
    <externalReference r:id="rId8"/>
  </externalReferences>
  <definedNames>
    <definedName name="CelkemDPHVypocet" localSheetId="0">Stavba!#REF!</definedName>
    <definedName name="CenaCelkem">Stavba!$G$27</definedName>
    <definedName name="CenaCelkemBezDPH">Stavba!$G$26</definedName>
    <definedName name="CenaCelkemVypocet" localSheetId="0">Stavba!#REF!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Stavba!#REF!</definedName>
    <definedName name="DPHZakl">Stavba!$G$24</definedName>
    <definedName name="dpsc" localSheetId="0">Stavba!$D$13</definedName>
    <definedName name="IČO" localSheetId="0">Stavba!$I$11</definedName>
    <definedName name="Mena">Stavba!$J$27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D1.01 Pol'!$1:$7</definedName>
    <definedName name="_xlnm.Print_Titles" localSheetId="3">'SO01 D1.08 Pol'!$1:$7</definedName>
    <definedName name="_xlnm.Print_Titles" localSheetId="4">'SO01 D1.11.1 Pol'!$1:$7</definedName>
    <definedName name="_xlnm.Print_Titles" localSheetId="5">'SO01 D1.11.2 Pol'!$1:$7</definedName>
    <definedName name="_xlnm.Print_Titles" localSheetId="6">'SO01 D1.12 Pol'!$1:$7</definedName>
    <definedName name="oadresa">Stavba!$D$6</definedName>
    <definedName name="Objednatel" localSheetId="0">Stavba!$D$5</definedName>
    <definedName name="Objekt" localSheetId="0">Stavba!#REF!</definedName>
    <definedName name="_xlnm.Print_Area" localSheetId="2">'SO01 D1.01 Pol'!$A$1:$I$259</definedName>
    <definedName name="_xlnm.Print_Area" localSheetId="3">'SO01 D1.08 Pol'!$A$1:$I$41</definedName>
    <definedName name="_xlnm.Print_Area" localSheetId="4">'SO01 D1.11.1 Pol'!$A$1:$G$45</definedName>
    <definedName name="_xlnm.Print_Area" localSheetId="5">'SO01 D1.11.2 Pol'!$A$1:$G$33</definedName>
    <definedName name="_xlnm.Print_Area" localSheetId="6">'SO01 D1.12 Pol'!$A$1:$G$54</definedName>
    <definedName name="_xlnm.Print_Area" localSheetId="0">Stavba!$A$1:$J$81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Stavba!#REF!</definedName>
    <definedName name="SazbaDPH1">'[1]Krycí list'!$C$30</definedName>
    <definedName name="SazbaDPH2" localSheetId="0">Stavba!$E$23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Stavba!$B$1:$J$34</definedName>
    <definedName name="ZakladDPHSni">Stavba!#REF!</definedName>
    <definedName name="ZakladDPHSniVypocet" localSheetId="0">Stavba!#REF!</definedName>
    <definedName name="ZakladDPHZakl">Stavba!$G$23</definedName>
    <definedName name="ZakladDPHZaklVypocet" localSheetId="0">Stavba!#REF!</definedName>
    <definedName name="ZaObjednatele">Stavba!$G$32</definedName>
    <definedName name="Zaokrouhleni">Stavba!$G$25</definedName>
    <definedName name="ZaZhotovitele">Stavba!$D$32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6" l="1"/>
  <c r="G10" i="16"/>
  <c r="G11" i="16"/>
  <c r="G12" i="16"/>
  <c r="G14" i="16"/>
  <c r="G13" i="16" s="1"/>
  <c r="I56" i="1" s="1"/>
  <c r="G15" i="16"/>
  <c r="G17" i="16"/>
  <c r="G18" i="16"/>
  <c r="G19" i="16"/>
  <c r="G20" i="16"/>
  <c r="G21" i="16"/>
  <c r="G22" i="16"/>
  <c r="G23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L44" i="16"/>
  <c r="G9" i="15"/>
  <c r="G10" i="15"/>
  <c r="G11" i="15"/>
  <c r="G8" i="15" s="1"/>
  <c r="I49" i="1" s="1"/>
  <c r="G13" i="15"/>
  <c r="G14" i="15"/>
  <c r="G16" i="15"/>
  <c r="G17" i="15"/>
  <c r="G18" i="15"/>
  <c r="G19" i="15"/>
  <c r="G20" i="15"/>
  <c r="G21" i="15"/>
  <c r="L23" i="15"/>
  <c r="G9" i="14"/>
  <c r="G10" i="14"/>
  <c r="G11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L35" i="14"/>
  <c r="G9" i="13"/>
  <c r="G10" i="13"/>
  <c r="G11" i="13"/>
  <c r="G12" i="13"/>
  <c r="G13" i="13"/>
  <c r="G14" i="13"/>
  <c r="I75" i="1" s="1"/>
  <c r="G15" i="13"/>
  <c r="G17" i="13"/>
  <c r="G18" i="13"/>
  <c r="G19" i="13"/>
  <c r="G21" i="13"/>
  <c r="G23" i="13"/>
  <c r="G24" i="13"/>
  <c r="G25" i="13"/>
  <c r="G26" i="13"/>
  <c r="G27" i="13"/>
  <c r="G29" i="13"/>
  <c r="G28" i="13" s="1"/>
  <c r="O31" i="13"/>
  <c r="AK247" i="12"/>
  <c r="AK244" i="12"/>
  <c r="AK236" i="12"/>
  <c r="G9" i="12"/>
  <c r="G11" i="12"/>
  <c r="G14" i="12"/>
  <c r="G16" i="12"/>
  <c r="G18" i="12"/>
  <c r="G20" i="12"/>
  <c r="G22" i="12"/>
  <c r="G24" i="12"/>
  <c r="G26" i="12"/>
  <c r="G44" i="12"/>
  <c r="G58" i="12"/>
  <c r="G60" i="12"/>
  <c r="G62" i="12"/>
  <c r="G64" i="12"/>
  <c r="G66" i="12"/>
  <c r="I58" i="1" s="1"/>
  <c r="G67" i="12"/>
  <c r="G69" i="12"/>
  <c r="G68" i="12" s="1"/>
  <c r="I60" i="1" s="1"/>
  <c r="G79" i="12"/>
  <c r="G78" i="12" s="1"/>
  <c r="I62" i="1" s="1"/>
  <c r="G82" i="12"/>
  <c r="G84" i="12"/>
  <c r="G86" i="12"/>
  <c r="G88" i="12"/>
  <c r="G91" i="12"/>
  <c r="G96" i="12"/>
  <c r="G99" i="12"/>
  <c r="G100" i="12"/>
  <c r="G103" i="12"/>
  <c r="G108" i="12"/>
  <c r="G111" i="12"/>
  <c r="G110" i="12" s="1"/>
  <c r="I65" i="1" s="1"/>
  <c r="G114" i="12"/>
  <c r="G118" i="12"/>
  <c r="G121" i="12"/>
  <c r="G122" i="12"/>
  <c r="G124" i="12"/>
  <c r="G128" i="12"/>
  <c r="G132" i="12"/>
  <c r="G134" i="12"/>
  <c r="G136" i="12"/>
  <c r="G138" i="12"/>
  <c r="G140" i="12"/>
  <c r="G142" i="12"/>
  <c r="G144" i="12"/>
  <c r="G146" i="12"/>
  <c r="G148" i="12"/>
  <c r="G150" i="12"/>
  <c r="G152" i="12"/>
  <c r="G158" i="12"/>
  <c r="G160" i="12"/>
  <c r="G162" i="12"/>
  <c r="G164" i="12"/>
  <c r="G166" i="12"/>
  <c r="G168" i="12"/>
  <c r="G170" i="12"/>
  <c r="G172" i="12"/>
  <c r="G174" i="12"/>
  <c r="G177" i="12"/>
  <c r="G179" i="12"/>
  <c r="G181" i="12"/>
  <c r="G183" i="12"/>
  <c r="G186" i="12"/>
  <c r="G188" i="12"/>
  <c r="G191" i="12"/>
  <c r="G192" i="12"/>
  <c r="G194" i="12"/>
  <c r="G196" i="12"/>
  <c r="G195" i="12" s="1"/>
  <c r="I70" i="1" s="1"/>
  <c r="G204" i="12"/>
  <c r="G206" i="12"/>
  <c r="G207" i="12"/>
  <c r="G211" i="12"/>
  <c r="G213" i="12"/>
  <c r="G214" i="12"/>
  <c r="G215" i="12"/>
  <c r="G217" i="12"/>
  <c r="G219" i="12"/>
  <c r="G218" i="12" s="1"/>
  <c r="I73" i="1" s="1"/>
  <c r="G223" i="12"/>
  <c r="G225" i="12"/>
  <c r="G226" i="12"/>
  <c r="G228" i="12"/>
  <c r="G229" i="12"/>
  <c r="G230" i="12"/>
  <c r="G231" i="12"/>
  <c r="G233" i="12"/>
  <c r="G235" i="12"/>
  <c r="G237" i="12"/>
  <c r="G238" i="12"/>
  <c r="G241" i="12"/>
  <c r="G243" i="12"/>
  <c r="G245" i="12"/>
  <c r="G246" i="12"/>
  <c r="O249" i="12"/>
  <c r="I18" i="1"/>
  <c r="G24" i="16" l="1"/>
  <c r="I61" i="1" s="1"/>
  <c r="G8" i="16"/>
  <c r="I53" i="1" s="1"/>
  <c r="G187" i="12"/>
  <c r="I69" i="1" s="1"/>
  <c r="G13" i="12"/>
  <c r="I57" i="1" s="1"/>
  <c r="P31" i="13"/>
  <c r="G16" i="16"/>
  <c r="I59" i="1" s="1"/>
  <c r="G224" i="12"/>
  <c r="I78" i="1" s="1"/>
  <c r="G20" i="13"/>
  <c r="I77" i="1" s="1"/>
  <c r="P249" i="12"/>
  <c r="G12" i="15"/>
  <c r="I50" i="1" s="1"/>
  <c r="G185" i="12"/>
  <c r="I68" i="1" s="1"/>
  <c r="G8" i="13"/>
  <c r="G203" i="12"/>
  <c r="I71" i="1" s="1"/>
  <c r="G81" i="12"/>
  <c r="I63" i="1" s="1"/>
  <c r="G8" i="14"/>
  <c r="G16" i="13"/>
  <c r="I76" i="1" s="1"/>
  <c r="G12" i="14"/>
  <c r="I55" i="1" s="1"/>
  <c r="G240" i="12"/>
  <c r="I80" i="1" s="1"/>
  <c r="I20" i="1" s="1"/>
  <c r="G127" i="12"/>
  <c r="I67" i="1" s="1"/>
  <c r="M44" i="16"/>
  <c r="M23" i="15"/>
  <c r="G15" i="15"/>
  <c r="I51" i="1" s="1"/>
  <c r="M35" i="14"/>
  <c r="G113" i="12"/>
  <c r="I66" i="1" s="1"/>
  <c r="G95" i="12"/>
  <c r="I64" i="1" s="1"/>
  <c r="G8" i="12"/>
  <c r="G232" i="12"/>
  <c r="I79" i="1" s="1"/>
  <c r="I19" i="1" s="1"/>
  <c r="G210" i="12"/>
  <c r="I72" i="1" s="1"/>
  <c r="J26" i="1"/>
  <c r="J24" i="1"/>
  <c r="J23" i="1"/>
  <c r="J25" i="1"/>
  <c r="E24" i="1"/>
  <c r="I17" i="1" l="1"/>
  <c r="I74" i="1"/>
  <c r="G31" i="13"/>
  <c r="G249" i="12"/>
  <c r="I54" i="1"/>
  <c r="G23" i="15"/>
  <c r="I52" i="1"/>
  <c r="G35" i="14"/>
  <c r="G44" i="16"/>
  <c r="I16" i="1" l="1"/>
  <c r="I21" i="1" s="1"/>
  <c r="G23" i="1" s="1"/>
  <c r="I81" i="1"/>
  <c r="A23" i="1" l="1"/>
  <c r="A24" i="1" s="1"/>
  <c r="J80" i="1"/>
  <c r="J65" i="1"/>
  <c r="J54" i="1"/>
  <c r="J74" i="1"/>
  <c r="J57" i="1"/>
  <c r="J56" i="1"/>
  <c r="J76" i="1"/>
  <c r="J50" i="1"/>
  <c r="J71" i="1"/>
  <c r="J58" i="1"/>
  <c r="J78" i="1"/>
  <c r="J53" i="1"/>
  <c r="J60" i="1"/>
  <c r="J61" i="1"/>
  <c r="J62" i="1"/>
  <c r="J69" i="1"/>
  <c r="J64" i="1"/>
  <c r="J63" i="1"/>
  <c r="J59" i="1"/>
  <c r="J77" i="1"/>
  <c r="J75" i="1"/>
  <c r="J66" i="1"/>
  <c r="J79" i="1"/>
  <c r="J55" i="1"/>
  <c r="J68" i="1"/>
  <c r="J70" i="1"/>
  <c r="J49" i="1"/>
  <c r="J72" i="1"/>
  <c r="J73" i="1"/>
  <c r="J52" i="1"/>
  <c r="J67" i="1"/>
  <c r="J51" i="1"/>
  <c r="G26" i="1"/>
  <c r="J81" i="1" l="1"/>
  <c r="G24" i="1"/>
  <c r="A25" i="1" l="1"/>
  <c r="G27" i="1" s="1"/>
  <c r="G25" i="1" s="1"/>
  <c r="A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<sst xmlns="http://schemas.openxmlformats.org/spreadsheetml/2006/main" count="1598" uniqueCount="631">
  <si>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</si>
  <si>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</si>
  <si>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</si>
  <si>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</si>
  <si>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</si>
  <si>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</si>
  <si>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</si>
  <si>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</si>
  <si>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</si>
  <si>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</si>
  <si>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</si>
  <si>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</si>
  <si>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</si>
  <si>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základní DPH</t>
  </si>
  <si>
    <t xml:space="preserve">Základní DPH </t>
  </si>
  <si>
    <t>Rekapitulace dílčích částí</t>
  </si>
  <si>
    <t>Číslo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</si>
  <si>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</si>
  <si>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</si>
  <si>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</si>
  <si>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</si>
  <si>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</si>
  <si>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</si>
  <si>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</si>
  <si>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</si>
  <si>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</si>
  <si>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</si>
  <si>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</si>
  <si>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</si>
  <si>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</si>
  <si>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</si>
  <si>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</si>
  <si>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</si>
  <si>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</si>
  <si>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IČO:</t>
  </si>
  <si>
    <t>11364-003-000</t>
  </si>
  <si>
    <t>REKONSTRUKCE BAZÉNOVÉ VANY V OBJEKTU KRYTÉHO PLAVECKÉHO BAZÉNU PONÁVKA</t>
  </si>
  <si>
    <t>HUTNÍ PROJEKT Frýdek-Místek a.s.</t>
  </si>
  <si>
    <t>28. října 1495</t>
  </si>
  <si>
    <t>Frýdek-Místek-Místek</t>
  </si>
  <si>
    <t>73801</t>
  </si>
  <si>
    <t>45193584</t>
  </si>
  <si>
    <t>CZ45193584</t>
  </si>
  <si>
    <t>SO01</t>
  </si>
  <si>
    <t>BAZÉN</t>
  </si>
  <si>
    <t>D1.01</t>
  </si>
  <si>
    <t>Architektonicko stavební řešení</t>
  </si>
  <si>
    <t>D1.08</t>
  </si>
  <si>
    <t>Elektroinstalace silnoproudé</t>
  </si>
  <si>
    <t>D1.11.1</t>
  </si>
  <si>
    <t>Bazénová technologie - Okruh A</t>
  </si>
  <si>
    <t>D1.11.2</t>
  </si>
  <si>
    <t>Bazénová technologie -  Demontáže</t>
  </si>
  <si>
    <t>D1.12</t>
  </si>
  <si>
    <t>Nerezový bazén</t>
  </si>
  <si>
    <t>CZK</t>
  </si>
  <si>
    <t>#POPS</t>
  </si>
  <si>
    <t>Popis stavby: 11364-003-000 - REKONSTRUKCE BAZÉNOVÉ VANY V OBJEKTU KRYTÉHO PLAVECKÉHO BAZÉNU PONÁVKA</t>
  </si>
  <si>
    <t>#POPO</t>
  </si>
  <si>
    <t>Popis objektu: SO01 - BAZÉN</t>
  </si>
  <si>
    <t>#POPR</t>
  </si>
  <si>
    <t>Popis rozpočtu: D1.01 - Architektonicko stavební řešení</t>
  </si>
  <si>
    <t>Popis rozpočtu: D1.08 - Elektroinstalace silnoproudé</t>
  </si>
  <si>
    <t>Popis rozpočtu: D1.11.1 - Bazénová technologie - Okruh A</t>
  </si>
  <si>
    <t>Popis rozpočtu: D1.11.2 - Bazénová technologie -  Demontáže</t>
  </si>
  <si>
    <t>Popis rozpočtu: D1.12 - Nerezový bazén</t>
  </si>
  <si>
    <t>Rekapitulace dílů</t>
  </si>
  <si>
    <t>Typ dílu</t>
  </si>
  <si>
    <t>_4</t>
  </si>
  <si>
    <t>Demontáž plastového potrubí, vč. vnitrostaveništního přesunu</t>
  </si>
  <si>
    <t>_5</t>
  </si>
  <si>
    <t>Demontáž přírubových armatur, vč. vnitrostaveništního přesunu</t>
  </si>
  <si>
    <t>_6</t>
  </si>
  <si>
    <t>Demontáž přírub, vč. vnitrostaveništního přesunu</t>
  </si>
  <si>
    <t>0</t>
  </si>
  <si>
    <t>Nepřiřazený díl</t>
  </si>
  <si>
    <t>1</t>
  </si>
  <si>
    <t>TĚLESO BAZÉNU</t>
  </si>
  <si>
    <t>Zemní práce</t>
  </si>
  <si>
    <t>1.16.</t>
  </si>
  <si>
    <t>Potrubí PVC-U</t>
  </si>
  <si>
    <t>2</t>
  </si>
  <si>
    <t>VNITŘNÍ VESTAVBY DO BAZÉNU</t>
  </si>
  <si>
    <t>Základy a zvláštní zakládání</t>
  </si>
  <si>
    <t>27</t>
  </si>
  <si>
    <t>Základy</t>
  </si>
  <si>
    <t>3</t>
  </si>
  <si>
    <t>BAZÉNOVÁ HYDRAULIKA</t>
  </si>
  <si>
    <t>Svislé a kompletní konstrukce</t>
  </si>
  <si>
    <t>4</t>
  </si>
  <si>
    <t>VYBAVENÍ BAZÉNU</t>
  </si>
  <si>
    <t>6</t>
  </si>
  <si>
    <t>Úpravy povrchu, podlahy</t>
  </si>
  <si>
    <t>61</t>
  </si>
  <si>
    <t>Úpravy povrchů vnitřní</t>
  </si>
  <si>
    <t>63</t>
  </si>
  <si>
    <t>Podlahy a podlahové konstrukce</t>
  </si>
  <si>
    <t>8</t>
  </si>
  <si>
    <t>Trubní vedení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</si>
  <si>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</si>
  <si>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</si>
  <si>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</si>
  <si>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</si>
  <si>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</si>
  <si>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</si>
  <si>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</si>
  <si>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</si>
  <si>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</si>
  <si>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</si>
  <si>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767</t>
  </si>
  <si>
    <t>Konstrukce zámečnické</t>
  </si>
  <si>
    <t>771</t>
  </si>
  <si>
    <t>Podlahy z dlaždic a obklady</t>
  </si>
  <si>
    <t>784</t>
  </si>
  <si>
    <t>Malby</t>
  </si>
  <si>
    <t>E.01</t>
  </si>
  <si>
    <t xml:space="preserve">KABELY A VODIČE </t>
  </si>
  <si>
    <t>E.04</t>
  </si>
  <si>
    <t xml:space="preserve">ÚLOŽNÝ MATERIÁL </t>
  </si>
  <si>
    <t>E.05</t>
  </si>
  <si>
    <t>REVIZE A HZS</t>
  </si>
  <si>
    <t>E.07.03</t>
  </si>
  <si>
    <t>ROZVÁDĚČ PR5 - ÚPRAVA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</si>
  <si>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</si>
  <si>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</si>
  <si>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</si>
  <si>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</si>
  <si>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</si>
  <si>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</si>
  <si>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</si>
  <si>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</si>
  <si>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</si>
  <si>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</si>
  <si>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</si>
  <si>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</si>
  <si>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</si>
  <si>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</si>
  <si>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</si>
  <si>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</si>
  <si>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Typ položky</t>
  </si>
  <si>
    <t>Stav položky</t>
  </si>
  <si>
    <t>Díl:</t>
  </si>
  <si>
    <t>DIL</t>
  </si>
  <si>
    <t>174101102R00</t>
  </si>
  <si>
    <t>Zásyp ruční se zhutněním</t>
  </si>
  <si>
    <t>m3</t>
  </si>
  <si>
    <t>Práce</t>
  </si>
  <si>
    <t>Běžná</t>
  </si>
  <si>
    <t>POL1_</t>
  </si>
  <si>
    <t>pod ZD1 : 8,85*7,7*0,8+2,5*0,8/2*7,7</t>
  </si>
  <si>
    <t>VV</t>
  </si>
  <si>
    <t>58344197R</t>
  </si>
  <si>
    <t>Štěrkodrtě frakce 0-63 A</t>
  </si>
  <si>
    <t>t</t>
  </si>
  <si>
    <t>Specifikace</t>
  </si>
  <si>
    <t>POL3_</t>
  </si>
  <si>
    <t>pod ZD1 : 62,21*1,85</t>
  </si>
  <si>
    <t>271571111R00</t>
  </si>
  <si>
    <t>Polštář základu ze štěrkopísku tříděného</t>
  </si>
  <si>
    <t>tl.50 mm : 25,5*7,7*0,05</t>
  </si>
  <si>
    <t>271571112R00</t>
  </si>
  <si>
    <t>Polštář základu ze štěrkopísku netříděného</t>
  </si>
  <si>
    <t>nad ZD1 : 4,4*6,3*0,27+9,85*6,3*0,45+4,7*6,3*0,6+4,5*6,3*0,35</t>
  </si>
  <si>
    <t>273321411R00</t>
  </si>
  <si>
    <t>Železobeton základových desek C 25/30</t>
  </si>
  <si>
    <t>ZD1 : 11,32*7,7*0,3+4,149*7,7*0,15</t>
  </si>
  <si>
    <t>273361821R00</t>
  </si>
  <si>
    <t>Výztuž základových desek z betonářské oceli B500B (10 505)</t>
  </si>
  <si>
    <t>ZD1 - viz výkaz výztuže : 1598,311*0,001</t>
  </si>
  <si>
    <t>PB, patky, pasy - viz výkaz výztuže : 565,378*0,001</t>
  </si>
  <si>
    <t>273361921RT4</t>
  </si>
  <si>
    <t>Výztuž základových desek ze svařovaných sítí KH 30, drát d 6,0 mm, oko 100 x 100 mm</t>
  </si>
  <si>
    <t>viz výkaz výztuže : 258*0,001</t>
  </si>
  <si>
    <t>275321411R00</t>
  </si>
  <si>
    <t>Železobeton základových patek C 25/30</t>
  </si>
  <si>
    <t>ZP1 : (0,15*0,1+0,1*0,7+8,55*0,5)*0,26</t>
  </si>
  <si>
    <t>PZ1 : 0,6*0,6*0,191</t>
  </si>
  <si>
    <t>PZ2 : 0,6*0,6*0,391</t>
  </si>
  <si>
    <t>PB1 : 0,55*0,32*7,7</t>
  </si>
  <si>
    <t>PB2 : 0,5*0,32*7,7</t>
  </si>
  <si>
    <t>PB3 : 0,5*0,602*7,7</t>
  </si>
  <si>
    <t>PB4 : 0,53*0,26*7,7</t>
  </si>
  <si>
    <t>PB6 : 0,4*0,32*8,8</t>
  </si>
  <si>
    <t>PB7/1 : 0,4*0,367*4,25</t>
  </si>
  <si>
    <t>PB7/2 : 0,4*0,457*4,25</t>
  </si>
  <si>
    <t>PB8/1 : 0,4*0,55*5</t>
  </si>
  <si>
    <t>PB8/2 : 0,4*0,65*5</t>
  </si>
  <si>
    <t>PB9 : 0,4*0,646*10,54</t>
  </si>
  <si>
    <t>PB10/1 : 0,4*0,489*4,5</t>
  </si>
  <si>
    <t>0,4*0,335*4,5</t>
  </si>
  <si>
    <t>PB11 : 0,6*0,32*2,2</t>
  </si>
  <si>
    <t>0,6*0,32*22,3</t>
  </si>
  <si>
    <t>275351215RT1</t>
  </si>
  <si>
    <t>Bednění stěn základových patek - zřízení bednicí materiál prkna</t>
  </si>
  <si>
    <t>m2</t>
  </si>
  <si>
    <t>ZP1 : (8,55*2+0,7+0,7)*0,4</t>
  </si>
  <si>
    <t>PZ1 : 2,4*0,3</t>
  </si>
  <si>
    <t>PZ2 : 2,4*0,4</t>
  </si>
  <si>
    <t>PB1 : 7,7*0,4</t>
  </si>
  <si>
    <t>PB2 : 7,7*0,4*2</t>
  </si>
  <si>
    <t>PB3 : 7,7*0,7*2</t>
  </si>
  <si>
    <t>PB4 : 7,7*0,4</t>
  </si>
  <si>
    <t>PB6 : 8,8*0,4</t>
  </si>
  <si>
    <t>PB7 : 8,5*0,6</t>
  </si>
  <si>
    <t>PB8 : 10*0,7</t>
  </si>
  <si>
    <t>PB9 : 10,54*0,8</t>
  </si>
  <si>
    <t>PB10 : 9*0,7</t>
  </si>
  <si>
    <t>PB11 : 24,5*2*0,4</t>
  </si>
  <si>
    <t>275351216R00</t>
  </si>
  <si>
    <t>Bednění stěn základových patek - odstranění</t>
  </si>
  <si>
    <t>Včetně očištění, vytřídění a uložení bednícího materiálu.</t>
  </si>
  <si>
    <t>POP</t>
  </si>
  <si>
    <t>275361921RT4</t>
  </si>
  <si>
    <t>Výztuž základových patek ze svařovaných sítí KH 30, drát d 6,0 mm, oko 100 x 100 mm</t>
  </si>
  <si>
    <t>PB, patky, pasy - viz výkaz výztuže : 103*0,001</t>
  </si>
  <si>
    <t>289971211R00</t>
  </si>
  <si>
    <t>Zřízení vrstvy z geotextilie sklon do 1:5 š.do 3 m</t>
  </si>
  <si>
    <t>25,5*7,7</t>
  </si>
  <si>
    <t>69366198R</t>
  </si>
  <si>
    <t>Geotextilie FILTEK 300 g/m2 ze 100% PP</t>
  </si>
  <si>
    <t>196,35*1,15</t>
  </si>
  <si>
    <t>R_3171304</t>
  </si>
  <si>
    <t>ZD1 - distanční prvky D+M</t>
  </si>
  <si>
    <t>soubor</t>
  </si>
  <si>
    <t>380931113R00</t>
  </si>
  <si>
    <t>Vložení trnu průměru 10 mm do betonu na dvousložkové lepidlo, bez dodávky trnu</t>
  </si>
  <si>
    <t>kus</t>
  </si>
  <si>
    <t>PZ2 : 0,1*6</t>
  </si>
  <si>
    <t>ZP1 : 0,1*56</t>
  </si>
  <si>
    <t>PB3 : 0,1*31*2</t>
  </si>
  <si>
    <t>PB4 : 0,12*31*2</t>
  </si>
  <si>
    <t>PB8/2 : 0,12*20*2</t>
  </si>
  <si>
    <t>PB9 : 0,12*62*2</t>
  </si>
  <si>
    <t>PB10/1 : 0,12*18*2</t>
  </si>
  <si>
    <t>0,12*49*2</t>
  </si>
  <si>
    <t>602011151R00</t>
  </si>
  <si>
    <t>Štuk na stěnách sanační Cemix 034, ručně</t>
  </si>
  <si>
    <t>č.0105+0109 : 201,42</t>
  </si>
  <si>
    <t>602011105R00</t>
  </si>
  <si>
    <t>Postřik maltou sanační Cemix WTA 044, ručně</t>
  </si>
  <si>
    <t>č.0105+0109 viz pol.97801-3191 : 201,42</t>
  </si>
  <si>
    <t>602011124R00</t>
  </si>
  <si>
    <t>Podhoz sanační Cemix WTA 014 ručně, tl. 15 mm</t>
  </si>
  <si>
    <t>602011126R00</t>
  </si>
  <si>
    <t>Omítka jádr.sanační Cemix WTA 024 ručně, tl. 20 mm</t>
  </si>
  <si>
    <t>611100012RAA</t>
  </si>
  <si>
    <t>Oprava omítek stropů vnitřních vápenocem.štukových oprava ze 30 %, malba</t>
  </si>
  <si>
    <t>Agregovaná položka</t>
  </si>
  <si>
    <t>POL2_</t>
  </si>
  <si>
    <t>1.PP - č.0101 : 42,94</t>
  </si>
  <si>
    <t>č.0106-0108 : 27,8</t>
  </si>
  <si>
    <t>612100032RAA</t>
  </si>
  <si>
    <t>Oprava omítek stěn vnitřních vápenocem. štukových oprava ze 30 %, malba</t>
  </si>
  <si>
    <t>1.PP - č.0101 : 72</t>
  </si>
  <si>
    <t>č.0106 : 28,8</t>
  </si>
  <si>
    <t>č.0107 : 59,5</t>
  </si>
  <si>
    <t>631312511R00</t>
  </si>
  <si>
    <t>Mazanina betonová tl. 5 - 8 cm C 12/15</t>
  </si>
  <si>
    <t>Včetně vytvoření dilatačních spár, bez zaplnění.</t>
  </si>
  <si>
    <t>pod ZD1 - 50 mm : 7,7*11,2*0,05</t>
  </si>
  <si>
    <t>632457205R00</t>
  </si>
  <si>
    <t>Příplatek-potěr obyč.,oc.hlad.,rovinný,další 1 cm</t>
  </si>
  <si>
    <t>632451236R00</t>
  </si>
  <si>
    <t>Potěr pískocementový hlazený ocel. hlad. tl. 50 mm</t>
  </si>
  <si>
    <t>1.NP - okolo bazénu - doplnění podlahy - spádový : 26,5*(0,285+0,285)</t>
  </si>
  <si>
    <t>8*(0,3+0,315)</t>
  </si>
  <si>
    <t>R_3171203</t>
  </si>
  <si>
    <t>Zakrývání podlahy před poškozením</t>
  </si>
  <si>
    <t xml:space="preserve">montáž + demontáž (lepenka, PE folie apod.) : </t>
  </si>
  <si>
    <t>1.NP - č.101 : 26,5*(1,525+2,625)+12,8*1,425+10,6*3,275</t>
  </si>
  <si>
    <t>1.PP - č.0105 : 11,1</t>
  </si>
  <si>
    <t>č.0109 : 52,82</t>
  </si>
  <si>
    <t>R_3171324</t>
  </si>
  <si>
    <t>Lokální oprava betonových podlah  D+M cca 20 %</t>
  </si>
  <si>
    <t>1.PP - č.0101-0107, 0109 : 160,13</t>
  </si>
  <si>
    <t>R_3171323</t>
  </si>
  <si>
    <t>Systémové těsnění prostupů D+M</t>
  </si>
  <si>
    <t>ks</t>
  </si>
  <si>
    <t>1.PP - prostup č.1+2 : 2</t>
  </si>
  <si>
    <t>952901411R00</t>
  </si>
  <si>
    <t>Vyčištění ostatních objektů</t>
  </si>
  <si>
    <t>č.0106 : 4,73</t>
  </si>
  <si>
    <t>č.0107 : 11,52</t>
  </si>
  <si>
    <t>953941312R00</t>
  </si>
  <si>
    <t>Osazení požárního hasicího přístroje na stěnu</t>
  </si>
  <si>
    <t>953981103R00</t>
  </si>
  <si>
    <t>Chemické kotvy do betonu, hl. 110 mm, M 12, ampule</t>
  </si>
  <si>
    <t>OK : 6*4</t>
  </si>
  <si>
    <t>44984124R</t>
  </si>
  <si>
    <t>Přístroj hasicí práškový NEURUPPIN PG 6 PDC</t>
  </si>
  <si>
    <t>1.PP : 2</t>
  </si>
  <si>
    <t>1.NP : 2</t>
  </si>
  <si>
    <t>962052211R00</t>
  </si>
  <si>
    <t>Bourání zdiva železobetonového nadzákladového</t>
  </si>
  <si>
    <t>bazén - stěny - řez B-B - pravá strana : 8,2*0,35*0,15+0,55*8,35*1,38+8*0,25*1,108</t>
  </si>
  <si>
    <t>levá strana : 8*0,45*0,4+8*0,25*1,2</t>
  </si>
  <si>
    <t>řez A-A : 14,9*0,45*0,4+24,4*0,25*1,2*2+9,5*0,45*0,2</t>
  </si>
  <si>
    <t>965042141R00</t>
  </si>
  <si>
    <t>Bourání mazanin betonových tl. 10 cm, nad 4 m2</t>
  </si>
  <si>
    <t>bazén - dno - podkladní beton 50 mm : 24,6*7,7*0,05</t>
  </si>
  <si>
    <t>965042241R00</t>
  </si>
  <si>
    <t>Bourání mazanin betonových tl. nad 10 cm, nad 4 m2</t>
  </si>
  <si>
    <t>bazén - dno : 24,85*7,65*0,3</t>
  </si>
  <si>
    <t>965043341R00</t>
  </si>
  <si>
    <t>Bourání podkladů bet., potěr tl. 10 cm, nad 4 m2</t>
  </si>
  <si>
    <t>1.NP - podlaha okolo bazénu : (9*1+9*0,4+25,15*0,4*2)*0,1</t>
  </si>
  <si>
    <t>tl.50 mm - bazén - dno : 24,4*7,4*0,05</t>
  </si>
  <si>
    <t>965049112RT2</t>
  </si>
  <si>
    <t>Příplatek, bourání mazanin se svař.síťí nad 10 cm oboustranná výztuž svařovanou sítí</t>
  </si>
  <si>
    <t>965081713R00</t>
  </si>
  <si>
    <t>Bourání dlažeb keramických tl.10 mm, nad 1 m2</t>
  </si>
  <si>
    <t>1.NP - podlaha okolo bazénu : 9*1+9*0,4+25,15*0,4*2</t>
  </si>
  <si>
    <t>bazén - dno : 24,40*7,4</t>
  </si>
  <si>
    <t>965082941R00</t>
  </si>
  <si>
    <t>Odstranění násypu tl. nad 20 cm jakékoliv plochy</t>
  </si>
  <si>
    <t>7,7*8,85*1+2,5*7,7*0,8+3,8*7,7*0,25+5*7,7*0,1</t>
  </si>
  <si>
    <t>970051160R00</t>
  </si>
  <si>
    <t>Vrtání jádrové do ŽB do D 160 mm</t>
  </si>
  <si>
    <t>m</t>
  </si>
  <si>
    <t>1.PP - odkaz 5 : 0,7</t>
  </si>
  <si>
    <t>970051250R00</t>
  </si>
  <si>
    <t>Vrtání jádrové do ŽB do D 250 mm</t>
  </si>
  <si>
    <t>1.PP - odkaz 4 : 0,7</t>
  </si>
  <si>
    <t>970051300R00</t>
  </si>
  <si>
    <t>Vrtání jádrové do ŽB do D 300 mm</t>
  </si>
  <si>
    <t>1.PP - odkaz 1 : 0,3</t>
  </si>
  <si>
    <t>odkaz 2 : 0,3</t>
  </si>
  <si>
    <t>odkaz 3 : 0,55</t>
  </si>
  <si>
    <t>odkaz 6 : 0,55</t>
  </si>
  <si>
    <t>odkaz 7 : 0,55</t>
  </si>
  <si>
    <t>970053300R00</t>
  </si>
  <si>
    <t>Příp. za jádr. vrt. ve H nad 1,5 m ŽB do D 300 mm</t>
  </si>
  <si>
    <t>0,3*2+0,55*3</t>
  </si>
  <si>
    <t>970054160R00</t>
  </si>
  <si>
    <t>Příp. za jádr. vrt. vodor. ve stěně ŽB do D 160 mm</t>
  </si>
  <si>
    <t>odkaz 5 : 0,7</t>
  </si>
  <si>
    <t>970054250R00</t>
  </si>
  <si>
    <t>Příp. za jádr. vrt. vodor. ve stěně ŽB do D 250 mm</t>
  </si>
  <si>
    <t>odkaz 4 : 0,7</t>
  </si>
  <si>
    <t>970054300R00</t>
  </si>
  <si>
    <t>Příp. za jádr. vrt. vodor. ve stěně ŽB do D 300 mm</t>
  </si>
  <si>
    <t>970055300R00</t>
  </si>
  <si>
    <t>Příp. za šikmé jádr. vrt. v ŽB do D 300 mm</t>
  </si>
  <si>
    <t>odkaz 6,7 : 0,55*2</t>
  </si>
  <si>
    <t>970241150R00</t>
  </si>
  <si>
    <t>Řezání prostého betonu hl. řezu 150 mm</t>
  </si>
  <si>
    <t>1.NP - hrana odbourané podlahy : (26,6+9)*2</t>
  </si>
  <si>
    <t>970251250R00</t>
  </si>
  <si>
    <t>Řezání železobetonu hl. řezu 250 mm</t>
  </si>
  <si>
    <t>bazénová vana - stěny - předpoklad : 8*2+24,9*2</t>
  </si>
  <si>
    <t>970251300R00</t>
  </si>
  <si>
    <t>Řezání železobetonu hl. řezu 300 mm</t>
  </si>
  <si>
    <t>bazénová vana - dno - předpoklad : 7,7*5</t>
  </si>
  <si>
    <t>978013191R00</t>
  </si>
  <si>
    <t>Otlučení omítek vnitřních stěn v rozsahu do 100 %</t>
  </si>
  <si>
    <t>1.PP - č.0105 : 19,7*3,08-0,9*3,08-1,35*2</t>
  </si>
  <si>
    <t>č.0109 : 3,85*2,8*2+(28,85+26,1)*2,01+(9,7+1,85)*1,23</t>
  </si>
  <si>
    <t>978023411R00</t>
  </si>
  <si>
    <t>Vysekání a úprava spár zdiva cihelného mimo komín.</t>
  </si>
  <si>
    <t>viz pol.97801-3191 : 201,42</t>
  </si>
  <si>
    <t>978059531R00</t>
  </si>
  <si>
    <t>Odsekání vnitřních obkladů stěn nad 2 m2</t>
  </si>
  <si>
    <t>bazén : 7,4*1,6+7,4*1,108+15*1,6*2+9,4*1,45*2</t>
  </si>
  <si>
    <t>R_3171198</t>
  </si>
  <si>
    <t>Demontáž roštnice</t>
  </si>
  <si>
    <t>včetně likvidace suti : (25,15+7,65)*2</t>
  </si>
  <si>
    <t>R_3171204</t>
  </si>
  <si>
    <t>Demontáž bazénových doplňků</t>
  </si>
  <si>
    <t>madla, startovní bloky, lana apod., včetně likvidace suti : 1</t>
  </si>
  <si>
    <t>999281145R00</t>
  </si>
  <si>
    <t>Přesun hmot pro opravy a údržbu do v. 6 m, nošením</t>
  </si>
  <si>
    <t>POL1_1</t>
  </si>
  <si>
    <t>711212000RU1</t>
  </si>
  <si>
    <t>Penetrace podkladu pod hydroizolační hmoty, včetně dodávky Primer G (fa Mapei)</t>
  </si>
  <si>
    <t xml:space="preserve">okolo bazénu - doplnění podlahy : </t>
  </si>
  <si>
    <t>viz pol.63245-1236 : 20,025</t>
  </si>
  <si>
    <t>711212012RT3</t>
  </si>
  <si>
    <t>Hydroizolační povlak vyztužený tkaninou Mapelastic (fa Mapei), pružná hydroizolace</t>
  </si>
  <si>
    <t>R_3171322</t>
  </si>
  <si>
    <t>Oprava bazénové folie D+M</t>
  </si>
  <si>
    <t>1.PP - č.0108 - odhad, zadáno 5000 Kč : 1</t>
  </si>
  <si>
    <t>998711201R00</t>
  </si>
  <si>
    <t>Přesun hmot pro izolace proti vodě, výšky do 6 m</t>
  </si>
  <si>
    <t>POL1_7</t>
  </si>
  <si>
    <t>713511371RT9</t>
  </si>
  <si>
    <t>Nátěr protipožární třívrstvý Promapaint nosníků I a H požární odolnost R 15</t>
  </si>
  <si>
    <t>Nátěr je tvořen základním nátěrem, zpěňujícím nátěrem a krycím nátěrem vč. dodávky.</t>
  </si>
  <si>
    <t>Včetně pomocného lešení o výšce podlahy do 1900 mm a pro zatížení do 1,5 kPa.</t>
  </si>
  <si>
    <t xml:space="preserve">dle ČSN EN ISO 14713 - 1: C2 : </t>
  </si>
  <si>
    <t>OK - I 180 : 8,55*0,641</t>
  </si>
  <si>
    <t>TH 100/100 : 4,8*0,4</t>
  </si>
  <si>
    <t>P10 : 0,22*0,22*2*6</t>
  </si>
  <si>
    <t>767996801R00</t>
  </si>
  <si>
    <t>Demontáž atypických ocelových konstr. do 50 kg</t>
  </si>
  <si>
    <t>kg</t>
  </si>
  <si>
    <t>žebřík : 20</t>
  </si>
  <si>
    <t>R_3171214</t>
  </si>
  <si>
    <t>I 180 - uklínování D+M</t>
  </si>
  <si>
    <t>R_3171215</t>
  </si>
  <si>
    <t>OK - pochycení ochozu  D+M</t>
  </si>
  <si>
    <t>viz výpis prvků : 339</t>
  </si>
  <si>
    <t xml:space="preserve">S235 JR - konstrukce, ČSN EN 1090 - 2: EXC2 : </t>
  </si>
  <si>
    <t>771101210R00</t>
  </si>
  <si>
    <t>Penetrace podkladu pod dlažby</t>
  </si>
  <si>
    <t>1.NP - okolo bazénu - doplnění podlahy, viz pol.63245-1236 : 20,025</t>
  </si>
  <si>
    <t>771575109R00</t>
  </si>
  <si>
    <t>Montáž podlah keram.,hladké, tmel, 30x30 cm</t>
  </si>
  <si>
    <t>771579793R00</t>
  </si>
  <si>
    <t>Příplatek za spárovací hmotu - plošně,keram.dlažba</t>
  </si>
  <si>
    <t>597642030R</t>
  </si>
  <si>
    <t>Dlažba keramická dle výběru</t>
  </si>
  <si>
    <t>protiskluznost B : 20,025*1,1</t>
  </si>
  <si>
    <t>998771201R00</t>
  </si>
  <si>
    <t>Přesun hmot pro podlahy z dlaždic, výšky do 6 m</t>
  </si>
  <si>
    <t>784181201R00</t>
  </si>
  <si>
    <t>Penetrace podkladu nátěrem Keim-Spezial-Fixativ,1x</t>
  </si>
  <si>
    <t xml:space="preserve">sanační omítka : </t>
  </si>
  <si>
    <t>1.PP - stěny - č.0105 : 60,67</t>
  </si>
  <si>
    <t>č.0109 : 146,21</t>
  </si>
  <si>
    <t>784182211R00</t>
  </si>
  <si>
    <t>Malba vápenná Athenit-forte, bílá, bez penetr. 2 x sanační omítka</t>
  </si>
  <si>
    <t>979011111R00</t>
  </si>
  <si>
    <t>Svislá doprava suti a vybour. hmot za 2.NP a 1.PP</t>
  </si>
  <si>
    <t>POL1_9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</si>
  <si>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</si>
  <si>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</si>
  <si>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</si>
  <si>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</si>
  <si>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</si>
  <si>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</si>
  <si>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</si>
  <si>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</si>
  <si>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</si>
  <si>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979990103R00</t>
  </si>
  <si>
    <t>Poplatek za uložení suti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</si>
  <si>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</si>
  <si>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</si>
  <si>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</si>
  <si>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</si>
  <si>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</si>
  <si>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</si>
  <si>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005122010R</t>
  </si>
  <si>
    <t>Provoz objednatele</t>
  </si>
  <si>
    <t>Náklady na ztížené provádění stavebních prací v důsledku nepřerušeného provozu na staveništi nebo v případech nepřerušeného provozu v objektech v nichž se stavební práce provádí.</t>
  </si>
  <si>
    <t>005123020T</t>
  </si>
  <si>
    <t>Ztížené podmínky</t>
  </si>
  <si>
    <t>005124010R</t>
  </si>
  <si>
    <t>Koordinační činnost</t>
  </si>
  <si>
    <t>Koordinace stavebních a technologických dodávek stavby.</t>
  </si>
  <si>
    <t>005211010R</t>
  </si>
  <si>
    <t>Předání a převzetí staveniště</t>
  </si>
  <si>
    <t>Náklady spojené s účastí zhotovitele na předání a převzetí staveniště.</t>
  </si>
  <si>
    <t>005211080R</t>
  </si>
  <si>
    <t>Bezpečnostní a hygienická opatření na staveništi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</si>
  <si>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</si>
  <si>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005211090T</t>
  </si>
  <si>
    <t>Úklid staveniště</t>
  </si>
  <si>
    <t>00524 R</t>
  </si>
  <si>
    <t>Předání a převzetí díla</t>
  </si>
  <si>
    <t>Náklady zhotovitele, které vzniknou v souvislosti s povinnostmi zhotovitele při předání a převzetí díla.</t>
  </si>
  <si>
    <t>SUM</t>
  </si>
  <si>
    <t>POPUZIV</t>
  </si>
  <si>
    <t>END</t>
  </si>
  <si>
    <t>210810046RT3</t>
  </si>
  <si>
    <t>Kabel CYKY-m 750 V 3 x 2,5 mm2 pevně uložený včetně dodávky CYKY 3Cx2.5</t>
  </si>
  <si>
    <t>210800626RT1</t>
  </si>
  <si>
    <t>Vodič nn a vn CYA 6 mm2 uložený volně včetně dodávky vodiče CYA 6</t>
  </si>
  <si>
    <t>PC21045014501</t>
  </si>
  <si>
    <t>Svorka připojovací Cu včetně dodávky svorky SP kovových částí d 3-12 mm</t>
  </si>
  <si>
    <t>210100001R00</t>
  </si>
  <si>
    <t>Ukončení vodičů v rozvaděči + zapojení do 2,5 mm2</t>
  </si>
  <si>
    <t>210100003R00</t>
  </si>
  <si>
    <t>Ukončení vodičů v rozvaděči + zapojení do 16 mm2</t>
  </si>
  <si>
    <t>210010012RT1</t>
  </si>
  <si>
    <t>Trubka tuhá z PVC volně/pod omítku + kolena 23 mm včetně dodávky trubky 1525</t>
  </si>
  <si>
    <t>905      R01</t>
  </si>
  <si>
    <t>Hzs-revize provoz.souboru a st.obj. Revize</t>
  </si>
  <si>
    <t>h</t>
  </si>
  <si>
    <t>905  002    R01</t>
  </si>
  <si>
    <t>Úprava stávajícího zařízení</t>
  </si>
  <si>
    <t>905  003    R01</t>
  </si>
  <si>
    <t>Napojení na stávající zařízení</t>
  </si>
  <si>
    <t>PC358939322321</t>
  </si>
  <si>
    <t>Rozvodnice 24 mod pro nástěnnou montáž, neprůhledné dveře, krytí IP44,   PE+N, barva RAL9016, materiál : ocel-plech</t>
  </si>
  <si>
    <t>vč.příslušenství, svorky, vývodky, vnitřní propojení, apod.</t>
  </si>
  <si>
    <t>35822001012R</t>
  </si>
  <si>
    <t>Jistič do 80 A 1 pól. charakteristika B, LTN-6B-1</t>
  </si>
  <si>
    <t>35822001060R</t>
  </si>
  <si>
    <t>Jistič do 80 A 1pól. charakteristika D, LTN-16D-1</t>
  </si>
  <si>
    <t>PC358366782</t>
  </si>
  <si>
    <t>stykač 1p,230V, 16A AC3, manuální ovládání</t>
  </si>
  <si>
    <t>210120421R00</t>
  </si>
  <si>
    <t>Jistič jednopólový modulární</t>
  </si>
  <si>
    <t>210121311R00</t>
  </si>
  <si>
    <t>Instalační stykač modulární</t>
  </si>
  <si>
    <t>210800548RT1</t>
  </si>
  <si>
    <t>Vodič H07V-U (CY) 10 mm2 uložený pevně včetně dodávky vodiče CY 10</t>
  </si>
  <si>
    <t>1.2.</t>
  </si>
  <si>
    <t>Filtrační písková náplň - křemičitý písek</t>
  </si>
  <si>
    <t>POL3_0</t>
  </si>
  <si>
    <t>1.12.</t>
  </si>
  <si>
    <t>Horizontální oběhové čerpadlo ohřevu vč. předfiltru, A.10b</t>
  </si>
  <si>
    <t>PC2104535113</t>
  </si>
  <si>
    <t>Doprava a montáž uvedené technologie</t>
  </si>
  <si>
    <t>1.17.</t>
  </si>
  <si>
    <t>Potrubí PVC-U  dimenze D 50 vč. uchycovacího materiálu</t>
  </si>
  <si>
    <t>1.18.</t>
  </si>
  <si>
    <t>Potrubí PVC-U  dimenze D 63 vč. uchycovacího materiálu</t>
  </si>
  <si>
    <t>1.18.1.</t>
  </si>
  <si>
    <t>Uzavírací ventil PVC-U</t>
  </si>
  <si>
    <t>1.18.2.</t>
  </si>
  <si>
    <t>Zpětné ventil PVC-U</t>
  </si>
  <si>
    <t>1.18.3.</t>
  </si>
  <si>
    <t>Příruba hrdlo těsnění</t>
  </si>
  <si>
    <t>1.19.</t>
  </si>
  <si>
    <t>Potrubí PVC-U  dimenze D 75 vč. uchycovacího materiálu</t>
  </si>
  <si>
    <t>1.19.1.</t>
  </si>
  <si>
    <t>1.20.</t>
  </si>
  <si>
    <t>Potrubí PVC-U  dimenze D 90 vč. uchycovacího materiálu</t>
  </si>
  <si>
    <t>1.20.1.</t>
  </si>
  <si>
    <t>1.21.</t>
  </si>
  <si>
    <t>Potrubí PVC-U  dimenze D 110 vč. uchycovacího materiálu</t>
  </si>
  <si>
    <t>1.21.1.</t>
  </si>
  <si>
    <t>Uzavírací klapka PVC-U</t>
  </si>
  <si>
    <t>1.22.</t>
  </si>
  <si>
    <t>Potrubí PVC-U  dimenze D 125 vč. uchycovacího materiálu</t>
  </si>
  <si>
    <t>1.22.1.</t>
  </si>
  <si>
    <t>1.23.</t>
  </si>
  <si>
    <t>Potrubí PVC-U  dimenze D 160 vč. uchycovacího materiálu</t>
  </si>
  <si>
    <t>1.23.1.</t>
  </si>
  <si>
    <t>1.24.</t>
  </si>
  <si>
    <t>Potrubí PVC-U  dimenze D 225 vč. uchycovacího materiálu</t>
  </si>
  <si>
    <t>1.24.1.</t>
  </si>
  <si>
    <t>1.24.2.</t>
  </si>
  <si>
    <t>Navrtávací pás D225-D90</t>
  </si>
  <si>
    <t>POL12_0</t>
  </si>
  <si>
    <t>1.25.</t>
  </si>
  <si>
    <t>Lepidlo PVC-U</t>
  </si>
  <si>
    <t>1.26.</t>
  </si>
  <si>
    <t>Čistič na PVC-U</t>
  </si>
  <si>
    <t>l</t>
  </si>
  <si>
    <t>1.10.1.</t>
  </si>
  <si>
    <t>do DN 50</t>
  </si>
  <si>
    <t>1.10.2.</t>
  </si>
  <si>
    <t>DN 65 - DN 150</t>
  </si>
  <si>
    <t>1.10.3.</t>
  </si>
  <si>
    <t>DN 200 - DN 250</t>
  </si>
  <si>
    <t>1.10.4.</t>
  </si>
  <si>
    <t>DN 50 - DN 150</t>
  </si>
  <si>
    <t>1.10.5.</t>
  </si>
  <si>
    <t>1.10.6.</t>
  </si>
  <si>
    <t>1.10.7.</t>
  </si>
  <si>
    <t>1.10.8.</t>
  </si>
  <si>
    <t>1.10.9.</t>
  </si>
  <si>
    <t>Vynesení filtračního křemičitého písku cca. 3 tun vč. uložení do</t>
  </si>
  <si>
    <t>1.10.10.</t>
  </si>
  <si>
    <t>Odvoz a uložení filtračního křemičitého písku na skládku</t>
  </si>
  <si>
    <t>1.10.11.</t>
  </si>
  <si>
    <t>Kontejnery pro uložení demontovaného zařízení</t>
  </si>
  <si>
    <t>1.1.</t>
  </si>
  <si>
    <t>TĚLESO BAZÉNOVÉ VANY s přelivným žlábkem 330mm ze tří stran, komb. s rozšířeným žlábkem 465mm z jedné krátké strany bazénu</t>
  </si>
  <si>
    <t>kpl</t>
  </si>
  <si>
    <t>DNO BAZÉNU S PROTISKLUZOVOU ÚPRAVOU S KRUHOVÝMI NOPY</t>
  </si>
  <si>
    <t>1.3.</t>
  </si>
  <si>
    <t>ZTRACENÉ BEDNĚNÍ NEREZOVÉ</t>
  </si>
  <si>
    <t>1.4.</t>
  </si>
  <si>
    <t>Tepelná izolace (4-6cm) zadní části baz. stěny (dílna)</t>
  </si>
  <si>
    <t>2.01.</t>
  </si>
  <si>
    <t>Zapuštěný žebřík výklenkový</t>
  </si>
  <si>
    <t>2.02.</t>
  </si>
  <si>
    <t>Madla k zapuštěnému žebříku výkl. - úprava LESK</t>
  </si>
  <si>
    <t>pár</t>
  </si>
  <si>
    <t>3.01.</t>
  </si>
  <si>
    <t>Kanál dnového rozvodu s krytem, opatřeným protiskluzovým dezénem</t>
  </si>
  <si>
    <t>3.02.</t>
  </si>
  <si>
    <t>Čisticí část dnového kanálu s bezšroubovým uzávěrem krytu</t>
  </si>
  <si>
    <t>3.03.</t>
  </si>
  <si>
    <t>Odtok ze žlábku</t>
  </si>
  <si>
    <t>3.04.</t>
  </si>
  <si>
    <t>Tlumič hluku ve žlábku (plastový) - neodpovídá počtu odtoků ze žlábku, v jednom nelze umístit</t>
  </si>
  <si>
    <t>3.05.</t>
  </si>
  <si>
    <t>Odtok ze dna bazénu s bezšroubovým uzávěrem krytu</t>
  </si>
  <si>
    <t>3.06.</t>
  </si>
  <si>
    <t>Tryska měření chlóru ve stěně bazénu s bezšroubovým uzávěrem krytu - kruhová</t>
  </si>
  <si>
    <t>3.07.</t>
  </si>
  <si>
    <t>Potrubní rozvody</t>
  </si>
  <si>
    <t>4.01.</t>
  </si>
  <si>
    <t>Roštnice PP přímá - 465mm - bílá</t>
  </si>
  <si>
    <t>4.02.</t>
  </si>
  <si>
    <t>Roštnice PP přímá - 330mm - bílá</t>
  </si>
  <si>
    <t>4.03.</t>
  </si>
  <si>
    <t>Roštnice PP rohová - 330mm - bílá</t>
  </si>
  <si>
    <t>4.04.</t>
  </si>
  <si>
    <t>Bezpečnostní zn. - informační piktogram (roštnice přímá)</t>
  </si>
  <si>
    <t>4.05.</t>
  </si>
  <si>
    <t>Servisní kufřík pro veřejné bazény</t>
  </si>
  <si>
    <t>4.06.</t>
  </si>
  <si>
    <t>Nářadí pro montáž a demontáž víka dnového kanálu (veřejné bazény)</t>
  </si>
  <si>
    <t>4.07.</t>
  </si>
  <si>
    <t>Barevné značení (podvodní plavecké pásy) - dno (případně dnové kanály) a obrátkové stěny</t>
  </si>
  <si>
    <t>4.08.</t>
  </si>
  <si>
    <t>Startovní blok PROFI standardní bez měření</t>
  </si>
  <si>
    <t>4.09.</t>
  </si>
  <si>
    <t>Držák plaveckých lan - žlábek</t>
  </si>
  <si>
    <t>4.10.</t>
  </si>
  <si>
    <t>Lana plaveckých drah dle FINA 100mm - délka 25m</t>
  </si>
  <si>
    <t>4.11.</t>
  </si>
  <si>
    <t>Lana plaveckých drah 100mm - zvláštní délka na šířku bazénu - 7,6m</t>
  </si>
  <si>
    <t>4.12.</t>
  </si>
  <si>
    <t>Pojízdný naviják na plavecké dráhy (pro lana o pr. 100mm) - kapacita 150m</t>
  </si>
  <si>
    <t>4.13.</t>
  </si>
  <si>
    <t>Odrazová deska z plexiskla čirá se zásuvnými pouzdry</t>
  </si>
  <si>
    <t>4.14.</t>
  </si>
  <si>
    <t>Ukazatel zpětné obrátky</t>
  </si>
  <si>
    <t>4.15.</t>
  </si>
  <si>
    <t>Ukazatel chybného startu</t>
  </si>
  <si>
    <t>4.16.</t>
  </si>
  <si>
    <t>Mechanismus na chybný start</t>
  </si>
  <si>
    <t>4.17.</t>
  </si>
  <si>
    <t>Tyč pro ukazatel chybného startu a zpětné obrátky</t>
  </si>
  <si>
    <t>4.18.</t>
  </si>
  <si>
    <t>Bazénový vysavač (pro bazény do 25 m)</t>
  </si>
  <si>
    <t>STAREZ - SPORT, a.s.</t>
  </si>
  <si>
    <t>Křídlovická 911/34</t>
  </si>
  <si>
    <t>Brno-Staré Brno</t>
  </si>
  <si>
    <t>26932211</t>
  </si>
  <si>
    <t>CZ26932211</t>
  </si>
  <si>
    <t>BUDE URČEN VÝBĚROVÝM ŘÍZENÍM</t>
  </si>
  <si>
    <t>00000000</t>
  </si>
  <si>
    <t>REKONSTRUKCE BAZÉNOVÉ VANY V OBJEKTU 
KRYTÉHO PLAVECKÉHO BAZÉNU PONÁVKA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</si>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</sst>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4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164" fontId="7" fillId="0" borderId="34" xfId="0" applyNumberFormat="1" applyFont="1" applyBorder="1" applyAlignment="1">
      <alignment vertical="center"/>
    </xf>
    <xf numFmtId="164" fontId="7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2" borderId="38" xfId="0" applyNumberFormat="1" applyFont="1" applyFill="1" applyBorder="1" applyAlignment="1">
      <alignment horizontal="center" vertical="center"/>
    </xf>
    <xf numFmtId="4" fontId="7" fillId="2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5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5" fillId="0" borderId="0" xfId="0" applyNumberFormat="1" applyFont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8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9" xfId="0" applyNumberFormat="1" applyFont="1" applyFill="1" applyBorder="1" applyAlignment="1">
      <alignment vertical="top" shrinkToFit="1"/>
    </xf>
    <xf numFmtId="0" fontId="15" fillId="0" borderId="40" xfId="0" applyFont="1" applyBorder="1" applyAlignment="1">
      <alignment vertical="top"/>
    </xf>
    <xf numFmtId="49" fontId="15" fillId="0" borderId="41" xfId="0" applyNumberFormat="1" applyFont="1" applyBorder="1" applyAlignment="1">
      <alignment vertical="top"/>
    </xf>
    <xf numFmtId="0" fontId="15" fillId="0" borderId="41" xfId="0" applyFont="1" applyBorder="1" applyAlignment="1">
      <alignment horizontal="center" vertical="top" shrinkToFit="1"/>
    </xf>
    <xf numFmtId="165" fontId="15" fillId="0" borderId="41" xfId="0" applyNumberFormat="1" applyFont="1" applyBorder="1" applyAlignment="1">
      <alignment vertical="top" shrinkToFit="1"/>
    </xf>
    <xf numFmtId="4" fontId="15" fillId="3" borderId="41" xfId="0" applyNumberFormat="1" applyFont="1" applyFill="1" applyBorder="1" applyAlignment="1" applyProtection="1">
      <alignment vertical="top" shrinkToFit="1"/>
      <protection locked="0"/>
    </xf>
    <xf numFmtId="4" fontId="15" fillId="0" borderId="42" xfId="0" applyNumberFormat="1" applyFont="1" applyBorder="1" applyAlignment="1">
      <alignment vertical="top" shrinkToFit="1"/>
    </xf>
    <xf numFmtId="0" fontId="15" fillId="0" borderId="43" xfId="0" applyFont="1" applyBorder="1" applyAlignment="1">
      <alignment vertical="top"/>
    </xf>
    <xf numFmtId="49" fontId="15" fillId="0" borderId="44" xfId="0" applyNumberFormat="1" applyFont="1" applyBorder="1" applyAlignment="1">
      <alignment vertical="top"/>
    </xf>
    <xf numFmtId="0" fontId="15" fillId="0" borderId="44" xfId="0" applyFont="1" applyBorder="1" applyAlignment="1">
      <alignment horizontal="center" vertical="top" shrinkToFit="1"/>
    </xf>
    <xf numFmtId="165" fontId="15" fillId="0" borderId="44" xfId="0" applyNumberFormat="1" applyFont="1" applyBorder="1" applyAlignment="1">
      <alignment vertical="top" shrinkToFit="1"/>
    </xf>
    <xf numFmtId="4" fontId="15" fillId="3" borderId="44" xfId="0" applyNumberFormat="1" applyFont="1" applyFill="1" applyBorder="1" applyAlignment="1" applyProtection="1">
      <alignment vertical="top" shrinkToFit="1"/>
      <protection locked="0"/>
    </xf>
    <xf numFmtId="4" fontId="15" fillId="0" borderId="45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5" fillId="0" borderId="41" xfId="0" applyNumberFormat="1" applyFont="1" applyBorder="1" applyAlignment="1">
      <alignment horizontal="left" vertical="top" wrapText="1"/>
    </xf>
    <xf numFmtId="49" fontId="15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4" borderId="37" xfId="0" applyFill="1" applyBorder="1" applyAlignment="1">
      <alignment wrapText="1"/>
    </xf>
    <xf numFmtId="0" fontId="0" fillId="4" borderId="38" xfId="0" applyFill="1" applyBorder="1"/>
    <xf numFmtId="49" fontId="0" fillId="4" borderId="38" xfId="0" applyNumberFormat="1" applyFill="1" applyBorder="1"/>
    <xf numFmtId="0" fontId="0" fillId="4" borderId="38" xfId="0" applyFill="1" applyBorder="1" applyAlignment="1">
      <alignment horizontal="center"/>
    </xf>
    <xf numFmtId="0" fontId="0" fillId="4" borderId="35" xfId="0" applyFill="1" applyBorder="1"/>
    <xf numFmtId="0" fontId="0" fillId="0" borderId="26" xfId="0" applyBorder="1" applyAlignment="1">
      <alignment vertical="top"/>
    </xf>
    <xf numFmtId="49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 vertical="top"/>
    </xf>
    <xf numFmtId="165" fontId="0" fillId="0" borderId="0" xfId="0" applyNumberFormat="1" applyBorder="1" applyAlignment="1">
      <alignment vertical="top"/>
    </xf>
    <xf numFmtId="4" fontId="0" fillId="0" borderId="0" xfId="0" applyNumberFormat="1" applyBorder="1" applyAlignment="1">
      <alignment vertical="top"/>
    </xf>
    <xf numFmtId="4" fontId="0" fillId="0" borderId="27" xfId="0" applyNumberFormat="1" applyBorder="1" applyAlignment="1">
      <alignment vertical="top"/>
    </xf>
    <xf numFmtId="0" fontId="15" fillId="0" borderId="26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165" fontId="16" fillId="0" borderId="0" xfId="0" quotePrefix="1" applyNumberFormat="1" applyFont="1" applyBorder="1" applyAlignment="1">
      <alignment horizontal="left" vertical="top" wrapText="1"/>
    </xf>
    <xf numFmtId="165" fontId="16" fillId="0" borderId="0" xfId="0" applyNumberFormat="1" applyFont="1" applyBorder="1" applyAlignment="1">
      <alignment horizontal="center" vertical="top" wrapText="1" shrinkToFit="1"/>
    </xf>
    <xf numFmtId="165" fontId="16" fillId="0" borderId="0" xfId="0" applyNumberFormat="1" applyFont="1" applyBorder="1" applyAlignment="1">
      <alignment vertical="top" wrapText="1" shrinkToFit="1"/>
    </xf>
    <xf numFmtId="4" fontId="15" fillId="0" borderId="0" xfId="0" applyNumberFormat="1" applyFont="1" applyBorder="1" applyAlignment="1">
      <alignment vertical="top" shrinkToFit="1"/>
    </xf>
    <xf numFmtId="4" fontId="15" fillId="0" borderId="27" xfId="0" applyNumberFormat="1" applyFont="1" applyBorder="1" applyAlignment="1">
      <alignment vertical="top" shrinkToFit="1"/>
    </xf>
    <xf numFmtId="49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27" xfId="0" applyBorder="1" applyAlignment="1">
      <alignment vertical="top"/>
    </xf>
    <xf numFmtId="0" fontId="8" fillId="2" borderId="35" xfId="0" applyFont="1" applyFill="1" applyBorder="1" applyAlignment="1">
      <alignment vertical="top"/>
    </xf>
    <xf numFmtId="49" fontId="8" fillId="2" borderId="36" xfId="0" applyNumberFormat="1" applyFont="1" applyFill="1" applyBorder="1" applyAlignment="1">
      <alignment vertical="top"/>
    </xf>
    <xf numFmtId="49" fontId="8" fillId="2" borderId="36" xfId="0" applyNumberFormat="1" applyFont="1" applyFill="1" applyBorder="1" applyAlignment="1">
      <alignment horizontal="left" vertical="top" wrapText="1"/>
    </xf>
    <xf numFmtId="0" fontId="8" fillId="2" borderId="36" xfId="0" applyFont="1" applyFill="1" applyBorder="1" applyAlignment="1">
      <alignment horizontal="center" vertical="top"/>
    </xf>
    <xf numFmtId="0" fontId="8" fillId="2" borderId="36" xfId="0" applyFont="1" applyFill="1" applyBorder="1" applyAlignment="1">
      <alignment vertical="top"/>
    </xf>
    <xf numFmtId="4" fontId="8" fillId="2" borderId="37" xfId="0" applyNumberFormat="1" applyFont="1" applyFill="1" applyBorder="1" applyAlignment="1">
      <alignment vertical="top" shrinkToFit="1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/>
      <protection locked="0"/>
    </xf>
    <xf numFmtId="14" fontId="8" fillId="0" borderId="6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18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0" fillId="0" borderId="15" xfId="0" applyNumberFormat="1" applyFont="1" applyBorder="1" applyAlignment="1">
      <alignment horizontal="right" vertical="center" indent="1"/>
    </xf>
    <xf numFmtId="4" fontId="10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0" fillId="0" borderId="16" xfId="0" applyNumberFormat="1" applyFont="1" applyBorder="1" applyAlignment="1">
      <alignment horizontal="right" vertical="center" indent="1"/>
    </xf>
    <xf numFmtId="4" fontId="11" fillId="2" borderId="7" xfId="0" applyNumberFormat="1" applyFont="1" applyFill="1" applyBorder="1" applyAlignment="1">
      <alignment horizontal="right" vertical="center"/>
    </xf>
    <xf numFmtId="4" fontId="10" fillId="0" borderId="15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2" fontId="11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>
      <alignment vertical="center" wrapText="1"/>
    </xf>
    <xf numFmtId="49" fontId="7" fillId="0" borderId="33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39" xfId="0" applyFont="1" applyBorder="1" applyAlignment="1">
      <alignment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vertical="top" wrapText="1"/>
    </xf>
    <xf numFmtId="0" fontId="17" fillId="0" borderId="2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app\aplikace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84"/>
  <sheetViews>
    <sheetView showGridLines="0" topLeftCell="B4" zoomScaleNormal="100" zoomScaleSheetLayoutView="75" workbookViewId="0">
      <selection activeCell="G20" sqref="G20:H20"/>
    </sheetView>
  </sheetViews>
  <sheetFormatPr defaultColWidth="9" defaultRowHeight="12.75" x14ac:dyDescent="0.2"/>
  <cols>
    <col min="1" max="1" width="20.42578125" hidden="1" customWidth="1"/>
    <col min="2" max="2" width="13.42578125" customWidth="1"/>
    <col min="3" max="3" width="7.42578125" style="48" customWidth="1"/>
    <col min="4" max="4" width="13" style="48" customWidth="1"/>
    <col min="5" max="5" width="9.7109375" style="48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4" t="s">
        <v>33</v>
      </c>
      <c r="B1" s="185" t="s">
        <v>4</v>
      </c>
      <c r="C1" s="186"/>
      <c r="D1" s="186"/>
      <c r="E1" s="186"/>
      <c r="F1" s="186"/>
      <c r="G1" s="186"/>
      <c r="H1" s="186"/>
      <c r="I1" s="186"/>
      <c r="J1" s="187"/>
    </row>
    <row r="2" spans="1:15" ht="36" customHeight="1" x14ac:dyDescent="0.2">
      <c r="A2" s="2"/>
      <c r="B2" s="70" t="s">
        <v>21</v>
      </c>
      <c r="C2" s="71"/>
      <c r="D2" s="152" t="s">
        <v>35</v>
      </c>
      <c r="E2" s="194" t="s">
        <v>36</v>
      </c>
      <c r="F2" s="195"/>
      <c r="G2" s="195"/>
      <c r="H2" s="195"/>
      <c r="I2" s="195"/>
      <c r="J2" s="196"/>
      <c r="O2" s="1"/>
    </row>
    <row r="3" spans="1:15" ht="27" hidden="1" customHeight="1" x14ac:dyDescent="0.2">
      <c r="A3" s="2"/>
      <c r="B3" s="72"/>
      <c r="C3" s="71"/>
      <c r="D3" s="73"/>
      <c r="E3" s="197"/>
      <c r="F3" s="198"/>
      <c r="G3" s="198"/>
      <c r="H3" s="198"/>
      <c r="I3" s="198"/>
      <c r="J3" s="199"/>
    </row>
    <row r="4" spans="1:15" ht="23.25" customHeight="1" x14ac:dyDescent="0.2">
      <c r="A4" s="2"/>
      <c r="B4" s="74"/>
      <c r="C4" s="75"/>
      <c r="D4" s="76"/>
      <c r="E4" s="207"/>
      <c r="F4" s="207"/>
      <c r="G4" s="207"/>
      <c r="H4" s="207"/>
      <c r="I4" s="207"/>
      <c r="J4" s="208"/>
    </row>
    <row r="5" spans="1:15" ht="24" customHeight="1" x14ac:dyDescent="0.2">
      <c r="A5" s="2"/>
      <c r="B5" s="28" t="s">
        <v>20</v>
      </c>
      <c r="D5" s="211" t="s">
        <v>622</v>
      </c>
      <c r="E5" s="212"/>
      <c r="F5" s="212"/>
      <c r="G5" s="212"/>
      <c r="H5" s="18" t="s">
        <v>34</v>
      </c>
      <c r="I5" s="80" t="s">
        <v>625</v>
      </c>
      <c r="J5" s="8"/>
    </row>
    <row r="6" spans="1:15" ht="15.75" customHeight="1" x14ac:dyDescent="0.2">
      <c r="A6" s="2"/>
      <c r="B6" s="25"/>
      <c r="C6" s="51"/>
      <c r="D6" s="213" t="s">
        <v>623</v>
      </c>
      <c r="E6" s="214"/>
      <c r="F6" s="214"/>
      <c r="G6" s="214"/>
      <c r="H6" s="18" t="s">
        <v>31</v>
      </c>
      <c r="I6" s="80" t="s">
        <v>626</v>
      </c>
      <c r="J6" s="8"/>
    </row>
    <row r="7" spans="1:15" ht="15.75" customHeight="1" x14ac:dyDescent="0.2">
      <c r="A7" s="2"/>
      <c r="B7" s="26"/>
      <c r="C7" s="52"/>
      <c r="D7" s="49">
        <v>60300</v>
      </c>
      <c r="E7" s="215" t="s">
        <v>624</v>
      </c>
      <c r="F7" s="216"/>
      <c r="G7" s="216"/>
      <c r="H7" s="23"/>
      <c r="I7" s="22"/>
      <c r="J7" s="31"/>
    </row>
    <row r="8" spans="1:15" ht="24" hidden="1" customHeight="1" x14ac:dyDescent="0.2">
      <c r="A8" s="2"/>
      <c r="B8" s="28" t="s">
        <v>18</v>
      </c>
      <c r="D8" s="77" t="s">
        <v>37</v>
      </c>
      <c r="H8" s="18" t="s">
        <v>34</v>
      </c>
      <c r="I8" s="80" t="s">
        <v>41</v>
      </c>
      <c r="J8" s="8"/>
    </row>
    <row r="9" spans="1:15" ht="15.75" hidden="1" customHeight="1" x14ac:dyDescent="0.2">
      <c r="A9" s="2"/>
      <c r="B9" s="2"/>
      <c r="D9" s="77" t="s">
        <v>38</v>
      </c>
      <c r="H9" s="18" t="s">
        <v>31</v>
      </c>
      <c r="I9" s="80" t="s">
        <v>42</v>
      </c>
      <c r="J9" s="8"/>
    </row>
    <row r="10" spans="1:15" ht="15.75" hidden="1" customHeight="1" x14ac:dyDescent="0.2">
      <c r="A10" s="2"/>
      <c r="B10" s="32"/>
      <c r="C10" s="52"/>
      <c r="D10" s="79" t="s">
        <v>40</v>
      </c>
      <c r="E10" s="78" t="s">
        <v>39</v>
      </c>
      <c r="F10" s="23"/>
      <c r="G10" s="14"/>
      <c r="H10" s="14"/>
      <c r="I10" s="33"/>
      <c r="J10" s="31"/>
    </row>
    <row r="11" spans="1:15" ht="24" customHeight="1" x14ac:dyDescent="0.2">
      <c r="A11" s="2"/>
      <c r="B11" s="28" t="s">
        <v>17</v>
      </c>
      <c r="D11" s="201" t="s">
        <v>627</v>
      </c>
      <c r="E11" s="201"/>
      <c r="F11" s="201"/>
      <c r="G11" s="201"/>
      <c r="H11" s="18" t="s">
        <v>34</v>
      </c>
      <c r="I11" s="80" t="s">
        <v>628</v>
      </c>
      <c r="J11" s="8"/>
    </row>
    <row r="12" spans="1:15" ht="15.75" customHeight="1" x14ac:dyDescent="0.2">
      <c r="A12" s="2"/>
      <c r="B12" s="25"/>
      <c r="C12" s="51"/>
      <c r="D12" s="206"/>
      <c r="E12" s="206"/>
      <c r="F12" s="206"/>
      <c r="G12" s="206"/>
      <c r="H12" s="18" t="s">
        <v>31</v>
      </c>
      <c r="I12" s="82"/>
      <c r="J12" s="8"/>
    </row>
    <row r="13" spans="1:15" ht="15.75" customHeight="1" x14ac:dyDescent="0.2">
      <c r="A13" s="2"/>
      <c r="B13" s="26"/>
      <c r="C13" s="52"/>
      <c r="D13" s="81"/>
      <c r="E13" s="209"/>
      <c r="F13" s="210"/>
      <c r="G13" s="210"/>
      <c r="H13" s="19"/>
      <c r="I13" s="22"/>
      <c r="J13" s="31"/>
    </row>
    <row r="14" spans="1:15" ht="24" customHeight="1" x14ac:dyDescent="0.2">
      <c r="A14" s="2"/>
      <c r="B14" s="40" t="s">
        <v>19</v>
      </c>
      <c r="C14" s="53"/>
      <c r="D14" s="54"/>
      <c r="E14" s="55"/>
      <c r="F14" s="41"/>
      <c r="G14" s="41"/>
      <c r="H14" s="42"/>
      <c r="I14" s="41"/>
      <c r="J14" s="43"/>
    </row>
    <row r="15" spans="1:15" ht="32.25" customHeight="1" x14ac:dyDescent="0.2">
      <c r="A15" s="2"/>
      <c r="B15" s="32" t="s">
        <v>29</v>
      </c>
      <c r="C15" s="56"/>
      <c r="D15" s="50"/>
      <c r="E15" s="200"/>
      <c r="F15" s="200"/>
      <c r="G15" s="202"/>
      <c r="H15" s="202"/>
      <c r="I15" s="202" t="s">
        <v>28</v>
      </c>
      <c r="J15" s="203"/>
    </row>
    <row r="16" spans="1:15" ht="23.25" customHeight="1" x14ac:dyDescent="0.2">
      <c r="A16" s="115" t="s">
        <v>23</v>
      </c>
      <c r="B16" s="35" t="s">
        <v>23</v>
      </c>
      <c r="C16" s="57"/>
      <c r="D16" s="58"/>
      <c r="E16" s="191"/>
      <c r="F16" s="192"/>
      <c r="G16" s="191"/>
      <c r="H16" s="192"/>
      <c r="I16" s="191">
        <f>SUMIF(F49:F80,A16,I49:I80)+SUMIF(F49:F80,"PSU",I49:I80)</f>
        <v>0</v>
      </c>
      <c r="J16" s="193"/>
    </row>
    <row r="17" spans="1:10" ht="23.25" customHeight="1" x14ac:dyDescent="0.2">
      <c r="A17" s="115" t="s">
        <v>24</v>
      </c>
      <c r="B17" s="35" t="s">
        <v>24</v>
      </c>
      <c r="C17" s="57"/>
      <c r="D17" s="58"/>
      <c r="E17" s="191"/>
      <c r="F17" s="192"/>
      <c r="G17" s="191"/>
      <c r="H17" s="192"/>
      <c r="I17" s="191">
        <f>SUMIF(F49:F80,A17,I49:I80)</f>
        <v>0</v>
      </c>
      <c r="J17" s="193"/>
    </row>
    <row r="18" spans="1:10" ht="23.25" customHeight="1" x14ac:dyDescent="0.2">
      <c r="A18" s="115" t="s">
        <v>25</v>
      </c>
      <c r="B18" s="35" t="s">
        <v>25</v>
      </c>
      <c r="C18" s="57"/>
      <c r="D18" s="58"/>
      <c r="E18" s="191"/>
      <c r="F18" s="192"/>
      <c r="G18" s="191"/>
      <c r="H18" s="192"/>
      <c r="I18" s="191">
        <f>SUMIF(F49:F80,A18,I49:I80)</f>
        <v>0</v>
      </c>
      <c r="J18" s="193"/>
    </row>
    <row r="19" spans="1:10" ht="23.25" customHeight="1" x14ac:dyDescent="0.2">
      <c r="A19" s="115" t="s">
        <v>126</v>
      </c>
      <c r="B19" s="35" t="s">
        <v>26</v>
      </c>
      <c r="C19" s="57"/>
      <c r="D19" s="58"/>
      <c r="E19" s="191"/>
      <c r="F19" s="192"/>
      <c r="G19" s="191"/>
      <c r="H19" s="192"/>
      <c r="I19" s="191">
        <f>SUMIF(F49:F80,A19,I49:I80)</f>
        <v>0</v>
      </c>
      <c r="J19" s="193"/>
    </row>
    <row r="20" spans="1:10" ht="23.25" customHeight="1" x14ac:dyDescent="0.2">
      <c r="A20" s="115" t="s">
        <v>127</v>
      </c>
      <c r="B20" s="35" t="s">
        <v>27</v>
      </c>
      <c r="C20" s="57"/>
      <c r="D20" s="58"/>
      <c r="E20" s="191"/>
      <c r="F20" s="192"/>
      <c r="G20" s="191"/>
      <c r="H20" s="192"/>
      <c r="I20" s="191">
        <f>SUMIF(F49:F80,A20,I49:I80)</f>
        <v>0</v>
      </c>
      <c r="J20" s="193"/>
    </row>
    <row r="21" spans="1:10" ht="23.25" customHeight="1" x14ac:dyDescent="0.2">
      <c r="A21" s="2"/>
      <c r="B21" s="45" t="s">
        <v>630</v>
      </c>
      <c r="C21" s="59"/>
      <c r="D21" s="60"/>
      <c r="E21" s="204"/>
      <c r="F21" s="205"/>
      <c r="G21" s="204"/>
      <c r="H21" s="205"/>
      <c r="I21" s="204">
        <f>SUM(I16:J20)</f>
        <v>0</v>
      </c>
      <c r="J21" s="218"/>
    </row>
    <row r="22" spans="1:10" ht="33" customHeight="1" x14ac:dyDescent="0.2">
      <c r="A22" s="2"/>
      <c r="B22" s="39" t="s">
        <v>30</v>
      </c>
      <c r="C22" s="57"/>
      <c r="D22" s="58"/>
      <c r="E22" s="61"/>
      <c r="F22" s="36"/>
      <c r="G22" s="30"/>
      <c r="H22" s="30"/>
      <c r="I22" s="30"/>
      <c r="J22" s="37"/>
    </row>
    <row r="23" spans="1:10" ht="23.25" customHeight="1" x14ac:dyDescent="0.2">
      <c r="A23" s="2">
        <f>ZakladDPHZakl*SazbaDPH2/100</f>
        <v>0</v>
      </c>
      <c r="B23" s="35" t="s">
        <v>13</v>
      </c>
      <c r="C23" s="57"/>
      <c r="D23" s="58"/>
      <c r="E23" s="62">
        <v>21</v>
      </c>
      <c r="F23" s="36" t="s">
        <v>0</v>
      </c>
      <c r="G23" s="220">
        <f>SUM(I21)</f>
        <v>0</v>
      </c>
      <c r="H23" s="221"/>
      <c r="I23" s="221"/>
      <c r="J23" s="37" t="str">
        <f t="shared" ref="J23:J26" si="0">Mena</f>
        <v>CZK</v>
      </c>
    </row>
    <row r="24" spans="1:10" ht="23.25" customHeight="1" x14ac:dyDescent="0.2">
      <c r="A24" s="2">
        <f>(A23-INT(A23))*100</f>
        <v>0</v>
      </c>
      <c r="B24" s="29" t="s">
        <v>14</v>
      </c>
      <c r="C24" s="63"/>
      <c r="D24" s="50"/>
      <c r="E24" s="64">
        <f>SazbaDPH2</f>
        <v>21</v>
      </c>
      <c r="F24" s="27" t="s">
        <v>0</v>
      </c>
      <c r="G24" s="188">
        <f>A23</f>
        <v>0</v>
      </c>
      <c r="H24" s="189"/>
      <c r="I24" s="189"/>
      <c r="J24" s="34" t="str">
        <f t="shared" si="0"/>
        <v>CZK</v>
      </c>
    </row>
    <row r="25" spans="1:10" ht="23.25" customHeight="1" thickBot="1" x14ac:dyDescent="0.25">
      <c r="A25" s="2">
        <f>ZakladDPHZakl+DPHZakl</f>
        <v>0</v>
      </c>
      <c r="B25" s="28" t="s">
        <v>5</v>
      </c>
      <c r="C25" s="65"/>
      <c r="D25" s="66"/>
      <c r="E25" s="65"/>
      <c r="F25" s="16"/>
      <c r="G25" s="190">
        <f>CenaCelkem-(ZakladDPHZakl+DPHZakl)</f>
        <v>0</v>
      </c>
      <c r="H25" s="190"/>
      <c r="I25" s="190"/>
      <c r="J25" s="38" t="str">
        <f t="shared" si="0"/>
        <v>CZK</v>
      </c>
    </row>
    <row r="26" spans="1:10" ht="27.75" hidden="1" customHeight="1" thickBot="1" x14ac:dyDescent="0.25">
      <c r="A26" s="2"/>
      <c r="B26" s="88" t="s">
        <v>22</v>
      </c>
      <c r="C26" s="89"/>
      <c r="D26" s="89"/>
      <c r="E26" s="90"/>
      <c r="F26" s="91"/>
      <c r="G26" s="222" t="e">
        <f>ZakladDPHSniVypocet+ZakladDPHZaklVypocet</f>
        <v>#REF!</v>
      </c>
      <c r="H26" s="222"/>
      <c r="I26" s="222"/>
      <c r="J26" s="92" t="str">
        <f t="shared" si="0"/>
        <v>CZK</v>
      </c>
    </row>
    <row r="27" spans="1:10" ht="27.75" customHeight="1" thickBot="1" x14ac:dyDescent="0.25">
      <c r="A27" s="2">
        <f>(A25-INT(A25))*100</f>
        <v>0</v>
      </c>
      <c r="B27" s="88" t="s">
        <v>32</v>
      </c>
      <c r="C27" s="93"/>
      <c r="D27" s="93"/>
      <c r="E27" s="93"/>
      <c r="F27" s="94"/>
      <c r="G27" s="219">
        <f>A25</f>
        <v>0</v>
      </c>
      <c r="H27" s="219"/>
      <c r="I27" s="219"/>
      <c r="J27" s="95" t="s">
        <v>55</v>
      </c>
    </row>
    <row r="28" spans="1:10" ht="12.75" customHeight="1" x14ac:dyDescent="0.2">
      <c r="A28" s="2"/>
      <c r="B28" s="2"/>
      <c r="J28" s="9"/>
    </row>
    <row r="29" spans="1:10" ht="30" customHeight="1" x14ac:dyDescent="0.2">
      <c r="A29" s="2"/>
      <c r="B29" s="2"/>
      <c r="J29" s="9"/>
    </row>
    <row r="30" spans="1:10" ht="18.75" customHeight="1" x14ac:dyDescent="0.2">
      <c r="A30" s="2"/>
      <c r="B30" s="17"/>
      <c r="C30" s="67" t="s">
        <v>12</v>
      </c>
      <c r="D30" s="180"/>
      <c r="E30" s="180"/>
      <c r="F30" s="15" t="s">
        <v>11</v>
      </c>
      <c r="G30" s="181"/>
      <c r="H30" s="182"/>
      <c r="I30" s="181"/>
      <c r="J30" s="9"/>
    </row>
    <row r="31" spans="1:10" ht="47.25" customHeight="1" x14ac:dyDescent="0.2">
      <c r="A31" s="2"/>
      <c r="B31" s="2"/>
      <c r="D31" s="183"/>
      <c r="E31" s="183"/>
      <c r="G31" s="184"/>
      <c r="H31" s="184"/>
      <c r="I31" s="184"/>
      <c r="J31" s="9"/>
    </row>
    <row r="32" spans="1:10" s="21" customFormat="1" ht="18.75" customHeight="1" x14ac:dyDescent="0.2">
      <c r="A32" s="20"/>
      <c r="B32" s="20"/>
      <c r="C32" s="68"/>
      <c r="D32" s="223"/>
      <c r="E32" s="224"/>
      <c r="G32" s="225"/>
      <c r="H32" s="226"/>
      <c r="I32" s="226"/>
      <c r="J32" s="24"/>
    </row>
    <row r="33" spans="1:10" ht="12.75" customHeight="1" x14ac:dyDescent="0.2">
      <c r="A33" s="2"/>
      <c r="B33" s="2"/>
      <c r="D33" s="217" t="s">
        <v>2</v>
      </c>
      <c r="E33" s="217"/>
      <c r="H33" s="10" t="s">
        <v>3</v>
      </c>
      <c r="J33" s="9"/>
    </row>
    <row r="34" spans="1:10" ht="13.5" customHeight="1" thickBot="1" x14ac:dyDescent="0.25">
      <c r="A34" s="11"/>
      <c r="B34" s="11"/>
      <c r="C34" s="69"/>
      <c r="D34" s="69"/>
      <c r="E34" s="69"/>
      <c r="F34" s="12"/>
      <c r="G34" s="12"/>
      <c r="H34" s="12"/>
      <c r="I34" s="12"/>
      <c r="J34" s="13"/>
    </row>
    <row r="35" spans="1:10" ht="27" customHeight="1" x14ac:dyDescent="0.2">
      <c r="B35" s="84" t="s">
        <v>15</v>
      </c>
      <c r="C35" s="85"/>
      <c r="D35" s="85"/>
      <c r="E35" s="85"/>
      <c r="F35" s="86"/>
      <c r="G35" s="86"/>
      <c r="H35" s="86"/>
      <c r="I35" s="86"/>
      <c r="J35" s="87"/>
    </row>
    <row r="37" spans="1:10" x14ac:dyDescent="0.2">
      <c r="A37" t="s">
        <v>56</v>
      </c>
      <c r="B37" t="s">
        <v>57</v>
      </c>
    </row>
    <row r="38" spans="1:10" x14ac:dyDescent="0.2">
      <c r="A38" t="s">
        <v>58</v>
      </c>
      <c r="B38" t="s">
        <v>59</v>
      </c>
    </row>
    <row r="39" spans="1:10" x14ac:dyDescent="0.2">
      <c r="A39" t="s">
        <v>60</v>
      </c>
      <c r="B39" t="s">
        <v>61</v>
      </c>
    </row>
    <row r="40" spans="1:10" x14ac:dyDescent="0.2">
      <c r="A40" t="s">
        <v>60</v>
      </c>
      <c r="B40" t="s">
        <v>62</v>
      </c>
    </row>
    <row r="41" spans="1:10" x14ac:dyDescent="0.2">
      <c r="A41" t="s">
        <v>60</v>
      </c>
      <c r="B41" t="s">
        <v>63</v>
      </c>
    </row>
    <row r="42" spans="1:10" x14ac:dyDescent="0.2">
      <c r="A42" t="s">
        <v>60</v>
      </c>
      <c r="B42" t="s">
        <v>64</v>
      </c>
    </row>
    <row r="43" spans="1:10" x14ac:dyDescent="0.2">
      <c r="A43" t="s">
        <v>60</v>
      </c>
      <c r="B43" t="s">
        <v>65</v>
      </c>
    </row>
    <row r="46" spans="1:10" ht="15.75" x14ac:dyDescent="0.25">
      <c r="B46" s="96" t="s">
        <v>66</v>
      </c>
    </row>
    <row r="48" spans="1:10" ht="25.5" customHeight="1" x14ac:dyDescent="0.2">
      <c r="A48" s="98"/>
      <c r="B48" s="101" t="s">
        <v>16</v>
      </c>
      <c r="C48" s="101" t="s">
        <v>6</v>
      </c>
      <c r="D48" s="102"/>
      <c r="E48" s="102"/>
      <c r="F48" s="103" t="s">
        <v>67</v>
      </c>
      <c r="G48" s="103"/>
      <c r="H48" s="103"/>
      <c r="I48" s="103" t="s">
        <v>28</v>
      </c>
      <c r="J48" s="103" t="s">
        <v>0</v>
      </c>
    </row>
    <row r="49" spans="1:10" ht="36.75" customHeight="1" x14ac:dyDescent="0.2">
      <c r="A49" s="99"/>
      <c r="B49" s="104" t="s">
        <v>68</v>
      </c>
      <c r="C49" s="227" t="s">
        <v>69</v>
      </c>
      <c r="D49" s="228"/>
      <c r="E49" s="228"/>
      <c r="F49" s="111" t="s">
        <v>23</v>
      </c>
      <c r="G49" s="112"/>
      <c r="H49" s="112"/>
      <c r="I49" s="112">
        <f>'SO01 D1.11.2 Pol'!G8</f>
        <v>0</v>
      </c>
      <c r="J49" s="108" t="str">
        <f>IF(I81=0,"",I49/I81*100)</f>
        <v/>
      </c>
    </row>
    <row r="50" spans="1:10" ht="36.75" customHeight="1" x14ac:dyDescent="0.2">
      <c r="A50" s="99"/>
      <c r="B50" s="104" t="s">
        <v>70</v>
      </c>
      <c r="C50" s="227" t="s">
        <v>71</v>
      </c>
      <c r="D50" s="228"/>
      <c r="E50" s="228"/>
      <c r="F50" s="111" t="s">
        <v>23</v>
      </c>
      <c r="G50" s="112"/>
      <c r="H50" s="112"/>
      <c r="I50" s="112">
        <f>'SO01 D1.11.2 Pol'!G12</f>
        <v>0</v>
      </c>
      <c r="J50" s="108" t="str">
        <f>IF(I81=0,"",I50/I81*100)</f>
        <v/>
      </c>
    </row>
    <row r="51" spans="1:10" ht="36.75" customHeight="1" x14ac:dyDescent="0.2">
      <c r="A51" s="99"/>
      <c r="B51" s="104" t="s">
        <v>72</v>
      </c>
      <c r="C51" s="227" t="s">
        <v>73</v>
      </c>
      <c r="D51" s="228"/>
      <c r="E51" s="228"/>
      <c r="F51" s="111" t="s">
        <v>23</v>
      </c>
      <c r="G51" s="112"/>
      <c r="H51" s="112"/>
      <c r="I51" s="112">
        <f>'SO01 D1.11.2 Pol'!G15</f>
        <v>0</v>
      </c>
      <c r="J51" s="108" t="str">
        <f>IF(I81=0,"",I51/I81*100)</f>
        <v/>
      </c>
    </row>
    <row r="52" spans="1:10" ht="36.75" customHeight="1" x14ac:dyDescent="0.2">
      <c r="A52" s="99"/>
      <c r="B52" s="104" t="s">
        <v>74</v>
      </c>
      <c r="C52" s="227" t="s">
        <v>75</v>
      </c>
      <c r="D52" s="228"/>
      <c r="E52" s="228"/>
      <c r="F52" s="111" t="s">
        <v>23</v>
      </c>
      <c r="G52" s="112"/>
      <c r="H52" s="112"/>
      <c r="I52" s="112">
        <f>'SO01 D1.11.1 Pol'!G8</f>
        <v>0</v>
      </c>
      <c r="J52" s="108" t="str">
        <f>IF(I81=0,"",I52/I81*100)</f>
        <v/>
      </c>
    </row>
    <row r="53" spans="1:10" ht="36.75" customHeight="1" x14ac:dyDescent="0.2">
      <c r="A53" s="99"/>
      <c r="B53" s="104" t="s">
        <v>76</v>
      </c>
      <c r="C53" s="227" t="s">
        <v>77</v>
      </c>
      <c r="D53" s="228"/>
      <c r="E53" s="228"/>
      <c r="F53" s="111" t="s">
        <v>23</v>
      </c>
      <c r="G53" s="112"/>
      <c r="H53" s="112"/>
      <c r="I53" s="112">
        <f>'SO01 D1.12 Pol'!G8</f>
        <v>0</v>
      </c>
      <c r="J53" s="108" t="str">
        <f>IF(I81=0,"",I53/I81*100)</f>
        <v/>
      </c>
    </row>
    <row r="54" spans="1:10" ht="36.75" customHeight="1" x14ac:dyDescent="0.2">
      <c r="A54" s="99"/>
      <c r="B54" s="104" t="s">
        <v>76</v>
      </c>
      <c r="C54" s="227" t="s">
        <v>78</v>
      </c>
      <c r="D54" s="228"/>
      <c r="E54" s="228"/>
      <c r="F54" s="111" t="s">
        <v>23</v>
      </c>
      <c r="G54" s="112"/>
      <c r="H54" s="112"/>
      <c r="I54" s="112">
        <f>'SO01 D1.01 Pol'!G8</f>
        <v>0</v>
      </c>
      <c r="J54" s="108" t="str">
        <f>IF(I81=0,"",I54/I81*100)</f>
        <v/>
      </c>
    </row>
    <row r="55" spans="1:10" ht="36.75" customHeight="1" x14ac:dyDescent="0.2">
      <c r="A55" s="99"/>
      <c r="B55" s="104" t="s">
        <v>79</v>
      </c>
      <c r="C55" s="227" t="s">
        <v>80</v>
      </c>
      <c r="D55" s="228"/>
      <c r="E55" s="228"/>
      <c r="F55" s="111" t="s">
        <v>23</v>
      </c>
      <c r="G55" s="112"/>
      <c r="H55" s="112"/>
      <c r="I55" s="112">
        <f>'SO01 D1.11.1 Pol'!G12</f>
        <v>0</v>
      </c>
      <c r="J55" s="108" t="str">
        <f>IF(I81=0,"",I55/I81*100)</f>
        <v/>
      </c>
    </row>
    <row r="56" spans="1:10" ht="36.75" customHeight="1" x14ac:dyDescent="0.2">
      <c r="A56" s="99"/>
      <c r="B56" s="104" t="s">
        <v>81</v>
      </c>
      <c r="C56" s="227" t="s">
        <v>82</v>
      </c>
      <c r="D56" s="228"/>
      <c r="E56" s="228"/>
      <c r="F56" s="111" t="s">
        <v>23</v>
      </c>
      <c r="G56" s="112"/>
      <c r="H56" s="112"/>
      <c r="I56" s="112">
        <f>'SO01 D1.12 Pol'!G13</f>
        <v>0</v>
      </c>
      <c r="J56" s="108" t="str">
        <f>IF(I81=0,"",I56/I81*100)</f>
        <v/>
      </c>
    </row>
    <row r="57" spans="1:10" ht="36.75" customHeight="1" x14ac:dyDescent="0.2">
      <c r="A57" s="99"/>
      <c r="B57" s="104" t="s">
        <v>81</v>
      </c>
      <c r="C57" s="227" t="s">
        <v>83</v>
      </c>
      <c r="D57" s="228"/>
      <c r="E57" s="228"/>
      <c r="F57" s="111" t="s">
        <v>23</v>
      </c>
      <c r="G57" s="112"/>
      <c r="H57" s="112"/>
      <c r="I57" s="112">
        <f>'SO01 D1.01 Pol'!G13</f>
        <v>0</v>
      </c>
      <c r="J57" s="108" t="str">
        <f>IF(I81=0,"",I57/I81*100)</f>
        <v/>
      </c>
    </row>
    <row r="58" spans="1:10" ht="36.75" customHeight="1" x14ac:dyDescent="0.2">
      <c r="A58" s="99"/>
      <c r="B58" s="104" t="s">
        <v>84</v>
      </c>
      <c r="C58" s="227" t="s">
        <v>85</v>
      </c>
      <c r="D58" s="228"/>
      <c r="E58" s="228"/>
      <c r="F58" s="111" t="s">
        <v>23</v>
      </c>
      <c r="G58" s="112"/>
      <c r="H58" s="112"/>
      <c r="I58" s="112">
        <f>'SO01 D1.01 Pol'!G66</f>
        <v>0</v>
      </c>
      <c r="J58" s="108" t="str">
        <f>IF(I81=0,"",I58/I81*100)</f>
        <v/>
      </c>
    </row>
    <row r="59" spans="1:10" ht="36.75" customHeight="1" x14ac:dyDescent="0.2">
      <c r="A59" s="99"/>
      <c r="B59" s="104" t="s">
        <v>86</v>
      </c>
      <c r="C59" s="227" t="s">
        <v>87</v>
      </c>
      <c r="D59" s="228"/>
      <c r="E59" s="228"/>
      <c r="F59" s="111" t="s">
        <v>23</v>
      </c>
      <c r="G59" s="112"/>
      <c r="H59" s="112"/>
      <c r="I59" s="112">
        <f>'SO01 D1.12 Pol'!G16</f>
        <v>0</v>
      </c>
      <c r="J59" s="108" t="str">
        <f>IF(I81=0,"",I59/I81*100)</f>
        <v/>
      </c>
    </row>
    <row r="60" spans="1:10" ht="36.75" customHeight="1" x14ac:dyDescent="0.2">
      <c r="A60" s="99"/>
      <c r="B60" s="104" t="s">
        <v>86</v>
      </c>
      <c r="C60" s="227" t="s">
        <v>88</v>
      </c>
      <c r="D60" s="228"/>
      <c r="E60" s="228"/>
      <c r="F60" s="111" t="s">
        <v>23</v>
      </c>
      <c r="G60" s="112"/>
      <c r="H60" s="112"/>
      <c r="I60" s="112">
        <f>'SO01 D1.01 Pol'!G68</f>
        <v>0</v>
      </c>
      <c r="J60" s="108" t="str">
        <f>IF(I81=0,"",I60/I81*100)</f>
        <v/>
      </c>
    </row>
    <row r="61" spans="1:10" ht="36.75" customHeight="1" x14ac:dyDescent="0.2">
      <c r="A61" s="99"/>
      <c r="B61" s="104" t="s">
        <v>89</v>
      </c>
      <c r="C61" s="227" t="s">
        <v>90</v>
      </c>
      <c r="D61" s="228"/>
      <c r="E61" s="228"/>
      <c r="F61" s="111" t="s">
        <v>23</v>
      </c>
      <c r="G61" s="112"/>
      <c r="H61" s="112"/>
      <c r="I61" s="112">
        <f>'SO01 D1.12 Pol'!G24</f>
        <v>0</v>
      </c>
      <c r="J61" s="108" t="str">
        <f>IF(I81=0,"",I61/I81*100)</f>
        <v/>
      </c>
    </row>
    <row r="62" spans="1:10" ht="36.75" customHeight="1" x14ac:dyDescent="0.2">
      <c r="A62" s="99"/>
      <c r="B62" s="104" t="s">
        <v>91</v>
      </c>
      <c r="C62" s="227" t="s">
        <v>92</v>
      </c>
      <c r="D62" s="228"/>
      <c r="E62" s="228"/>
      <c r="F62" s="111" t="s">
        <v>23</v>
      </c>
      <c r="G62" s="112"/>
      <c r="H62" s="112"/>
      <c r="I62" s="112">
        <f>'SO01 D1.01 Pol'!G78</f>
        <v>0</v>
      </c>
      <c r="J62" s="108" t="str">
        <f>IF(I81=0,"",I62/I81*100)</f>
        <v/>
      </c>
    </row>
    <row r="63" spans="1:10" ht="36.75" customHeight="1" x14ac:dyDescent="0.2">
      <c r="A63" s="99"/>
      <c r="B63" s="104" t="s">
        <v>93</v>
      </c>
      <c r="C63" s="227" t="s">
        <v>94</v>
      </c>
      <c r="D63" s="228"/>
      <c r="E63" s="228"/>
      <c r="F63" s="111" t="s">
        <v>23</v>
      </c>
      <c r="G63" s="112"/>
      <c r="H63" s="112"/>
      <c r="I63" s="112">
        <f>'SO01 D1.01 Pol'!G81</f>
        <v>0</v>
      </c>
      <c r="J63" s="108" t="str">
        <f>IF(I81=0,"",I63/I81*100)</f>
        <v/>
      </c>
    </row>
    <row r="64" spans="1:10" ht="36.75" customHeight="1" x14ac:dyDescent="0.2">
      <c r="A64" s="99"/>
      <c r="B64" s="104" t="s">
        <v>95</v>
      </c>
      <c r="C64" s="227" t="s">
        <v>96</v>
      </c>
      <c r="D64" s="228"/>
      <c r="E64" s="228"/>
      <c r="F64" s="111" t="s">
        <v>23</v>
      </c>
      <c r="G64" s="112"/>
      <c r="H64" s="112"/>
      <c r="I64" s="112">
        <f>'SO01 D1.01 Pol'!G95</f>
        <v>0</v>
      </c>
      <c r="J64" s="108" t="str">
        <f>IF(I81=0,"",I64/I81*100)</f>
        <v/>
      </c>
    </row>
    <row r="65" spans="1:10" ht="36.75" customHeight="1" x14ac:dyDescent="0.2">
      <c r="A65" s="99"/>
      <c r="B65" s="104" t="s">
        <v>97</v>
      </c>
      <c r="C65" s="227" t="s">
        <v>98</v>
      </c>
      <c r="D65" s="228"/>
      <c r="E65" s="228"/>
      <c r="F65" s="111" t="s">
        <v>23</v>
      </c>
      <c r="G65" s="112"/>
      <c r="H65" s="112"/>
      <c r="I65" s="112">
        <f>'SO01 D1.01 Pol'!G110</f>
        <v>0</v>
      </c>
      <c r="J65" s="108" t="str">
        <f>IF(I81=0,"",I65/I81*100)</f>
        <v/>
      </c>
    </row>
    <row r="66" spans="1:10" ht="36.75" customHeight="1" x14ac:dyDescent="0.2">
      <c r="A66" s="99"/>
      <c r="B66" s="104" t="s">
        <v>99</v>
      </c>
      <c r="C66" s="227" t="s">
        <v>100</v>
      </c>
      <c r="D66" s="228"/>
      <c r="E66" s="228"/>
      <c r="F66" s="111" t="s">
        <v>23</v>
      </c>
      <c r="G66" s="112"/>
      <c r="H66" s="112"/>
      <c r="I66" s="112">
        <f>'SO01 D1.01 Pol'!G113</f>
        <v>0</v>
      </c>
      <c r="J66" s="108" t="str">
        <f>IF(I81=0,"",I66/I81*100)</f>
        <v/>
      </c>
    </row>
    <row r="67" spans="1:10" ht="36.75" customHeight="1" x14ac:dyDescent="0.2">
      <c r="A67" s="99"/>
      <c r="B67" s="104" t="s">
        <v>101</v>
      </c>
      <c r="C67" s="227" t="s">
        <v>102</v>
      </c>
      <c r="D67" s="228"/>
      <c r="E67" s="228"/>
      <c r="F67" s="111" t="s">
        <v>23</v>
      </c>
      <c r="G67" s="112"/>
      <c r="H67" s="112"/>
      <c r="I67" s="112">
        <f>'SO01 D1.01 Pol'!G127</f>
        <v>0</v>
      </c>
      <c r="J67" s="108" t="str">
        <f>IF(I81=0,"",I67/I81*100)</f>
        <v/>
      </c>
    </row>
    <row r="68" spans="1:10" ht="36.75" customHeight="1" x14ac:dyDescent="0.2">
      <c r="A68" s="99"/>
      <c r="B68" s="104" t="s">
        <v>103</v>
      </c>
      <c r="C68" s="227" t="s">
        <v>104</v>
      </c>
      <c r="D68" s="228"/>
      <c r="E68" s="228"/>
      <c r="F68" s="111" t="s">
        <v>23</v>
      </c>
      <c r="G68" s="112"/>
      <c r="H68" s="112"/>
      <c r="I68" s="112">
        <f>'SO01 D1.01 Pol'!G185</f>
        <v>0</v>
      </c>
      <c r="J68" s="108" t="str">
        <f>IF(I81=0,"",I68/I81*100)</f>
        <v/>
      </c>
    </row>
    <row r="69" spans="1:10" ht="36.75" customHeight="1" x14ac:dyDescent="0.2">
      <c r="A69" s="99"/>
      <c r="B69" s="104" t="s">
        <v>105</v>
      </c>
      <c r="C69" s="227" t="s">
        <v>106</v>
      </c>
      <c r="D69" s="228"/>
      <c r="E69" s="228"/>
      <c r="F69" s="111" t="s">
        <v>24</v>
      </c>
      <c r="G69" s="112"/>
      <c r="H69" s="112"/>
      <c r="I69" s="112">
        <f>'SO01 D1.01 Pol'!G187</f>
        <v>0</v>
      </c>
      <c r="J69" s="108" t="str">
        <f>IF(I81=0,"",I69/I81*100)</f>
        <v/>
      </c>
    </row>
    <row r="70" spans="1:10" ht="36.75" customHeight="1" x14ac:dyDescent="0.2">
      <c r="A70" s="99"/>
      <c r="B70" s="104" t="s">
        <v>107</v>
      </c>
      <c r="C70" s="227" t="s">
        <v>108</v>
      </c>
      <c r="D70" s="228"/>
      <c r="E70" s="228"/>
      <c r="F70" s="111" t="s">
        <v>24</v>
      </c>
      <c r="G70" s="112"/>
      <c r="H70" s="112"/>
      <c r="I70" s="112">
        <f>'SO01 D1.01 Pol'!G195</f>
        <v>0</v>
      </c>
      <c r="J70" s="108" t="str">
        <f>IF(I81=0,"",I70/I81*100)</f>
        <v/>
      </c>
    </row>
    <row r="71" spans="1:10" ht="36.75" customHeight="1" x14ac:dyDescent="0.2">
      <c r="A71" s="99"/>
      <c r="B71" s="104" t="s">
        <v>109</v>
      </c>
      <c r="C71" s="227" t="s">
        <v>110</v>
      </c>
      <c r="D71" s="228"/>
      <c r="E71" s="228"/>
      <c r="F71" s="111" t="s">
        <v>24</v>
      </c>
      <c r="G71" s="112"/>
      <c r="H71" s="112"/>
      <c r="I71" s="112">
        <f>'SO01 D1.01 Pol'!G203</f>
        <v>0</v>
      </c>
      <c r="J71" s="108" t="str">
        <f>IF(I81=0,"",I71/I81*100)</f>
        <v/>
      </c>
    </row>
    <row r="72" spans="1:10" ht="36.75" customHeight="1" x14ac:dyDescent="0.2">
      <c r="A72" s="99"/>
      <c r="B72" s="104" t="s">
        <v>111</v>
      </c>
      <c r="C72" s="227" t="s">
        <v>112</v>
      </c>
      <c r="D72" s="228"/>
      <c r="E72" s="228"/>
      <c r="F72" s="111" t="s">
        <v>24</v>
      </c>
      <c r="G72" s="112"/>
      <c r="H72" s="112"/>
      <c r="I72" s="112">
        <f>'SO01 D1.01 Pol'!G210</f>
        <v>0</v>
      </c>
      <c r="J72" s="108" t="str">
        <f>IF(I81=0,"",I72/I81*100)</f>
        <v/>
      </c>
    </row>
    <row r="73" spans="1:10" ht="36.75" customHeight="1" x14ac:dyDescent="0.2">
      <c r="A73" s="99"/>
      <c r="B73" s="104" t="s">
        <v>113</v>
      </c>
      <c r="C73" s="227" t="s">
        <v>114</v>
      </c>
      <c r="D73" s="228"/>
      <c r="E73" s="228"/>
      <c r="F73" s="111" t="s">
        <v>24</v>
      </c>
      <c r="G73" s="112"/>
      <c r="H73" s="112"/>
      <c r="I73" s="112">
        <f>'SO01 D1.01 Pol'!G218</f>
        <v>0</v>
      </c>
      <c r="J73" s="108" t="str">
        <f>IF(I81=0,"",I73/I81*100)</f>
        <v/>
      </c>
    </row>
    <row r="74" spans="1:10" ht="36.75" customHeight="1" x14ac:dyDescent="0.2">
      <c r="A74" s="99"/>
      <c r="B74" s="104" t="s">
        <v>115</v>
      </c>
      <c r="C74" s="227" t="s">
        <v>116</v>
      </c>
      <c r="D74" s="228"/>
      <c r="E74" s="228"/>
      <c r="F74" s="111" t="s">
        <v>24</v>
      </c>
      <c r="G74" s="112"/>
      <c r="H74" s="112"/>
      <c r="I74" s="112">
        <f>'SO01 D1.08 Pol'!G8+'SO01 D1.08 Pol'!G28</f>
        <v>0</v>
      </c>
      <c r="J74" s="108" t="str">
        <f>IF(I81=0,"",I74/I81*100)</f>
        <v/>
      </c>
    </row>
    <row r="75" spans="1:10" ht="36.75" customHeight="1" x14ac:dyDescent="0.2">
      <c r="A75" s="99"/>
      <c r="B75" s="104" t="s">
        <v>117</v>
      </c>
      <c r="C75" s="227" t="s">
        <v>118</v>
      </c>
      <c r="D75" s="228"/>
      <c r="E75" s="228"/>
      <c r="F75" s="111" t="s">
        <v>24</v>
      </c>
      <c r="G75" s="112"/>
      <c r="H75" s="112"/>
      <c r="I75" s="112">
        <f>'SO01 D1.08 Pol'!G14</f>
        <v>0</v>
      </c>
      <c r="J75" s="108" t="str">
        <f>IF(I81=0,"",I75/I81*100)</f>
        <v/>
      </c>
    </row>
    <row r="76" spans="1:10" ht="36.75" customHeight="1" x14ac:dyDescent="0.2">
      <c r="A76" s="99"/>
      <c r="B76" s="104" t="s">
        <v>119</v>
      </c>
      <c r="C76" s="227" t="s">
        <v>120</v>
      </c>
      <c r="D76" s="228"/>
      <c r="E76" s="228"/>
      <c r="F76" s="111" t="s">
        <v>24</v>
      </c>
      <c r="G76" s="112"/>
      <c r="H76" s="112"/>
      <c r="I76" s="112">
        <f>'SO01 D1.08 Pol'!G16</f>
        <v>0</v>
      </c>
      <c r="J76" s="108" t="str">
        <f>IF(I81=0,"",I76/I81*100)</f>
        <v/>
      </c>
    </row>
    <row r="77" spans="1:10" ht="36.75" customHeight="1" x14ac:dyDescent="0.2">
      <c r="A77" s="99"/>
      <c r="B77" s="104" t="s">
        <v>121</v>
      </c>
      <c r="C77" s="227" t="s">
        <v>122</v>
      </c>
      <c r="D77" s="228"/>
      <c r="E77" s="228"/>
      <c r="F77" s="111" t="s">
        <v>24</v>
      </c>
      <c r="G77" s="112"/>
      <c r="H77" s="112"/>
      <c r="I77" s="112">
        <f>'SO01 D1.08 Pol'!G20</f>
        <v>0</v>
      </c>
      <c r="J77" s="108" t="str">
        <f>IF(I81=0,"",I77/I81*100)</f>
        <v/>
      </c>
    </row>
    <row r="78" spans="1:10" ht="36.75" customHeight="1" x14ac:dyDescent="0.2">
      <c r="A78" s="99"/>
      <c r="B78" s="104" t="s">
        <v>123</v>
      </c>
      <c r="C78" s="227" t="s">
        <v>124</v>
      </c>
      <c r="D78" s="228"/>
      <c r="E78" s="228"/>
      <c r="F78" s="111" t="s">
        <v>125</v>
      </c>
      <c r="G78" s="112"/>
      <c r="H78" s="112"/>
      <c r="I78" s="112">
        <f>'SO01 D1.01 Pol'!G224</f>
        <v>0</v>
      </c>
      <c r="J78" s="108" t="str">
        <f>IF(I81=0,"",I78/I81*100)</f>
        <v/>
      </c>
    </row>
    <row r="79" spans="1:10" ht="36.75" customHeight="1" x14ac:dyDescent="0.2">
      <c r="A79" s="99"/>
      <c r="B79" s="104" t="s">
        <v>126</v>
      </c>
      <c r="C79" s="227" t="s">
        <v>26</v>
      </c>
      <c r="D79" s="228"/>
      <c r="E79" s="228"/>
      <c r="F79" s="111" t="s">
        <v>126</v>
      </c>
      <c r="G79" s="112"/>
      <c r="H79" s="112"/>
      <c r="I79" s="112">
        <f>'SO01 D1.01 Pol'!G232</f>
        <v>0</v>
      </c>
      <c r="J79" s="108" t="str">
        <f>IF(I81=0,"",I79/I81*100)</f>
        <v/>
      </c>
    </row>
    <row r="80" spans="1:10" ht="36.75" customHeight="1" x14ac:dyDescent="0.2">
      <c r="A80" s="99"/>
      <c r="B80" s="104" t="s">
        <v>127</v>
      </c>
      <c r="C80" s="227" t="s">
        <v>27</v>
      </c>
      <c r="D80" s="228"/>
      <c r="E80" s="228"/>
      <c r="F80" s="111" t="s">
        <v>127</v>
      </c>
      <c r="G80" s="112"/>
      <c r="H80" s="112"/>
      <c r="I80" s="112">
        <f>'SO01 D1.01 Pol'!G240</f>
        <v>0</v>
      </c>
      <c r="J80" s="108" t="str">
        <f>IF(I81=0,"",I80/I81*100)</f>
        <v/>
      </c>
    </row>
    <row r="81" spans="1:10" ht="25.5" customHeight="1" x14ac:dyDescent="0.2">
      <c r="A81" s="100"/>
      <c r="B81" s="105" t="s">
        <v>1</v>
      </c>
      <c r="C81" s="106"/>
      <c r="D81" s="107"/>
      <c r="E81" s="107"/>
      <c r="F81" s="113"/>
      <c r="G81" s="114"/>
      <c r="H81" s="114"/>
      <c r="I81" s="114">
        <f>SUM(I49:I80)</f>
        <v>0</v>
      </c>
      <c r="J81" s="109">
        <f>SUM(J49:J80)</f>
        <v>0</v>
      </c>
    </row>
    <row r="82" spans="1:10" x14ac:dyDescent="0.2">
      <c r="F82" s="83"/>
      <c r="G82" s="83"/>
      <c r="H82" s="83"/>
      <c r="I82" s="83"/>
      <c r="J82" s="110"/>
    </row>
    <row r="83" spans="1:10" x14ac:dyDescent="0.2">
      <c r="F83" s="83"/>
      <c r="G83" s="83"/>
      <c r="H83" s="83"/>
      <c r="I83" s="83"/>
      <c r="J83" s="110"/>
    </row>
    <row r="84" spans="1:10" x14ac:dyDescent="0.2">
      <c r="F84" s="83"/>
      <c r="G84" s="83"/>
      <c r="H84" s="83"/>
      <c r="I84" s="83"/>
      <c r="J84" s="110"/>
    </row>
  </sheetData>
  <sheetProtection algorithmName="SHA-512" hashValue="hvaKHLdNIndrHjjZ/G1AMxrsZzFyr9gmC++RHwT/+hsohAZCyRproE+smpTYggCOEfJpd50JSGJ/UzWo6KrHng==" saltValue="QGUuwE/C7IXFIJ+WbdwrrA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9:E79"/>
    <mergeCell ref="C80:E80"/>
    <mergeCell ref="C74:E74"/>
    <mergeCell ref="C75:E75"/>
    <mergeCell ref="C76:E76"/>
    <mergeCell ref="C77:E77"/>
    <mergeCell ref="C78:E78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  <mergeCell ref="D33:E33"/>
    <mergeCell ref="E19:F19"/>
    <mergeCell ref="E20:F20"/>
    <mergeCell ref="I20:J20"/>
    <mergeCell ref="I21:J21"/>
    <mergeCell ref="G19:H19"/>
    <mergeCell ref="G20:H20"/>
    <mergeCell ref="G27:I27"/>
    <mergeCell ref="G23:I23"/>
    <mergeCell ref="I19:J19"/>
    <mergeCell ref="G26:I26"/>
    <mergeCell ref="D32:E32"/>
    <mergeCell ref="G32:I32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4:I24"/>
    <mergeCell ref="G25:I25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4" max="16383" man="1"/>
    <brk id="43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9" t="s">
        <v>7</v>
      </c>
      <c r="B1" s="229"/>
      <c r="C1" s="230"/>
      <c r="D1" s="229"/>
      <c r="E1" s="229"/>
      <c r="F1" s="229"/>
      <c r="G1" s="229"/>
    </row>
    <row r="2" spans="1:7" ht="24.95" customHeight="1" x14ac:dyDescent="0.2">
      <c r="A2" s="47" t="s">
        <v>8</v>
      </c>
      <c r="B2" s="46"/>
      <c r="C2" s="231"/>
      <c r="D2" s="231"/>
      <c r="E2" s="231"/>
      <c r="F2" s="231"/>
      <c r="G2" s="232"/>
    </row>
    <row r="3" spans="1:7" ht="24.95" customHeight="1" x14ac:dyDescent="0.2">
      <c r="A3" s="47" t="s">
        <v>9</v>
      </c>
      <c r="B3" s="46"/>
      <c r="C3" s="231"/>
      <c r="D3" s="231"/>
      <c r="E3" s="231"/>
      <c r="F3" s="231"/>
      <c r="G3" s="232"/>
    </row>
    <row r="4" spans="1:7" ht="24.95" customHeight="1" x14ac:dyDescent="0.2">
      <c r="A4" s="47" t="s">
        <v>10</v>
      </c>
      <c r="B4" s="46"/>
      <c r="C4" s="231"/>
      <c r="D4" s="231"/>
      <c r="E4" s="231"/>
      <c r="F4" s="231"/>
      <c r="G4" s="23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R5000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3" x14ac:dyDescent="0.2"/>
  <cols>
    <col min="1" max="1" width="3.42578125" customWidth="1"/>
    <col min="2" max="2" width="12.5703125" style="97" customWidth="1"/>
    <col min="3" max="3" width="38.28515625" style="97" customWidth="1"/>
    <col min="4" max="4" width="4.85546875" customWidth="1"/>
    <col min="5" max="5" width="10.5703125" customWidth="1"/>
    <col min="6" max="6" width="9.85546875" customWidth="1"/>
    <col min="7" max="7" width="21.28515625" customWidth="1"/>
    <col min="8" max="9" width="0" hidden="1" customWidth="1"/>
    <col min="13" max="13" width="0" hidden="1" customWidth="1"/>
    <col min="15" max="25" width="0" hidden="1" customWidth="1"/>
    <col min="37" max="37" width="73.7109375" customWidth="1"/>
  </cols>
  <sheetData>
    <row r="1" spans="1:44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Q1" t="s">
        <v>128</v>
      </c>
    </row>
    <row r="2" spans="1:44" ht="33.75" customHeight="1" x14ac:dyDescent="0.2">
      <c r="A2" s="47" t="s">
        <v>8</v>
      </c>
      <c r="B2" s="46" t="s">
        <v>35</v>
      </c>
      <c r="C2" s="234" t="s">
        <v>629</v>
      </c>
      <c r="D2" s="235"/>
      <c r="E2" s="235"/>
      <c r="F2" s="235"/>
      <c r="G2" s="236"/>
      <c r="Q2" t="s">
        <v>129</v>
      </c>
    </row>
    <row r="3" spans="1:44" ht="24.95" customHeight="1" x14ac:dyDescent="0.2">
      <c r="A3" s="47" t="s">
        <v>9</v>
      </c>
      <c r="B3" s="46" t="s">
        <v>43</v>
      </c>
      <c r="C3" s="237" t="s">
        <v>44</v>
      </c>
      <c r="D3" s="235"/>
      <c r="E3" s="235"/>
      <c r="F3" s="235"/>
      <c r="G3" s="236"/>
      <c r="M3" s="97" t="s">
        <v>129</v>
      </c>
      <c r="Q3" t="s">
        <v>130</v>
      </c>
    </row>
    <row r="4" spans="1:44" ht="24.95" customHeight="1" x14ac:dyDescent="0.2">
      <c r="A4" s="116" t="s">
        <v>10</v>
      </c>
      <c r="B4" s="117" t="s">
        <v>45</v>
      </c>
      <c r="C4" s="238" t="s">
        <v>46</v>
      </c>
      <c r="D4" s="239"/>
      <c r="E4" s="239"/>
      <c r="F4" s="239"/>
      <c r="G4" s="240"/>
      <c r="Q4" t="s">
        <v>131</v>
      </c>
    </row>
    <row r="5" spans="1:44" x14ac:dyDescent="0.2">
      <c r="D5" s="10"/>
    </row>
    <row r="6" spans="1:44" ht="25.5" x14ac:dyDescent="0.2">
      <c r="A6" s="154" t="s">
        <v>132</v>
      </c>
      <c r="B6" s="155" t="s">
        <v>133</v>
      </c>
      <c r="C6" s="155" t="s">
        <v>134</v>
      </c>
      <c r="D6" s="156" t="s">
        <v>135</v>
      </c>
      <c r="E6" s="154" t="s">
        <v>136</v>
      </c>
      <c r="F6" s="157" t="s">
        <v>137</v>
      </c>
      <c r="G6" s="154" t="s">
        <v>28</v>
      </c>
      <c r="H6" s="153" t="s">
        <v>139</v>
      </c>
      <c r="I6" s="122" t="s">
        <v>140</v>
      </c>
    </row>
    <row r="7" spans="1:44" hidden="1" x14ac:dyDescent="0.2">
      <c r="A7" s="158"/>
      <c r="B7" s="159"/>
      <c r="C7" s="159"/>
      <c r="D7" s="160"/>
      <c r="E7" s="161"/>
      <c r="F7" s="162"/>
      <c r="G7" s="163"/>
      <c r="H7" s="125"/>
      <c r="I7" s="125"/>
    </row>
    <row r="8" spans="1:44" x14ac:dyDescent="0.2">
      <c r="A8" s="128" t="s">
        <v>141</v>
      </c>
      <c r="B8" s="129" t="s">
        <v>76</v>
      </c>
      <c r="C8" s="147" t="s">
        <v>78</v>
      </c>
      <c r="D8" s="130"/>
      <c r="E8" s="131"/>
      <c r="F8" s="132"/>
      <c r="G8" s="133">
        <f>SUMIF(Q9:Q12,"&lt;&gt;NOR",G9:G12)</f>
        <v>0</v>
      </c>
      <c r="H8" s="127"/>
      <c r="I8" s="127"/>
      <c r="Q8" t="s">
        <v>142</v>
      </c>
    </row>
    <row r="9" spans="1:44" outlineLevel="1" x14ac:dyDescent="0.2">
      <c r="A9" s="134">
        <v>1</v>
      </c>
      <c r="B9" s="135" t="s">
        <v>143</v>
      </c>
      <c r="C9" s="148" t="s">
        <v>144</v>
      </c>
      <c r="D9" s="136" t="s">
        <v>145</v>
      </c>
      <c r="E9" s="137">
        <v>62.216000000000001</v>
      </c>
      <c r="F9" s="138"/>
      <c r="G9" s="139">
        <f>ROUND(E9*F9,2)</f>
        <v>0</v>
      </c>
      <c r="H9" s="126" t="s">
        <v>146</v>
      </c>
      <c r="I9" s="126" t="s">
        <v>147</v>
      </c>
      <c r="J9" s="123"/>
      <c r="K9" s="123"/>
      <c r="L9" s="123"/>
      <c r="M9" s="123"/>
      <c r="N9" s="123"/>
      <c r="O9" s="123"/>
      <c r="P9" s="123"/>
      <c r="Q9" s="123" t="s">
        <v>148</v>
      </c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</row>
    <row r="10" spans="1:44" outlineLevel="2" x14ac:dyDescent="0.2">
      <c r="A10" s="164"/>
      <c r="B10" s="165"/>
      <c r="C10" s="166" t="s">
        <v>149</v>
      </c>
      <c r="D10" s="167"/>
      <c r="E10" s="168">
        <v>62.22</v>
      </c>
      <c r="F10" s="169"/>
      <c r="G10" s="170"/>
      <c r="H10" s="126"/>
      <c r="I10" s="126"/>
      <c r="J10" s="123"/>
      <c r="K10" s="123"/>
      <c r="L10" s="123"/>
      <c r="M10" s="123"/>
      <c r="N10" s="123"/>
      <c r="O10" s="123"/>
      <c r="P10" s="123"/>
      <c r="Q10" s="123" t="s">
        <v>150</v>
      </c>
      <c r="R10" s="123">
        <v>0</v>
      </c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</row>
    <row r="11" spans="1:44" outlineLevel="1" x14ac:dyDescent="0.2">
      <c r="A11" s="134">
        <v>2</v>
      </c>
      <c r="B11" s="135" t="s">
        <v>151</v>
      </c>
      <c r="C11" s="148" t="s">
        <v>152</v>
      </c>
      <c r="D11" s="136" t="s">
        <v>153</v>
      </c>
      <c r="E11" s="137">
        <v>115.0885</v>
      </c>
      <c r="F11" s="138"/>
      <c r="G11" s="139">
        <f>ROUND(E11*F11,2)</f>
        <v>0</v>
      </c>
      <c r="H11" s="126" t="s">
        <v>154</v>
      </c>
      <c r="I11" s="126" t="s">
        <v>147</v>
      </c>
      <c r="J11" s="123"/>
      <c r="K11" s="123"/>
      <c r="L11" s="123"/>
      <c r="M11" s="123"/>
      <c r="N11" s="123"/>
      <c r="O11" s="123"/>
      <c r="P11" s="123"/>
      <c r="Q11" s="123" t="s">
        <v>155</v>
      </c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</row>
    <row r="12" spans="1:44" outlineLevel="2" x14ac:dyDescent="0.2">
      <c r="A12" s="164"/>
      <c r="B12" s="165"/>
      <c r="C12" s="166" t="s">
        <v>156</v>
      </c>
      <c r="D12" s="167"/>
      <c r="E12" s="168">
        <v>115.09</v>
      </c>
      <c r="F12" s="169"/>
      <c r="G12" s="170"/>
      <c r="H12" s="126"/>
      <c r="I12" s="126"/>
      <c r="J12" s="123"/>
      <c r="K12" s="123"/>
      <c r="L12" s="123"/>
      <c r="M12" s="123"/>
      <c r="N12" s="123"/>
      <c r="O12" s="123"/>
      <c r="P12" s="123"/>
      <c r="Q12" s="123" t="s">
        <v>150</v>
      </c>
      <c r="R12" s="123">
        <v>0</v>
      </c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</row>
    <row r="13" spans="1:44" x14ac:dyDescent="0.2">
      <c r="A13" s="128" t="s">
        <v>141</v>
      </c>
      <c r="B13" s="129" t="s">
        <v>81</v>
      </c>
      <c r="C13" s="147" t="s">
        <v>83</v>
      </c>
      <c r="D13" s="130"/>
      <c r="E13" s="131"/>
      <c r="F13" s="132"/>
      <c r="G13" s="133">
        <f>SUMIF(Q14:Q65,"&lt;&gt;NOR",G14:G65)</f>
        <v>0</v>
      </c>
      <c r="H13" s="127"/>
      <c r="I13" s="127"/>
      <c r="Q13" t="s">
        <v>142</v>
      </c>
    </row>
    <row r="14" spans="1:44" outlineLevel="1" x14ac:dyDescent="0.2">
      <c r="A14" s="134">
        <v>3</v>
      </c>
      <c r="B14" s="135" t="s">
        <v>157</v>
      </c>
      <c r="C14" s="148" t="s">
        <v>158</v>
      </c>
      <c r="D14" s="136" t="s">
        <v>145</v>
      </c>
      <c r="E14" s="137">
        <v>9.8175000000000008</v>
      </c>
      <c r="F14" s="138"/>
      <c r="G14" s="139">
        <f>ROUND(E14*F14,2)</f>
        <v>0</v>
      </c>
      <c r="H14" s="126" t="s">
        <v>146</v>
      </c>
      <c r="I14" s="126" t="s">
        <v>147</v>
      </c>
      <c r="J14" s="123"/>
      <c r="K14" s="123"/>
      <c r="L14" s="123"/>
      <c r="M14" s="123"/>
      <c r="N14" s="123"/>
      <c r="O14" s="123"/>
      <c r="P14" s="123"/>
      <c r="Q14" s="123" t="s">
        <v>148</v>
      </c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</row>
    <row r="15" spans="1:44" outlineLevel="2" x14ac:dyDescent="0.2">
      <c r="A15" s="164"/>
      <c r="B15" s="165"/>
      <c r="C15" s="166" t="s">
        <v>159</v>
      </c>
      <c r="D15" s="167"/>
      <c r="E15" s="168">
        <v>9.82</v>
      </c>
      <c r="F15" s="169"/>
      <c r="G15" s="170"/>
      <c r="H15" s="126"/>
      <c r="I15" s="126"/>
      <c r="J15" s="123"/>
      <c r="K15" s="123"/>
      <c r="L15" s="123"/>
      <c r="M15" s="123"/>
      <c r="N15" s="123"/>
      <c r="O15" s="123"/>
      <c r="P15" s="123"/>
      <c r="Q15" s="123" t="s">
        <v>150</v>
      </c>
      <c r="R15" s="123">
        <v>0</v>
      </c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</row>
    <row r="16" spans="1:44" outlineLevel="1" x14ac:dyDescent="0.2">
      <c r="A16" s="134">
        <v>4</v>
      </c>
      <c r="B16" s="135" t="s">
        <v>160</v>
      </c>
      <c r="C16" s="148" t="s">
        <v>161</v>
      </c>
      <c r="D16" s="136" t="s">
        <v>145</v>
      </c>
      <c r="E16" s="137">
        <v>63.097650000000002</v>
      </c>
      <c r="F16" s="138"/>
      <c r="G16" s="139">
        <f>ROUND(E16*F16,2)</f>
        <v>0</v>
      </c>
      <c r="H16" s="126" t="s">
        <v>146</v>
      </c>
      <c r="I16" s="126" t="s">
        <v>147</v>
      </c>
      <c r="J16" s="123"/>
      <c r="K16" s="123"/>
      <c r="L16" s="123"/>
      <c r="M16" s="123"/>
      <c r="N16" s="123"/>
      <c r="O16" s="123"/>
      <c r="P16" s="123"/>
      <c r="Q16" s="123" t="s">
        <v>148</v>
      </c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</row>
    <row r="17" spans="1:44" ht="22.5" outlineLevel="2" x14ac:dyDescent="0.2">
      <c r="A17" s="164"/>
      <c r="B17" s="165"/>
      <c r="C17" s="166" t="s">
        <v>162</v>
      </c>
      <c r="D17" s="167"/>
      <c r="E17" s="168">
        <v>63.1</v>
      </c>
      <c r="F17" s="169"/>
      <c r="G17" s="170"/>
      <c r="H17" s="126"/>
      <c r="I17" s="126"/>
      <c r="J17" s="123"/>
      <c r="K17" s="123"/>
      <c r="L17" s="123"/>
      <c r="M17" s="123"/>
      <c r="N17" s="123"/>
      <c r="O17" s="123"/>
      <c r="P17" s="123"/>
      <c r="Q17" s="123" t="s">
        <v>150</v>
      </c>
      <c r="R17" s="123">
        <v>0</v>
      </c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</row>
    <row r="18" spans="1:44" outlineLevel="1" x14ac:dyDescent="0.2">
      <c r="A18" s="134">
        <v>5</v>
      </c>
      <c r="B18" s="135" t="s">
        <v>163</v>
      </c>
      <c r="C18" s="148" t="s">
        <v>164</v>
      </c>
      <c r="D18" s="136" t="s">
        <v>145</v>
      </c>
      <c r="E18" s="137">
        <v>30.941299999999998</v>
      </c>
      <c r="F18" s="138"/>
      <c r="G18" s="139">
        <f>ROUND(E18*F18,2)</f>
        <v>0</v>
      </c>
      <c r="H18" s="126" t="s">
        <v>146</v>
      </c>
      <c r="I18" s="126" t="s">
        <v>147</v>
      </c>
      <c r="J18" s="123"/>
      <c r="K18" s="123"/>
      <c r="L18" s="123"/>
      <c r="M18" s="123"/>
      <c r="N18" s="123"/>
      <c r="O18" s="123"/>
      <c r="P18" s="123"/>
      <c r="Q18" s="123" t="s">
        <v>148</v>
      </c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</row>
    <row r="19" spans="1:44" outlineLevel="2" x14ac:dyDescent="0.2">
      <c r="A19" s="164"/>
      <c r="B19" s="165"/>
      <c r="C19" s="166" t="s">
        <v>165</v>
      </c>
      <c r="D19" s="167"/>
      <c r="E19" s="168">
        <v>30.94</v>
      </c>
      <c r="F19" s="169"/>
      <c r="G19" s="170"/>
      <c r="H19" s="126"/>
      <c r="I19" s="126"/>
      <c r="J19" s="123"/>
      <c r="K19" s="123"/>
      <c r="L19" s="123"/>
      <c r="M19" s="123"/>
      <c r="N19" s="123"/>
      <c r="O19" s="123"/>
      <c r="P19" s="123"/>
      <c r="Q19" s="123" t="s">
        <v>150</v>
      </c>
      <c r="R19" s="123">
        <v>0</v>
      </c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</row>
    <row r="20" spans="1:44" ht="22.5" outlineLevel="1" x14ac:dyDescent="0.2">
      <c r="A20" s="134">
        <v>6</v>
      </c>
      <c r="B20" s="135" t="s">
        <v>166</v>
      </c>
      <c r="C20" s="148" t="s">
        <v>167</v>
      </c>
      <c r="D20" s="136" t="s">
        <v>153</v>
      </c>
      <c r="E20" s="137">
        <v>1.5983099999999999</v>
      </c>
      <c r="F20" s="138"/>
      <c r="G20" s="139">
        <f>ROUND(E20*F20,2)</f>
        <v>0</v>
      </c>
      <c r="H20" s="126" t="s">
        <v>146</v>
      </c>
      <c r="I20" s="126" t="s">
        <v>147</v>
      </c>
      <c r="J20" s="123"/>
      <c r="K20" s="123"/>
      <c r="L20" s="123"/>
      <c r="M20" s="123"/>
      <c r="N20" s="123"/>
      <c r="O20" s="123"/>
      <c r="P20" s="123"/>
      <c r="Q20" s="123" t="s">
        <v>148</v>
      </c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</row>
    <row r="21" spans="1:44" outlineLevel="2" x14ac:dyDescent="0.2">
      <c r="A21" s="164"/>
      <c r="B21" s="165"/>
      <c r="C21" s="166" t="s">
        <v>168</v>
      </c>
      <c r="D21" s="167"/>
      <c r="E21" s="168">
        <v>1.6</v>
      </c>
      <c r="F21" s="169"/>
      <c r="G21" s="170"/>
      <c r="H21" s="126"/>
      <c r="I21" s="126"/>
      <c r="J21" s="123"/>
      <c r="K21" s="123"/>
      <c r="L21" s="123"/>
      <c r="M21" s="123"/>
      <c r="N21" s="123"/>
      <c r="O21" s="123"/>
      <c r="P21" s="123"/>
      <c r="Q21" s="123" t="s">
        <v>150</v>
      </c>
      <c r="R21" s="123">
        <v>0</v>
      </c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</row>
    <row r="22" spans="1:44" ht="22.5" outlineLevel="1" x14ac:dyDescent="0.2">
      <c r="A22" s="134">
        <v>7</v>
      </c>
      <c r="B22" s="135" t="s">
        <v>166</v>
      </c>
      <c r="C22" s="148" t="s">
        <v>167</v>
      </c>
      <c r="D22" s="136" t="s">
        <v>153</v>
      </c>
      <c r="E22" s="137">
        <v>0.56537999999999999</v>
      </c>
      <c r="F22" s="138"/>
      <c r="G22" s="139">
        <f>ROUND(E22*F22,2)</f>
        <v>0</v>
      </c>
      <c r="H22" s="126" t="s">
        <v>146</v>
      </c>
      <c r="I22" s="126" t="s">
        <v>147</v>
      </c>
      <c r="J22" s="123"/>
      <c r="K22" s="123"/>
      <c r="L22" s="123"/>
      <c r="M22" s="123"/>
      <c r="N22" s="123"/>
      <c r="O22" s="123"/>
      <c r="P22" s="123"/>
      <c r="Q22" s="123" t="s">
        <v>148</v>
      </c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</row>
    <row r="23" spans="1:44" outlineLevel="2" x14ac:dyDescent="0.2">
      <c r="A23" s="164"/>
      <c r="B23" s="165"/>
      <c r="C23" s="166" t="s">
        <v>169</v>
      </c>
      <c r="D23" s="167"/>
      <c r="E23" s="168">
        <v>0.56999999999999995</v>
      </c>
      <c r="F23" s="169"/>
      <c r="G23" s="170"/>
      <c r="H23" s="126"/>
      <c r="I23" s="126"/>
      <c r="J23" s="123"/>
      <c r="K23" s="123"/>
      <c r="L23" s="123"/>
      <c r="M23" s="123"/>
      <c r="N23" s="123"/>
      <c r="O23" s="123"/>
      <c r="P23" s="123"/>
      <c r="Q23" s="123" t="s">
        <v>150</v>
      </c>
      <c r="R23" s="123">
        <v>0</v>
      </c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</row>
    <row r="24" spans="1:44" ht="22.5" outlineLevel="1" x14ac:dyDescent="0.2">
      <c r="A24" s="134">
        <v>8</v>
      </c>
      <c r="B24" s="135" t="s">
        <v>170</v>
      </c>
      <c r="C24" s="148" t="s">
        <v>171</v>
      </c>
      <c r="D24" s="136" t="s">
        <v>153</v>
      </c>
      <c r="E24" s="137">
        <v>0.25800000000000001</v>
      </c>
      <c r="F24" s="138"/>
      <c r="G24" s="139">
        <f>ROUND(E24*F24,2)</f>
        <v>0</v>
      </c>
      <c r="H24" s="126" t="s">
        <v>146</v>
      </c>
      <c r="I24" s="126" t="s">
        <v>147</v>
      </c>
      <c r="J24" s="123"/>
      <c r="K24" s="123"/>
      <c r="L24" s="123"/>
      <c r="M24" s="123"/>
      <c r="N24" s="123"/>
      <c r="O24" s="123"/>
      <c r="P24" s="123"/>
      <c r="Q24" s="123" t="s">
        <v>148</v>
      </c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</row>
    <row r="25" spans="1:44" outlineLevel="2" x14ac:dyDescent="0.2">
      <c r="A25" s="164"/>
      <c r="B25" s="165"/>
      <c r="C25" s="166" t="s">
        <v>172</v>
      </c>
      <c r="D25" s="167"/>
      <c r="E25" s="168">
        <v>0.26</v>
      </c>
      <c r="F25" s="169"/>
      <c r="G25" s="170"/>
      <c r="H25" s="126"/>
      <c r="I25" s="126"/>
      <c r="J25" s="123"/>
      <c r="K25" s="123"/>
      <c r="L25" s="123"/>
      <c r="M25" s="123"/>
      <c r="N25" s="123"/>
      <c r="O25" s="123"/>
      <c r="P25" s="123"/>
      <c r="Q25" s="123" t="s">
        <v>150</v>
      </c>
      <c r="R25" s="123">
        <v>0</v>
      </c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</row>
    <row r="26" spans="1:44" outlineLevel="1" x14ac:dyDescent="0.2">
      <c r="A26" s="134">
        <v>9</v>
      </c>
      <c r="B26" s="135" t="s">
        <v>173</v>
      </c>
      <c r="C26" s="148" t="s">
        <v>174</v>
      </c>
      <c r="D26" s="136" t="s">
        <v>145</v>
      </c>
      <c r="E26" s="137">
        <v>21.147020000000001</v>
      </c>
      <c r="F26" s="138"/>
      <c r="G26" s="139">
        <f>ROUND(E26*F26,2)</f>
        <v>0</v>
      </c>
      <c r="H26" s="126" t="s">
        <v>146</v>
      </c>
      <c r="I26" s="126" t="s">
        <v>147</v>
      </c>
      <c r="J26" s="123"/>
      <c r="K26" s="123"/>
      <c r="L26" s="123"/>
      <c r="M26" s="123"/>
      <c r="N26" s="123"/>
      <c r="O26" s="123"/>
      <c r="P26" s="123"/>
      <c r="Q26" s="123" t="s">
        <v>148</v>
      </c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</row>
    <row r="27" spans="1:44" outlineLevel="2" x14ac:dyDescent="0.2">
      <c r="A27" s="164"/>
      <c r="B27" s="165"/>
      <c r="C27" s="166" t="s">
        <v>175</v>
      </c>
      <c r="D27" s="167"/>
      <c r="E27" s="168">
        <v>1.1299999999999999</v>
      </c>
      <c r="F27" s="169"/>
      <c r="G27" s="170"/>
      <c r="H27" s="126"/>
      <c r="I27" s="126"/>
      <c r="J27" s="123"/>
      <c r="K27" s="123"/>
      <c r="L27" s="123"/>
      <c r="M27" s="123"/>
      <c r="N27" s="123"/>
      <c r="O27" s="123"/>
      <c r="P27" s="123"/>
      <c r="Q27" s="123" t="s">
        <v>150</v>
      </c>
      <c r="R27" s="123">
        <v>0</v>
      </c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</row>
    <row r="28" spans="1:44" outlineLevel="3" x14ac:dyDescent="0.2">
      <c r="A28" s="164"/>
      <c r="B28" s="165"/>
      <c r="C28" s="166" t="s">
        <v>176</v>
      </c>
      <c r="D28" s="167"/>
      <c r="E28" s="168">
        <v>7.0000000000000007E-2</v>
      </c>
      <c r="F28" s="169"/>
      <c r="G28" s="170"/>
      <c r="H28" s="126"/>
      <c r="I28" s="126"/>
      <c r="J28" s="123"/>
      <c r="K28" s="123"/>
      <c r="L28" s="123"/>
      <c r="M28" s="123"/>
      <c r="N28" s="123"/>
      <c r="O28" s="123"/>
      <c r="P28" s="123"/>
      <c r="Q28" s="123" t="s">
        <v>150</v>
      </c>
      <c r="R28" s="123">
        <v>0</v>
      </c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</row>
    <row r="29" spans="1:44" outlineLevel="3" x14ac:dyDescent="0.2">
      <c r="A29" s="164"/>
      <c r="B29" s="165"/>
      <c r="C29" s="166" t="s">
        <v>177</v>
      </c>
      <c r="D29" s="167"/>
      <c r="E29" s="168">
        <v>0.14000000000000001</v>
      </c>
      <c r="F29" s="169"/>
      <c r="G29" s="170"/>
      <c r="H29" s="126"/>
      <c r="I29" s="126"/>
      <c r="J29" s="123"/>
      <c r="K29" s="123"/>
      <c r="L29" s="123"/>
      <c r="M29" s="123"/>
      <c r="N29" s="123"/>
      <c r="O29" s="123"/>
      <c r="P29" s="123"/>
      <c r="Q29" s="123" t="s">
        <v>150</v>
      </c>
      <c r="R29" s="123">
        <v>0</v>
      </c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</row>
    <row r="30" spans="1:44" outlineLevel="3" x14ac:dyDescent="0.2">
      <c r="A30" s="164"/>
      <c r="B30" s="165"/>
      <c r="C30" s="166" t="s">
        <v>178</v>
      </c>
      <c r="D30" s="167"/>
      <c r="E30" s="168">
        <v>1.36</v>
      </c>
      <c r="F30" s="169"/>
      <c r="G30" s="170"/>
      <c r="H30" s="126"/>
      <c r="I30" s="126"/>
      <c r="J30" s="123"/>
      <c r="K30" s="123"/>
      <c r="L30" s="123"/>
      <c r="M30" s="123"/>
      <c r="N30" s="123"/>
      <c r="O30" s="123"/>
      <c r="P30" s="123"/>
      <c r="Q30" s="123" t="s">
        <v>150</v>
      </c>
      <c r="R30" s="123">
        <v>0</v>
      </c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</row>
    <row r="31" spans="1:44" outlineLevel="3" x14ac:dyDescent="0.2">
      <c r="A31" s="164"/>
      <c r="B31" s="165"/>
      <c r="C31" s="166" t="s">
        <v>179</v>
      </c>
      <c r="D31" s="167"/>
      <c r="E31" s="168">
        <v>1.23</v>
      </c>
      <c r="F31" s="169"/>
      <c r="G31" s="170"/>
      <c r="H31" s="126"/>
      <c r="I31" s="126"/>
      <c r="J31" s="123"/>
      <c r="K31" s="123"/>
      <c r="L31" s="123"/>
      <c r="M31" s="123"/>
      <c r="N31" s="123"/>
      <c r="O31" s="123"/>
      <c r="P31" s="123"/>
      <c r="Q31" s="123" t="s">
        <v>150</v>
      </c>
      <c r="R31" s="123">
        <v>0</v>
      </c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</row>
    <row r="32" spans="1:44" outlineLevel="3" x14ac:dyDescent="0.2">
      <c r="A32" s="164"/>
      <c r="B32" s="165"/>
      <c r="C32" s="166" t="s">
        <v>180</v>
      </c>
      <c r="D32" s="167"/>
      <c r="E32" s="168">
        <v>2.3199999999999998</v>
      </c>
      <c r="F32" s="169"/>
      <c r="G32" s="170"/>
      <c r="H32" s="126"/>
      <c r="I32" s="126"/>
      <c r="J32" s="123"/>
      <c r="K32" s="123"/>
      <c r="L32" s="123"/>
      <c r="M32" s="123"/>
      <c r="N32" s="123"/>
      <c r="O32" s="123"/>
      <c r="P32" s="123"/>
      <c r="Q32" s="123" t="s">
        <v>150</v>
      </c>
      <c r="R32" s="123">
        <v>0</v>
      </c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</row>
    <row r="33" spans="1:44" outlineLevel="3" x14ac:dyDescent="0.2">
      <c r="A33" s="164"/>
      <c r="B33" s="165"/>
      <c r="C33" s="166" t="s">
        <v>181</v>
      </c>
      <c r="D33" s="167"/>
      <c r="E33" s="168">
        <v>1.06</v>
      </c>
      <c r="F33" s="169"/>
      <c r="G33" s="170"/>
      <c r="H33" s="126"/>
      <c r="I33" s="126"/>
      <c r="J33" s="123"/>
      <c r="K33" s="123"/>
      <c r="L33" s="123"/>
      <c r="M33" s="123"/>
      <c r="N33" s="123"/>
      <c r="O33" s="123"/>
      <c r="P33" s="123"/>
      <c r="Q33" s="123" t="s">
        <v>150</v>
      </c>
      <c r="R33" s="123">
        <v>0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</row>
    <row r="34" spans="1:44" outlineLevel="3" x14ac:dyDescent="0.2">
      <c r="A34" s="164"/>
      <c r="B34" s="165"/>
      <c r="C34" s="166" t="s">
        <v>182</v>
      </c>
      <c r="D34" s="167"/>
      <c r="E34" s="168">
        <v>1.1299999999999999</v>
      </c>
      <c r="F34" s="169"/>
      <c r="G34" s="170"/>
      <c r="H34" s="126"/>
      <c r="I34" s="126"/>
      <c r="J34" s="123"/>
      <c r="K34" s="123"/>
      <c r="L34" s="123"/>
      <c r="M34" s="123"/>
      <c r="N34" s="123"/>
      <c r="O34" s="123"/>
      <c r="P34" s="123"/>
      <c r="Q34" s="123" t="s">
        <v>150</v>
      </c>
      <c r="R34" s="123">
        <v>0</v>
      </c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</row>
    <row r="35" spans="1:44" outlineLevel="3" x14ac:dyDescent="0.2">
      <c r="A35" s="164"/>
      <c r="B35" s="165"/>
      <c r="C35" s="166" t="s">
        <v>183</v>
      </c>
      <c r="D35" s="167"/>
      <c r="E35" s="168">
        <v>0.62</v>
      </c>
      <c r="F35" s="169"/>
      <c r="G35" s="170"/>
      <c r="H35" s="126"/>
      <c r="I35" s="126"/>
      <c r="J35" s="123"/>
      <c r="K35" s="123"/>
      <c r="L35" s="123"/>
      <c r="M35" s="123"/>
      <c r="N35" s="123"/>
      <c r="O35" s="123"/>
      <c r="P35" s="123"/>
      <c r="Q35" s="123" t="s">
        <v>150</v>
      </c>
      <c r="R35" s="123">
        <v>0</v>
      </c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</row>
    <row r="36" spans="1:44" outlineLevel="3" x14ac:dyDescent="0.2">
      <c r="A36" s="164"/>
      <c r="B36" s="165"/>
      <c r="C36" s="166" t="s">
        <v>184</v>
      </c>
      <c r="D36" s="167"/>
      <c r="E36" s="168">
        <v>0.78</v>
      </c>
      <c r="F36" s="169"/>
      <c r="G36" s="170"/>
      <c r="H36" s="126"/>
      <c r="I36" s="126"/>
      <c r="J36" s="123"/>
      <c r="K36" s="123"/>
      <c r="L36" s="123"/>
      <c r="M36" s="123"/>
      <c r="N36" s="123"/>
      <c r="O36" s="123"/>
      <c r="P36" s="123"/>
      <c r="Q36" s="123" t="s">
        <v>150</v>
      </c>
      <c r="R36" s="123">
        <v>0</v>
      </c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</row>
    <row r="37" spans="1:44" outlineLevel="3" x14ac:dyDescent="0.2">
      <c r="A37" s="164"/>
      <c r="B37" s="165"/>
      <c r="C37" s="166" t="s">
        <v>185</v>
      </c>
      <c r="D37" s="167"/>
      <c r="E37" s="168">
        <v>1.1000000000000001</v>
      </c>
      <c r="F37" s="169"/>
      <c r="G37" s="170"/>
      <c r="H37" s="126"/>
      <c r="I37" s="126"/>
      <c r="J37" s="123"/>
      <c r="K37" s="123"/>
      <c r="L37" s="123"/>
      <c r="M37" s="123"/>
      <c r="N37" s="123"/>
      <c r="O37" s="123"/>
      <c r="P37" s="123"/>
      <c r="Q37" s="123" t="s">
        <v>150</v>
      </c>
      <c r="R37" s="123">
        <v>0</v>
      </c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</row>
    <row r="38" spans="1:44" outlineLevel="3" x14ac:dyDescent="0.2">
      <c r="A38" s="164"/>
      <c r="B38" s="165"/>
      <c r="C38" s="166" t="s">
        <v>186</v>
      </c>
      <c r="D38" s="167"/>
      <c r="E38" s="168">
        <v>1.3</v>
      </c>
      <c r="F38" s="169"/>
      <c r="G38" s="170"/>
      <c r="H38" s="126"/>
      <c r="I38" s="126"/>
      <c r="J38" s="123"/>
      <c r="K38" s="123"/>
      <c r="L38" s="123"/>
      <c r="M38" s="123"/>
      <c r="N38" s="123"/>
      <c r="O38" s="123"/>
      <c r="P38" s="123"/>
      <c r="Q38" s="123" t="s">
        <v>150</v>
      </c>
      <c r="R38" s="123">
        <v>0</v>
      </c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</row>
    <row r="39" spans="1:44" outlineLevel="3" x14ac:dyDescent="0.2">
      <c r="A39" s="164"/>
      <c r="B39" s="165"/>
      <c r="C39" s="166" t="s">
        <v>187</v>
      </c>
      <c r="D39" s="167"/>
      <c r="E39" s="168">
        <v>2.72</v>
      </c>
      <c r="F39" s="169"/>
      <c r="G39" s="170"/>
      <c r="H39" s="126"/>
      <c r="I39" s="126"/>
      <c r="J39" s="123"/>
      <c r="K39" s="123"/>
      <c r="L39" s="123"/>
      <c r="M39" s="123"/>
      <c r="N39" s="123"/>
      <c r="O39" s="123"/>
      <c r="P39" s="123"/>
      <c r="Q39" s="123" t="s">
        <v>150</v>
      </c>
      <c r="R39" s="123">
        <v>0</v>
      </c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</row>
    <row r="40" spans="1:44" outlineLevel="3" x14ac:dyDescent="0.2">
      <c r="A40" s="164"/>
      <c r="B40" s="165"/>
      <c r="C40" s="166" t="s">
        <v>188</v>
      </c>
      <c r="D40" s="167"/>
      <c r="E40" s="168">
        <v>0.88</v>
      </c>
      <c r="F40" s="169"/>
      <c r="G40" s="170"/>
      <c r="H40" s="126"/>
      <c r="I40" s="126"/>
      <c r="J40" s="123"/>
      <c r="K40" s="123"/>
      <c r="L40" s="123"/>
      <c r="M40" s="123"/>
      <c r="N40" s="123"/>
      <c r="O40" s="123"/>
      <c r="P40" s="123"/>
      <c r="Q40" s="123" t="s">
        <v>150</v>
      </c>
      <c r="R40" s="123">
        <v>0</v>
      </c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</row>
    <row r="41" spans="1:44" outlineLevel="3" x14ac:dyDescent="0.2">
      <c r="A41" s="164"/>
      <c r="B41" s="165"/>
      <c r="C41" s="166" t="s">
        <v>189</v>
      </c>
      <c r="D41" s="167"/>
      <c r="E41" s="168">
        <v>0.6</v>
      </c>
      <c r="F41" s="169"/>
      <c r="G41" s="170"/>
      <c r="H41" s="126"/>
      <c r="I41" s="126"/>
      <c r="J41" s="123"/>
      <c r="K41" s="123"/>
      <c r="L41" s="123"/>
      <c r="M41" s="123"/>
      <c r="N41" s="123"/>
      <c r="O41" s="123"/>
      <c r="P41" s="123"/>
      <c r="Q41" s="123" t="s">
        <v>150</v>
      </c>
      <c r="R41" s="123">
        <v>0</v>
      </c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</row>
    <row r="42" spans="1:44" outlineLevel="3" x14ac:dyDescent="0.2">
      <c r="A42" s="164"/>
      <c r="B42" s="165"/>
      <c r="C42" s="166" t="s">
        <v>190</v>
      </c>
      <c r="D42" s="167"/>
      <c r="E42" s="168">
        <v>0.42</v>
      </c>
      <c r="F42" s="169"/>
      <c r="G42" s="170"/>
      <c r="H42" s="126"/>
      <c r="I42" s="126"/>
      <c r="J42" s="123"/>
      <c r="K42" s="123"/>
      <c r="L42" s="123"/>
      <c r="M42" s="123"/>
      <c r="N42" s="123"/>
      <c r="O42" s="123"/>
      <c r="P42" s="123"/>
      <c r="Q42" s="123" t="s">
        <v>150</v>
      </c>
      <c r="R42" s="123">
        <v>0</v>
      </c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</row>
    <row r="43" spans="1:44" outlineLevel="3" x14ac:dyDescent="0.2">
      <c r="A43" s="164"/>
      <c r="B43" s="165"/>
      <c r="C43" s="166" t="s">
        <v>191</v>
      </c>
      <c r="D43" s="167"/>
      <c r="E43" s="168">
        <v>4.28</v>
      </c>
      <c r="F43" s="169"/>
      <c r="G43" s="170"/>
      <c r="H43" s="126"/>
      <c r="I43" s="126"/>
      <c r="J43" s="123"/>
      <c r="K43" s="123"/>
      <c r="L43" s="123"/>
      <c r="M43" s="123"/>
      <c r="N43" s="123"/>
      <c r="O43" s="123"/>
      <c r="P43" s="123"/>
      <c r="Q43" s="123" t="s">
        <v>150</v>
      </c>
      <c r="R43" s="123">
        <v>0</v>
      </c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</row>
    <row r="44" spans="1:44" ht="22.5" outlineLevel="1" x14ac:dyDescent="0.2">
      <c r="A44" s="134">
        <v>10</v>
      </c>
      <c r="B44" s="135" t="s">
        <v>192</v>
      </c>
      <c r="C44" s="148" t="s">
        <v>193</v>
      </c>
      <c r="D44" s="136" t="s">
        <v>194</v>
      </c>
      <c r="E44" s="137">
        <v>82.132000000000005</v>
      </c>
      <c r="F44" s="138"/>
      <c r="G44" s="139">
        <f>ROUND(E44*F44,2)</f>
        <v>0</v>
      </c>
      <c r="H44" s="126" t="s">
        <v>146</v>
      </c>
      <c r="I44" s="126" t="s">
        <v>147</v>
      </c>
      <c r="J44" s="123"/>
      <c r="K44" s="123"/>
      <c r="L44" s="123"/>
      <c r="M44" s="123"/>
      <c r="N44" s="123"/>
      <c r="O44" s="123"/>
      <c r="P44" s="123"/>
      <c r="Q44" s="123" t="s">
        <v>148</v>
      </c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</row>
    <row r="45" spans="1:44" outlineLevel="2" x14ac:dyDescent="0.2">
      <c r="A45" s="164"/>
      <c r="B45" s="165"/>
      <c r="C45" s="166" t="s">
        <v>195</v>
      </c>
      <c r="D45" s="167"/>
      <c r="E45" s="168">
        <v>7.4</v>
      </c>
      <c r="F45" s="169"/>
      <c r="G45" s="170"/>
      <c r="H45" s="126"/>
      <c r="I45" s="126"/>
      <c r="J45" s="123"/>
      <c r="K45" s="123"/>
      <c r="L45" s="123"/>
      <c r="M45" s="123"/>
      <c r="N45" s="123"/>
      <c r="O45" s="123"/>
      <c r="P45" s="123"/>
      <c r="Q45" s="123" t="s">
        <v>150</v>
      </c>
      <c r="R45" s="123">
        <v>0</v>
      </c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</row>
    <row r="46" spans="1:44" outlineLevel="3" x14ac:dyDescent="0.2">
      <c r="A46" s="164"/>
      <c r="B46" s="165"/>
      <c r="C46" s="166" t="s">
        <v>196</v>
      </c>
      <c r="D46" s="167"/>
      <c r="E46" s="168">
        <v>0.72</v>
      </c>
      <c r="F46" s="169"/>
      <c r="G46" s="170"/>
      <c r="H46" s="126"/>
      <c r="I46" s="126"/>
      <c r="J46" s="123"/>
      <c r="K46" s="123"/>
      <c r="L46" s="123"/>
      <c r="M46" s="123"/>
      <c r="N46" s="123"/>
      <c r="O46" s="123"/>
      <c r="P46" s="123"/>
      <c r="Q46" s="123" t="s">
        <v>150</v>
      </c>
      <c r="R46" s="123">
        <v>0</v>
      </c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</row>
    <row r="47" spans="1:44" outlineLevel="3" x14ac:dyDescent="0.2">
      <c r="A47" s="164"/>
      <c r="B47" s="165"/>
      <c r="C47" s="166" t="s">
        <v>197</v>
      </c>
      <c r="D47" s="167"/>
      <c r="E47" s="168">
        <v>0.96</v>
      </c>
      <c r="F47" s="169"/>
      <c r="G47" s="170"/>
      <c r="H47" s="126"/>
      <c r="I47" s="126"/>
      <c r="J47" s="123"/>
      <c r="K47" s="123"/>
      <c r="L47" s="123"/>
      <c r="M47" s="123"/>
      <c r="N47" s="123"/>
      <c r="O47" s="123"/>
      <c r="P47" s="123"/>
      <c r="Q47" s="123" t="s">
        <v>150</v>
      </c>
      <c r="R47" s="123">
        <v>0</v>
      </c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</row>
    <row r="48" spans="1:44" outlineLevel="3" x14ac:dyDescent="0.2">
      <c r="A48" s="164"/>
      <c r="B48" s="165"/>
      <c r="C48" s="166" t="s">
        <v>198</v>
      </c>
      <c r="D48" s="167"/>
      <c r="E48" s="168">
        <v>3.08</v>
      </c>
      <c r="F48" s="169"/>
      <c r="G48" s="170"/>
      <c r="H48" s="126"/>
      <c r="I48" s="126"/>
      <c r="J48" s="123"/>
      <c r="K48" s="123"/>
      <c r="L48" s="123"/>
      <c r="M48" s="123"/>
      <c r="N48" s="123"/>
      <c r="O48" s="123"/>
      <c r="P48" s="123"/>
      <c r="Q48" s="123" t="s">
        <v>150</v>
      </c>
      <c r="R48" s="123">
        <v>0</v>
      </c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</row>
    <row r="49" spans="1:44" outlineLevel="3" x14ac:dyDescent="0.2">
      <c r="A49" s="164"/>
      <c r="B49" s="165"/>
      <c r="C49" s="166" t="s">
        <v>199</v>
      </c>
      <c r="D49" s="167"/>
      <c r="E49" s="168">
        <v>6.16</v>
      </c>
      <c r="F49" s="169"/>
      <c r="G49" s="170"/>
      <c r="H49" s="126"/>
      <c r="I49" s="126"/>
      <c r="J49" s="123"/>
      <c r="K49" s="123"/>
      <c r="L49" s="123"/>
      <c r="M49" s="123"/>
      <c r="N49" s="123"/>
      <c r="O49" s="123"/>
      <c r="P49" s="123"/>
      <c r="Q49" s="123" t="s">
        <v>150</v>
      </c>
      <c r="R49" s="123">
        <v>0</v>
      </c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</row>
    <row r="50" spans="1:44" outlineLevel="3" x14ac:dyDescent="0.2">
      <c r="A50" s="164"/>
      <c r="B50" s="165"/>
      <c r="C50" s="166" t="s">
        <v>200</v>
      </c>
      <c r="D50" s="167"/>
      <c r="E50" s="168">
        <v>10.78</v>
      </c>
      <c r="F50" s="169"/>
      <c r="G50" s="170"/>
      <c r="H50" s="126"/>
      <c r="I50" s="126"/>
      <c r="J50" s="123"/>
      <c r="K50" s="123"/>
      <c r="L50" s="123"/>
      <c r="M50" s="123"/>
      <c r="N50" s="123"/>
      <c r="O50" s="123"/>
      <c r="P50" s="123"/>
      <c r="Q50" s="123" t="s">
        <v>150</v>
      </c>
      <c r="R50" s="123">
        <v>0</v>
      </c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</row>
    <row r="51" spans="1:44" outlineLevel="3" x14ac:dyDescent="0.2">
      <c r="A51" s="164"/>
      <c r="B51" s="165"/>
      <c r="C51" s="166" t="s">
        <v>201</v>
      </c>
      <c r="D51" s="167"/>
      <c r="E51" s="168">
        <v>3.08</v>
      </c>
      <c r="F51" s="169"/>
      <c r="G51" s="170"/>
      <c r="H51" s="126"/>
      <c r="I51" s="126"/>
      <c r="J51" s="123"/>
      <c r="K51" s="123"/>
      <c r="L51" s="123"/>
      <c r="M51" s="123"/>
      <c r="N51" s="123"/>
      <c r="O51" s="123"/>
      <c r="P51" s="123"/>
      <c r="Q51" s="123" t="s">
        <v>150</v>
      </c>
      <c r="R51" s="123">
        <v>0</v>
      </c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</row>
    <row r="52" spans="1:44" outlineLevel="3" x14ac:dyDescent="0.2">
      <c r="A52" s="164"/>
      <c r="B52" s="165"/>
      <c r="C52" s="166" t="s">
        <v>202</v>
      </c>
      <c r="D52" s="167"/>
      <c r="E52" s="168">
        <v>3.52</v>
      </c>
      <c r="F52" s="169"/>
      <c r="G52" s="170"/>
      <c r="H52" s="126"/>
      <c r="I52" s="126"/>
      <c r="J52" s="123"/>
      <c r="K52" s="123"/>
      <c r="L52" s="123"/>
      <c r="M52" s="123"/>
      <c r="N52" s="123"/>
      <c r="O52" s="123"/>
      <c r="P52" s="123"/>
      <c r="Q52" s="123" t="s">
        <v>150</v>
      </c>
      <c r="R52" s="123">
        <v>0</v>
      </c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</row>
    <row r="53" spans="1:44" outlineLevel="3" x14ac:dyDescent="0.2">
      <c r="A53" s="164"/>
      <c r="B53" s="165"/>
      <c r="C53" s="166" t="s">
        <v>203</v>
      </c>
      <c r="D53" s="167"/>
      <c r="E53" s="168">
        <v>5.0999999999999996</v>
      </c>
      <c r="F53" s="169"/>
      <c r="G53" s="170"/>
      <c r="H53" s="126"/>
      <c r="I53" s="126"/>
      <c r="J53" s="123"/>
      <c r="K53" s="123"/>
      <c r="L53" s="123"/>
      <c r="M53" s="123"/>
      <c r="N53" s="123"/>
      <c r="O53" s="123"/>
      <c r="P53" s="123"/>
      <c r="Q53" s="123" t="s">
        <v>150</v>
      </c>
      <c r="R53" s="123">
        <v>0</v>
      </c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</row>
    <row r="54" spans="1:44" outlineLevel="3" x14ac:dyDescent="0.2">
      <c r="A54" s="164"/>
      <c r="B54" s="165"/>
      <c r="C54" s="166" t="s">
        <v>204</v>
      </c>
      <c r="D54" s="167"/>
      <c r="E54" s="168">
        <v>7</v>
      </c>
      <c r="F54" s="169"/>
      <c r="G54" s="170"/>
      <c r="H54" s="126"/>
      <c r="I54" s="126"/>
      <c r="J54" s="123"/>
      <c r="K54" s="123"/>
      <c r="L54" s="123"/>
      <c r="M54" s="123"/>
      <c r="N54" s="123"/>
      <c r="O54" s="123"/>
      <c r="P54" s="123"/>
      <c r="Q54" s="123" t="s">
        <v>150</v>
      </c>
      <c r="R54" s="123">
        <v>0</v>
      </c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</row>
    <row r="55" spans="1:44" outlineLevel="3" x14ac:dyDescent="0.2">
      <c r="A55" s="164"/>
      <c r="B55" s="165"/>
      <c r="C55" s="166" t="s">
        <v>205</v>
      </c>
      <c r="D55" s="167"/>
      <c r="E55" s="168">
        <v>8.43</v>
      </c>
      <c r="F55" s="169"/>
      <c r="G55" s="170"/>
      <c r="H55" s="126"/>
      <c r="I55" s="126"/>
      <c r="J55" s="123"/>
      <c r="K55" s="123"/>
      <c r="L55" s="123"/>
      <c r="M55" s="123"/>
      <c r="N55" s="123"/>
      <c r="O55" s="123"/>
      <c r="P55" s="123"/>
      <c r="Q55" s="123" t="s">
        <v>150</v>
      </c>
      <c r="R55" s="123">
        <v>0</v>
      </c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</row>
    <row r="56" spans="1:44" outlineLevel="3" x14ac:dyDescent="0.2">
      <c r="A56" s="164"/>
      <c r="B56" s="165"/>
      <c r="C56" s="166" t="s">
        <v>206</v>
      </c>
      <c r="D56" s="167"/>
      <c r="E56" s="168">
        <v>6.3</v>
      </c>
      <c r="F56" s="169"/>
      <c r="G56" s="170"/>
      <c r="H56" s="126"/>
      <c r="I56" s="126"/>
      <c r="J56" s="123"/>
      <c r="K56" s="123"/>
      <c r="L56" s="123"/>
      <c r="M56" s="123"/>
      <c r="N56" s="123"/>
      <c r="O56" s="123"/>
      <c r="P56" s="123"/>
      <c r="Q56" s="123" t="s">
        <v>150</v>
      </c>
      <c r="R56" s="123">
        <v>0</v>
      </c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</row>
    <row r="57" spans="1:44" outlineLevel="3" x14ac:dyDescent="0.2">
      <c r="A57" s="164"/>
      <c r="B57" s="165"/>
      <c r="C57" s="166" t="s">
        <v>207</v>
      </c>
      <c r="D57" s="167"/>
      <c r="E57" s="168">
        <v>19.600000000000001</v>
      </c>
      <c r="F57" s="169"/>
      <c r="G57" s="170"/>
      <c r="H57" s="126"/>
      <c r="I57" s="126"/>
      <c r="J57" s="123"/>
      <c r="K57" s="123"/>
      <c r="L57" s="123"/>
      <c r="M57" s="123"/>
      <c r="N57" s="123"/>
      <c r="O57" s="123"/>
      <c r="P57" s="123"/>
      <c r="Q57" s="123" t="s">
        <v>150</v>
      </c>
      <c r="R57" s="123">
        <v>0</v>
      </c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</row>
    <row r="58" spans="1:44" outlineLevel="1" x14ac:dyDescent="0.2">
      <c r="A58" s="134">
        <v>11</v>
      </c>
      <c r="B58" s="135" t="s">
        <v>208</v>
      </c>
      <c r="C58" s="148" t="s">
        <v>209</v>
      </c>
      <c r="D58" s="136" t="s">
        <v>194</v>
      </c>
      <c r="E58" s="137">
        <v>82.132000000000005</v>
      </c>
      <c r="F58" s="138"/>
      <c r="G58" s="139">
        <f>ROUND(E58*F58,2)</f>
        <v>0</v>
      </c>
      <c r="H58" s="126" t="s">
        <v>146</v>
      </c>
      <c r="I58" s="126" t="s">
        <v>147</v>
      </c>
      <c r="J58" s="123"/>
      <c r="K58" s="123"/>
      <c r="L58" s="123"/>
      <c r="M58" s="123"/>
      <c r="N58" s="123"/>
      <c r="O58" s="123"/>
      <c r="P58" s="123"/>
      <c r="Q58" s="123" t="s">
        <v>148</v>
      </c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</row>
    <row r="59" spans="1:44" outlineLevel="2" x14ac:dyDescent="0.2">
      <c r="A59" s="164"/>
      <c r="B59" s="165"/>
      <c r="C59" s="241" t="s">
        <v>210</v>
      </c>
      <c r="D59" s="242"/>
      <c r="E59" s="242"/>
      <c r="F59" s="242"/>
      <c r="G59" s="243"/>
      <c r="H59" s="126"/>
      <c r="I59" s="126"/>
      <c r="J59" s="123"/>
      <c r="K59" s="123"/>
      <c r="L59" s="123"/>
      <c r="M59" s="123"/>
      <c r="N59" s="123"/>
      <c r="O59" s="123"/>
      <c r="P59" s="123"/>
      <c r="Q59" s="123" t="s">
        <v>211</v>
      </c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</row>
    <row r="60" spans="1:44" ht="22.5" outlineLevel="1" x14ac:dyDescent="0.2">
      <c r="A60" s="134">
        <v>12</v>
      </c>
      <c r="B60" s="135" t="s">
        <v>212</v>
      </c>
      <c r="C60" s="148" t="s">
        <v>213</v>
      </c>
      <c r="D60" s="136" t="s">
        <v>153</v>
      </c>
      <c r="E60" s="137">
        <v>0.10299999999999999</v>
      </c>
      <c r="F60" s="138"/>
      <c r="G60" s="139">
        <f>ROUND(E60*F60,2)</f>
        <v>0</v>
      </c>
      <c r="H60" s="126" t="s">
        <v>146</v>
      </c>
      <c r="I60" s="126" t="s">
        <v>147</v>
      </c>
      <c r="J60" s="123"/>
      <c r="K60" s="123"/>
      <c r="L60" s="123"/>
      <c r="M60" s="123"/>
      <c r="N60" s="123"/>
      <c r="O60" s="123"/>
      <c r="P60" s="123"/>
      <c r="Q60" s="123" t="s">
        <v>148</v>
      </c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</row>
    <row r="61" spans="1:44" outlineLevel="2" x14ac:dyDescent="0.2">
      <c r="A61" s="164"/>
      <c r="B61" s="165"/>
      <c r="C61" s="166" t="s">
        <v>214</v>
      </c>
      <c r="D61" s="167"/>
      <c r="E61" s="168">
        <v>0.1</v>
      </c>
      <c r="F61" s="169"/>
      <c r="G61" s="170"/>
      <c r="H61" s="126"/>
      <c r="I61" s="126"/>
      <c r="J61" s="123"/>
      <c r="K61" s="123"/>
      <c r="L61" s="123"/>
      <c r="M61" s="123"/>
      <c r="N61" s="123"/>
      <c r="O61" s="123"/>
      <c r="P61" s="123"/>
      <c r="Q61" s="123" t="s">
        <v>150</v>
      </c>
      <c r="R61" s="123">
        <v>0</v>
      </c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</row>
    <row r="62" spans="1:44" outlineLevel="1" x14ac:dyDescent="0.2">
      <c r="A62" s="134">
        <v>13</v>
      </c>
      <c r="B62" s="135" t="s">
        <v>215</v>
      </c>
      <c r="C62" s="148" t="s">
        <v>216</v>
      </c>
      <c r="D62" s="136" t="s">
        <v>194</v>
      </c>
      <c r="E62" s="137">
        <v>196.35</v>
      </c>
      <c r="F62" s="138"/>
      <c r="G62" s="139">
        <f>ROUND(E62*F62,2)</f>
        <v>0</v>
      </c>
      <c r="H62" s="126" t="s">
        <v>146</v>
      </c>
      <c r="I62" s="126" t="s">
        <v>147</v>
      </c>
      <c r="J62" s="123"/>
      <c r="K62" s="123"/>
      <c r="L62" s="123"/>
      <c r="M62" s="123"/>
      <c r="N62" s="123"/>
      <c r="O62" s="123"/>
      <c r="P62" s="123"/>
      <c r="Q62" s="123" t="s">
        <v>148</v>
      </c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</row>
    <row r="63" spans="1:44" outlineLevel="2" x14ac:dyDescent="0.2">
      <c r="A63" s="164"/>
      <c r="B63" s="165"/>
      <c r="C63" s="166" t="s">
        <v>217</v>
      </c>
      <c r="D63" s="167"/>
      <c r="E63" s="168">
        <v>196.35</v>
      </c>
      <c r="F63" s="169"/>
      <c r="G63" s="170"/>
      <c r="H63" s="126"/>
      <c r="I63" s="126"/>
      <c r="J63" s="123"/>
      <c r="K63" s="123"/>
      <c r="L63" s="123"/>
      <c r="M63" s="123"/>
      <c r="N63" s="123"/>
      <c r="O63" s="123"/>
      <c r="P63" s="123"/>
      <c r="Q63" s="123" t="s">
        <v>150</v>
      </c>
      <c r="R63" s="123">
        <v>0</v>
      </c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</row>
    <row r="64" spans="1:44" outlineLevel="1" x14ac:dyDescent="0.2">
      <c r="A64" s="134">
        <v>14</v>
      </c>
      <c r="B64" s="135" t="s">
        <v>218</v>
      </c>
      <c r="C64" s="148" t="s">
        <v>219</v>
      </c>
      <c r="D64" s="136" t="s">
        <v>194</v>
      </c>
      <c r="E64" s="137">
        <v>225.80250000000001</v>
      </c>
      <c r="F64" s="138"/>
      <c r="G64" s="139">
        <f>ROUND(E64*F64,2)</f>
        <v>0</v>
      </c>
      <c r="H64" s="126" t="s">
        <v>154</v>
      </c>
      <c r="I64" s="126" t="s">
        <v>147</v>
      </c>
      <c r="J64" s="123"/>
      <c r="K64" s="123"/>
      <c r="L64" s="123"/>
      <c r="M64" s="123"/>
      <c r="N64" s="123"/>
      <c r="O64" s="123"/>
      <c r="P64" s="123"/>
      <c r="Q64" s="123" t="s">
        <v>155</v>
      </c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</row>
    <row r="65" spans="1:44" outlineLevel="2" x14ac:dyDescent="0.2">
      <c r="A65" s="164"/>
      <c r="B65" s="165"/>
      <c r="C65" s="166" t="s">
        <v>220</v>
      </c>
      <c r="D65" s="167"/>
      <c r="E65" s="168">
        <v>225.8</v>
      </c>
      <c r="F65" s="169"/>
      <c r="G65" s="170"/>
      <c r="H65" s="126"/>
      <c r="I65" s="126"/>
      <c r="J65" s="123"/>
      <c r="K65" s="123"/>
      <c r="L65" s="123"/>
      <c r="M65" s="123"/>
      <c r="N65" s="123"/>
      <c r="O65" s="123"/>
      <c r="P65" s="123"/>
      <c r="Q65" s="123" t="s">
        <v>150</v>
      </c>
      <c r="R65" s="123">
        <v>0</v>
      </c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</row>
    <row r="66" spans="1:44" x14ac:dyDescent="0.2">
      <c r="A66" s="128" t="s">
        <v>141</v>
      </c>
      <c r="B66" s="129" t="s">
        <v>84</v>
      </c>
      <c r="C66" s="147" t="s">
        <v>85</v>
      </c>
      <c r="D66" s="130"/>
      <c r="E66" s="131"/>
      <c r="F66" s="132"/>
      <c r="G66" s="133">
        <f>SUMIF(Q67:Q67,"&lt;&gt;NOR",G67:G67)</f>
        <v>0</v>
      </c>
      <c r="H66" s="127"/>
      <c r="I66" s="127"/>
      <c r="Q66" t="s">
        <v>142</v>
      </c>
    </row>
    <row r="67" spans="1:44" outlineLevel="1" x14ac:dyDescent="0.2">
      <c r="A67" s="140">
        <v>15</v>
      </c>
      <c r="B67" s="141" t="s">
        <v>221</v>
      </c>
      <c r="C67" s="149" t="s">
        <v>222</v>
      </c>
      <c r="D67" s="142" t="s">
        <v>223</v>
      </c>
      <c r="E67" s="143">
        <v>1</v>
      </c>
      <c r="F67" s="144"/>
      <c r="G67" s="145">
        <f>ROUND(E67*F67,2)</f>
        <v>0</v>
      </c>
      <c r="H67" s="126" t="s">
        <v>146</v>
      </c>
      <c r="I67" s="126" t="s">
        <v>147</v>
      </c>
      <c r="J67" s="123"/>
      <c r="K67" s="123"/>
      <c r="L67" s="123"/>
      <c r="M67" s="123"/>
      <c r="N67" s="123"/>
      <c r="O67" s="123"/>
      <c r="P67" s="123"/>
      <c r="Q67" s="123" t="s">
        <v>148</v>
      </c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</row>
    <row r="68" spans="1:44" x14ac:dyDescent="0.2">
      <c r="A68" s="128" t="s">
        <v>141</v>
      </c>
      <c r="B68" s="129" t="s">
        <v>86</v>
      </c>
      <c r="C68" s="147" t="s">
        <v>88</v>
      </c>
      <c r="D68" s="130"/>
      <c r="E68" s="131"/>
      <c r="F68" s="132"/>
      <c r="G68" s="133">
        <f>SUMIF(Q69:Q77,"&lt;&gt;NOR",G69:G77)</f>
        <v>0</v>
      </c>
      <c r="H68" s="127"/>
      <c r="I68" s="127"/>
      <c r="Q68" t="s">
        <v>142</v>
      </c>
    </row>
    <row r="69" spans="1:44" ht="22.5" outlineLevel="1" x14ac:dyDescent="0.2">
      <c r="A69" s="134">
        <v>16</v>
      </c>
      <c r="B69" s="135" t="s">
        <v>224</v>
      </c>
      <c r="C69" s="148" t="s">
        <v>225</v>
      </c>
      <c r="D69" s="136" t="s">
        <v>226</v>
      </c>
      <c r="E69" s="137">
        <v>55.6</v>
      </c>
      <c r="F69" s="138"/>
      <c r="G69" s="139">
        <f>ROUND(E69*F69,2)</f>
        <v>0</v>
      </c>
      <c r="H69" s="126" t="s">
        <v>146</v>
      </c>
      <c r="I69" s="126" t="s">
        <v>147</v>
      </c>
      <c r="J69" s="123"/>
      <c r="K69" s="123"/>
      <c r="L69" s="123"/>
      <c r="M69" s="123"/>
      <c r="N69" s="123"/>
      <c r="O69" s="123"/>
      <c r="P69" s="123"/>
      <c r="Q69" s="123" t="s">
        <v>148</v>
      </c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</row>
    <row r="70" spans="1:44" outlineLevel="2" x14ac:dyDescent="0.2">
      <c r="A70" s="164"/>
      <c r="B70" s="165"/>
      <c r="C70" s="166" t="s">
        <v>227</v>
      </c>
      <c r="D70" s="167"/>
      <c r="E70" s="168">
        <v>0.6</v>
      </c>
      <c r="F70" s="169"/>
      <c r="G70" s="170"/>
      <c r="H70" s="126"/>
      <c r="I70" s="126"/>
      <c r="J70" s="123"/>
      <c r="K70" s="123"/>
      <c r="L70" s="123"/>
      <c r="M70" s="123"/>
      <c r="N70" s="123"/>
      <c r="O70" s="123"/>
      <c r="P70" s="123"/>
      <c r="Q70" s="123" t="s">
        <v>150</v>
      </c>
      <c r="R70" s="123">
        <v>0</v>
      </c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</row>
    <row r="71" spans="1:44" outlineLevel="3" x14ac:dyDescent="0.2">
      <c r="A71" s="164"/>
      <c r="B71" s="165"/>
      <c r="C71" s="166" t="s">
        <v>228</v>
      </c>
      <c r="D71" s="167"/>
      <c r="E71" s="168">
        <v>5.6</v>
      </c>
      <c r="F71" s="169"/>
      <c r="G71" s="170"/>
      <c r="H71" s="126"/>
      <c r="I71" s="126"/>
      <c r="J71" s="123"/>
      <c r="K71" s="123"/>
      <c r="L71" s="123"/>
      <c r="M71" s="123"/>
      <c r="N71" s="123"/>
      <c r="O71" s="123"/>
      <c r="P71" s="123"/>
      <c r="Q71" s="123" t="s">
        <v>150</v>
      </c>
      <c r="R71" s="123">
        <v>0</v>
      </c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</row>
    <row r="72" spans="1:44" outlineLevel="3" x14ac:dyDescent="0.2">
      <c r="A72" s="164"/>
      <c r="B72" s="165"/>
      <c r="C72" s="166" t="s">
        <v>229</v>
      </c>
      <c r="D72" s="167"/>
      <c r="E72" s="168">
        <v>6.2</v>
      </c>
      <c r="F72" s="169"/>
      <c r="G72" s="170"/>
      <c r="H72" s="126"/>
      <c r="I72" s="126"/>
      <c r="J72" s="123"/>
      <c r="K72" s="123"/>
      <c r="L72" s="123"/>
      <c r="M72" s="123"/>
      <c r="N72" s="123"/>
      <c r="O72" s="123"/>
      <c r="P72" s="123"/>
      <c r="Q72" s="123" t="s">
        <v>150</v>
      </c>
      <c r="R72" s="123">
        <v>0</v>
      </c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</row>
    <row r="73" spans="1:44" outlineLevel="3" x14ac:dyDescent="0.2">
      <c r="A73" s="164"/>
      <c r="B73" s="165"/>
      <c r="C73" s="166" t="s">
        <v>230</v>
      </c>
      <c r="D73" s="167"/>
      <c r="E73" s="168">
        <v>7.44</v>
      </c>
      <c r="F73" s="169"/>
      <c r="G73" s="170"/>
      <c r="H73" s="126"/>
      <c r="I73" s="126"/>
      <c r="J73" s="123"/>
      <c r="K73" s="123"/>
      <c r="L73" s="123"/>
      <c r="M73" s="123"/>
      <c r="N73" s="123"/>
      <c r="O73" s="123"/>
      <c r="P73" s="123"/>
      <c r="Q73" s="123" t="s">
        <v>150</v>
      </c>
      <c r="R73" s="123">
        <v>0</v>
      </c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</row>
    <row r="74" spans="1:44" outlineLevel="3" x14ac:dyDescent="0.2">
      <c r="A74" s="164"/>
      <c r="B74" s="165"/>
      <c r="C74" s="166" t="s">
        <v>231</v>
      </c>
      <c r="D74" s="167"/>
      <c r="E74" s="168">
        <v>4.8</v>
      </c>
      <c r="F74" s="169"/>
      <c r="G74" s="170"/>
      <c r="H74" s="126"/>
      <c r="I74" s="126"/>
      <c r="J74" s="123"/>
      <c r="K74" s="123"/>
      <c r="L74" s="123"/>
      <c r="M74" s="123"/>
      <c r="N74" s="123"/>
      <c r="O74" s="123"/>
      <c r="P74" s="123"/>
      <c r="Q74" s="123" t="s">
        <v>150</v>
      </c>
      <c r="R74" s="123">
        <v>0</v>
      </c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</row>
    <row r="75" spans="1:44" outlineLevel="3" x14ac:dyDescent="0.2">
      <c r="A75" s="164"/>
      <c r="B75" s="165"/>
      <c r="C75" s="166" t="s">
        <v>232</v>
      </c>
      <c r="D75" s="167"/>
      <c r="E75" s="168">
        <v>14.88</v>
      </c>
      <c r="F75" s="169"/>
      <c r="G75" s="170"/>
      <c r="H75" s="126"/>
      <c r="I75" s="126"/>
      <c r="J75" s="123"/>
      <c r="K75" s="123"/>
      <c r="L75" s="123"/>
      <c r="M75" s="123"/>
      <c r="N75" s="123"/>
      <c r="O75" s="123"/>
      <c r="P75" s="123"/>
      <c r="Q75" s="123" t="s">
        <v>150</v>
      </c>
      <c r="R75" s="123">
        <v>0</v>
      </c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</row>
    <row r="76" spans="1:44" outlineLevel="3" x14ac:dyDescent="0.2">
      <c r="A76" s="164"/>
      <c r="B76" s="165"/>
      <c r="C76" s="166" t="s">
        <v>233</v>
      </c>
      <c r="D76" s="167"/>
      <c r="E76" s="168">
        <v>4.32</v>
      </c>
      <c r="F76" s="169"/>
      <c r="G76" s="170"/>
      <c r="H76" s="126"/>
      <c r="I76" s="126"/>
      <c r="J76" s="123"/>
      <c r="K76" s="123"/>
      <c r="L76" s="123"/>
      <c r="M76" s="123"/>
      <c r="N76" s="123"/>
      <c r="O76" s="123"/>
      <c r="P76" s="123"/>
      <c r="Q76" s="123" t="s">
        <v>150</v>
      </c>
      <c r="R76" s="123">
        <v>0</v>
      </c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</row>
    <row r="77" spans="1:44" outlineLevel="3" x14ac:dyDescent="0.2">
      <c r="A77" s="164"/>
      <c r="B77" s="165"/>
      <c r="C77" s="166" t="s">
        <v>234</v>
      </c>
      <c r="D77" s="167"/>
      <c r="E77" s="168">
        <v>11.76</v>
      </c>
      <c r="F77" s="169"/>
      <c r="G77" s="170"/>
      <c r="H77" s="126"/>
      <c r="I77" s="126"/>
      <c r="J77" s="123"/>
      <c r="K77" s="123"/>
      <c r="L77" s="123"/>
      <c r="M77" s="123"/>
      <c r="N77" s="123"/>
      <c r="O77" s="123"/>
      <c r="P77" s="123"/>
      <c r="Q77" s="123" t="s">
        <v>150</v>
      </c>
      <c r="R77" s="123">
        <v>0</v>
      </c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</row>
    <row r="78" spans="1:44" x14ac:dyDescent="0.2">
      <c r="A78" s="128" t="s">
        <v>141</v>
      </c>
      <c r="B78" s="129" t="s">
        <v>91</v>
      </c>
      <c r="C78" s="147" t="s">
        <v>92</v>
      </c>
      <c r="D78" s="130"/>
      <c r="E78" s="131"/>
      <c r="F78" s="132"/>
      <c r="G78" s="133">
        <f>SUMIF(Q79:Q80,"&lt;&gt;NOR",G79:G80)</f>
        <v>0</v>
      </c>
      <c r="H78" s="127"/>
      <c r="I78" s="127"/>
      <c r="Q78" t="s">
        <v>142</v>
      </c>
    </row>
    <row r="79" spans="1:44" outlineLevel="1" x14ac:dyDescent="0.2">
      <c r="A79" s="134">
        <v>17</v>
      </c>
      <c r="B79" s="135" t="s">
        <v>235</v>
      </c>
      <c r="C79" s="148" t="s">
        <v>236</v>
      </c>
      <c r="D79" s="136" t="s">
        <v>194</v>
      </c>
      <c r="E79" s="137">
        <v>201.42</v>
      </c>
      <c r="F79" s="138"/>
      <c r="G79" s="139">
        <f>ROUND(E79*F79,2)</f>
        <v>0</v>
      </c>
      <c r="H79" s="126" t="s">
        <v>146</v>
      </c>
      <c r="I79" s="126" t="s">
        <v>147</v>
      </c>
      <c r="J79" s="123"/>
      <c r="K79" s="123"/>
      <c r="L79" s="123"/>
      <c r="M79" s="123"/>
      <c r="N79" s="123"/>
      <c r="O79" s="123"/>
      <c r="P79" s="123"/>
      <c r="Q79" s="123" t="s">
        <v>148</v>
      </c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</row>
    <row r="80" spans="1:44" outlineLevel="2" x14ac:dyDescent="0.2">
      <c r="A80" s="164"/>
      <c r="B80" s="165"/>
      <c r="C80" s="166" t="s">
        <v>237</v>
      </c>
      <c r="D80" s="167"/>
      <c r="E80" s="168">
        <v>201.42</v>
      </c>
      <c r="F80" s="169"/>
      <c r="G80" s="170"/>
      <c r="H80" s="126"/>
      <c r="I80" s="126"/>
      <c r="J80" s="123"/>
      <c r="K80" s="123"/>
      <c r="L80" s="123"/>
      <c r="M80" s="123"/>
      <c r="N80" s="123"/>
      <c r="O80" s="123"/>
      <c r="P80" s="123"/>
      <c r="Q80" s="123" t="s">
        <v>150</v>
      </c>
      <c r="R80" s="123">
        <v>0</v>
      </c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</row>
    <row r="81" spans="1:44" x14ac:dyDescent="0.2">
      <c r="A81" s="128" t="s">
        <v>141</v>
      </c>
      <c r="B81" s="129" t="s">
        <v>93</v>
      </c>
      <c r="C81" s="147" t="s">
        <v>94</v>
      </c>
      <c r="D81" s="130"/>
      <c r="E81" s="131"/>
      <c r="F81" s="132"/>
      <c r="G81" s="133">
        <f>SUMIF(Q82:Q94,"&lt;&gt;NOR",G82:G94)</f>
        <v>0</v>
      </c>
      <c r="H81" s="127"/>
      <c r="I81" s="127"/>
      <c r="Q81" t="s">
        <v>142</v>
      </c>
    </row>
    <row r="82" spans="1:44" outlineLevel="1" x14ac:dyDescent="0.2">
      <c r="A82" s="134">
        <v>18</v>
      </c>
      <c r="B82" s="135" t="s">
        <v>238</v>
      </c>
      <c r="C82" s="148" t="s">
        <v>239</v>
      </c>
      <c r="D82" s="136" t="s">
        <v>194</v>
      </c>
      <c r="E82" s="137">
        <v>201.42</v>
      </c>
      <c r="F82" s="138"/>
      <c r="G82" s="139">
        <f>ROUND(E82*F82,2)</f>
        <v>0</v>
      </c>
      <c r="H82" s="126" t="s">
        <v>146</v>
      </c>
      <c r="I82" s="126" t="s">
        <v>147</v>
      </c>
      <c r="J82" s="123"/>
      <c r="K82" s="123"/>
      <c r="L82" s="123"/>
      <c r="M82" s="123"/>
      <c r="N82" s="123"/>
      <c r="O82" s="123"/>
      <c r="P82" s="123"/>
      <c r="Q82" s="123" t="s">
        <v>148</v>
      </c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</row>
    <row r="83" spans="1:44" outlineLevel="2" x14ac:dyDescent="0.2">
      <c r="A83" s="164"/>
      <c r="B83" s="165"/>
      <c r="C83" s="166" t="s">
        <v>240</v>
      </c>
      <c r="D83" s="167"/>
      <c r="E83" s="168">
        <v>201.42</v>
      </c>
      <c r="F83" s="169"/>
      <c r="G83" s="170"/>
      <c r="H83" s="126"/>
      <c r="I83" s="126"/>
      <c r="J83" s="123"/>
      <c r="K83" s="123"/>
      <c r="L83" s="123"/>
      <c r="M83" s="123"/>
      <c r="N83" s="123"/>
      <c r="O83" s="123"/>
      <c r="P83" s="123"/>
      <c r="Q83" s="123" t="s">
        <v>150</v>
      </c>
      <c r="R83" s="123">
        <v>0</v>
      </c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</row>
    <row r="84" spans="1:44" outlineLevel="1" x14ac:dyDescent="0.2">
      <c r="A84" s="134">
        <v>19</v>
      </c>
      <c r="B84" s="135" t="s">
        <v>241</v>
      </c>
      <c r="C84" s="148" t="s">
        <v>242</v>
      </c>
      <c r="D84" s="136" t="s">
        <v>194</v>
      </c>
      <c r="E84" s="137">
        <v>201.42</v>
      </c>
      <c r="F84" s="138"/>
      <c r="G84" s="139">
        <f>ROUND(E84*F84,2)</f>
        <v>0</v>
      </c>
      <c r="H84" s="126" t="s">
        <v>146</v>
      </c>
      <c r="I84" s="126" t="s">
        <v>147</v>
      </c>
      <c r="J84" s="123"/>
      <c r="K84" s="123"/>
      <c r="L84" s="123"/>
      <c r="M84" s="123"/>
      <c r="N84" s="123"/>
      <c r="O84" s="123"/>
      <c r="P84" s="123"/>
      <c r="Q84" s="123" t="s">
        <v>148</v>
      </c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</row>
    <row r="85" spans="1:44" outlineLevel="2" x14ac:dyDescent="0.2">
      <c r="A85" s="164"/>
      <c r="B85" s="165"/>
      <c r="C85" s="166" t="s">
        <v>237</v>
      </c>
      <c r="D85" s="167"/>
      <c r="E85" s="168">
        <v>201.42</v>
      </c>
      <c r="F85" s="169"/>
      <c r="G85" s="170"/>
      <c r="H85" s="126"/>
      <c r="I85" s="126"/>
      <c r="J85" s="123"/>
      <c r="K85" s="123"/>
      <c r="L85" s="123"/>
      <c r="M85" s="123"/>
      <c r="N85" s="123"/>
      <c r="O85" s="123"/>
      <c r="P85" s="123"/>
      <c r="Q85" s="123" t="s">
        <v>150</v>
      </c>
      <c r="R85" s="123">
        <v>0</v>
      </c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</row>
    <row r="86" spans="1:44" outlineLevel="1" x14ac:dyDescent="0.2">
      <c r="A86" s="134">
        <v>20</v>
      </c>
      <c r="B86" s="135" t="s">
        <v>243</v>
      </c>
      <c r="C86" s="148" t="s">
        <v>244</v>
      </c>
      <c r="D86" s="136" t="s">
        <v>194</v>
      </c>
      <c r="E86" s="137">
        <v>201.42</v>
      </c>
      <c r="F86" s="138"/>
      <c r="G86" s="139">
        <f>ROUND(E86*F86,2)</f>
        <v>0</v>
      </c>
      <c r="H86" s="126" t="s">
        <v>146</v>
      </c>
      <c r="I86" s="126" t="s">
        <v>147</v>
      </c>
      <c r="J86" s="123"/>
      <c r="K86" s="123"/>
      <c r="L86" s="123"/>
      <c r="M86" s="123"/>
      <c r="N86" s="123"/>
      <c r="O86" s="123"/>
      <c r="P86" s="123"/>
      <c r="Q86" s="123" t="s">
        <v>148</v>
      </c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</row>
    <row r="87" spans="1:44" outlineLevel="2" x14ac:dyDescent="0.2">
      <c r="A87" s="164"/>
      <c r="B87" s="165"/>
      <c r="C87" s="166" t="s">
        <v>237</v>
      </c>
      <c r="D87" s="167"/>
      <c r="E87" s="168">
        <v>201.42</v>
      </c>
      <c r="F87" s="169"/>
      <c r="G87" s="170"/>
      <c r="H87" s="126"/>
      <c r="I87" s="126"/>
      <c r="J87" s="123"/>
      <c r="K87" s="123"/>
      <c r="L87" s="123"/>
      <c r="M87" s="123"/>
      <c r="N87" s="123"/>
      <c r="O87" s="123"/>
      <c r="P87" s="123"/>
      <c r="Q87" s="123" t="s">
        <v>150</v>
      </c>
      <c r="R87" s="123">
        <v>0</v>
      </c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</row>
    <row r="88" spans="1:44" ht="22.5" outlineLevel="1" x14ac:dyDescent="0.2">
      <c r="A88" s="134">
        <v>21</v>
      </c>
      <c r="B88" s="135" t="s">
        <v>245</v>
      </c>
      <c r="C88" s="148" t="s">
        <v>246</v>
      </c>
      <c r="D88" s="136" t="s">
        <v>194</v>
      </c>
      <c r="E88" s="137">
        <v>70.739999999999995</v>
      </c>
      <c r="F88" s="138"/>
      <c r="G88" s="139">
        <f>ROUND(E88*F88,2)</f>
        <v>0</v>
      </c>
      <c r="H88" s="126" t="s">
        <v>247</v>
      </c>
      <c r="I88" s="126" t="s">
        <v>147</v>
      </c>
      <c r="J88" s="123"/>
      <c r="K88" s="123"/>
      <c r="L88" s="123"/>
      <c r="M88" s="123"/>
      <c r="N88" s="123"/>
      <c r="O88" s="123"/>
      <c r="P88" s="123"/>
      <c r="Q88" s="123" t="s">
        <v>248</v>
      </c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</row>
    <row r="89" spans="1:44" outlineLevel="2" x14ac:dyDescent="0.2">
      <c r="A89" s="164"/>
      <c r="B89" s="165"/>
      <c r="C89" s="166" t="s">
        <v>249</v>
      </c>
      <c r="D89" s="167"/>
      <c r="E89" s="168">
        <v>42.94</v>
      </c>
      <c r="F89" s="169"/>
      <c r="G89" s="170"/>
      <c r="H89" s="126"/>
      <c r="I89" s="126"/>
      <c r="J89" s="123"/>
      <c r="K89" s="123"/>
      <c r="L89" s="123"/>
      <c r="M89" s="123"/>
      <c r="N89" s="123"/>
      <c r="O89" s="123"/>
      <c r="P89" s="123"/>
      <c r="Q89" s="123" t="s">
        <v>150</v>
      </c>
      <c r="R89" s="123">
        <v>0</v>
      </c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</row>
    <row r="90" spans="1:44" outlineLevel="3" x14ac:dyDescent="0.2">
      <c r="A90" s="164"/>
      <c r="B90" s="165"/>
      <c r="C90" s="166" t="s">
        <v>250</v>
      </c>
      <c r="D90" s="167"/>
      <c r="E90" s="168">
        <v>27.8</v>
      </c>
      <c r="F90" s="169"/>
      <c r="G90" s="170"/>
      <c r="H90" s="126"/>
      <c r="I90" s="126"/>
      <c r="J90" s="123"/>
      <c r="K90" s="123"/>
      <c r="L90" s="123"/>
      <c r="M90" s="123"/>
      <c r="N90" s="123"/>
      <c r="O90" s="123"/>
      <c r="P90" s="123"/>
      <c r="Q90" s="123" t="s">
        <v>150</v>
      </c>
      <c r="R90" s="123">
        <v>0</v>
      </c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</row>
    <row r="91" spans="1:44" ht="22.5" outlineLevel="1" x14ac:dyDescent="0.2">
      <c r="A91" s="134">
        <v>22</v>
      </c>
      <c r="B91" s="135" t="s">
        <v>251</v>
      </c>
      <c r="C91" s="148" t="s">
        <v>252</v>
      </c>
      <c r="D91" s="136" t="s">
        <v>194</v>
      </c>
      <c r="E91" s="137">
        <v>160.30000000000001</v>
      </c>
      <c r="F91" s="138"/>
      <c r="G91" s="139">
        <f>ROUND(E91*F91,2)</f>
        <v>0</v>
      </c>
      <c r="H91" s="126" t="s">
        <v>247</v>
      </c>
      <c r="I91" s="126" t="s">
        <v>147</v>
      </c>
      <c r="J91" s="123"/>
      <c r="K91" s="123"/>
      <c r="L91" s="123"/>
      <c r="M91" s="123"/>
      <c r="N91" s="123"/>
      <c r="O91" s="123"/>
      <c r="P91" s="123"/>
      <c r="Q91" s="123" t="s">
        <v>248</v>
      </c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</row>
    <row r="92" spans="1:44" outlineLevel="2" x14ac:dyDescent="0.2">
      <c r="A92" s="164"/>
      <c r="B92" s="165"/>
      <c r="C92" s="166" t="s">
        <v>253</v>
      </c>
      <c r="D92" s="167"/>
      <c r="E92" s="168">
        <v>72</v>
      </c>
      <c r="F92" s="169"/>
      <c r="G92" s="170"/>
      <c r="H92" s="126"/>
      <c r="I92" s="126"/>
      <c r="J92" s="123"/>
      <c r="K92" s="123"/>
      <c r="L92" s="123"/>
      <c r="M92" s="123"/>
      <c r="N92" s="123"/>
      <c r="O92" s="123"/>
      <c r="P92" s="123"/>
      <c r="Q92" s="123" t="s">
        <v>150</v>
      </c>
      <c r="R92" s="123">
        <v>0</v>
      </c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</row>
    <row r="93" spans="1:44" outlineLevel="3" x14ac:dyDescent="0.2">
      <c r="A93" s="164"/>
      <c r="B93" s="165"/>
      <c r="C93" s="166" t="s">
        <v>254</v>
      </c>
      <c r="D93" s="167"/>
      <c r="E93" s="168">
        <v>28.8</v>
      </c>
      <c r="F93" s="169"/>
      <c r="G93" s="170"/>
      <c r="H93" s="126"/>
      <c r="I93" s="126"/>
      <c r="J93" s="123"/>
      <c r="K93" s="123"/>
      <c r="L93" s="123"/>
      <c r="M93" s="123"/>
      <c r="N93" s="123"/>
      <c r="O93" s="123"/>
      <c r="P93" s="123"/>
      <c r="Q93" s="123" t="s">
        <v>150</v>
      </c>
      <c r="R93" s="123">
        <v>0</v>
      </c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</row>
    <row r="94" spans="1:44" outlineLevel="3" x14ac:dyDescent="0.2">
      <c r="A94" s="164"/>
      <c r="B94" s="165"/>
      <c r="C94" s="166" t="s">
        <v>255</v>
      </c>
      <c r="D94" s="167"/>
      <c r="E94" s="168">
        <v>59.5</v>
      </c>
      <c r="F94" s="169"/>
      <c r="G94" s="170"/>
      <c r="H94" s="126"/>
      <c r="I94" s="126"/>
      <c r="J94" s="123"/>
      <c r="K94" s="123"/>
      <c r="L94" s="123"/>
      <c r="M94" s="123"/>
      <c r="N94" s="123"/>
      <c r="O94" s="123"/>
      <c r="P94" s="123"/>
      <c r="Q94" s="123" t="s">
        <v>150</v>
      </c>
      <c r="R94" s="123">
        <v>0</v>
      </c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</row>
    <row r="95" spans="1:44" x14ac:dyDescent="0.2">
      <c r="A95" s="128" t="s">
        <v>141</v>
      </c>
      <c r="B95" s="129" t="s">
        <v>95</v>
      </c>
      <c r="C95" s="147" t="s">
        <v>96</v>
      </c>
      <c r="D95" s="130"/>
      <c r="E95" s="131"/>
      <c r="F95" s="132"/>
      <c r="G95" s="133">
        <f>SUMIF(Q96:Q109,"&lt;&gt;NOR",G96:G109)</f>
        <v>0</v>
      </c>
      <c r="H95" s="127"/>
      <c r="I95" s="127"/>
      <c r="Q95" t="s">
        <v>142</v>
      </c>
    </row>
    <row r="96" spans="1:44" outlineLevel="1" x14ac:dyDescent="0.2">
      <c r="A96" s="134">
        <v>23</v>
      </c>
      <c r="B96" s="135" t="s">
        <v>256</v>
      </c>
      <c r="C96" s="148" t="s">
        <v>257</v>
      </c>
      <c r="D96" s="136" t="s">
        <v>145</v>
      </c>
      <c r="E96" s="137">
        <v>4.3120000000000003</v>
      </c>
      <c r="F96" s="138"/>
      <c r="G96" s="139">
        <f>ROUND(E96*F96,2)</f>
        <v>0</v>
      </c>
      <c r="H96" s="126" t="s">
        <v>146</v>
      </c>
      <c r="I96" s="126" t="s">
        <v>147</v>
      </c>
      <c r="J96" s="123"/>
      <c r="K96" s="123"/>
      <c r="L96" s="123"/>
      <c r="M96" s="123"/>
      <c r="N96" s="123"/>
      <c r="O96" s="123"/>
      <c r="P96" s="123"/>
      <c r="Q96" s="123" t="s">
        <v>148</v>
      </c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</row>
    <row r="97" spans="1:44" outlineLevel="2" x14ac:dyDescent="0.2">
      <c r="A97" s="164"/>
      <c r="B97" s="165"/>
      <c r="C97" s="241" t="s">
        <v>258</v>
      </c>
      <c r="D97" s="242"/>
      <c r="E97" s="242"/>
      <c r="F97" s="242"/>
      <c r="G97" s="243"/>
      <c r="H97" s="126"/>
      <c r="I97" s="126"/>
      <c r="J97" s="123"/>
      <c r="K97" s="123"/>
      <c r="L97" s="123"/>
      <c r="M97" s="123"/>
      <c r="N97" s="123"/>
      <c r="O97" s="123"/>
      <c r="P97" s="123"/>
      <c r="Q97" s="123" t="s">
        <v>211</v>
      </c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</row>
    <row r="98" spans="1:44" outlineLevel="2" x14ac:dyDescent="0.2">
      <c r="A98" s="164"/>
      <c r="B98" s="165"/>
      <c r="C98" s="166" t="s">
        <v>259</v>
      </c>
      <c r="D98" s="167"/>
      <c r="E98" s="168">
        <v>4.3099999999999996</v>
      </c>
      <c r="F98" s="169"/>
      <c r="G98" s="170"/>
      <c r="H98" s="126"/>
      <c r="I98" s="126"/>
      <c r="J98" s="123"/>
      <c r="K98" s="123"/>
      <c r="L98" s="123"/>
      <c r="M98" s="123"/>
      <c r="N98" s="123"/>
      <c r="O98" s="123"/>
      <c r="P98" s="123"/>
      <c r="Q98" s="123" t="s">
        <v>150</v>
      </c>
      <c r="R98" s="123">
        <v>0</v>
      </c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</row>
    <row r="99" spans="1:44" outlineLevel="1" x14ac:dyDescent="0.2">
      <c r="A99" s="140">
        <v>24</v>
      </c>
      <c r="B99" s="141" t="s">
        <v>260</v>
      </c>
      <c r="C99" s="149" t="s">
        <v>261</v>
      </c>
      <c r="D99" s="142" t="s">
        <v>194</v>
      </c>
      <c r="E99" s="143">
        <v>20.024999999999999</v>
      </c>
      <c r="F99" s="144"/>
      <c r="G99" s="145">
        <f>ROUND(E99*F99,2)</f>
        <v>0</v>
      </c>
      <c r="H99" s="126" t="s">
        <v>146</v>
      </c>
      <c r="I99" s="126" t="s">
        <v>147</v>
      </c>
      <c r="J99" s="123"/>
      <c r="K99" s="123"/>
      <c r="L99" s="123"/>
      <c r="M99" s="123"/>
      <c r="N99" s="123"/>
      <c r="O99" s="123"/>
      <c r="P99" s="123"/>
      <c r="Q99" s="123" t="s">
        <v>148</v>
      </c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</row>
    <row r="100" spans="1:44" outlineLevel="1" x14ac:dyDescent="0.2">
      <c r="A100" s="134">
        <v>25</v>
      </c>
      <c r="B100" s="135" t="s">
        <v>262</v>
      </c>
      <c r="C100" s="148" t="s">
        <v>263</v>
      </c>
      <c r="D100" s="136" t="s">
        <v>194</v>
      </c>
      <c r="E100" s="137">
        <v>20.024999999999999</v>
      </c>
      <c r="F100" s="138"/>
      <c r="G100" s="139">
        <f>ROUND(E100*F100,2)</f>
        <v>0</v>
      </c>
      <c r="H100" s="126" t="s">
        <v>146</v>
      </c>
      <c r="I100" s="126" t="s">
        <v>147</v>
      </c>
      <c r="J100" s="123"/>
      <c r="K100" s="123"/>
      <c r="L100" s="123"/>
      <c r="M100" s="123"/>
      <c r="N100" s="123"/>
      <c r="O100" s="123"/>
      <c r="P100" s="123"/>
      <c r="Q100" s="123" t="s">
        <v>148</v>
      </c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</row>
    <row r="101" spans="1:44" ht="22.5" outlineLevel="2" x14ac:dyDescent="0.2">
      <c r="A101" s="164"/>
      <c r="B101" s="165"/>
      <c r="C101" s="166" t="s">
        <v>264</v>
      </c>
      <c r="D101" s="167"/>
      <c r="E101" s="168">
        <v>15.11</v>
      </c>
      <c r="F101" s="169"/>
      <c r="G101" s="170"/>
      <c r="H101" s="126"/>
      <c r="I101" s="126"/>
      <c r="J101" s="123"/>
      <c r="K101" s="123"/>
      <c r="L101" s="123"/>
      <c r="M101" s="123"/>
      <c r="N101" s="123"/>
      <c r="O101" s="123"/>
      <c r="P101" s="123"/>
      <c r="Q101" s="123" t="s">
        <v>150</v>
      </c>
      <c r="R101" s="123">
        <v>0</v>
      </c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</row>
    <row r="102" spans="1:44" outlineLevel="3" x14ac:dyDescent="0.2">
      <c r="A102" s="164"/>
      <c r="B102" s="165"/>
      <c r="C102" s="166" t="s">
        <v>265</v>
      </c>
      <c r="D102" s="167"/>
      <c r="E102" s="168">
        <v>4.92</v>
      </c>
      <c r="F102" s="169"/>
      <c r="G102" s="170"/>
      <c r="H102" s="126"/>
      <c r="I102" s="126"/>
      <c r="J102" s="123"/>
      <c r="K102" s="123"/>
      <c r="L102" s="123"/>
      <c r="M102" s="123"/>
      <c r="N102" s="123"/>
      <c r="O102" s="123"/>
      <c r="P102" s="123"/>
      <c r="Q102" s="123" t="s">
        <v>150</v>
      </c>
      <c r="R102" s="123">
        <v>0</v>
      </c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</row>
    <row r="103" spans="1:44" outlineLevel="1" x14ac:dyDescent="0.2">
      <c r="A103" s="134">
        <v>26</v>
      </c>
      <c r="B103" s="135" t="s">
        <v>266</v>
      </c>
      <c r="C103" s="148" t="s">
        <v>267</v>
      </c>
      <c r="D103" s="136" t="s">
        <v>194</v>
      </c>
      <c r="E103" s="137">
        <v>226.85</v>
      </c>
      <c r="F103" s="138"/>
      <c r="G103" s="139">
        <f>ROUND(E103*F103,2)</f>
        <v>0</v>
      </c>
      <c r="H103" s="126" t="s">
        <v>146</v>
      </c>
      <c r="I103" s="126" t="s">
        <v>147</v>
      </c>
      <c r="J103" s="123"/>
      <c r="K103" s="123"/>
      <c r="L103" s="123"/>
      <c r="M103" s="123"/>
      <c r="N103" s="123"/>
      <c r="O103" s="123"/>
      <c r="P103" s="123"/>
      <c r="Q103" s="123" t="s">
        <v>148</v>
      </c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</row>
    <row r="104" spans="1:44" outlineLevel="2" x14ac:dyDescent="0.2">
      <c r="A104" s="164"/>
      <c r="B104" s="165"/>
      <c r="C104" s="166" t="s">
        <v>268</v>
      </c>
      <c r="D104" s="167"/>
      <c r="E104" s="168"/>
      <c r="F104" s="169"/>
      <c r="G104" s="170"/>
      <c r="H104" s="126"/>
      <c r="I104" s="126"/>
      <c r="J104" s="123"/>
      <c r="K104" s="123"/>
      <c r="L104" s="123"/>
      <c r="M104" s="123"/>
      <c r="N104" s="123"/>
      <c r="O104" s="123"/>
      <c r="P104" s="123"/>
      <c r="Q104" s="123" t="s">
        <v>150</v>
      </c>
      <c r="R104" s="123">
        <v>0</v>
      </c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</row>
    <row r="105" spans="1:44" ht="22.5" outlineLevel="3" x14ac:dyDescent="0.2">
      <c r="A105" s="164"/>
      <c r="B105" s="165"/>
      <c r="C105" s="166" t="s">
        <v>269</v>
      </c>
      <c r="D105" s="167"/>
      <c r="E105" s="168">
        <v>162.93</v>
      </c>
      <c r="F105" s="169"/>
      <c r="G105" s="170"/>
      <c r="H105" s="126"/>
      <c r="I105" s="126"/>
      <c r="J105" s="123"/>
      <c r="K105" s="123"/>
      <c r="L105" s="123"/>
      <c r="M105" s="123"/>
      <c r="N105" s="123"/>
      <c r="O105" s="123"/>
      <c r="P105" s="123"/>
      <c r="Q105" s="123" t="s">
        <v>150</v>
      </c>
      <c r="R105" s="123">
        <v>0</v>
      </c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</row>
    <row r="106" spans="1:44" outlineLevel="3" x14ac:dyDescent="0.2">
      <c r="A106" s="164"/>
      <c r="B106" s="165"/>
      <c r="C106" s="166" t="s">
        <v>270</v>
      </c>
      <c r="D106" s="167"/>
      <c r="E106" s="168">
        <v>11.1</v>
      </c>
      <c r="F106" s="169"/>
      <c r="G106" s="170"/>
      <c r="H106" s="126"/>
      <c r="I106" s="126"/>
      <c r="J106" s="123"/>
      <c r="K106" s="123"/>
      <c r="L106" s="123"/>
      <c r="M106" s="123"/>
      <c r="N106" s="123"/>
      <c r="O106" s="123"/>
      <c r="P106" s="123"/>
      <c r="Q106" s="123" t="s">
        <v>150</v>
      </c>
      <c r="R106" s="123">
        <v>0</v>
      </c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</row>
    <row r="107" spans="1:44" outlineLevel="3" x14ac:dyDescent="0.2">
      <c r="A107" s="164"/>
      <c r="B107" s="165"/>
      <c r="C107" s="166" t="s">
        <v>271</v>
      </c>
      <c r="D107" s="167"/>
      <c r="E107" s="168">
        <v>52.82</v>
      </c>
      <c r="F107" s="169"/>
      <c r="G107" s="170"/>
      <c r="H107" s="126"/>
      <c r="I107" s="126"/>
      <c r="J107" s="123"/>
      <c r="K107" s="123"/>
      <c r="L107" s="123"/>
      <c r="M107" s="123"/>
      <c r="N107" s="123"/>
      <c r="O107" s="123"/>
      <c r="P107" s="123"/>
      <c r="Q107" s="123" t="s">
        <v>150</v>
      </c>
      <c r="R107" s="123">
        <v>0</v>
      </c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</row>
    <row r="108" spans="1:44" outlineLevel="1" x14ac:dyDescent="0.2">
      <c r="A108" s="134">
        <v>27</v>
      </c>
      <c r="B108" s="135" t="s">
        <v>272</v>
      </c>
      <c r="C108" s="148" t="s">
        <v>273</v>
      </c>
      <c r="D108" s="136" t="s">
        <v>194</v>
      </c>
      <c r="E108" s="137">
        <v>160.13</v>
      </c>
      <c r="F108" s="138"/>
      <c r="G108" s="139">
        <f>ROUND(E108*F108,2)</f>
        <v>0</v>
      </c>
      <c r="H108" s="126" t="s">
        <v>146</v>
      </c>
      <c r="I108" s="126" t="s">
        <v>147</v>
      </c>
      <c r="J108" s="123"/>
      <c r="K108" s="123"/>
      <c r="L108" s="123"/>
      <c r="M108" s="123"/>
      <c r="N108" s="123"/>
      <c r="O108" s="123"/>
      <c r="P108" s="123"/>
      <c r="Q108" s="123" t="s">
        <v>148</v>
      </c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</row>
    <row r="109" spans="1:44" outlineLevel="2" x14ac:dyDescent="0.2">
      <c r="A109" s="164"/>
      <c r="B109" s="165"/>
      <c r="C109" s="166" t="s">
        <v>274</v>
      </c>
      <c r="D109" s="167"/>
      <c r="E109" s="168">
        <v>160.13</v>
      </c>
      <c r="F109" s="169"/>
      <c r="G109" s="170"/>
      <c r="H109" s="126"/>
      <c r="I109" s="126"/>
      <c r="J109" s="123"/>
      <c r="K109" s="123"/>
      <c r="L109" s="123"/>
      <c r="M109" s="123"/>
      <c r="N109" s="123"/>
      <c r="O109" s="123"/>
      <c r="P109" s="123"/>
      <c r="Q109" s="123" t="s">
        <v>150</v>
      </c>
      <c r="R109" s="123">
        <v>0</v>
      </c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</row>
    <row r="110" spans="1:44" x14ac:dyDescent="0.2">
      <c r="A110" s="128" t="s">
        <v>141</v>
      </c>
      <c r="B110" s="129" t="s">
        <v>97</v>
      </c>
      <c r="C110" s="147" t="s">
        <v>98</v>
      </c>
      <c r="D110" s="130"/>
      <c r="E110" s="131"/>
      <c r="F110" s="132"/>
      <c r="G110" s="133">
        <f>SUMIF(Q111:Q112,"&lt;&gt;NOR",G111:G112)</f>
        <v>0</v>
      </c>
      <c r="H110" s="127"/>
      <c r="I110" s="127"/>
      <c r="Q110" t="s">
        <v>142</v>
      </c>
    </row>
    <row r="111" spans="1:44" outlineLevel="1" x14ac:dyDescent="0.2">
      <c r="A111" s="134">
        <v>28</v>
      </c>
      <c r="B111" s="135" t="s">
        <v>275</v>
      </c>
      <c r="C111" s="148" t="s">
        <v>276</v>
      </c>
      <c r="D111" s="136" t="s">
        <v>277</v>
      </c>
      <c r="E111" s="137">
        <v>2</v>
      </c>
      <c r="F111" s="138"/>
      <c r="G111" s="139">
        <f>ROUND(E111*F111,2)</f>
        <v>0</v>
      </c>
      <c r="H111" s="126" t="s">
        <v>146</v>
      </c>
      <c r="I111" s="126" t="s">
        <v>147</v>
      </c>
      <c r="J111" s="123"/>
      <c r="K111" s="123"/>
      <c r="L111" s="123"/>
      <c r="M111" s="123"/>
      <c r="N111" s="123"/>
      <c r="O111" s="123"/>
      <c r="P111" s="123"/>
      <c r="Q111" s="123" t="s">
        <v>148</v>
      </c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</row>
    <row r="112" spans="1:44" outlineLevel="2" x14ac:dyDescent="0.2">
      <c r="A112" s="164"/>
      <c r="B112" s="165"/>
      <c r="C112" s="166" t="s">
        <v>278</v>
      </c>
      <c r="D112" s="167"/>
      <c r="E112" s="168">
        <v>2</v>
      </c>
      <c r="F112" s="169"/>
      <c r="G112" s="170"/>
      <c r="H112" s="126"/>
      <c r="I112" s="126"/>
      <c r="J112" s="123"/>
      <c r="K112" s="123"/>
      <c r="L112" s="123"/>
      <c r="M112" s="123"/>
      <c r="N112" s="123"/>
      <c r="O112" s="123"/>
      <c r="P112" s="123"/>
      <c r="Q112" s="123" t="s">
        <v>150</v>
      </c>
      <c r="R112" s="123">
        <v>0</v>
      </c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</row>
    <row r="113" spans="1:44" ht="25.5" x14ac:dyDescent="0.2">
      <c r="A113" s="128" t="s">
        <v>141</v>
      </c>
      <c r="B113" s="129" t="s">
        <v>99</v>
      </c>
      <c r="C113" s="147" t="s">
        <v>100</v>
      </c>
      <c r="D113" s="130"/>
      <c r="E113" s="131"/>
      <c r="F113" s="132"/>
      <c r="G113" s="133">
        <f>SUMIF(Q114:Q126,"&lt;&gt;NOR",G114:G126)</f>
        <v>0</v>
      </c>
      <c r="H113" s="127"/>
      <c r="I113" s="127"/>
      <c r="Q113" t="s">
        <v>142</v>
      </c>
    </row>
    <row r="114" spans="1:44" outlineLevel="1" x14ac:dyDescent="0.2">
      <c r="A114" s="134">
        <v>29</v>
      </c>
      <c r="B114" s="135" t="s">
        <v>279</v>
      </c>
      <c r="C114" s="148" t="s">
        <v>280</v>
      </c>
      <c r="D114" s="136" t="s">
        <v>194</v>
      </c>
      <c r="E114" s="137">
        <v>59.19</v>
      </c>
      <c r="F114" s="138"/>
      <c r="G114" s="139">
        <f>ROUND(E114*F114,2)</f>
        <v>0</v>
      </c>
      <c r="H114" s="126" t="s">
        <v>146</v>
      </c>
      <c r="I114" s="126" t="s">
        <v>147</v>
      </c>
      <c r="J114" s="123"/>
      <c r="K114" s="123"/>
      <c r="L114" s="123"/>
      <c r="M114" s="123"/>
      <c r="N114" s="123"/>
      <c r="O114" s="123"/>
      <c r="P114" s="123"/>
      <c r="Q114" s="123" t="s">
        <v>148</v>
      </c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</row>
    <row r="115" spans="1:44" outlineLevel="2" x14ac:dyDescent="0.2">
      <c r="A115" s="164"/>
      <c r="B115" s="165"/>
      <c r="C115" s="166" t="s">
        <v>249</v>
      </c>
      <c r="D115" s="167"/>
      <c r="E115" s="168">
        <v>42.94</v>
      </c>
      <c r="F115" s="169"/>
      <c r="G115" s="170"/>
      <c r="H115" s="126"/>
      <c r="I115" s="126"/>
      <c r="J115" s="123"/>
      <c r="K115" s="123"/>
      <c r="L115" s="123"/>
      <c r="M115" s="123"/>
      <c r="N115" s="123"/>
      <c r="O115" s="123"/>
      <c r="P115" s="123"/>
      <c r="Q115" s="123" t="s">
        <v>150</v>
      </c>
      <c r="R115" s="123">
        <v>0</v>
      </c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</row>
    <row r="116" spans="1:44" outlineLevel="3" x14ac:dyDescent="0.2">
      <c r="A116" s="164"/>
      <c r="B116" s="165"/>
      <c r="C116" s="166" t="s">
        <v>281</v>
      </c>
      <c r="D116" s="167"/>
      <c r="E116" s="168">
        <v>4.7300000000000004</v>
      </c>
      <c r="F116" s="169"/>
      <c r="G116" s="170"/>
      <c r="H116" s="126"/>
      <c r="I116" s="126"/>
      <c r="J116" s="123"/>
      <c r="K116" s="123"/>
      <c r="L116" s="123"/>
      <c r="M116" s="123"/>
      <c r="N116" s="123"/>
      <c r="O116" s="123"/>
      <c r="P116" s="123"/>
      <c r="Q116" s="123" t="s">
        <v>150</v>
      </c>
      <c r="R116" s="123">
        <v>0</v>
      </c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</row>
    <row r="117" spans="1:44" outlineLevel="3" x14ac:dyDescent="0.2">
      <c r="A117" s="164"/>
      <c r="B117" s="165"/>
      <c r="C117" s="166" t="s">
        <v>282</v>
      </c>
      <c r="D117" s="167"/>
      <c r="E117" s="168">
        <v>11.52</v>
      </c>
      <c r="F117" s="169"/>
      <c r="G117" s="170"/>
      <c r="H117" s="126"/>
      <c r="I117" s="126"/>
      <c r="J117" s="123"/>
      <c r="K117" s="123"/>
      <c r="L117" s="123"/>
      <c r="M117" s="123"/>
      <c r="N117" s="123"/>
      <c r="O117" s="123"/>
      <c r="P117" s="123"/>
      <c r="Q117" s="123" t="s">
        <v>150</v>
      </c>
      <c r="R117" s="123">
        <v>0</v>
      </c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</row>
    <row r="118" spans="1:44" outlineLevel="1" x14ac:dyDescent="0.2">
      <c r="A118" s="134">
        <v>30</v>
      </c>
      <c r="B118" s="135" t="s">
        <v>279</v>
      </c>
      <c r="C118" s="148" t="s">
        <v>280</v>
      </c>
      <c r="D118" s="136" t="s">
        <v>194</v>
      </c>
      <c r="E118" s="137">
        <v>63.92</v>
      </c>
      <c r="F118" s="138"/>
      <c r="G118" s="139">
        <f>ROUND(E118*F118,2)</f>
        <v>0</v>
      </c>
      <c r="H118" s="126" t="s">
        <v>146</v>
      </c>
      <c r="I118" s="126" t="s">
        <v>147</v>
      </c>
      <c r="J118" s="123"/>
      <c r="K118" s="123"/>
      <c r="L118" s="123"/>
      <c r="M118" s="123"/>
      <c r="N118" s="123"/>
      <c r="O118" s="123"/>
      <c r="P118" s="123"/>
      <c r="Q118" s="123" t="s">
        <v>148</v>
      </c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</row>
    <row r="119" spans="1:44" outlineLevel="2" x14ac:dyDescent="0.2">
      <c r="A119" s="164"/>
      <c r="B119" s="165"/>
      <c r="C119" s="166" t="s">
        <v>270</v>
      </c>
      <c r="D119" s="167"/>
      <c r="E119" s="168">
        <v>11.1</v>
      </c>
      <c r="F119" s="169"/>
      <c r="G119" s="170"/>
      <c r="H119" s="126"/>
      <c r="I119" s="126"/>
      <c r="J119" s="123"/>
      <c r="K119" s="123"/>
      <c r="L119" s="123"/>
      <c r="M119" s="123"/>
      <c r="N119" s="123"/>
      <c r="O119" s="123"/>
      <c r="P119" s="123"/>
      <c r="Q119" s="123" t="s">
        <v>150</v>
      </c>
      <c r="R119" s="123">
        <v>0</v>
      </c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</row>
    <row r="120" spans="1:44" outlineLevel="3" x14ac:dyDescent="0.2">
      <c r="A120" s="164"/>
      <c r="B120" s="165"/>
      <c r="C120" s="166" t="s">
        <v>271</v>
      </c>
      <c r="D120" s="167"/>
      <c r="E120" s="168">
        <v>52.82</v>
      </c>
      <c r="F120" s="169"/>
      <c r="G120" s="170"/>
      <c r="H120" s="126"/>
      <c r="I120" s="126"/>
      <c r="J120" s="123"/>
      <c r="K120" s="123"/>
      <c r="L120" s="123"/>
      <c r="M120" s="123"/>
      <c r="N120" s="123"/>
      <c r="O120" s="123"/>
      <c r="P120" s="123"/>
      <c r="Q120" s="123" t="s">
        <v>150</v>
      </c>
      <c r="R120" s="123">
        <v>0</v>
      </c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</row>
    <row r="121" spans="1:44" outlineLevel="1" x14ac:dyDescent="0.2">
      <c r="A121" s="140">
        <v>31</v>
      </c>
      <c r="B121" s="141" t="s">
        <v>283</v>
      </c>
      <c r="C121" s="149" t="s">
        <v>284</v>
      </c>
      <c r="D121" s="142" t="s">
        <v>226</v>
      </c>
      <c r="E121" s="143">
        <v>4</v>
      </c>
      <c r="F121" s="144"/>
      <c r="G121" s="145">
        <f>ROUND(E121*F121,2)</f>
        <v>0</v>
      </c>
      <c r="H121" s="126" t="s">
        <v>146</v>
      </c>
      <c r="I121" s="126" t="s">
        <v>147</v>
      </c>
      <c r="J121" s="123"/>
      <c r="K121" s="123"/>
      <c r="L121" s="123"/>
      <c r="M121" s="123"/>
      <c r="N121" s="123"/>
      <c r="O121" s="123"/>
      <c r="P121" s="123"/>
      <c r="Q121" s="123" t="s">
        <v>148</v>
      </c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</row>
    <row r="122" spans="1:44" outlineLevel="1" x14ac:dyDescent="0.2">
      <c r="A122" s="134">
        <v>32</v>
      </c>
      <c r="B122" s="135" t="s">
        <v>285</v>
      </c>
      <c r="C122" s="148" t="s">
        <v>286</v>
      </c>
      <c r="D122" s="136" t="s">
        <v>226</v>
      </c>
      <c r="E122" s="137">
        <v>24</v>
      </c>
      <c r="F122" s="138"/>
      <c r="G122" s="139">
        <f>ROUND(E122*F122,2)</f>
        <v>0</v>
      </c>
      <c r="H122" s="126" t="s">
        <v>146</v>
      </c>
      <c r="I122" s="126" t="s">
        <v>147</v>
      </c>
      <c r="J122" s="123"/>
      <c r="K122" s="123"/>
      <c r="L122" s="123"/>
      <c r="M122" s="123"/>
      <c r="N122" s="123"/>
      <c r="O122" s="123"/>
      <c r="P122" s="123"/>
      <c r="Q122" s="123" t="s">
        <v>148</v>
      </c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</row>
    <row r="123" spans="1:44" outlineLevel="2" x14ac:dyDescent="0.2">
      <c r="A123" s="164"/>
      <c r="B123" s="165"/>
      <c r="C123" s="166" t="s">
        <v>287</v>
      </c>
      <c r="D123" s="167"/>
      <c r="E123" s="168">
        <v>24</v>
      </c>
      <c r="F123" s="169"/>
      <c r="G123" s="170"/>
      <c r="H123" s="126"/>
      <c r="I123" s="126"/>
      <c r="J123" s="123"/>
      <c r="K123" s="123"/>
      <c r="L123" s="123"/>
      <c r="M123" s="123"/>
      <c r="N123" s="123"/>
      <c r="O123" s="123"/>
      <c r="P123" s="123"/>
      <c r="Q123" s="123" t="s">
        <v>150</v>
      </c>
      <c r="R123" s="123">
        <v>0</v>
      </c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</row>
    <row r="124" spans="1:44" outlineLevel="1" x14ac:dyDescent="0.2">
      <c r="A124" s="134">
        <v>33</v>
      </c>
      <c r="B124" s="135" t="s">
        <v>288</v>
      </c>
      <c r="C124" s="148" t="s">
        <v>289</v>
      </c>
      <c r="D124" s="136" t="s">
        <v>226</v>
      </c>
      <c r="E124" s="137">
        <v>4</v>
      </c>
      <c r="F124" s="138"/>
      <c r="G124" s="139">
        <f>ROUND(E124*F124,2)</f>
        <v>0</v>
      </c>
      <c r="H124" s="126" t="s">
        <v>154</v>
      </c>
      <c r="I124" s="126" t="s">
        <v>147</v>
      </c>
      <c r="J124" s="123"/>
      <c r="K124" s="123"/>
      <c r="L124" s="123"/>
      <c r="M124" s="123"/>
      <c r="N124" s="123"/>
      <c r="O124" s="123"/>
      <c r="P124" s="123"/>
      <c r="Q124" s="123" t="s">
        <v>155</v>
      </c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</row>
    <row r="125" spans="1:44" outlineLevel="2" x14ac:dyDescent="0.2">
      <c r="A125" s="164"/>
      <c r="B125" s="165"/>
      <c r="C125" s="166" t="s">
        <v>290</v>
      </c>
      <c r="D125" s="167"/>
      <c r="E125" s="168">
        <v>2</v>
      </c>
      <c r="F125" s="169"/>
      <c r="G125" s="170"/>
      <c r="H125" s="126"/>
      <c r="I125" s="126"/>
      <c r="J125" s="123"/>
      <c r="K125" s="123"/>
      <c r="L125" s="123"/>
      <c r="M125" s="123"/>
      <c r="N125" s="123"/>
      <c r="O125" s="123"/>
      <c r="P125" s="123"/>
      <c r="Q125" s="123" t="s">
        <v>150</v>
      </c>
      <c r="R125" s="123">
        <v>0</v>
      </c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</row>
    <row r="126" spans="1:44" outlineLevel="3" x14ac:dyDescent="0.2">
      <c r="A126" s="164"/>
      <c r="B126" s="165"/>
      <c r="C126" s="166" t="s">
        <v>291</v>
      </c>
      <c r="D126" s="167"/>
      <c r="E126" s="168">
        <v>2</v>
      </c>
      <c r="F126" s="169"/>
      <c r="G126" s="170"/>
      <c r="H126" s="126"/>
      <c r="I126" s="126"/>
      <c r="J126" s="123"/>
      <c r="K126" s="123"/>
      <c r="L126" s="123"/>
      <c r="M126" s="123"/>
      <c r="N126" s="123"/>
      <c r="O126" s="123"/>
      <c r="P126" s="123"/>
      <c r="Q126" s="123" t="s">
        <v>150</v>
      </c>
      <c r="R126" s="123">
        <v>0</v>
      </c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</row>
    <row r="127" spans="1:44" x14ac:dyDescent="0.2">
      <c r="A127" s="128" t="s">
        <v>141</v>
      </c>
      <c r="B127" s="129" t="s">
        <v>101</v>
      </c>
      <c r="C127" s="147" t="s">
        <v>102</v>
      </c>
      <c r="D127" s="130"/>
      <c r="E127" s="131"/>
      <c r="F127" s="132"/>
      <c r="G127" s="133">
        <f>SUMIF(Q128:Q184,"&lt;&gt;NOR",G128:G184)</f>
        <v>0</v>
      </c>
      <c r="H127" s="127"/>
      <c r="I127" s="127"/>
      <c r="Q127" t="s">
        <v>142</v>
      </c>
    </row>
    <row r="128" spans="1:44" outlineLevel="1" x14ac:dyDescent="0.2">
      <c r="A128" s="134">
        <v>34</v>
      </c>
      <c r="B128" s="135" t="s">
        <v>292</v>
      </c>
      <c r="C128" s="148" t="s">
        <v>293</v>
      </c>
      <c r="D128" s="136" t="s">
        <v>145</v>
      </c>
      <c r="E128" s="137">
        <v>31.001149999999999</v>
      </c>
      <c r="F128" s="138"/>
      <c r="G128" s="139">
        <f>ROUND(E128*F128,2)</f>
        <v>0</v>
      </c>
      <c r="H128" s="126" t="s">
        <v>146</v>
      </c>
      <c r="I128" s="126" t="s">
        <v>147</v>
      </c>
      <c r="J128" s="123"/>
      <c r="K128" s="123"/>
      <c r="L128" s="123"/>
      <c r="M128" s="123"/>
      <c r="N128" s="123"/>
      <c r="O128" s="123"/>
      <c r="P128" s="123"/>
      <c r="Q128" s="123" t="s">
        <v>148</v>
      </c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</row>
    <row r="129" spans="1:44" ht="22.5" outlineLevel="2" x14ac:dyDescent="0.2">
      <c r="A129" s="164"/>
      <c r="B129" s="165"/>
      <c r="C129" s="166" t="s">
        <v>294</v>
      </c>
      <c r="D129" s="167"/>
      <c r="E129" s="168">
        <v>8.98</v>
      </c>
      <c r="F129" s="169"/>
      <c r="G129" s="170"/>
      <c r="H129" s="126"/>
      <c r="I129" s="126"/>
      <c r="J129" s="123"/>
      <c r="K129" s="123"/>
      <c r="L129" s="123"/>
      <c r="M129" s="123"/>
      <c r="N129" s="123"/>
      <c r="O129" s="123"/>
      <c r="P129" s="123"/>
      <c r="Q129" s="123" t="s">
        <v>150</v>
      </c>
      <c r="R129" s="123">
        <v>0</v>
      </c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</row>
    <row r="130" spans="1:44" outlineLevel="3" x14ac:dyDescent="0.2">
      <c r="A130" s="164"/>
      <c r="B130" s="165"/>
      <c r="C130" s="166" t="s">
        <v>295</v>
      </c>
      <c r="D130" s="167"/>
      <c r="E130" s="168">
        <v>3.84</v>
      </c>
      <c r="F130" s="169"/>
      <c r="G130" s="170"/>
      <c r="H130" s="126"/>
      <c r="I130" s="126"/>
      <c r="J130" s="123"/>
      <c r="K130" s="123"/>
      <c r="L130" s="123"/>
      <c r="M130" s="123"/>
      <c r="N130" s="123"/>
      <c r="O130" s="123"/>
      <c r="P130" s="123"/>
      <c r="Q130" s="123" t="s">
        <v>150</v>
      </c>
      <c r="R130" s="123">
        <v>0</v>
      </c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</row>
    <row r="131" spans="1:44" ht="22.5" outlineLevel="3" x14ac:dyDescent="0.2">
      <c r="A131" s="164"/>
      <c r="B131" s="165"/>
      <c r="C131" s="166" t="s">
        <v>296</v>
      </c>
      <c r="D131" s="167"/>
      <c r="E131" s="168">
        <v>18.18</v>
      </c>
      <c r="F131" s="169"/>
      <c r="G131" s="170"/>
      <c r="H131" s="126"/>
      <c r="I131" s="126"/>
      <c r="J131" s="123"/>
      <c r="K131" s="123"/>
      <c r="L131" s="123"/>
      <c r="M131" s="123"/>
      <c r="N131" s="123"/>
      <c r="O131" s="123"/>
      <c r="P131" s="123"/>
      <c r="Q131" s="123" t="s">
        <v>150</v>
      </c>
      <c r="R131" s="123">
        <v>0</v>
      </c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</row>
    <row r="132" spans="1:44" outlineLevel="1" x14ac:dyDescent="0.2">
      <c r="A132" s="134">
        <v>35</v>
      </c>
      <c r="B132" s="135" t="s">
        <v>297</v>
      </c>
      <c r="C132" s="148" t="s">
        <v>298</v>
      </c>
      <c r="D132" s="136" t="s">
        <v>145</v>
      </c>
      <c r="E132" s="137">
        <v>9.4710000000000001</v>
      </c>
      <c r="F132" s="138"/>
      <c r="G132" s="139">
        <f>ROUND(E132*F132,2)</f>
        <v>0</v>
      </c>
      <c r="H132" s="126" t="s">
        <v>146</v>
      </c>
      <c r="I132" s="126" t="s">
        <v>147</v>
      </c>
      <c r="J132" s="123"/>
      <c r="K132" s="123"/>
      <c r="L132" s="123"/>
      <c r="M132" s="123"/>
      <c r="N132" s="123"/>
      <c r="O132" s="123"/>
      <c r="P132" s="123"/>
      <c r="Q132" s="123" t="s">
        <v>148</v>
      </c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</row>
    <row r="133" spans="1:44" outlineLevel="2" x14ac:dyDescent="0.2">
      <c r="A133" s="164"/>
      <c r="B133" s="165"/>
      <c r="C133" s="166" t="s">
        <v>299</v>
      </c>
      <c r="D133" s="167"/>
      <c r="E133" s="168">
        <v>9.4700000000000006</v>
      </c>
      <c r="F133" s="169"/>
      <c r="G133" s="170"/>
      <c r="H133" s="126"/>
      <c r="I133" s="126"/>
      <c r="J133" s="123"/>
      <c r="K133" s="123"/>
      <c r="L133" s="123"/>
      <c r="M133" s="123"/>
      <c r="N133" s="123"/>
      <c r="O133" s="123"/>
      <c r="P133" s="123"/>
      <c r="Q133" s="123" t="s">
        <v>150</v>
      </c>
      <c r="R133" s="123">
        <v>0</v>
      </c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</row>
    <row r="134" spans="1:44" outlineLevel="1" x14ac:dyDescent="0.2">
      <c r="A134" s="134">
        <v>36</v>
      </c>
      <c r="B134" s="135" t="s">
        <v>300</v>
      </c>
      <c r="C134" s="148" t="s">
        <v>301</v>
      </c>
      <c r="D134" s="136" t="s">
        <v>145</v>
      </c>
      <c r="E134" s="137">
        <v>57.030749999999998</v>
      </c>
      <c r="F134" s="138"/>
      <c r="G134" s="139">
        <f>ROUND(E134*F134,2)</f>
        <v>0</v>
      </c>
      <c r="H134" s="126" t="s">
        <v>146</v>
      </c>
      <c r="I134" s="126" t="s">
        <v>147</v>
      </c>
      <c r="J134" s="123"/>
      <c r="K134" s="123"/>
      <c r="L134" s="123"/>
      <c r="M134" s="123"/>
      <c r="N134" s="123"/>
      <c r="O134" s="123"/>
      <c r="P134" s="123"/>
      <c r="Q134" s="123" t="s">
        <v>148</v>
      </c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</row>
    <row r="135" spans="1:44" outlineLevel="2" x14ac:dyDescent="0.2">
      <c r="A135" s="164"/>
      <c r="B135" s="165"/>
      <c r="C135" s="166" t="s">
        <v>302</v>
      </c>
      <c r="D135" s="167"/>
      <c r="E135" s="168">
        <v>57.03</v>
      </c>
      <c r="F135" s="169"/>
      <c r="G135" s="170"/>
      <c r="H135" s="126"/>
      <c r="I135" s="126"/>
      <c r="J135" s="123"/>
      <c r="K135" s="123"/>
      <c r="L135" s="123"/>
      <c r="M135" s="123"/>
      <c r="N135" s="123"/>
      <c r="O135" s="123"/>
      <c r="P135" s="123"/>
      <c r="Q135" s="123" t="s">
        <v>150</v>
      </c>
      <c r="R135" s="123">
        <v>0</v>
      </c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</row>
    <row r="136" spans="1:44" outlineLevel="1" x14ac:dyDescent="0.2">
      <c r="A136" s="134">
        <v>37</v>
      </c>
      <c r="B136" s="135" t="s">
        <v>303</v>
      </c>
      <c r="C136" s="148" t="s">
        <v>304</v>
      </c>
      <c r="D136" s="136" t="s">
        <v>145</v>
      </c>
      <c r="E136" s="137">
        <v>3.2719999999999998</v>
      </c>
      <c r="F136" s="138"/>
      <c r="G136" s="139">
        <f>ROUND(E136*F136,2)</f>
        <v>0</v>
      </c>
      <c r="H136" s="126" t="s">
        <v>146</v>
      </c>
      <c r="I136" s="126" t="s">
        <v>147</v>
      </c>
      <c r="J136" s="123"/>
      <c r="K136" s="123"/>
      <c r="L136" s="123"/>
      <c r="M136" s="123"/>
      <c r="N136" s="123"/>
      <c r="O136" s="123"/>
      <c r="P136" s="123"/>
      <c r="Q136" s="123" t="s">
        <v>148</v>
      </c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</row>
    <row r="137" spans="1:44" ht="22.5" outlineLevel="2" x14ac:dyDescent="0.2">
      <c r="A137" s="164"/>
      <c r="B137" s="165"/>
      <c r="C137" s="166" t="s">
        <v>305</v>
      </c>
      <c r="D137" s="167"/>
      <c r="E137" s="168">
        <v>3.27</v>
      </c>
      <c r="F137" s="169"/>
      <c r="G137" s="170"/>
      <c r="H137" s="126"/>
      <c r="I137" s="126"/>
      <c r="J137" s="123"/>
      <c r="K137" s="123"/>
      <c r="L137" s="123"/>
      <c r="M137" s="123"/>
      <c r="N137" s="123"/>
      <c r="O137" s="123"/>
      <c r="P137" s="123"/>
      <c r="Q137" s="123" t="s">
        <v>150</v>
      </c>
      <c r="R137" s="123">
        <v>0</v>
      </c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</row>
    <row r="138" spans="1:44" outlineLevel="1" x14ac:dyDescent="0.2">
      <c r="A138" s="134">
        <v>38</v>
      </c>
      <c r="B138" s="135" t="s">
        <v>303</v>
      </c>
      <c r="C138" s="148" t="s">
        <v>304</v>
      </c>
      <c r="D138" s="136" t="s">
        <v>145</v>
      </c>
      <c r="E138" s="137">
        <v>9.0280000000000005</v>
      </c>
      <c r="F138" s="138"/>
      <c r="G138" s="139">
        <f>ROUND(E138*F138,2)</f>
        <v>0</v>
      </c>
      <c r="H138" s="126" t="s">
        <v>146</v>
      </c>
      <c r="I138" s="126" t="s">
        <v>147</v>
      </c>
      <c r="J138" s="123"/>
      <c r="K138" s="123"/>
      <c r="L138" s="123"/>
      <c r="M138" s="123"/>
      <c r="N138" s="123"/>
      <c r="O138" s="123"/>
      <c r="P138" s="123"/>
      <c r="Q138" s="123" t="s">
        <v>148</v>
      </c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</row>
    <row r="139" spans="1:44" outlineLevel="2" x14ac:dyDescent="0.2">
      <c r="A139" s="164"/>
      <c r="B139" s="165"/>
      <c r="C139" s="166" t="s">
        <v>306</v>
      </c>
      <c r="D139" s="167"/>
      <c r="E139" s="168">
        <v>9.0299999999999994</v>
      </c>
      <c r="F139" s="169"/>
      <c r="G139" s="170"/>
      <c r="H139" s="126"/>
      <c r="I139" s="126"/>
      <c r="J139" s="123"/>
      <c r="K139" s="123"/>
      <c r="L139" s="123"/>
      <c r="M139" s="123"/>
      <c r="N139" s="123"/>
      <c r="O139" s="123"/>
      <c r="P139" s="123"/>
      <c r="Q139" s="123" t="s">
        <v>150</v>
      </c>
      <c r="R139" s="123">
        <v>0</v>
      </c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</row>
    <row r="140" spans="1:44" ht="22.5" outlineLevel="1" x14ac:dyDescent="0.2">
      <c r="A140" s="134">
        <v>39</v>
      </c>
      <c r="B140" s="135" t="s">
        <v>307</v>
      </c>
      <c r="C140" s="148" t="s">
        <v>308</v>
      </c>
      <c r="D140" s="136" t="s">
        <v>145</v>
      </c>
      <c r="E140" s="137">
        <v>57.030749999999998</v>
      </c>
      <c r="F140" s="138"/>
      <c r="G140" s="139">
        <f>ROUND(E140*F140,2)</f>
        <v>0</v>
      </c>
      <c r="H140" s="126" t="s">
        <v>146</v>
      </c>
      <c r="I140" s="126" t="s">
        <v>147</v>
      </c>
      <c r="J140" s="123"/>
      <c r="K140" s="123"/>
      <c r="L140" s="123"/>
      <c r="M140" s="123"/>
      <c r="N140" s="123"/>
      <c r="O140" s="123"/>
      <c r="P140" s="123"/>
      <c r="Q140" s="123" t="s">
        <v>148</v>
      </c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</row>
    <row r="141" spans="1:44" outlineLevel="2" x14ac:dyDescent="0.2">
      <c r="A141" s="164"/>
      <c r="B141" s="165"/>
      <c r="C141" s="166" t="s">
        <v>302</v>
      </c>
      <c r="D141" s="167"/>
      <c r="E141" s="168">
        <v>57.03</v>
      </c>
      <c r="F141" s="169"/>
      <c r="G141" s="170"/>
      <c r="H141" s="126"/>
      <c r="I141" s="126"/>
      <c r="J141" s="123"/>
      <c r="K141" s="123"/>
      <c r="L141" s="123"/>
      <c r="M141" s="123"/>
      <c r="N141" s="123"/>
      <c r="O141" s="123"/>
      <c r="P141" s="123"/>
      <c r="Q141" s="123" t="s">
        <v>150</v>
      </c>
      <c r="R141" s="123">
        <v>0</v>
      </c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</row>
    <row r="142" spans="1:44" outlineLevel="1" x14ac:dyDescent="0.2">
      <c r="A142" s="134">
        <v>40</v>
      </c>
      <c r="B142" s="135" t="s">
        <v>309</v>
      </c>
      <c r="C142" s="148" t="s">
        <v>310</v>
      </c>
      <c r="D142" s="136" t="s">
        <v>194</v>
      </c>
      <c r="E142" s="137">
        <v>32.72</v>
      </c>
      <c r="F142" s="138"/>
      <c r="G142" s="139">
        <f>ROUND(E142*F142,2)</f>
        <v>0</v>
      </c>
      <c r="H142" s="126" t="s">
        <v>146</v>
      </c>
      <c r="I142" s="126" t="s">
        <v>147</v>
      </c>
      <c r="J142" s="123"/>
      <c r="K142" s="123"/>
      <c r="L142" s="123"/>
      <c r="M142" s="123"/>
      <c r="N142" s="123"/>
      <c r="O142" s="123"/>
      <c r="P142" s="123"/>
      <c r="Q142" s="123" t="s">
        <v>148</v>
      </c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</row>
    <row r="143" spans="1:44" ht="22.5" outlineLevel="2" x14ac:dyDescent="0.2">
      <c r="A143" s="164"/>
      <c r="B143" s="165"/>
      <c r="C143" s="166" t="s">
        <v>311</v>
      </c>
      <c r="D143" s="167"/>
      <c r="E143" s="168">
        <v>32.72</v>
      </c>
      <c r="F143" s="169"/>
      <c r="G143" s="170"/>
      <c r="H143" s="126"/>
      <c r="I143" s="126"/>
      <c r="J143" s="123"/>
      <c r="K143" s="123"/>
      <c r="L143" s="123"/>
      <c r="M143" s="123"/>
      <c r="N143" s="123"/>
      <c r="O143" s="123"/>
      <c r="P143" s="123"/>
      <c r="Q143" s="123" t="s">
        <v>150</v>
      </c>
      <c r="R143" s="123">
        <v>0</v>
      </c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</row>
    <row r="144" spans="1:44" outlineLevel="1" x14ac:dyDescent="0.2">
      <c r="A144" s="134">
        <v>41</v>
      </c>
      <c r="B144" s="135" t="s">
        <v>309</v>
      </c>
      <c r="C144" s="148" t="s">
        <v>310</v>
      </c>
      <c r="D144" s="136" t="s">
        <v>194</v>
      </c>
      <c r="E144" s="137">
        <v>180.56</v>
      </c>
      <c r="F144" s="138"/>
      <c r="G144" s="139">
        <f>ROUND(E144*F144,2)</f>
        <v>0</v>
      </c>
      <c r="H144" s="126" t="s">
        <v>146</v>
      </c>
      <c r="I144" s="126" t="s">
        <v>147</v>
      </c>
      <c r="J144" s="123"/>
      <c r="K144" s="123"/>
      <c r="L144" s="123"/>
      <c r="M144" s="123"/>
      <c r="N144" s="123"/>
      <c r="O144" s="123"/>
      <c r="P144" s="123"/>
      <c r="Q144" s="123" t="s">
        <v>148</v>
      </c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</row>
    <row r="145" spans="1:44" outlineLevel="2" x14ac:dyDescent="0.2">
      <c r="A145" s="164"/>
      <c r="B145" s="165"/>
      <c r="C145" s="166" t="s">
        <v>312</v>
      </c>
      <c r="D145" s="167"/>
      <c r="E145" s="168">
        <v>180.56</v>
      </c>
      <c r="F145" s="169"/>
      <c r="G145" s="170"/>
      <c r="H145" s="126"/>
      <c r="I145" s="126"/>
      <c r="J145" s="123"/>
      <c r="K145" s="123"/>
      <c r="L145" s="123"/>
      <c r="M145" s="123"/>
      <c r="N145" s="123"/>
      <c r="O145" s="123"/>
      <c r="P145" s="123"/>
      <c r="Q145" s="123" t="s">
        <v>150</v>
      </c>
      <c r="R145" s="123">
        <v>0</v>
      </c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</row>
    <row r="146" spans="1:44" outlineLevel="1" x14ac:dyDescent="0.2">
      <c r="A146" s="134">
        <v>42</v>
      </c>
      <c r="B146" s="135" t="s">
        <v>313</v>
      </c>
      <c r="C146" s="148" t="s">
        <v>314</v>
      </c>
      <c r="D146" s="136" t="s">
        <v>145</v>
      </c>
      <c r="E146" s="137">
        <v>94.71</v>
      </c>
      <c r="F146" s="138"/>
      <c r="G146" s="139">
        <f>ROUND(E146*F146,2)</f>
        <v>0</v>
      </c>
      <c r="H146" s="126" t="s">
        <v>146</v>
      </c>
      <c r="I146" s="126" t="s">
        <v>147</v>
      </c>
      <c r="J146" s="123"/>
      <c r="K146" s="123"/>
      <c r="L146" s="123"/>
      <c r="M146" s="123"/>
      <c r="N146" s="123"/>
      <c r="O146" s="123"/>
      <c r="P146" s="123"/>
      <c r="Q146" s="123" t="s">
        <v>148</v>
      </c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</row>
    <row r="147" spans="1:44" outlineLevel="2" x14ac:dyDescent="0.2">
      <c r="A147" s="164"/>
      <c r="B147" s="165"/>
      <c r="C147" s="166" t="s">
        <v>315</v>
      </c>
      <c r="D147" s="167"/>
      <c r="E147" s="168">
        <v>94.71</v>
      </c>
      <c r="F147" s="169"/>
      <c r="G147" s="170"/>
      <c r="H147" s="126"/>
      <c r="I147" s="126"/>
      <c r="J147" s="123"/>
      <c r="K147" s="123"/>
      <c r="L147" s="123"/>
      <c r="M147" s="123"/>
      <c r="N147" s="123"/>
      <c r="O147" s="123"/>
      <c r="P147" s="123"/>
      <c r="Q147" s="123" t="s">
        <v>150</v>
      </c>
      <c r="R147" s="123">
        <v>0</v>
      </c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</row>
    <row r="148" spans="1:44" outlineLevel="1" x14ac:dyDescent="0.2">
      <c r="A148" s="134">
        <v>43</v>
      </c>
      <c r="B148" s="135" t="s">
        <v>316</v>
      </c>
      <c r="C148" s="148" t="s">
        <v>317</v>
      </c>
      <c r="D148" s="136" t="s">
        <v>318</v>
      </c>
      <c r="E148" s="137">
        <v>0.7</v>
      </c>
      <c r="F148" s="138"/>
      <c r="G148" s="139">
        <f>ROUND(E148*F148,2)</f>
        <v>0</v>
      </c>
      <c r="H148" s="126" t="s">
        <v>146</v>
      </c>
      <c r="I148" s="126" t="s">
        <v>147</v>
      </c>
      <c r="J148" s="123"/>
      <c r="K148" s="123"/>
      <c r="L148" s="123"/>
      <c r="M148" s="123"/>
      <c r="N148" s="123"/>
      <c r="O148" s="123"/>
      <c r="P148" s="123"/>
      <c r="Q148" s="123" t="s">
        <v>148</v>
      </c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</row>
    <row r="149" spans="1:44" outlineLevel="2" x14ac:dyDescent="0.2">
      <c r="A149" s="164"/>
      <c r="B149" s="165"/>
      <c r="C149" s="166" t="s">
        <v>319</v>
      </c>
      <c r="D149" s="167"/>
      <c r="E149" s="168">
        <v>0.7</v>
      </c>
      <c r="F149" s="169"/>
      <c r="G149" s="170"/>
      <c r="H149" s="126"/>
      <c r="I149" s="126"/>
      <c r="J149" s="123"/>
      <c r="K149" s="123"/>
      <c r="L149" s="123"/>
      <c r="M149" s="123"/>
      <c r="N149" s="123"/>
      <c r="O149" s="123"/>
      <c r="P149" s="123"/>
      <c r="Q149" s="123" t="s">
        <v>150</v>
      </c>
      <c r="R149" s="123">
        <v>0</v>
      </c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</row>
    <row r="150" spans="1:44" outlineLevel="1" x14ac:dyDescent="0.2">
      <c r="A150" s="134">
        <v>44</v>
      </c>
      <c r="B150" s="135" t="s">
        <v>320</v>
      </c>
      <c r="C150" s="148" t="s">
        <v>321</v>
      </c>
      <c r="D150" s="136" t="s">
        <v>318</v>
      </c>
      <c r="E150" s="137">
        <v>0.7</v>
      </c>
      <c r="F150" s="138"/>
      <c r="G150" s="139">
        <f>ROUND(E150*F150,2)</f>
        <v>0</v>
      </c>
      <c r="H150" s="126" t="s">
        <v>146</v>
      </c>
      <c r="I150" s="126" t="s">
        <v>147</v>
      </c>
      <c r="J150" s="123"/>
      <c r="K150" s="123"/>
      <c r="L150" s="123"/>
      <c r="M150" s="123"/>
      <c r="N150" s="123"/>
      <c r="O150" s="123"/>
      <c r="P150" s="123"/>
      <c r="Q150" s="123" t="s">
        <v>148</v>
      </c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</row>
    <row r="151" spans="1:44" outlineLevel="2" x14ac:dyDescent="0.2">
      <c r="A151" s="164"/>
      <c r="B151" s="165"/>
      <c r="C151" s="166" t="s">
        <v>322</v>
      </c>
      <c r="D151" s="167"/>
      <c r="E151" s="168">
        <v>0.7</v>
      </c>
      <c r="F151" s="169"/>
      <c r="G151" s="170"/>
      <c r="H151" s="126"/>
      <c r="I151" s="126"/>
      <c r="J151" s="123"/>
      <c r="K151" s="123"/>
      <c r="L151" s="123"/>
      <c r="M151" s="123"/>
      <c r="N151" s="123"/>
      <c r="O151" s="123"/>
      <c r="P151" s="123"/>
      <c r="Q151" s="123" t="s">
        <v>150</v>
      </c>
      <c r="R151" s="123">
        <v>0</v>
      </c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</row>
    <row r="152" spans="1:44" outlineLevel="1" x14ac:dyDescent="0.2">
      <c r="A152" s="134">
        <v>45</v>
      </c>
      <c r="B152" s="135" t="s">
        <v>323</v>
      </c>
      <c r="C152" s="148" t="s">
        <v>324</v>
      </c>
      <c r="D152" s="136" t="s">
        <v>318</v>
      </c>
      <c r="E152" s="137">
        <v>2.25</v>
      </c>
      <c r="F152" s="138"/>
      <c r="G152" s="139">
        <f>ROUND(E152*F152,2)</f>
        <v>0</v>
      </c>
      <c r="H152" s="126" t="s">
        <v>146</v>
      </c>
      <c r="I152" s="126" t="s">
        <v>147</v>
      </c>
      <c r="J152" s="123"/>
      <c r="K152" s="123"/>
      <c r="L152" s="123"/>
      <c r="M152" s="123"/>
      <c r="N152" s="123"/>
      <c r="O152" s="123"/>
      <c r="P152" s="123"/>
      <c r="Q152" s="123" t="s">
        <v>148</v>
      </c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</row>
    <row r="153" spans="1:44" outlineLevel="2" x14ac:dyDescent="0.2">
      <c r="A153" s="164"/>
      <c r="B153" s="165"/>
      <c r="C153" s="166" t="s">
        <v>325</v>
      </c>
      <c r="D153" s="167"/>
      <c r="E153" s="168">
        <v>0.3</v>
      </c>
      <c r="F153" s="169"/>
      <c r="G153" s="170"/>
      <c r="H153" s="126"/>
      <c r="I153" s="126"/>
      <c r="J153" s="123"/>
      <c r="K153" s="123"/>
      <c r="L153" s="123"/>
      <c r="M153" s="123"/>
      <c r="N153" s="123"/>
      <c r="O153" s="123"/>
      <c r="P153" s="123"/>
      <c r="Q153" s="123" t="s">
        <v>150</v>
      </c>
      <c r="R153" s="123">
        <v>0</v>
      </c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</row>
    <row r="154" spans="1:44" outlineLevel="3" x14ac:dyDescent="0.2">
      <c r="A154" s="164"/>
      <c r="B154" s="165"/>
      <c r="C154" s="166" t="s">
        <v>326</v>
      </c>
      <c r="D154" s="167"/>
      <c r="E154" s="168">
        <v>0.3</v>
      </c>
      <c r="F154" s="169"/>
      <c r="G154" s="170"/>
      <c r="H154" s="126"/>
      <c r="I154" s="126"/>
      <c r="J154" s="123"/>
      <c r="K154" s="123"/>
      <c r="L154" s="123"/>
      <c r="M154" s="123"/>
      <c r="N154" s="123"/>
      <c r="O154" s="123"/>
      <c r="P154" s="123"/>
      <c r="Q154" s="123" t="s">
        <v>150</v>
      </c>
      <c r="R154" s="123">
        <v>0</v>
      </c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</row>
    <row r="155" spans="1:44" outlineLevel="3" x14ac:dyDescent="0.2">
      <c r="A155" s="164"/>
      <c r="B155" s="165"/>
      <c r="C155" s="166" t="s">
        <v>327</v>
      </c>
      <c r="D155" s="167"/>
      <c r="E155" s="168">
        <v>0.55000000000000004</v>
      </c>
      <c r="F155" s="169"/>
      <c r="G155" s="170"/>
      <c r="H155" s="126"/>
      <c r="I155" s="126"/>
      <c r="J155" s="123"/>
      <c r="K155" s="123"/>
      <c r="L155" s="123"/>
      <c r="M155" s="123"/>
      <c r="N155" s="123"/>
      <c r="O155" s="123"/>
      <c r="P155" s="123"/>
      <c r="Q155" s="123" t="s">
        <v>150</v>
      </c>
      <c r="R155" s="123">
        <v>0</v>
      </c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</row>
    <row r="156" spans="1:44" outlineLevel="3" x14ac:dyDescent="0.2">
      <c r="A156" s="164"/>
      <c r="B156" s="165"/>
      <c r="C156" s="166" t="s">
        <v>328</v>
      </c>
      <c r="D156" s="167"/>
      <c r="E156" s="168">
        <v>0.55000000000000004</v>
      </c>
      <c r="F156" s="169"/>
      <c r="G156" s="170"/>
      <c r="H156" s="126"/>
      <c r="I156" s="126"/>
      <c r="J156" s="123"/>
      <c r="K156" s="123"/>
      <c r="L156" s="123"/>
      <c r="M156" s="123"/>
      <c r="N156" s="123"/>
      <c r="O156" s="123"/>
      <c r="P156" s="123"/>
      <c r="Q156" s="123" t="s">
        <v>150</v>
      </c>
      <c r="R156" s="123">
        <v>0</v>
      </c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</row>
    <row r="157" spans="1:44" outlineLevel="3" x14ac:dyDescent="0.2">
      <c r="A157" s="164"/>
      <c r="B157" s="165"/>
      <c r="C157" s="166" t="s">
        <v>329</v>
      </c>
      <c r="D157" s="167"/>
      <c r="E157" s="168">
        <v>0.55000000000000004</v>
      </c>
      <c r="F157" s="169"/>
      <c r="G157" s="170"/>
      <c r="H157" s="126"/>
      <c r="I157" s="126"/>
      <c r="J157" s="123"/>
      <c r="K157" s="123"/>
      <c r="L157" s="123"/>
      <c r="M157" s="123"/>
      <c r="N157" s="123"/>
      <c r="O157" s="123"/>
      <c r="P157" s="123"/>
      <c r="Q157" s="123" t="s">
        <v>150</v>
      </c>
      <c r="R157" s="123">
        <v>0</v>
      </c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</row>
    <row r="158" spans="1:44" outlineLevel="1" x14ac:dyDescent="0.2">
      <c r="A158" s="134">
        <v>46</v>
      </c>
      <c r="B158" s="135" t="s">
        <v>330</v>
      </c>
      <c r="C158" s="148" t="s">
        <v>331</v>
      </c>
      <c r="D158" s="136" t="s">
        <v>318</v>
      </c>
      <c r="E158" s="137">
        <v>2.25</v>
      </c>
      <c r="F158" s="138"/>
      <c r="G158" s="139">
        <f>ROUND(E158*F158,2)</f>
        <v>0</v>
      </c>
      <c r="H158" s="126" t="s">
        <v>146</v>
      </c>
      <c r="I158" s="126" t="s">
        <v>147</v>
      </c>
      <c r="J158" s="123"/>
      <c r="K158" s="123"/>
      <c r="L158" s="123"/>
      <c r="M158" s="123"/>
      <c r="N158" s="123"/>
      <c r="O158" s="123"/>
      <c r="P158" s="123"/>
      <c r="Q158" s="123" t="s">
        <v>148</v>
      </c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</row>
    <row r="159" spans="1:44" outlineLevel="2" x14ac:dyDescent="0.2">
      <c r="A159" s="164"/>
      <c r="B159" s="165"/>
      <c r="C159" s="166" t="s">
        <v>332</v>
      </c>
      <c r="D159" s="167"/>
      <c r="E159" s="168">
        <v>2.25</v>
      </c>
      <c r="F159" s="169"/>
      <c r="G159" s="170"/>
      <c r="H159" s="126"/>
      <c r="I159" s="126"/>
      <c r="J159" s="123"/>
      <c r="K159" s="123"/>
      <c r="L159" s="123"/>
      <c r="M159" s="123"/>
      <c r="N159" s="123"/>
      <c r="O159" s="123"/>
      <c r="P159" s="123"/>
      <c r="Q159" s="123" t="s">
        <v>150</v>
      </c>
      <c r="R159" s="123">
        <v>0</v>
      </c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</row>
    <row r="160" spans="1:44" outlineLevel="1" x14ac:dyDescent="0.2">
      <c r="A160" s="134">
        <v>47</v>
      </c>
      <c r="B160" s="135" t="s">
        <v>333</v>
      </c>
      <c r="C160" s="148" t="s">
        <v>334</v>
      </c>
      <c r="D160" s="136" t="s">
        <v>318</v>
      </c>
      <c r="E160" s="137">
        <v>0.7</v>
      </c>
      <c r="F160" s="138"/>
      <c r="G160" s="139">
        <f>ROUND(E160*F160,2)</f>
        <v>0</v>
      </c>
      <c r="H160" s="126" t="s">
        <v>146</v>
      </c>
      <c r="I160" s="126" t="s">
        <v>147</v>
      </c>
      <c r="J160" s="123"/>
      <c r="K160" s="123"/>
      <c r="L160" s="123"/>
      <c r="M160" s="123"/>
      <c r="N160" s="123"/>
      <c r="O160" s="123"/>
      <c r="P160" s="123"/>
      <c r="Q160" s="123" t="s">
        <v>148</v>
      </c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</row>
    <row r="161" spans="1:44" outlineLevel="2" x14ac:dyDescent="0.2">
      <c r="A161" s="164"/>
      <c r="B161" s="165"/>
      <c r="C161" s="166" t="s">
        <v>335</v>
      </c>
      <c r="D161" s="167"/>
      <c r="E161" s="168">
        <v>0.7</v>
      </c>
      <c r="F161" s="169"/>
      <c r="G161" s="170"/>
      <c r="H161" s="126"/>
      <c r="I161" s="126"/>
      <c r="J161" s="123"/>
      <c r="K161" s="123"/>
      <c r="L161" s="123"/>
      <c r="M161" s="123"/>
      <c r="N161" s="123"/>
      <c r="O161" s="123"/>
      <c r="P161" s="123"/>
      <c r="Q161" s="123" t="s">
        <v>150</v>
      </c>
      <c r="R161" s="123">
        <v>0</v>
      </c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</row>
    <row r="162" spans="1:44" outlineLevel="1" x14ac:dyDescent="0.2">
      <c r="A162" s="134">
        <v>48</v>
      </c>
      <c r="B162" s="135" t="s">
        <v>336</v>
      </c>
      <c r="C162" s="148" t="s">
        <v>337</v>
      </c>
      <c r="D162" s="136" t="s">
        <v>318</v>
      </c>
      <c r="E162" s="137">
        <v>0.7</v>
      </c>
      <c r="F162" s="138"/>
      <c r="G162" s="139">
        <f>ROUND(E162*F162,2)</f>
        <v>0</v>
      </c>
      <c r="H162" s="126" t="s">
        <v>146</v>
      </c>
      <c r="I162" s="126" t="s">
        <v>147</v>
      </c>
      <c r="J162" s="123"/>
      <c r="K162" s="123"/>
      <c r="L162" s="123"/>
      <c r="M162" s="123"/>
      <c r="N162" s="123"/>
      <c r="O162" s="123"/>
      <c r="P162" s="123"/>
      <c r="Q162" s="123" t="s">
        <v>148</v>
      </c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</row>
    <row r="163" spans="1:44" outlineLevel="2" x14ac:dyDescent="0.2">
      <c r="A163" s="164"/>
      <c r="B163" s="165"/>
      <c r="C163" s="166" t="s">
        <v>338</v>
      </c>
      <c r="D163" s="167"/>
      <c r="E163" s="168">
        <v>0.7</v>
      </c>
      <c r="F163" s="169"/>
      <c r="G163" s="170"/>
      <c r="H163" s="126"/>
      <c r="I163" s="126"/>
      <c r="J163" s="123"/>
      <c r="K163" s="123"/>
      <c r="L163" s="123"/>
      <c r="M163" s="123"/>
      <c r="N163" s="123"/>
      <c r="O163" s="123"/>
      <c r="P163" s="123"/>
      <c r="Q163" s="123" t="s">
        <v>150</v>
      </c>
      <c r="R163" s="123">
        <v>0</v>
      </c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</row>
    <row r="164" spans="1:44" outlineLevel="1" x14ac:dyDescent="0.2">
      <c r="A164" s="134">
        <v>49</v>
      </c>
      <c r="B164" s="135" t="s">
        <v>339</v>
      </c>
      <c r="C164" s="148" t="s">
        <v>340</v>
      </c>
      <c r="D164" s="136" t="s">
        <v>318</v>
      </c>
      <c r="E164" s="137">
        <v>2.25</v>
      </c>
      <c r="F164" s="138"/>
      <c r="G164" s="139">
        <f>ROUND(E164*F164,2)</f>
        <v>0</v>
      </c>
      <c r="H164" s="126" t="s">
        <v>146</v>
      </c>
      <c r="I164" s="126" t="s">
        <v>147</v>
      </c>
      <c r="J164" s="123"/>
      <c r="K164" s="123"/>
      <c r="L164" s="123"/>
      <c r="M164" s="123"/>
      <c r="N164" s="123"/>
      <c r="O164" s="123"/>
      <c r="P164" s="123"/>
      <c r="Q164" s="123" t="s">
        <v>148</v>
      </c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</row>
    <row r="165" spans="1:44" outlineLevel="2" x14ac:dyDescent="0.2">
      <c r="A165" s="164"/>
      <c r="B165" s="165"/>
      <c r="C165" s="166" t="s">
        <v>332</v>
      </c>
      <c r="D165" s="167"/>
      <c r="E165" s="168">
        <v>2.25</v>
      </c>
      <c r="F165" s="169"/>
      <c r="G165" s="170"/>
      <c r="H165" s="126"/>
      <c r="I165" s="126"/>
      <c r="J165" s="123"/>
      <c r="K165" s="123"/>
      <c r="L165" s="123"/>
      <c r="M165" s="123"/>
      <c r="N165" s="123"/>
      <c r="O165" s="123"/>
      <c r="P165" s="123"/>
      <c r="Q165" s="123" t="s">
        <v>150</v>
      </c>
      <c r="R165" s="123">
        <v>0</v>
      </c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</row>
    <row r="166" spans="1:44" outlineLevel="1" x14ac:dyDescent="0.2">
      <c r="A166" s="134">
        <v>50</v>
      </c>
      <c r="B166" s="135" t="s">
        <v>341</v>
      </c>
      <c r="C166" s="148" t="s">
        <v>342</v>
      </c>
      <c r="D166" s="136" t="s">
        <v>318</v>
      </c>
      <c r="E166" s="137">
        <v>1.1000000000000001</v>
      </c>
      <c r="F166" s="138"/>
      <c r="G166" s="139">
        <f>ROUND(E166*F166,2)</f>
        <v>0</v>
      </c>
      <c r="H166" s="126" t="s">
        <v>146</v>
      </c>
      <c r="I166" s="126" t="s">
        <v>147</v>
      </c>
      <c r="J166" s="123"/>
      <c r="K166" s="123"/>
      <c r="L166" s="123"/>
      <c r="M166" s="123"/>
      <c r="N166" s="123"/>
      <c r="O166" s="123"/>
      <c r="P166" s="123"/>
      <c r="Q166" s="123" t="s">
        <v>148</v>
      </c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</row>
    <row r="167" spans="1:44" outlineLevel="2" x14ac:dyDescent="0.2">
      <c r="A167" s="164"/>
      <c r="B167" s="165"/>
      <c r="C167" s="166" t="s">
        <v>343</v>
      </c>
      <c r="D167" s="167"/>
      <c r="E167" s="168">
        <v>1.1000000000000001</v>
      </c>
      <c r="F167" s="169"/>
      <c r="G167" s="170"/>
      <c r="H167" s="126"/>
      <c r="I167" s="126"/>
      <c r="J167" s="123"/>
      <c r="K167" s="123"/>
      <c r="L167" s="123"/>
      <c r="M167" s="123"/>
      <c r="N167" s="123"/>
      <c r="O167" s="123"/>
      <c r="P167" s="123"/>
      <c r="Q167" s="123" t="s">
        <v>150</v>
      </c>
      <c r="R167" s="123">
        <v>0</v>
      </c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</row>
    <row r="168" spans="1:44" outlineLevel="1" x14ac:dyDescent="0.2">
      <c r="A168" s="134">
        <v>51</v>
      </c>
      <c r="B168" s="135" t="s">
        <v>344</v>
      </c>
      <c r="C168" s="148" t="s">
        <v>345</v>
      </c>
      <c r="D168" s="136" t="s">
        <v>318</v>
      </c>
      <c r="E168" s="137">
        <v>71.2</v>
      </c>
      <c r="F168" s="138"/>
      <c r="G168" s="139">
        <f>ROUND(E168*F168,2)</f>
        <v>0</v>
      </c>
      <c r="H168" s="126" t="s">
        <v>146</v>
      </c>
      <c r="I168" s="126" t="s">
        <v>147</v>
      </c>
      <c r="J168" s="123"/>
      <c r="K168" s="123"/>
      <c r="L168" s="123"/>
      <c r="M168" s="123"/>
      <c r="N168" s="123"/>
      <c r="O168" s="123"/>
      <c r="P168" s="123"/>
      <c r="Q168" s="123" t="s">
        <v>148</v>
      </c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</row>
    <row r="169" spans="1:44" outlineLevel="2" x14ac:dyDescent="0.2">
      <c r="A169" s="164"/>
      <c r="B169" s="165"/>
      <c r="C169" s="166" t="s">
        <v>346</v>
      </c>
      <c r="D169" s="167"/>
      <c r="E169" s="168">
        <v>71.2</v>
      </c>
      <c r="F169" s="169"/>
      <c r="G169" s="170"/>
      <c r="H169" s="126"/>
      <c r="I169" s="126"/>
      <c r="J169" s="123"/>
      <c r="K169" s="123"/>
      <c r="L169" s="123"/>
      <c r="M169" s="123"/>
      <c r="N169" s="123"/>
      <c r="O169" s="123"/>
      <c r="P169" s="123"/>
      <c r="Q169" s="123" t="s">
        <v>150</v>
      </c>
      <c r="R169" s="123">
        <v>0</v>
      </c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</row>
    <row r="170" spans="1:44" outlineLevel="1" x14ac:dyDescent="0.2">
      <c r="A170" s="134">
        <v>52</v>
      </c>
      <c r="B170" s="135" t="s">
        <v>347</v>
      </c>
      <c r="C170" s="148" t="s">
        <v>348</v>
      </c>
      <c r="D170" s="136" t="s">
        <v>318</v>
      </c>
      <c r="E170" s="137">
        <v>65.8</v>
      </c>
      <c r="F170" s="138"/>
      <c r="G170" s="139">
        <f>ROUND(E170*F170,2)</f>
        <v>0</v>
      </c>
      <c r="H170" s="126" t="s">
        <v>146</v>
      </c>
      <c r="I170" s="126" t="s">
        <v>147</v>
      </c>
      <c r="J170" s="123"/>
      <c r="K170" s="123"/>
      <c r="L170" s="123"/>
      <c r="M170" s="123"/>
      <c r="N170" s="123"/>
      <c r="O170" s="123"/>
      <c r="P170" s="123"/>
      <c r="Q170" s="123" t="s">
        <v>148</v>
      </c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</row>
    <row r="171" spans="1:44" outlineLevel="2" x14ac:dyDescent="0.2">
      <c r="A171" s="164"/>
      <c r="B171" s="165"/>
      <c r="C171" s="166" t="s">
        <v>349</v>
      </c>
      <c r="D171" s="167"/>
      <c r="E171" s="168">
        <v>65.8</v>
      </c>
      <c r="F171" s="169"/>
      <c r="G171" s="170"/>
      <c r="H171" s="126"/>
      <c r="I171" s="126"/>
      <c r="J171" s="123"/>
      <c r="K171" s="123"/>
      <c r="L171" s="123"/>
      <c r="M171" s="123"/>
      <c r="N171" s="123"/>
      <c r="O171" s="123"/>
      <c r="P171" s="123"/>
      <c r="Q171" s="123" t="s">
        <v>150</v>
      </c>
      <c r="R171" s="123">
        <v>0</v>
      </c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</row>
    <row r="172" spans="1:44" outlineLevel="1" x14ac:dyDescent="0.2">
      <c r="A172" s="134">
        <v>53</v>
      </c>
      <c r="B172" s="135" t="s">
        <v>350</v>
      </c>
      <c r="C172" s="148" t="s">
        <v>351</v>
      </c>
      <c r="D172" s="136" t="s">
        <v>318</v>
      </c>
      <c r="E172" s="137">
        <v>38.5</v>
      </c>
      <c r="F172" s="138"/>
      <c r="G172" s="139">
        <f>ROUND(E172*F172,2)</f>
        <v>0</v>
      </c>
      <c r="H172" s="126" t="s">
        <v>146</v>
      </c>
      <c r="I172" s="126" t="s">
        <v>147</v>
      </c>
      <c r="J172" s="123"/>
      <c r="K172" s="123"/>
      <c r="L172" s="123"/>
      <c r="M172" s="123"/>
      <c r="N172" s="123"/>
      <c r="O172" s="123"/>
      <c r="P172" s="123"/>
      <c r="Q172" s="123" t="s">
        <v>148</v>
      </c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</row>
    <row r="173" spans="1:44" outlineLevel="2" x14ac:dyDescent="0.2">
      <c r="A173" s="164"/>
      <c r="B173" s="165"/>
      <c r="C173" s="166" t="s">
        <v>352</v>
      </c>
      <c r="D173" s="167"/>
      <c r="E173" s="168">
        <v>38.5</v>
      </c>
      <c r="F173" s="169"/>
      <c r="G173" s="170"/>
      <c r="H173" s="126"/>
      <c r="I173" s="126"/>
      <c r="J173" s="123"/>
      <c r="K173" s="123"/>
      <c r="L173" s="123"/>
      <c r="M173" s="123"/>
      <c r="N173" s="123"/>
      <c r="O173" s="123"/>
      <c r="P173" s="123"/>
      <c r="Q173" s="123" t="s">
        <v>150</v>
      </c>
      <c r="R173" s="123">
        <v>0</v>
      </c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</row>
    <row r="174" spans="1:44" outlineLevel="1" x14ac:dyDescent="0.2">
      <c r="A174" s="134">
        <v>54</v>
      </c>
      <c r="B174" s="135" t="s">
        <v>353</v>
      </c>
      <c r="C174" s="148" t="s">
        <v>354</v>
      </c>
      <c r="D174" s="136" t="s">
        <v>194</v>
      </c>
      <c r="E174" s="137">
        <v>201.42</v>
      </c>
      <c r="F174" s="138"/>
      <c r="G174" s="139">
        <f>ROUND(E174*F174,2)</f>
        <v>0</v>
      </c>
      <c r="H174" s="126" t="s">
        <v>146</v>
      </c>
      <c r="I174" s="126" t="s">
        <v>147</v>
      </c>
      <c r="J174" s="123"/>
      <c r="K174" s="123"/>
      <c r="L174" s="123"/>
      <c r="M174" s="123"/>
      <c r="N174" s="123"/>
      <c r="O174" s="123"/>
      <c r="P174" s="123"/>
      <c r="Q174" s="123" t="s">
        <v>148</v>
      </c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</row>
    <row r="175" spans="1:44" outlineLevel="2" x14ac:dyDescent="0.2">
      <c r="A175" s="164"/>
      <c r="B175" s="165"/>
      <c r="C175" s="166" t="s">
        <v>355</v>
      </c>
      <c r="D175" s="167"/>
      <c r="E175" s="168">
        <v>55.2</v>
      </c>
      <c r="F175" s="169"/>
      <c r="G175" s="170"/>
      <c r="H175" s="126"/>
      <c r="I175" s="126"/>
      <c r="J175" s="123"/>
      <c r="K175" s="123"/>
      <c r="L175" s="123"/>
      <c r="M175" s="123"/>
      <c r="N175" s="123"/>
      <c r="O175" s="123"/>
      <c r="P175" s="123"/>
      <c r="Q175" s="123" t="s">
        <v>150</v>
      </c>
      <c r="R175" s="123">
        <v>0</v>
      </c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</row>
    <row r="176" spans="1:44" ht="22.5" outlineLevel="3" x14ac:dyDescent="0.2">
      <c r="A176" s="164"/>
      <c r="B176" s="165"/>
      <c r="C176" s="166" t="s">
        <v>356</v>
      </c>
      <c r="D176" s="167"/>
      <c r="E176" s="168">
        <v>146.22</v>
      </c>
      <c r="F176" s="169"/>
      <c r="G176" s="170"/>
      <c r="H176" s="126"/>
      <c r="I176" s="126"/>
      <c r="J176" s="123"/>
      <c r="K176" s="123"/>
      <c r="L176" s="123"/>
      <c r="M176" s="123"/>
      <c r="N176" s="123"/>
      <c r="O176" s="123"/>
      <c r="P176" s="123"/>
      <c r="Q176" s="123" t="s">
        <v>150</v>
      </c>
      <c r="R176" s="123">
        <v>0</v>
      </c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</row>
    <row r="177" spans="1:44" outlineLevel="1" x14ac:dyDescent="0.2">
      <c r="A177" s="134">
        <v>55</v>
      </c>
      <c r="B177" s="135" t="s">
        <v>357</v>
      </c>
      <c r="C177" s="148" t="s">
        <v>358</v>
      </c>
      <c r="D177" s="136" t="s">
        <v>194</v>
      </c>
      <c r="E177" s="137">
        <v>201.42</v>
      </c>
      <c r="F177" s="138"/>
      <c r="G177" s="139">
        <f>ROUND(E177*F177,2)</f>
        <v>0</v>
      </c>
      <c r="H177" s="126" t="s">
        <v>146</v>
      </c>
      <c r="I177" s="126" t="s">
        <v>147</v>
      </c>
      <c r="J177" s="123"/>
      <c r="K177" s="123"/>
      <c r="L177" s="123"/>
      <c r="M177" s="123"/>
      <c r="N177" s="123"/>
      <c r="O177" s="123"/>
      <c r="P177" s="123"/>
      <c r="Q177" s="123" t="s">
        <v>148</v>
      </c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</row>
    <row r="178" spans="1:44" outlineLevel="2" x14ac:dyDescent="0.2">
      <c r="A178" s="164"/>
      <c r="B178" s="165"/>
      <c r="C178" s="166" t="s">
        <v>359</v>
      </c>
      <c r="D178" s="167"/>
      <c r="E178" s="168">
        <v>201.42</v>
      </c>
      <c r="F178" s="169"/>
      <c r="G178" s="170"/>
      <c r="H178" s="126"/>
      <c r="I178" s="126"/>
      <c r="J178" s="123"/>
      <c r="K178" s="123"/>
      <c r="L178" s="123"/>
      <c r="M178" s="123"/>
      <c r="N178" s="123"/>
      <c r="O178" s="123"/>
      <c r="P178" s="123"/>
      <c r="Q178" s="123" t="s">
        <v>150</v>
      </c>
      <c r="R178" s="123">
        <v>0</v>
      </c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</row>
    <row r="179" spans="1:44" outlineLevel="1" x14ac:dyDescent="0.2">
      <c r="A179" s="134">
        <v>56</v>
      </c>
      <c r="B179" s="135" t="s">
        <v>360</v>
      </c>
      <c r="C179" s="148" t="s">
        <v>361</v>
      </c>
      <c r="D179" s="136" t="s">
        <v>194</v>
      </c>
      <c r="E179" s="137">
        <v>95.299199999999999</v>
      </c>
      <c r="F179" s="138"/>
      <c r="G179" s="139">
        <f>ROUND(E179*F179,2)</f>
        <v>0</v>
      </c>
      <c r="H179" s="126" t="s">
        <v>146</v>
      </c>
      <c r="I179" s="126" t="s">
        <v>147</v>
      </c>
      <c r="J179" s="123"/>
      <c r="K179" s="123"/>
      <c r="L179" s="123"/>
      <c r="M179" s="123"/>
      <c r="N179" s="123"/>
      <c r="O179" s="123"/>
      <c r="P179" s="123"/>
      <c r="Q179" s="123" t="s">
        <v>148</v>
      </c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</row>
    <row r="180" spans="1:44" outlineLevel="2" x14ac:dyDescent="0.2">
      <c r="A180" s="164"/>
      <c r="B180" s="165"/>
      <c r="C180" s="166" t="s">
        <v>362</v>
      </c>
      <c r="D180" s="167"/>
      <c r="E180" s="168">
        <v>95.3</v>
      </c>
      <c r="F180" s="169"/>
      <c r="G180" s="170"/>
      <c r="H180" s="126"/>
      <c r="I180" s="126"/>
      <c r="J180" s="123"/>
      <c r="K180" s="123"/>
      <c r="L180" s="123"/>
      <c r="M180" s="123"/>
      <c r="N180" s="123"/>
      <c r="O180" s="123"/>
      <c r="P180" s="123"/>
      <c r="Q180" s="123" t="s">
        <v>150</v>
      </c>
      <c r="R180" s="123">
        <v>0</v>
      </c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</row>
    <row r="181" spans="1:44" outlineLevel="1" x14ac:dyDescent="0.2">
      <c r="A181" s="134">
        <v>57</v>
      </c>
      <c r="B181" s="135" t="s">
        <v>363</v>
      </c>
      <c r="C181" s="148" t="s">
        <v>364</v>
      </c>
      <c r="D181" s="136" t="s">
        <v>318</v>
      </c>
      <c r="E181" s="137">
        <v>65.599999999999994</v>
      </c>
      <c r="F181" s="138"/>
      <c r="G181" s="139">
        <f>ROUND(E181*F181,2)</f>
        <v>0</v>
      </c>
      <c r="H181" s="126" t="s">
        <v>146</v>
      </c>
      <c r="I181" s="126" t="s">
        <v>147</v>
      </c>
      <c r="J181" s="123"/>
      <c r="K181" s="123"/>
      <c r="L181" s="123"/>
      <c r="M181" s="123"/>
      <c r="N181" s="123"/>
      <c r="O181" s="123"/>
      <c r="P181" s="123"/>
      <c r="Q181" s="123" t="s">
        <v>148</v>
      </c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</row>
    <row r="182" spans="1:44" outlineLevel="2" x14ac:dyDescent="0.2">
      <c r="A182" s="164"/>
      <c r="B182" s="165"/>
      <c r="C182" s="166" t="s">
        <v>365</v>
      </c>
      <c r="D182" s="167"/>
      <c r="E182" s="168">
        <v>65.599999999999994</v>
      </c>
      <c r="F182" s="169"/>
      <c r="G182" s="170"/>
      <c r="H182" s="126"/>
      <c r="I182" s="126"/>
      <c r="J182" s="123"/>
      <c r="K182" s="123"/>
      <c r="L182" s="123"/>
      <c r="M182" s="123"/>
      <c r="N182" s="123"/>
      <c r="O182" s="123"/>
      <c r="P182" s="123"/>
      <c r="Q182" s="123" t="s">
        <v>150</v>
      </c>
      <c r="R182" s="123">
        <v>0</v>
      </c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</row>
    <row r="183" spans="1:44" outlineLevel="1" x14ac:dyDescent="0.2">
      <c r="A183" s="134">
        <v>58</v>
      </c>
      <c r="B183" s="135" t="s">
        <v>366</v>
      </c>
      <c r="C183" s="148" t="s">
        <v>367</v>
      </c>
      <c r="D183" s="136" t="s">
        <v>223</v>
      </c>
      <c r="E183" s="137">
        <v>1</v>
      </c>
      <c r="F183" s="138"/>
      <c r="G183" s="139">
        <f>ROUND(E183*F183,2)</f>
        <v>0</v>
      </c>
      <c r="H183" s="126" t="s">
        <v>146</v>
      </c>
      <c r="I183" s="126" t="s">
        <v>147</v>
      </c>
      <c r="J183" s="123"/>
      <c r="K183" s="123"/>
      <c r="L183" s="123"/>
      <c r="M183" s="123"/>
      <c r="N183" s="123"/>
      <c r="O183" s="123"/>
      <c r="P183" s="123"/>
      <c r="Q183" s="123" t="s">
        <v>148</v>
      </c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</row>
    <row r="184" spans="1:44" ht="22.5" outlineLevel="2" x14ac:dyDescent="0.2">
      <c r="A184" s="164"/>
      <c r="B184" s="165"/>
      <c r="C184" s="166" t="s">
        <v>368</v>
      </c>
      <c r="D184" s="167"/>
      <c r="E184" s="168">
        <v>1</v>
      </c>
      <c r="F184" s="169"/>
      <c r="G184" s="170"/>
      <c r="H184" s="126"/>
      <c r="I184" s="126"/>
      <c r="J184" s="123"/>
      <c r="K184" s="123"/>
      <c r="L184" s="123"/>
      <c r="M184" s="123"/>
      <c r="N184" s="123"/>
      <c r="O184" s="123"/>
      <c r="P184" s="123"/>
      <c r="Q184" s="123" t="s">
        <v>150</v>
      </c>
      <c r="R184" s="123">
        <v>0</v>
      </c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</row>
    <row r="185" spans="1:44" x14ac:dyDescent="0.2">
      <c r="A185" s="128" t="s">
        <v>141</v>
      </c>
      <c r="B185" s="129" t="s">
        <v>103</v>
      </c>
      <c r="C185" s="147" t="s">
        <v>104</v>
      </c>
      <c r="D185" s="130"/>
      <c r="E185" s="131"/>
      <c r="F185" s="132"/>
      <c r="G185" s="133">
        <f>SUMIF(Q186:Q186,"&lt;&gt;NOR",G186:G186)</f>
        <v>0</v>
      </c>
      <c r="H185" s="127"/>
      <c r="I185" s="127"/>
      <c r="Q185" t="s">
        <v>142</v>
      </c>
    </row>
    <row r="186" spans="1:44" ht="22.5" outlineLevel="1" x14ac:dyDescent="0.2">
      <c r="A186" s="140">
        <v>59</v>
      </c>
      <c r="B186" s="141" t="s">
        <v>369</v>
      </c>
      <c r="C186" s="149" t="s">
        <v>370</v>
      </c>
      <c r="D186" s="142" t="s">
        <v>153</v>
      </c>
      <c r="E186" s="143">
        <v>429.40591999999998</v>
      </c>
      <c r="F186" s="144"/>
      <c r="G186" s="145">
        <f>ROUND(E186*F186,2)</f>
        <v>0</v>
      </c>
      <c r="H186" s="126" t="s">
        <v>146</v>
      </c>
      <c r="I186" s="126" t="s">
        <v>147</v>
      </c>
      <c r="J186" s="123"/>
      <c r="K186" s="123"/>
      <c r="L186" s="123"/>
      <c r="M186" s="123"/>
      <c r="N186" s="123"/>
      <c r="O186" s="123"/>
      <c r="P186" s="123"/>
      <c r="Q186" s="123" t="s">
        <v>371</v>
      </c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</row>
    <row r="187" spans="1:44" x14ac:dyDescent="0.2">
      <c r="A187" s="128" t="s">
        <v>141</v>
      </c>
      <c r="B187" s="129" t="s">
        <v>105</v>
      </c>
      <c r="C187" s="147" t="s">
        <v>106</v>
      </c>
      <c r="D187" s="130"/>
      <c r="E187" s="131"/>
      <c r="F187" s="132"/>
      <c r="G187" s="133">
        <f>SUMIF(Q188:Q194,"&lt;&gt;NOR",G188:G194)</f>
        <v>0</v>
      </c>
      <c r="H187" s="127"/>
      <c r="I187" s="127"/>
      <c r="Q187" t="s">
        <v>142</v>
      </c>
    </row>
    <row r="188" spans="1:44" ht="22.5" outlineLevel="1" x14ac:dyDescent="0.2">
      <c r="A188" s="134">
        <v>60</v>
      </c>
      <c r="B188" s="135" t="s">
        <v>372</v>
      </c>
      <c r="C188" s="148" t="s">
        <v>373</v>
      </c>
      <c r="D188" s="136" t="s">
        <v>194</v>
      </c>
      <c r="E188" s="137">
        <v>20.024999999999999</v>
      </c>
      <c r="F188" s="138"/>
      <c r="G188" s="139">
        <f>ROUND(E188*F188,2)</f>
        <v>0</v>
      </c>
      <c r="H188" s="126" t="s">
        <v>146</v>
      </c>
      <c r="I188" s="126" t="s">
        <v>147</v>
      </c>
      <c r="J188" s="123"/>
      <c r="K188" s="123"/>
      <c r="L188" s="123"/>
      <c r="M188" s="123"/>
      <c r="N188" s="123"/>
      <c r="O188" s="123"/>
      <c r="P188" s="123"/>
      <c r="Q188" s="123" t="s">
        <v>148</v>
      </c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</row>
    <row r="189" spans="1:44" outlineLevel="2" x14ac:dyDescent="0.2">
      <c r="A189" s="164"/>
      <c r="B189" s="165"/>
      <c r="C189" s="166" t="s">
        <v>374</v>
      </c>
      <c r="D189" s="167"/>
      <c r="E189" s="168"/>
      <c r="F189" s="169"/>
      <c r="G189" s="170"/>
      <c r="H189" s="126"/>
      <c r="I189" s="126"/>
      <c r="J189" s="123"/>
      <c r="K189" s="123"/>
      <c r="L189" s="123"/>
      <c r="M189" s="123"/>
      <c r="N189" s="123"/>
      <c r="O189" s="123"/>
      <c r="P189" s="123"/>
      <c r="Q189" s="123" t="s">
        <v>150</v>
      </c>
      <c r="R189" s="123">
        <v>0</v>
      </c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</row>
    <row r="190" spans="1:44" outlineLevel="3" x14ac:dyDescent="0.2">
      <c r="A190" s="164"/>
      <c r="B190" s="165"/>
      <c r="C190" s="166" t="s">
        <v>375</v>
      </c>
      <c r="D190" s="167"/>
      <c r="E190" s="168">
        <v>20.02</v>
      </c>
      <c r="F190" s="169"/>
      <c r="G190" s="170"/>
      <c r="H190" s="126"/>
      <c r="I190" s="126"/>
      <c r="J190" s="123"/>
      <c r="K190" s="123"/>
      <c r="L190" s="123"/>
      <c r="M190" s="123"/>
      <c r="N190" s="123"/>
      <c r="O190" s="123"/>
      <c r="P190" s="123"/>
      <c r="Q190" s="123" t="s">
        <v>150</v>
      </c>
      <c r="R190" s="123">
        <v>0</v>
      </c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</row>
    <row r="191" spans="1:44" ht="22.5" outlineLevel="1" x14ac:dyDescent="0.2">
      <c r="A191" s="140">
        <v>61</v>
      </c>
      <c r="B191" s="141" t="s">
        <v>376</v>
      </c>
      <c r="C191" s="149" t="s">
        <v>377</v>
      </c>
      <c r="D191" s="142" t="s">
        <v>194</v>
      </c>
      <c r="E191" s="143">
        <v>20.024999999999999</v>
      </c>
      <c r="F191" s="144"/>
      <c r="G191" s="145">
        <f>ROUND(E191*F191,2)</f>
        <v>0</v>
      </c>
      <c r="H191" s="126" t="s">
        <v>146</v>
      </c>
      <c r="I191" s="126" t="s">
        <v>147</v>
      </c>
      <c r="J191" s="123"/>
      <c r="K191" s="123"/>
      <c r="L191" s="123"/>
      <c r="M191" s="123"/>
      <c r="N191" s="123"/>
      <c r="O191" s="123"/>
      <c r="P191" s="123"/>
      <c r="Q191" s="123" t="s">
        <v>148</v>
      </c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</row>
    <row r="192" spans="1:44" outlineLevel="1" x14ac:dyDescent="0.2">
      <c r="A192" s="134">
        <v>62</v>
      </c>
      <c r="B192" s="135" t="s">
        <v>378</v>
      </c>
      <c r="C192" s="148" t="s">
        <v>379</v>
      </c>
      <c r="D192" s="136" t="s">
        <v>223</v>
      </c>
      <c r="E192" s="137">
        <v>1</v>
      </c>
      <c r="F192" s="138"/>
      <c r="G192" s="139">
        <f>ROUND(E192*F192,2)</f>
        <v>0</v>
      </c>
      <c r="H192" s="126" t="s">
        <v>146</v>
      </c>
      <c r="I192" s="126" t="s">
        <v>147</v>
      </c>
      <c r="J192" s="123"/>
      <c r="K192" s="123"/>
      <c r="L192" s="123"/>
      <c r="M192" s="123"/>
      <c r="N192" s="123"/>
      <c r="O192" s="123"/>
      <c r="P192" s="123"/>
      <c r="Q192" s="123" t="s">
        <v>148</v>
      </c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</row>
    <row r="193" spans="1:44" outlineLevel="2" x14ac:dyDescent="0.2">
      <c r="A193" s="164"/>
      <c r="B193" s="165"/>
      <c r="C193" s="166" t="s">
        <v>380</v>
      </c>
      <c r="D193" s="167"/>
      <c r="E193" s="168">
        <v>1</v>
      </c>
      <c r="F193" s="169"/>
      <c r="G193" s="170"/>
      <c r="H193" s="126"/>
      <c r="I193" s="126"/>
      <c r="J193" s="123"/>
      <c r="K193" s="123"/>
      <c r="L193" s="123"/>
      <c r="M193" s="123"/>
      <c r="N193" s="123"/>
      <c r="O193" s="123"/>
      <c r="P193" s="123"/>
      <c r="Q193" s="123" t="s">
        <v>150</v>
      </c>
      <c r="R193" s="123">
        <v>0</v>
      </c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</row>
    <row r="194" spans="1:44" outlineLevel="1" x14ac:dyDescent="0.2">
      <c r="A194" s="140">
        <v>63</v>
      </c>
      <c r="B194" s="141" t="s">
        <v>381</v>
      </c>
      <c r="C194" s="149" t="s">
        <v>382</v>
      </c>
      <c r="D194" s="142" t="s">
        <v>0</v>
      </c>
      <c r="E194" s="143">
        <v>214.52549999999999</v>
      </c>
      <c r="F194" s="144"/>
      <c r="G194" s="145">
        <f>ROUND(E194*F194,2)</f>
        <v>0</v>
      </c>
      <c r="H194" s="126" t="s">
        <v>146</v>
      </c>
      <c r="I194" s="126" t="s">
        <v>147</v>
      </c>
      <c r="J194" s="123"/>
      <c r="K194" s="123"/>
      <c r="L194" s="123"/>
      <c r="M194" s="123"/>
      <c r="N194" s="123"/>
      <c r="O194" s="123"/>
      <c r="P194" s="123"/>
      <c r="Q194" s="123" t="s">
        <v>383</v>
      </c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</row>
    <row r="195" spans="1:44" x14ac:dyDescent="0.2">
      <c r="A195" s="128" t="s">
        <v>141</v>
      </c>
      <c r="B195" s="129" t="s">
        <v>107</v>
      </c>
      <c r="C195" s="147" t="s">
        <v>108</v>
      </c>
      <c r="D195" s="130"/>
      <c r="E195" s="131"/>
      <c r="F195" s="132"/>
      <c r="G195" s="133">
        <f>SUMIF(Q196:Q202,"&lt;&gt;NOR",G196:G202)</f>
        <v>0</v>
      </c>
      <c r="H195" s="127"/>
      <c r="I195" s="127"/>
      <c r="Q195" t="s">
        <v>142</v>
      </c>
    </row>
    <row r="196" spans="1:44" ht="22.5" outlineLevel="1" x14ac:dyDescent="0.2">
      <c r="A196" s="134">
        <v>64</v>
      </c>
      <c r="B196" s="135" t="s">
        <v>384</v>
      </c>
      <c r="C196" s="148" t="s">
        <v>385</v>
      </c>
      <c r="D196" s="136" t="s">
        <v>194</v>
      </c>
      <c r="E196" s="137">
        <v>7.9813499999999999</v>
      </c>
      <c r="F196" s="138"/>
      <c r="G196" s="139">
        <f>ROUND(E196*F196,2)</f>
        <v>0</v>
      </c>
      <c r="H196" s="126" t="s">
        <v>146</v>
      </c>
      <c r="I196" s="126" t="s">
        <v>147</v>
      </c>
      <c r="J196" s="123"/>
      <c r="K196" s="123"/>
      <c r="L196" s="123"/>
      <c r="M196" s="123"/>
      <c r="N196" s="123"/>
      <c r="O196" s="123"/>
      <c r="P196" s="123"/>
      <c r="Q196" s="123" t="s">
        <v>148</v>
      </c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</row>
    <row r="197" spans="1:44" outlineLevel="2" x14ac:dyDescent="0.2">
      <c r="A197" s="164"/>
      <c r="B197" s="165"/>
      <c r="C197" s="241" t="s">
        <v>386</v>
      </c>
      <c r="D197" s="242"/>
      <c r="E197" s="242"/>
      <c r="F197" s="242"/>
      <c r="G197" s="243"/>
      <c r="H197" s="126"/>
      <c r="I197" s="126"/>
      <c r="J197" s="123"/>
      <c r="K197" s="123"/>
      <c r="L197" s="123"/>
      <c r="M197" s="123"/>
      <c r="N197" s="123"/>
      <c r="O197" s="123"/>
      <c r="P197" s="123"/>
      <c r="Q197" s="123" t="s">
        <v>211</v>
      </c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</row>
    <row r="198" spans="1:44" outlineLevel="3" x14ac:dyDescent="0.2">
      <c r="A198" s="164"/>
      <c r="B198" s="165"/>
      <c r="C198" s="244" t="s">
        <v>387</v>
      </c>
      <c r="D198" s="245"/>
      <c r="E198" s="245"/>
      <c r="F198" s="245"/>
      <c r="G198" s="246"/>
      <c r="H198" s="126"/>
      <c r="I198" s="126"/>
      <c r="J198" s="123"/>
      <c r="K198" s="123"/>
      <c r="L198" s="123"/>
      <c r="M198" s="123"/>
      <c r="N198" s="123"/>
      <c r="O198" s="123"/>
      <c r="P198" s="123"/>
      <c r="Q198" s="123" t="s">
        <v>211</v>
      </c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</row>
    <row r="199" spans="1:44" outlineLevel="2" x14ac:dyDescent="0.2">
      <c r="A199" s="164"/>
      <c r="B199" s="165"/>
      <c r="C199" s="166" t="s">
        <v>388</v>
      </c>
      <c r="D199" s="167"/>
      <c r="E199" s="168"/>
      <c r="F199" s="169"/>
      <c r="G199" s="170"/>
      <c r="H199" s="126"/>
      <c r="I199" s="126"/>
      <c r="J199" s="123"/>
      <c r="K199" s="123"/>
      <c r="L199" s="123"/>
      <c r="M199" s="123"/>
      <c r="N199" s="123"/>
      <c r="O199" s="123"/>
      <c r="P199" s="123"/>
      <c r="Q199" s="123" t="s">
        <v>150</v>
      </c>
      <c r="R199" s="123">
        <v>0</v>
      </c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</row>
    <row r="200" spans="1:44" outlineLevel="3" x14ac:dyDescent="0.2">
      <c r="A200" s="164"/>
      <c r="B200" s="165"/>
      <c r="C200" s="166" t="s">
        <v>389</v>
      </c>
      <c r="D200" s="167"/>
      <c r="E200" s="168">
        <v>5.48</v>
      </c>
      <c r="F200" s="169"/>
      <c r="G200" s="170"/>
      <c r="H200" s="126"/>
      <c r="I200" s="126"/>
      <c r="J200" s="123"/>
      <c r="K200" s="123"/>
      <c r="L200" s="123"/>
      <c r="M200" s="123"/>
      <c r="N200" s="123"/>
      <c r="O200" s="123"/>
      <c r="P200" s="123"/>
      <c r="Q200" s="123" t="s">
        <v>150</v>
      </c>
      <c r="R200" s="123">
        <v>0</v>
      </c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</row>
    <row r="201" spans="1:44" outlineLevel="3" x14ac:dyDescent="0.2">
      <c r="A201" s="164"/>
      <c r="B201" s="165"/>
      <c r="C201" s="166" t="s">
        <v>390</v>
      </c>
      <c r="D201" s="167"/>
      <c r="E201" s="168">
        <v>1.92</v>
      </c>
      <c r="F201" s="169"/>
      <c r="G201" s="170"/>
      <c r="H201" s="126"/>
      <c r="I201" s="126"/>
      <c r="J201" s="123"/>
      <c r="K201" s="123"/>
      <c r="L201" s="123"/>
      <c r="M201" s="123"/>
      <c r="N201" s="123"/>
      <c r="O201" s="123"/>
      <c r="P201" s="123"/>
      <c r="Q201" s="123" t="s">
        <v>150</v>
      </c>
      <c r="R201" s="123">
        <v>0</v>
      </c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</row>
    <row r="202" spans="1:44" outlineLevel="3" x14ac:dyDescent="0.2">
      <c r="A202" s="164"/>
      <c r="B202" s="165"/>
      <c r="C202" s="166" t="s">
        <v>391</v>
      </c>
      <c r="D202" s="167"/>
      <c r="E202" s="168">
        <v>0.57999999999999996</v>
      </c>
      <c r="F202" s="169"/>
      <c r="G202" s="170"/>
      <c r="H202" s="126"/>
      <c r="I202" s="126"/>
      <c r="J202" s="123"/>
      <c r="K202" s="123"/>
      <c r="L202" s="123"/>
      <c r="M202" s="123"/>
      <c r="N202" s="123"/>
      <c r="O202" s="123"/>
      <c r="P202" s="123"/>
      <c r="Q202" s="123" t="s">
        <v>150</v>
      </c>
      <c r="R202" s="123">
        <v>0</v>
      </c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</row>
    <row r="203" spans="1:44" x14ac:dyDescent="0.2">
      <c r="A203" s="128" t="s">
        <v>141</v>
      </c>
      <c r="B203" s="129" t="s">
        <v>109</v>
      </c>
      <c r="C203" s="147" t="s">
        <v>110</v>
      </c>
      <c r="D203" s="130"/>
      <c r="E203" s="131"/>
      <c r="F203" s="132"/>
      <c r="G203" s="133">
        <f>SUMIF(Q204:Q209,"&lt;&gt;NOR",G204:G209)</f>
        <v>0</v>
      </c>
      <c r="H203" s="127"/>
      <c r="I203" s="127"/>
      <c r="Q203" t="s">
        <v>142</v>
      </c>
    </row>
    <row r="204" spans="1:44" outlineLevel="1" x14ac:dyDescent="0.2">
      <c r="A204" s="134">
        <v>65</v>
      </c>
      <c r="B204" s="135" t="s">
        <v>392</v>
      </c>
      <c r="C204" s="148" t="s">
        <v>393</v>
      </c>
      <c r="D204" s="136" t="s">
        <v>394</v>
      </c>
      <c r="E204" s="137">
        <v>20</v>
      </c>
      <c r="F204" s="138"/>
      <c r="G204" s="139">
        <f>ROUND(E204*F204,2)</f>
        <v>0</v>
      </c>
      <c r="H204" s="126" t="s">
        <v>146</v>
      </c>
      <c r="I204" s="126" t="s">
        <v>147</v>
      </c>
      <c r="J204" s="123"/>
      <c r="K204" s="123"/>
      <c r="L204" s="123"/>
      <c r="M204" s="123"/>
      <c r="N204" s="123"/>
      <c r="O204" s="123"/>
      <c r="P204" s="123"/>
      <c r="Q204" s="123" t="s">
        <v>148</v>
      </c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</row>
    <row r="205" spans="1:44" outlineLevel="2" x14ac:dyDescent="0.2">
      <c r="A205" s="164"/>
      <c r="B205" s="165"/>
      <c r="C205" s="166" t="s">
        <v>395</v>
      </c>
      <c r="D205" s="167"/>
      <c r="E205" s="168">
        <v>20</v>
      </c>
      <c r="F205" s="169"/>
      <c r="G205" s="170"/>
      <c r="H205" s="126"/>
      <c r="I205" s="126"/>
      <c r="J205" s="123"/>
      <c r="K205" s="123"/>
      <c r="L205" s="123"/>
      <c r="M205" s="123"/>
      <c r="N205" s="123"/>
      <c r="O205" s="123"/>
      <c r="P205" s="123"/>
      <c r="Q205" s="123" t="s">
        <v>150</v>
      </c>
      <c r="R205" s="123">
        <v>0</v>
      </c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</row>
    <row r="206" spans="1:44" outlineLevel="1" x14ac:dyDescent="0.2">
      <c r="A206" s="140">
        <v>66</v>
      </c>
      <c r="B206" s="141" t="s">
        <v>396</v>
      </c>
      <c r="C206" s="149" t="s">
        <v>397</v>
      </c>
      <c r="D206" s="142" t="s">
        <v>318</v>
      </c>
      <c r="E206" s="143">
        <v>8.5500000000000007</v>
      </c>
      <c r="F206" s="144"/>
      <c r="G206" s="145">
        <f>ROUND(E206*F206,2)</f>
        <v>0</v>
      </c>
      <c r="H206" s="126" t="s">
        <v>146</v>
      </c>
      <c r="I206" s="126" t="s">
        <v>147</v>
      </c>
      <c r="J206" s="123"/>
      <c r="K206" s="123"/>
      <c r="L206" s="123"/>
      <c r="M206" s="123"/>
      <c r="N206" s="123"/>
      <c r="O206" s="123"/>
      <c r="P206" s="123"/>
      <c r="Q206" s="123" t="s">
        <v>148</v>
      </c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</row>
    <row r="207" spans="1:44" outlineLevel="1" x14ac:dyDescent="0.2">
      <c r="A207" s="134">
        <v>67</v>
      </c>
      <c r="B207" s="135" t="s">
        <v>398</v>
      </c>
      <c r="C207" s="148" t="s">
        <v>399</v>
      </c>
      <c r="D207" s="136" t="s">
        <v>394</v>
      </c>
      <c r="E207" s="137">
        <v>339</v>
      </c>
      <c r="F207" s="138"/>
      <c r="G207" s="139">
        <f>ROUND(E207*F207,2)</f>
        <v>0</v>
      </c>
      <c r="H207" s="126" t="s">
        <v>146</v>
      </c>
      <c r="I207" s="126" t="s">
        <v>147</v>
      </c>
      <c r="J207" s="123"/>
      <c r="K207" s="123"/>
      <c r="L207" s="123"/>
      <c r="M207" s="123"/>
      <c r="N207" s="123"/>
      <c r="O207" s="123"/>
      <c r="P207" s="123"/>
      <c r="Q207" s="123" t="s">
        <v>148</v>
      </c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</row>
    <row r="208" spans="1:44" outlineLevel="2" x14ac:dyDescent="0.2">
      <c r="A208" s="164"/>
      <c r="B208" s="165"/>
      <c r="C208" s="166" t="s">
        <v>400</v>
      </c>
      <c r="D208" s="167"/>
      <c r="E208" s="168">
        <v>339</v>
      </c>
      <c r="F208" s="169"/>
      <c r="G208" s="170"/>
      <c r="H208" s="126"/>
      <c r="I208" s="126"/>
      <c r="J208" s="123"/>
      <c r="K208" s="123"/>
      <c r="L208" s="123"/>
      <c r="M208" s="123"/>
      <c r="N208" s="123"/>
      <c r="O208" s="123"/>
      <c r="P208" s="123"/>
      <c r="Q208" s="123" t="s">
        <v>150</v>
      </c>
      <c r="R208" s="123">
        <v>0</v>
      </c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  <c r="AR208" s="123"/>
    </row>
    <row r="209" spans="1:44" outlineLevel="3" x14ac:dyDescent="0.2">
      <c r="A209" s="164"/>
      <c r="B209" s="165"/>
      <c r="C209" s="166" t="s">
        <v>401</v>
      </c>
      <c r="D209" s="167"/>
      <c r="E209" s="168"/>
      <c r="F209" s="169"/>
      <c r="G209" s="170"/>
      <c r="H209" s="126"/>
      <c r="I209" s="126"/>
      <c r="J209" s="123"/>
      <c r="K209" s="123"/>
      <c r="L209" s="123"/>
      <c r="M209" s="123"/>
      <c r="N209" s="123"/>
      <c r="O209" s="123"/>
      <c r="P209" s="123"/>
      <c r="Q209" s="123" t="s">
        <v>150</v>
      </c>
      <c r="R209" s="123">
        <v>0</v>
      </c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</row>
    <row r="210" spans="1:44" x14ac:dyDescent="0.2">
      <c r="A210" s="128" t="s">
        <v>141</v>
      </c>
      <c r="B210" s="129" t="s">
        <v>111</v>
      </c>
      <c r="C210" s="147" t="s">
        <v>112</v>
      </c>
      <c r="D210" s="130"/>
      <c r="E210" s="131"/>
      <c r="F210" s="132"/>
      <c r="G210" s="133">
        <f>SUMIF(Q211:Q217,"&lt;&gt;NOR",G211:G217)</f>
        <v>0</v>
      </c>
      <c r="H210" s="127"/>
      <c r="I210" s="127"/>
      <c r="Q210" t="s">
        <v>142</v>
      </c>
    </row>
    <row r="211" spans="1:44" outlineLevel="1" x14ac:dyDescent="0.2">
      <c r="A211" s="134">
        <v>68</v>
      </c>
      <c r="B211" s="135" t="s">
        <v>402</v>
      </c>
      <c r="C211" s="148" t="s">
        <v>403</v>
      </c>
      <c r="D211" s="136" t="s">
        <v>194</v>
      </c>
      <c r="E211" s="137">
        <v>20.024999999999999</v>
      </c>
      <c r="F211" s="138"/>
      <c r="G211" s="139">
        <f>ROUND(E211*F211,2)</f>
        <v>0</v>
      </c>
      <c r="H211" s="126" t="s">
        <v>146</v>
      </c>
      <c r="I211" s="126" t="s">
        <v>147</v>
      </c>
      <c r="J211" s="123"/>
      <c r="K211" s="123"/>
      <c r="L211" s="123"/>
      <c r="M211" s="123"/>
      <c r="N211" s="123"/>
      <c r="O211" s="123"/>
      <c r="P211" s="123"/>
      <c r="Q211" s="123" t="s">
        <v>148</v>
      </c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  <c r="AR211" s="123"/>
    </row>
    <row r="212" spans="1:44" ht="22.5" outlineLevel="2" x14ac:dyDescent="0.2">
      <c r="A212" s="164"/>
      <c r="B212" s="165"/>
      <c r="C212" s="166" t="s">
        <v>404</v>
      </c>
      <c r="D212" s="167"/>
      <c r="E212" s="168">
        <v>20.02</v>
      </c>
      <c r="F212" s="169"/>
      <c r="G212" s="170"/>
      <c r="H212" s="126"/>
      <c r="I212" s="126"/>
      <c r="J212" s="123"/>
      <c r="K212" s="123"/>
      <c r="L212" s="123"/>
      <c r="M212" s="123"/>
      <c r="N212" s="123"/>
      <c r="O212" s="123"/>
      <c r="P212" s="123"/>
      <c r="Q212" s="123" t="s">
        <v>150</v>
      </c>
      <c r="R212" s="123">
        <v>0</v>
      </c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</row>
    <row r="213" spans="1:44" outlineLevel="1" x14ac:dyDescent="0.2">
      <c r="A213" s="140">
        <v>69</v>
      </c>
      <c r="B213" s="141" t="s">
        <v>405</v>
      </c>
      <c r="C213" s="149" t="s">
        <v>406</v>
      </c>
      <c r="D213" s="142" t="s">
        <v>194</v>
      </c>
      <c r="E213" s="143">
        <v>20.024999999999999</v>
      </c>
      <c r="F213" s="144"/>
      <c r="G213" s="145">
        <f>ROUND(E213*F213,2)</f>
        <v>0</v>
      </c>
      <c r="H213" s="126" t="s">
        <v>146</v>
      </c>
      <c r="I213" s="126" t="s">
        <v>147</v>
      </c>
      <c r="J213" s="123"/>
      <c r="K213" s="123"/>
      <c r="L213" s="123"/>
      <c r="M213" s="123"/>
      <c r="N213" s="123"/>
      <c r="O213" s="123"/>
      <c r="P213" s="123"/>
      <c r="Q213" s="123" t="s">
        <v>148</v>
      </c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  <c r="AR213" s="123"/>
    </row>
    <row r="214" spans="1:44" outlineLevel="1" x14ac:dyDescent="0.2">
      <c r="A214" s="140">
        <v>70</v>
      </c>
      <c r="B214" s="141" t="s">
        <v>407</v>
      </c>
      <c r="C214" s="149" t="s">
        <v>408</v>
      </c>
      <c r="D214" s="142" t="s">
        <v>194</v>
      </c>
      <c r="E214" s="143">
        <v>20.024999999999999</v>
      </c>
      <c r="F214" s="144"/>
      <c r="G214" s="145">
        <f>ROUND(E214*F214,2)</f>
        <v>0</v>
      </c>
      <c r="H214" s="126" t="s">
        <v>146</v>
      </c>
      <c r="I214" s="126" t="s">
        <v>147</v>
      </c>
      <c r="J214" s="123"/>
      <c r="K214" s="123"/>
      <c r="L214" s="123"/>
      <c r="M214" s="123"/>
      <c r="N214" s="123"/>
      <c r="O214" s="123"/>
      <c r="P214" s="123"/>
      <c r="Q214" s="123" t="s">
        <v>148</v>
      </c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  <c r="AR214" s="123"/>
    </row>
    <row r="215" spans="1:44" outlineLevel="1" x14ac:dyDescent="0.2">
      <c r="A215" s="134">
        <v>71</v>
      </c>
      <c r="B215" s="135" t="s">
        <v>409</v>
      </c>
      <c r="C215" s="148" t="s">
        <v>410</v>
      </c>
      <c r="D215" s="136" t="s">
        <v>194</v>
      </c>
      <c r="E215" s="137">
        <v>22.0275</v>
      </c>
      <c r="F215" s="138"/>
      <c r="G215" s="139">
        <f>ROUND(E215*F215,2)</f>
        <v>0</v>
      </c>
      <c r="H215" s="126" t="s">
        <v>154</v>
      </c>
      <c r="I215" s="126" t="s">
        <v>147</v>
      </c>
      <c r="J215" s="123"/>
      <c r="K215" s="123"/>
      <c r="L215" s="123"/>
      <c r="M215" s="123"/>
      <c r="N215" s="123"/>
      <c r="O215" s="123"/>
      <c r="P215" s="123"/>
      <c r="Q215" s="123" t="s">
        <v>155</v>
      </c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  <c r="AR215" s="123"/>
    </row>
    <row r="216" spans="1:44" outlineLevel="2" x14ac:dyDescent="0.2">
      <c r="A216" s="164"/>
      <c r="B216" s="165"/>
      <c r="C216" s="166" t="s">
        <v>411</v>
      </c>
      <c r="D216" s="167"/>
      <c r="E216" s="168">
        <v>22.03</v>
      </c>
      <c r="F216" s="169"/>
      <c r="G216" s="170"/>
      <c r="H216" s="126"/>
      <c r="I216" s="126"/>
      <c r="J216" s="123"/>
      <c r="K216" s="123"/>
      <c r="L216" s="123"/>
      <c r="M216" s="123"/>
      <c r="N216" s="123"/>
      <c r="O216" s="123"/>
      <c r="P216" s="123"/>
      <c r="Q216" s="123" t="s">
        <v>150</v>
      </c>
      <c r="R216" s="123">
        <v>0</v>
      </c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</row>
    <row r="217" spans="1:44" outlineLevel="1" x14ac:dyDescent="0.2">
      <c r="A217" s="140">
        <v>72</v>
      </c>
      <c r="B217" s="141" t="s">
        <v>412</v>
      </c>
      <c r="C217" s="149" t="s">
        <v>413</v>
      </c>
      <c r="D217" s="142" t="s">
        <v>0</v>
      </c>
      <c r="E217" s="143">
        <v>288.82069999999999</v>
      </c>
      <c r="F217" s="144"/>
      <c r="G217" s="145">
        <f>ROUND(E217*F217,2)</f>
        <v>0</v>
      </c>
      <c r="H217" s="126" t="s">
        <v>146</v>
      </c>
      <c r="I217" s="126" t="s">
        <v>147</v>
      </c>
      <c r="J217" s="123"/>
      <c r="K217" s="123"/>
      <c r="L217" s="123"/>
      <c r="M217" s="123"/>
      <c r="N217" s="123"/>
      <c r="O217" s="123"/>
      <c r="P217" s="123"/>
      <c r="Q217" s="123" t="s">
        <v>383</v>
      </c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</row>
    <row r="218" spans="1:44" x14ac:dyDescent="0.2">
      <c r="A218" s="128" t="s">
        <v>141</v>
      </c>
      <c r="B218" s="129" t="s">
        <v>113</v>
      </c>
      <c r="C218" s="147" t="s">
        <v>114</v>
      </c>
      <c r="D218" s="130"/>
      <c r="E218" s="131"/>
      <c r="F218" s="132"/>
      <c r="G218" s="133">
        <f>SUMIF(Q219:Q223,"&lt;&gt;NOR",G219:G223)</f>
        <v>0</v>
      </c>
      <c r="H218" s="127"/>
      <c r="I218" s="127"/>
      <c r="Q218" t="s">
        <v>142</v>
      </c>
    </row>
    <row r="219" spans="1:44" outlineLevel="1" x14ac:dyDescent="0.2">
      <c r="A219" s="134">
        <v>73</v>
      </c>
      <c r="B219" s="135" t="s">
        <v>414</v>
      </c>
      <c r="C219" s="148" t="s">
        <v>415</v>
      </c>
      <c r="D219" s="136" t="s">
        <v>194</v>
      </c>
      <c r="E219" s="137">
        <v>206.88</v>
      </c>
      <c r="F219" s="138"/>
      <c r="G219" s="139">
        <f>ROUND(E219*F219,2)</f>
        <v>0</v>
      </c>
      <c r="H219" s="126" t="s">
        <v>146</v>
      </c>
      <c r="I219" s="126" t="s">
        <v>147</v>
      </c>
      <c r="J219" s="123"/>
      <c r="K219" s="123"/>
      <c r="L219" s="123"/>
      <c r="M219" s="123"/>
      <c r="N219" s="123"/>
      <c r="O219" s="123"/>
      <c r="P219" s="123"/>
      <c r="Q219" s="123" t="s">
        <v>148</v>
      </c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</row>
    <row r="220" spans="1:44" outlineLevel="2" x14ac:dyDescent="0.2">
      <c r="A220" s="164"/>
      <c r="B220" s="165"/>
      <c r="C220" s="166" t="s">
        <v>416</v>
      </c>
      <c r="D220" s="167"/>
      <c r="E220" s="168"/>
      <c r="F220" s="169"/>
      <c r="G220" s="170"/>
      <c r="H220" s="126"/>
      <c r="I220" s="126"/>
      <c r="J220" s="123"/>
      <c r="K220" s="123"/>
      <c r="L220" s="123"/>
      <c r="M220" s="123"/>
      <c r="N220" s="123"/>
      <c r="O220" s="123"/>
      <c r="P220" s="123"/>
      <c r="Q220" s="123" t="s">
        <v>150</v>
      </c>
      <c r="R220" s="123">
        <v>0</v>
      </c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</row>
    <row r="221" spans="1:44" outlineLevel="3" x14ac:dyDescent="0.2">
      <c r="A221" s="164"/>
      <c r="B221" s="165"/>
      <c r="C221" s="166" t="s">
        <v>417</v>
      </c>
      <c r="D221" s="167"/>
      <c r="E221" s="168">
        <v>60.67</v>
      </c>
      <c r="F221" s="169"/>
      <c r="G221" s="170"/>
      <c r="H221" s="126"/>
      <c r="I221" s="126"/>
      <c r="J221" s="123"/>
      <c r="K221" s="123"/>
      <c r="L221" s="123"/>
      <c r="M221" s="123"/>
      <c r="N221" s="123"/>
      <c r="O221" s="123"/>
      <c r="P221" s="123"/>
      <c r="Q221" s="123" t="s">
        <v>150</v>
      </c>
      <c r="R221" s="123">
        <v>0</v>
      </c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  <c r="AR221" s="123"/>
    </row>
    <row r="222" spans="1:44" outlineLevel="3" x14ac:dyDescent="0.2">
      <c r="A222" s="164"/>
      <c r="B222" s="165"/>
      <c r="C222" s="166" t="s">
        <v>418</v>
      </c>
      <c r="D222" s="167"/>
      <c r="E222" s="168">
        <v>146.21</v>
      </c>
      <c r="F222" s="169"/>
      <c r="G222" s="170"/>
      <c r="H222" s="126"/>
      <c r="I222" s="126"/>
      <c r="J222" s="123"/>
      <c r="K222" s="123"/>
      <c r="L222" s="123"/>
      <c r="M222" s="123"/>
      <c r="N222" s="123"/>
      <c r="O222" s="123"/>
      <c r="P222" s="123"/>
      <c r="Q222" s="123" t="s">
        <v>150</v>
      </c>
      <c r="R222" s="123">
        <v>0</v>
      </c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</row>
    <row r="223" spans="1:44" ht="22.5" outlineLevel="1" x14ac:dyDescent="0.2">
      <c r="A223" s="140">
        <v>74</v>
      </c>
      <c r="B223" s="141" t="s">
        <v>419</v>
      </c>
      <c r="C223" s="149" t="s">
        <v>420</v>
      </c>
      <c r="D223" s="142" t="s">
        <v>194</v>
      </c>
      <c r="E223" s="143">
        <v>206.88</v>
      </c>
      <c r="F223" s="144"/>
      <c r="G223" s="145">
        <f>ROUND(E223*F223,2)</f>
        <v>0</v>
      </c>
      <c r="H223" s="126" t="s">
        <v>146</v>
      </c>
      <c r="I223" s="126" t="s">
        <v>147</v>
      </c>
      <c r="J223" s="123"/>
      <c r="K223" s="123"/>
      <c r="L223" s="123"/>
      <c r="M223" s="123"/>
      <c r="N223" s="123"/>
      <c r="O223" s="123"/>
      <c r="P223" s="123"/>
      <c r="Q223" s="123" t="s">
        <v>148</v>
      </c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</row>
    <row r="224" spans="1:44" x14ac:dyDescent="0.2">
      <c r="A224" s="128" t="s">
        <v>141</v>
      </c>
      <c r="B224" s="129" t="s">
        <v>123</v>
      </c>
      <c r="C224" s="147" t="s">
        <v>124</v>
      </c>
      <c r="D224" s="130"/>
      <c r="E224" s="131"/>
      <c r="F224" s="132"/>
      <c r="G224" s="133">
        <f>SUMIF(Q225:Q231,"&lt;&gt;NOR",G225:G231)</f>
        <v>0</v>
      </c>
      <c r="H224" s="127"/>
      <c r="I224" s="127"/>
      <c r="Q224" t="s">
        <v>142</v>
      </c>
    </row>
    <row r="225" spans="1:44" outlineLevel="1" x14ac:dyDescent="0.2">
      <c r="A225" s="140">
        <v>75</v>
      </c>
      <c r="B225" s="141" t="s">
        <v>421</v>
      </c>
      <c r="C225" s="149" t="s">
        <v>422</v>
      </c>
      <c r="D225" s="142" t="s">
        <v>153</v>
      </c>
      <c r="E225" s="143">
        <v>403.81092999999998</v>
      </c>
      <c r="F225" s="144"/>
      <c r="G225" s="145">
        <f>ROUND(E225*F225,2)</f>
        <v>0</v>
      </c>
      <c r="H225" s="126" t="s">
        <v>146</v>
      </c>
      <c r="I225" s="126" t="s">
        <v>147</v>
      </c>
      <c r="J225" s="123"/>
      <c r="K225" s="123"/>
      <c r="L225" s="123"/>
      <c r="M225" s="123"/>
      <c r="N225" s="123"/>
      <c r="O225" s="123"/>
      <c r="P225" s="123"/>
      <c r="Q225" s="123" t="s">
        <v>423</v>
      </c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3"/>
      <c r="AC225" s="123"/>
      <c r="AD225" s="123"/>
      <c r="AE225" s="123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</row>
    <row r="226" spans="1:44" outlineLevel="1" x14ac:dyDescent="0.2">
      <c r="A226" s="134">
        <v>76</v>
      </c>
      <c r="B226" s="135" t="s">
        <v>424</v>
      </c>
      <c r="C226" s="148" t="s">
        <v>425</v>
      </c>
      <c r="D226" s="136" t="s">
        <v>153</v>
      </c>
      <c r="E226" s="137">
        <v>403.81092999999998</v>
      </c>
      <c r="F226" s="138"/>
      <c r="G226" s="139">
        <f>ROUND(E226*F226,2)</f>
        <v>0</v>
      </c>
      <c r="H226" s="126" t="s">
        <v>146</v>
      </c>
      <c r="I226" s="126" t="s">
        <v>147</v>
      </c>
      <c r="J226" s="123"/>
      <c r="K226" s="123"/>
      <c r="L226" s="123"/>
      <c r="M226" s="123"/>
      <c r="N226" s="123"/>
      <c r="O226" s="123"/>
      <c r="P226" s="123"/>
      <c r="Q226" s="123" t="s">
        <v>423</v>
      </c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</row>
    <row r="227" spans="1:44" outlineLevel="2" x14ac:dyDescent="0.2">
      <c r="A227" s="164"/>
      <c r="B227" s="165"/>
      <c r="C227" s="241" t="s">
        <v>426</v>
      </c>
      <c r="D227" s="242"/>
      <c r="E227" s="242"/>
      <c r="F227" s="242"/>
      <c r="G227" s="243"/>
      <c r="H227" s="126"/>
      <c r="I227" s="126"/>
      <c r="J227" s="123"/>
      <c r="K227" s="123"/>
      <c r="L227" s="123"/>
      <c r="M227" s="123"/>
      <c r="N227" s="123"/>
      <c r="O227" s="123"/>
      <c r="P227" s="123"/>
      <c r="Q227" s="123" t="s">
        <v>211</v>
      </c>
      <c r="R227" s="123"/>
      <c r="S227" s="123"/>
      <c r="T227" s="123"/>
      <c r="U227" s="123"/>
      <c r="V227" s="123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</row>
    <row r="228" spans="1:44" outlineLevel="1" x14ac:dyDescent="0.2">
      <c r="A228" s="140">
        <v>77</v>
      </c>
      <c r="B228" s="141" t="s">
        <v>427</v>
      </c>
      <c r="C228" s="149" t="s">
        <v>428</v>
      </c>
      <c r="D228" s="142" t="s">
        <v>153</v>
      </c>
      <c r="E228" s="143">
        <v>7672.4077299999999</v>
      </c>
      <c r="F228" s="144"/>
      <c r="G228" s="145">
        <f>ROUND(E228*F228,2)</f>
        <v>0</v>
      </c>
      <c r="H228" s="126" t="s">
        <v>146</v>
      </c>
      <c r="I228" s="126" t="s">
        <v>147</v>
      </c>
      <c r="J228" s="123"/>
      <c r="K228" s="123"/>
      <c r="L228" s="123"/>
      <c r="M228" s="123"/>
      <c r="N228" s="123"/>
      <c r="O228" s="123"/>
      <c r="P228" s="123"/>
      <c r="Q228" s="123" t="s">
        <v>423</v>
      </c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</row>
    <row r="229" spans="1:44" outlineLevel="1" x14ac:dyDescent="0.2">
      <c r="A229" s="140">
        <v>78</v>
      </c>
      <c r="B229" s="141" t="s">
        <v>429</v>
      </c>
      <c r="C229" s="149" t="s">
        <v>430</v>
      </c>
      <c r="D229" s="142" t="s">
        <v>153</v>
      </c>
      <c r="E229" s="143">
        <v>403.81092999999998</v>
      </c>
      <c r="F229" s="144"/>
      <c r="G229" s="145">
        <f>ROUND(E229*F229,2)</f>
        <v>0</v>
      </c>
      <c r="H229" s="126" t="s">
        <v>146</v>
      </c>
      <c r="I229" s="126" t="s">
        <v>147</v>
      </c>
      <c r="J229" s="123"/>
      <c r="K229" s="123"/>
      <c r="L229" s="123"/>
      <c r="M229" s="123"/>
      <c r="N229" s="123"/>
      <c r="O229" s="123"/>
      <c r="P229" s="123"/>
      <c r="Q229" s="123" t="s">
        <v>423</v>
      </c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</row>
    <row r="230" spans="1:44" outlineLevel="1" x14ac:dyDescent="0.2">
      <c r="A230" s="140">
        <v>79</v>
      </c>
      <c r="B230" s="141" t="s">
        <v>431</v>
      </c>
      <c r="C230" s="149" t="s">
        <v>432</v>
      </c>
      <c r="D230" s="142" t="s">
        <v>153</v>
      </c>
      <c r="E230" s="143">
        <v>3230.4874599999998</v>
      </c>
      <c r="F230" s="144"/>
      <c r="G230" s="145">
        <f>ROUND(E230*F230,2)</f>
        <v>0</v>
      </c>
      <c r="H230" s="126" t="s">
        <v>146</v>
      </c>
      <c r="I230" s="126" t="s">
        <v>147</v>
      </c>
      <c r="J230" s="123"/>
      <c r="K230" s="123"/>
      <c r="L230" s="123"/>
      <c r="M230" s="123"/>
      <c r="N230" s="123"/>
      <c r="O230" s="123"/>
      <c r="P230" s="123"/>
      <c r="Q230" s="123" t="s">
        <v>423</v>
      </c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</row>
    <row r="231" spans="1:44" outlineLevel="1" x14ac:dyDescent="0.2">
      <c r="A231" s="140">
        <v>80</v>
      </c>
      <c r="B231" s="141" t="s">
        <v>433</v>
      </c>
      <c r="C231" s="149" t="s">
        <v>434</v>
      </c>
      <c r="D231" s="142" t="s">
        <v>153</v>
      </c>
      <c r="E231" s="143">
        <v>403.81092999999998</v>
      </c>
      <c r="F231" s="144"/>
      <c r="G231" s="145">
        <f>ROUND(E231*F231,2)</f>
        <v>0</v>
      </c>
      <c r="H231" s="126" t="s">
        <v>146</v>
      </c>
      <c r="I231" s="126" t="s">
        <v>147</v>
      </c>
      <c r="J231" s="123"/>
      <c r="K231" s="123"/>
      <c r="L231" s="123"/>
      <c r="M231" s="123"/>
      <c r="N231" s="123"/>
      <c r="O231" s="123"/>
      <c r="P231" s="123"/>
      <c r="Q231" s="123" t="s">
        <v>423</v>
      </c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</row>
    <row r="232" spans="1:44" x14ac:dyDescent="0.2">
      <c r="A232" s="128" t="s">
        <v>141</v>
      </c>
      <c r="B232" s="129" t="s">
        <v>126</v>
      </c>
      <c r="C232" s="147" t="s">
        <v>26</v>
      </c>
      <c r="D232" s="130"/>
      <c r="E232" s="131"/>
      <c r="F232" s="132"/>
      <c r="G232" s="133">
        <f>SUMIF(Q233:Q239,"&lt;&gt;NOR",G233:G239)</f>
        <v>0</v>
      </c>
      <c r="H232" s="127"/>
      <c r="I232" s="127"/>
      <c r="Q232" t="s">
        <v>142</v>
      </c>
    </row>
    <row r="233" spans="1:44" outlineLevel="1" x14ac:dyDescent="0.2">
      <c r="A233" s="134">
        <v>81</v>
      </c>
      <c r="B233" s="135" t="s">
        <v>435</v>
      </c>
      <c r="C233" s="148" t="s">
        <v>436</v>
      </c>
      <c r="D233" s="136" t="s">
        <v>437</v>
      </c>
      <c r="E233" s="137">
        <v>1</v>
      </c>
      <c r="F233" s="138"/>
      <c r="G233" s="139">
        <f>ROUND(E233*F233,2)</f>
        <v>0</v>
      </c>
      <c r="H233" s="126" t="s">
        <v>438</v>
      </c>
      <c r="I233" s="126" t="s">
        <v>147</v>
      </c>
      <c r="J233" s="123"/>
      <c r="K233" s="123"/>
      <c r="L233" s="123"/>
      <c r="M233" s="123"/>
      <c r="N233" s="123"/>
      <c r="O233" s="123"/>
      <c r="P233" s="123"/>
      <c r="Q233" s="123" t="s">
        <v>439</v>
      </c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</row>
    <row r="234" spans="1:44" outlineLevel="2" x14ac:dyDescent="0.2">
      <c r="A234" s="164"/>
      <c r="B234" s="165"/>
      <c r="C234" s="241" t="s">
        <v>440</v>
      </c>
      <c r="D234" s="242"/>
      <c r="E234" s="242"/>
      <c r="F234" s="242"/>
      <c r="G234" s="243"/>
      <c r="H234" s="126"/>
      <c r="I234" s="126"/>
      <c r="J234" s="123"/>
      <c r="K234" s="123"/>
      <c r="L234" s="123"/>
      <c r="M234" s="123"/>
      <c r="N234" s="123"/>
      <c r="O234" s="123"/>
      <c r="P234" s="123"/>
      <c r="Q234" s="123" t="s">
        <v>211</v>
      </c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</row>
    <row r="235" spans="1:44" outlineLevel="1" x14ac:dyDescent="0.2">
      <c r="A235" s="134">
        <v>82</v>
      </c>
      <c r="B235" s="135" t="s">
        <v>441</v>
      </c>
      <c r="C235" s="148" t="s">
        <v>442</v>
      </c>
      <c r="D235" s="136" t="s">
        <v>437</v>
      </c>
      <c r="E235" s="137">
        <v>1</v>
      </c>
      <c r="F235" s="138"/>
      <c r="G235" s="139">
        <f>ROUND(E235*F235,2)</f>
        <v>0</v>
      </c>
      <c r="H235" s="126" t="s">
        <v>438</v>
      </c>
      <c r="I235" s="126" t="s">
        <v>147</v>
      </c>
      <c r="J235" s="123"/>
      <c r="K235" s="123"/>
      <c r="L235" s="123"/>
      <c r="M235" s="123"/>
      <c r="N235" s="123"/>
      <c r="O235" s="123"/>
      <c r="P235" s="123"/>
      <c r="Q235" s="123" t="s">
        <v>439</v>
      </c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  <c r="AR235" s="123"/>
    </row>
    <row r="236" spans="1:44" ht="22.5" outlineLevel="2" x14ac:dyDescent="0.2">
      <c r="A236" s="164"/>
      <c r="B236" s="165"/>
      <c r="C236" s="241" t="s">
        <v>443</v>
      </c>
      <c r="D236" s="242"/>
      <c r="E236" s="242"/>
      <c r="F236" s="242"/>
      <c r="G236" s="243"/>
      <c r="H236" s="126"/>
      <c r="I236" s="126"/>
      <c r="J236" s="123"/>
      <c r="K236" s="123"/>
      <c r="L236" s="123"/>
      <c r="M236" s="123"/>
      <c r="N236" s="123"/>
      <c r="O236" s="123"/>
      <c r="P236" s="123"/>
      <c r="Q236" s="123" t="s">
        <v>211</v>
      </c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46" t="str">
        <f>C236</f>
        <v>Náklady na ztížené provádění stavebních prací v důsledku nepřerušeného provozu na staveništi nebo v případech nepřerušeného provozu v objektech v nichž se stavební práce provádí.</v>
      </c>
      <c r="AL236" s="123"/>
      <c r="AM236" s="123"/>
      <c r="AN236" s="123"/>
      <c r="AO236" s="123"/>
      <c r="AP236" s="123"/>
      <c r="AQ236" s="123"/>
      <c r="AR236" s="123"/>
    </row>
    <row r="237" spans="1:44" outlineLevel="1" x14ac:dyDescent="0.2">
      <c r="A237" s="140">
        <v>83</v>
      </c>
      <c r="B237" s="141" t="s">
        <v>444</v>
      </c>
      <c r="C237" s="149" t="s">
        <v>445</v>
      </c>
      <c r="D237" s="142" t="s">
        <v>437</v>
      </c>
      <c r="E237" s="143">
        <v>1</v>
      </c>
      <c r="F237" s="144"/>
      <c r="G237" s="145">
        <f>ROUND(E237*F237,2)</f>
        <v>0</v>
      </c>
      <c r="H237" s="126" t="s">
        <v>438</v>
      </c>
      <c r="I237" s="126" t="s">
        <v>147</v>
      </c>
      <c r="J237" s="123"/>
      <c r="K237" s="123"/>
      <c r="L237" s="123"/>
      <c r="M237" s="123"/>
      <c r="N237" s="123"/>
      <c r="O237" s="123"/>
      <c r="P237" s="123"/>
      <c r="Q237" s="123" t="s">
        <v>439</v>
      </c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  <c r="AR237" s="123"/>
    </row>
    <row r="238" spans="1:44" outlineLevel="1" x14ac:dyDescent="0.2">
      <c r="A238" s="134">
        <v>84</v>
      </c>
      <c r="B238" s="135" t="s">
        <v>446</v>
      </c>
      <c r="C238" s="148" t="s">
        <v>447</v>
      </c>
      <c r="D238" s="136" t="s">
        <v>437</v>
      </c>
      <c r="E238" s="137">
        <v>1</v>
      </c>
      <c r="F238" s="138"/>
      <c r="G238" s="139">
        <f>ROUND(E238*F238,2)</f>
        <v>0</v>
      </c>
      <c r="H238" s="126" t="s">
        <v>438</v>
      </c>
      <c r="I238" s="126" t="s">
        <v>147</v>
      </c>
      <c r="J238" s="123"/>
      <c r="K238" s="123"/>
      <c r="L238" s="123"/>
      <c r="M238" s="123"/>
      <c r="N238" s="123"/>
      <c r="O238" s="123"/>
      <c r="P238" s="123"/>
      <c r="Q238" s="123" t="s">
        <v>439</v>
      </c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  <c r="AR238" s="123"/>
    </row>
    <row r="239" spans="1:44" outlineLevel="2" x14ac:dyDescent="0.2">
      <c r="A239" s="164"/>
      <c r="B239" s="165"/>
      <c r="C239" s="241" t="s">
        <v>448</v>
      </c>
      <c r="D239" s="242"/>
      <c r="E239" s="242"/>
      <c r="F239" s="242"/>
      <c r="G239" s="243"/>
      <c r="H239" s="126"/>
      <c r="I239" s="126"/>
      <c r="J239" s="123"/>
      <c r="K239" s="123"/>
      <c r="L239" s="123"/>
      <c r="M239" s="123"/>
      <c r="N239" s="123"/>
      <c r="O239" s="123"/>
      <c r="P239" s="123"/>
      <c r="Q239" s="123" t="s">
        <v>211</v>
      </c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</row>
    <row r="240" spans="1:44" x14ac:dyDescent="0.2">
      <c r="A240" s="128" t="s">
        <v>141</v>
      </c>
      <c r="B240" s="129" t="s">
        <v>127</v>
      </c>
      <c r="C240" s="147" t="s">
        <v>27</v>
      </c>
      <c r="D240" s="130"/>
      <c r="E240" s="131"/>
      <c r="F240" s="132"/>
      <c r="G240" s="133">
        <f>SUMIF(Q241:Q247,"&lt;&gt;NOR",G241:G247)</f>
        <v>0</v>
      </c>
      <c r="H240" s="127"/>
      <c r="I240" s="127"/>
      <c r="Q240" t="s">
        <v>142</v>
      </c>
    </row>
    <row r="241" spans="1:44" outlineLevel="1" x14ac:dyDescent="0.2">
      <c r="A241" s="134">
        <v>85</v>
      </c>
      <c r="B241" s="135" t="s">
        <v>449</v>
      </c>
      <c r="C241" s="148" t="s">
        <v>450</v>
      </c>
      <c r="D241" s="136" t="s">
        <v>437</v>
      </c>
      <c r="E241" s="137">
        <v>1</v>
      </c>
      <c r="F241" s="138"/>
      <c r="G241" s="139">
        <f>ROUND(E241*F241,2)</f>
        <v>0</v>
      </c>
      <c r="H241" s="126" t="s">
        <v>438</v>
      </c>
      <c r="I241" s="126" t="s">
        <v>147</v>
      </c>
      <c r="J241" s="123"/>
      <c r="K241" s="123"/>
      <c r="L241" s="123"/>
      <c r="M241" s="123"/>
      <c r="N241" s="123"/>
      <c r="O241" s="123"/>
      <c r="P241" s="123"/>
      <c r="Q241" s="123" t="s">
        <v>439</v>
      </c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123"/>
      <c r="AF241" s="123"/>
      <c r="AG241" s="123"/>
      <c r="AH241" s="123"/>
      <c r="AI241" s="123"/>
      <c r="AJ241" s="123"/>
      <c r="AK241" s="123"/>
      <c r="AL241" s="123"/>
      <c r="AM241" s="123"/>
      <c r="AN241" s="123"/>
      <c r="AO241" s="123"/>
      <c r="AP241" s="123"/>
      <c r="AQ241" s="123"/>
      <c r="AR241" s="123"/>
    </row>
    <row r="242" spans="1:44" outlineLevel="2" x14ac:dyDescent="0.2">
      <c r="A242" s="164"/>
      <c r="B242" s="165"/>
      <c r="C242" s="241" t="s">
        <v>451</v>
      </c>
      <c r="D242" s="242"/>
      <c r="E242" s="242"/>
      <c r="F242" s="242"/>
      <c r="G242" s="243"/>
      <c r="H242" s="126"/>
      <c r="I242" s="126"/>
      <c r="J242" s="123"/>
      <c r="K242" s="123"/>
      <c r="L242" s="123"/>
      <c r="M242" s="123"/>
      <c r="N242" s="123"/>
      <c r="O242" s="123"/>
      <c r="P242" s="123"/>
      <c r="Q242" s="123" t="s">
        <v>211</v>
      </c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</row>
    <row r="243" spans="1:44" outlineLevel="1" x14ac:dyDescent="0.2">
      <c r="A243" s="134">
        <v>86</v>
      </c>
      <c r="B243" s="135" t="s">
        <v>452</v>
      </c>
      <c r="C243" s="148" t="s">
        <v>453</v>
      </c>
      <c r="D243" s="136" t="s">
        <v>437</v>
      </c>
      <c r="E243" s="137">
        <v>1</v>
      </c>
      <c r="F243" s="138"/>
      <c r="G243" s="139">
        <f>ROUND(E243*F243,2)</f>
        <v>0</v>
      </c>
      <c r="H243" s="126" t="s">
        <v>438</v>
      </c>
      <c r="I243" s="126" t="s">
        <v>147</v>
      </c>
      <c r="J243" s="123"/>
      <c r="K243" s="123"/>
      <c r="L243" s="123"/>
      <c r="M243" s="123"/>
      <c r="N243" s="123"/>
      <c r="O243" s="123"/>
      <c r="P243" s="123"/>
      <c r="Q243" s="123" t="s">
        <v>439</v>
      </c>
      <c r="R243" s="123"/>
      <c r="S243" s="123"/>
      <c r="T243" s="123"/>
      <c r="U243" s="123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</row>
    <row r="244" spans="1:44" ht="45" outlineLevel="2" x14ac:dyDescent="0.2">
      <c r="A244" s="164"/>
      <c r="B244" s="165"/>
      <c r="C244" s="241" t="s">
        <v>454</v>
      </c>
      <c r="D244" s="242"/>
      <c r="E244" s="242"/>
      <c r="F244" s="242"/>
      <c r="G244" s="243"/>
      <c r="H244" s="126"/>
      <c r="I244" s="126"/>
      <c r="J244" s="123"/>
      <c r="K244" s="123"/>
      <c r="L244" s="123"/>
      <c r="M244" s="123"/>
      <c r="N244" s="123"/>
      <c r="O244" s="123"/>
      <c r="P244" s="123"/>
      <c r="Q244" s="123" t="s">
        <v>211</v>
      </c>
      <c r="R244" s="123"/>
      <c r="S244" s="123"/>
      <c r="T244" s="123"/>
      <c r="U244" s="123"/>
      <c r="V244" s="123"/>
      <c r="W244" s="123"/>
      <c r="X244" s="123"/>
      <c r="Y244" s="123"/>
      <c r="Z244" s="123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46" t="str">
        <f>C244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AL244" s="123"/>
      <c r="AM244" s="123"/>
      <c r="AN244" s="123"/>
      <c r="AO244" s="123"/>
      <c r="AP244" s="123"/>
      <c r="AQ244" s="123"/>
      <c r="AR244" s="123"/>
    </row>
    <row r="245" spans="1:44" outlineLevel="1" x14ac:dyDescent="0.2">
      <c r="A245" s="140">
        <v>87</v>
      </c>
      <c r="B245" s="141" t="s">
        <v>455</v>
      </c>
      <c r="C245" s="149" t="s">
        <v>456</v>
      </c>
      <c r="D245" s="142" t="s">
        <v>437</v>
      </c>
      <c r="E245" s="143">
        <v>1</v>
      </c>
      <c r="F245" s="144"/>
      <c r="G245" s="145">
        <f>ROUND(E245*F245,2)</f>
        <v>0</v>
      </c>
      <c r="H245" s="126" t="s">
        <v>438</v>
      </c>
      <c r="I245" s="126" t="s">
        <v>147</v>
      </c>
      <c r="J245" s="123"/>
      <c r="K245" s="123"/>
      <c r="L245" s="123"/>
      <c r="M245" s="123"/>
      <c r="N245" s="123"/>
      <c r="O245" s="123"/>
      <c r="P245" s="123"/>
      <c r="Q245" s="123" t="s">
        <v>439</v>
      </c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</row>
    <row r="246" spans="1:44" outlineLevel="1" x14ac:dyDescent="0.2">
      <c r="A246" s="134">
        <v>88</v>
      </c>
      <c r="B246" s="135" t="s">
        <v>457</v>
      </c>
      <c r="C246" s="148" t="s">
        <v>458</v>
      </c>
      <c r="D246" s="136" t="s">
        <v>437</v>
      </c>
      <c r="E246" s="137">
        <v>1</v>
      </c>
      <c r="F246" s="138"/>
      <c r="G246" s="139">
        <f>ROUND(E246*F246,2)</f>
        <v>0</v>
      </c>
      <c r="H246" s="126" t="s">
        <v>438</v>
      </c>
      <c r="I246" s="126" t="s">
        <v>147</v>
      </c>
      <c r="J246" s="123"/>
      <c r="K246" s="123"/>
      <c r="L246" s="123"/>
      <c r="M246" s="123"/>
      <c r="N246" s="123"/>
      <c r="O246" s="123"/>
      <c r="P246" s="123"/>
      <c r="Q246" s="123" t="s">
        <v>439</v>
      </c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</row>
    <row r="247" spans="1:44" outlineLevel="2" x14ac:dyDescent="0.2">
      <c r="A247" s="164"/>
      <c r="B247" s="165"/>
      <c r="C247" s="241" t="s">
        <v>459</v>
      </c>
      <c r="D247" s="242"/>
      <c r="E247" s="242"/>
      <c r="F247" s="242"/>
      <c r="G247" s="243"/>
      <c r="H247" s="126"/>
      <c r="I247" s="126"/>
      <c r="J247" s="123"/>
      <c r="K247" s="123"/>
      <c r="L247" s="123"/>
      <c r="M247" s="123"/>
      <c r="N247" s="123"/>
      <c r="O247" s="123"/>
      <c r="P247" s="123"/>
      <c r="Q247" s="123" t="s">
        <v>211</v>
      </c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46" t="str">
        <f>C247</f>
        <v>Náklady zhotovitele, které vzniknou v souvislosti s povinnostmi zhotovitele při předání a převzetí díla.</v>
      </c>
      <c r="AL247" s="123"/>
      <c r="AM247" s="123"/>
      <c r="AN247" s="123"/>
      <c r="AO247" s="123"/>
      <c r="AP247" s="123"/>
      <c r="AQ247" s="123"/>
      <c r="AR247" s="123"/>
    </row>
    <row r="248" spans="1:44" x14ac:dyDescent="0.2">
      <c r="A248" s="158"/>
      <c r="B248" s="159"/>
      <c r="C248" s="171"/>
      <c r="D248" s="160"/>
      <c r="E248" s="172"/>
      <c r="F248" s="172"/>
      <c r="G248" s="173"/>
      <c r="H248" s="3"/>
      <c r="I248" s="3"/>
      <c r="O248">
        <v>15</v>
      </c>
      <c r="P248">
        <v>21</v>
      </c>
      <c r="Q248" t="s">
        <v>138</v>
      </c>
    </row>
    <row r="249" spans="1:44" x14ac:dyDescent="0.2">
      <c r="A249" s="174"/>
      <c r="B249" s="175" t="s">
        <v>28</v>
      </c>
      <c r="C249" s="176"/>
      <c r="D249" s="177"/>
      <c r="E249" s="178"/>
      <c r="F249" s="178"/>
      <c r="G249" s="179">
        <f>G8+G13+G66+G68+G78+G81+G95+G110+G113+G127+G185+G187+G195+G203+G210+G218+G224+G232+G240</f>
        <v>0</v>
      </c>
      <c r="H249" s="3"/>
      <c r="I249" s="3"/>
      <c r="O249" t="e">
        <f>SUMIF(#REF!,O248,G7:G247)</f>
        <v>#REF!</v>
      </c>
      <c r="P249" t="e">
        <f>SUMIF(#REF!,P248,G7:G247)</f>
        <v>#REF!</v>
      </c>
      <c r="Q249" t="s">
        <v>460</v>
      </c>
    </row>
    <row r="250" spans="1:44" x14ac:dyDescent="0.2">
      <c r="A250" s="3"/>
      <c r="B250" s="4"/>
      <c r="C250" s="150"/>
      <c r="D250" s="6"/>
      <c r="E250" s="3"/>
      <c r="F250" s="3"/>
      <c r="G250" s="3"/>
      <c r="H250" s="3"/>
      <c r="I250" s="3"/>
    </row>
    <row r="251" spans="1:44" x14ac:dyDescent="0.2">
      <c r="A251" s="3"/>
      <c r="B251" s="4"/>
      <c r="C251" s="150"/>
      <c r="D251" s="6"/>
      <c r="E251" s="3"/>
      <c r="F251" s="3"/>
      <c r="G251" s="3"/>
      <c r="H251" s="3"/>
      <c r="I251" s="3"/>
    </row>
    <row r="252" spans="1:44" x14ac:dyDescent="0.2">
      <c r="A252" s="3"/>
      <c r="B252" s="3"/>
      <c r="C252"/>
    </row>
    <row r="253" spans="1:44" x14ac:dyDescent="0.2">
      <c r="A253" s="3"/>
      <c r="B253" s="3"/>
      <c r="C253"/>
    </row>
    <row r="254" spans="1:44" x14ac:dyDescent="0.2">
      <c r="A254" s="3"/>
      <c r="B254" s="3"/>
      <c r="C254"/>
    </row>
    <row r="255" spans="1:44" x14ac:dyDescent="0.2">
      <c r="A255" s="3"/>
      <c r="B255" s="3"/>
      <c r="C255"/>
    </row>
    <row r="256" spans="1:44" x14ac:dyDescent="0.2">
      <c r="A256" s="3"/>
      <c r="B256" s="3"/>
      <c r="C256"/>
    </row>
    <row r="257" spans="1:17" x14ac:dyDescent="0.2">
      <c r="A257" s="3"/>
      <c r="B257" s="3"/>
      <c r="C257"/>
    </row>
    <row r="258" spans="1:17" x14ac:dyDescent="0.2">
      <c r="A258" s="3"/>
      <c r="B258" s="4"/>
      <c r="C258" s="150"/>
      <c r="D258" s="6"/>
      <c r="E258" s="3"/>
      <c r="F258" s="3"/>
      <c r="G258" s="3"/>
      <c r="H258" s="3"/>
      <c r="I258" s="3"/>
    </row>
    <row r="259" spans="1:17" x14ac:dyDescent="0.2">
      <c r="C259" s="151"/>
      <c r="D259" s="10"/>
      <c r="Q259" t="s">
        <v>462</v>
      </c>
    </row>
    <row r="260" spans="1:17" x14ac:dyDescent="0.2">
      <c r="D260" s="10"/>
    </row>
    <row r="261" spans="1:17" x14ac:dyDescent="0.2">
      <c r="D261" s="10"/>
    </row>
    <row r="262" spans="1:17" x14ac:dyDescent="0.2">
      <c r="D262" s="10"/>
    </row>
    <row r="263" spans="1:17" x14ac:dyDescent="0.2">
      <c r="D263" s="10"/>
    </row>
    <row r="264" spans="1:17" x14ac:dyDescent="0.2">
      <c r="D264" s="10"/>
    </row>
    <row r="265" spans="1:17" x14ac:dyDescent="0.2">
      <c r="D265" s="10"/>
    </row>
    <row r="266" spans="1:17" x14ac:dyDescent="0.2">
      <c r="D266" s="10"/>
    </row>
    <row r="267" spans="1:17" x14ac:dyDescent="0.2">
      <c r="D267" s="10"/>
    </row>
    <row r="268" spans="1:17" x14ac:dyDescent="0.2">
      <c r="D268" s="10"/>
    </row>
    <row r="269" spans="1:17" x14ac:dyDescent="0.2">
      <c r="D269" s="10"/>
    </row>
    <row r="270" spans="1:17" x14ac:dyDescent="0.2">
      <c r="D270" s="10"/>
    </row>
    <row r="271" spans="1:17" x14ac:dyDescent="0.2">
      <c r="D271" s="10"/>
    </row>
    <row r="272" spans="1:17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888STAh05UHJBSllOx/sDXgfdsOJrOdZ2hNHnpBJSuivC7FOrlc99fKAl9WdEuw+FtMFkfm/AQOUz/XWN8Nc6A==" saltValue="SigkPQR+axiWvQub3QkheA==" spinCount="100000" sheet="1" objects="1" scenarios="1"/>
  <mergeCells count="15">
    <mergeCell ref="A1:G1"/>
    <mergeCell ref="C2:G2"/>
    <mergeCell ref="C3:G3"/>
    <mergeCell ref="C4:G4"/>
    <mergeCell ref="C247:G247"/>
    <mergeCell ref="C227:G227"/>
    <mergeCell ref="C234:G234"/>
    <mergeCell ref="C236:G236"/>
    <mergeCell ref="C239:G239"/>
    <mergeCell ref="C242:G242"/>
    <mergeCell ref="C244:G244"/>
    <mergeCell ref="C59:G59"/>
    <mergeCell ref="C97:G97"/>
    <mergeCell ref="C197:G197"/>
    <mergeCell ref="C198:G198"/>
  </mergeCells>
  <pageMargins left="0.59055118110236204" right="0.196850393700787" top="0.78740157499999996" bottom="0.78740157499999996" header="0.3" footer="0.3"/>
  <pageSetup paperSize="9" orientation="landscape" copies="0" r:id="rId1"/>
  <headerFooter>
    <oddFooter>&amp;RStránka &amp;P z &amp;N&amp;LZpracováno programem BUILDpower S,  © RTS, a.s.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R5000"/>
  <sheetViews>
    <sheetView workbookViewId="0">
      <pane ySplit="7" topLeftCell="A8" activePane="bottomLeft" state="frozen"/>
      <selection pane="bottomLeft" activeCell="F27" sqref="F27"/>
    </sheetView>
  </sheetViews>
  <sheetFormatPr defaultRowHeight="12.75" outlineLevelRow="2" x14ac:dyDescent="0.2"/>
  <cols>
    <col min="1" max="1" width="3.42578125" customWidth="1"/>
    <col min="2" max="2" width="12.5703125" style="97" customWidth="1"/>
    <col min="3" max="3" width="38.28515625" style="9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9" width="0" hidden="1" customWidth="1"/>
    <col min="13" max="13" width="0" hidden="1" customWidth="1"/>
    <col min="15" max="25" width="0" hidden="1" customWidth="1"/>
  </cols>
  <sheetData>
    <row r="1" spans="1:44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Q1" t="s">
        <v>128</v>
      </c>
    </row>
    <row r="2" spans="1:44" ht="40.5" customHeight="1" x14ac:dyDescent="0.2">
      <c r="A2" s="47" t="s">
        <v>8</v>
      </c>
      <c r="B2" s="46" t="s">
        <v>35</v>
      </c>
      <c r="C2" s="234" t="s">
        <v>629</v>
      </c>
      <c r="D2" s="235"/>
      <c r="E2" s="235"/>
      <c r="F2" s="235"/>
      <c r="G2" s="236"/>
      <c r="Q2" t="s">
        <v>129</v>
      </c>
    </row>
    <row r="3" spans="1:44" ht="24.95" customHeight="1" x14ac:dyDescent="0.2">
      <c r="A3" s="47" t="s">
        <v>9</v>
      </c>
      <c r="B3" s="46" t="s">
        <v>43</v>
      </c>
      <c r="C3" s="237" t="s">
        <v>44</v>
      </c>
      <c r="D3" s="235"/>
      <c r="E3" s="235"/>
      <c r="F3" s="235"/>
      <c r="G3" s="236"/>
      <c r="M3" s="97" t="s">
        <v>129</v>
      </c>
      <c r="Q3" t="s">
        <v>130</v>
      </c>
    </row>
    <row r="4" spans="1:44" ht="24.95" customHeight="1" x14ac:dyDescent="0.2">
      <c r="A4" s="116" t="s">
        <v>10</v>
      </c>
      <c r="B4" s="117" t="s">
        <v>47</v>
      </c>
      <c r="C4" s="238" t="s">
        <v>48</v>
      </c>
      <c r="D4" s="239"/>
      <c r="E4" s="239"/>
      <c r="F4" s="239"/>
      <c r="G4" s="240"/>
      <c r="Q4" t="s">
        <v>131</v>
      </c>
    </row>
    <row r="5" spans="1:44" x14ac:dyDescent="0.2">
      <c r="D5" s="10"/>
    </row>
    <row r="6" spans="1:44" ht="25.5" x14ac:dyDescent="0.2">
      <c r="A6" s="154" t="s">
        <v>132</v>
      </c>
      <c r="B6" s="155" t="s">
        <v>133</v>
      </c>
      <c r="C6" s="155" t="s">
        <v>134</v>
      </c>
      <c r="D6" s="156" t="s">
        <v>135</v>
      </c>
      <c r="E6" s="154" t="s">
        <v>136</v>
      </c>
      <c r="F6" s="157" t="s">
        <v>137</v>
      </c>
      <c r="G6" s="154" t="s">
        <v>28</v>
      </c>
      <c r="H6" s="153" t="s">
        <v>139</v>
      </c>
      <c r="I6" s="122" t="s">
        <v>140</v>
      </c>
    </row>
    <row r="7" spans="1:44" hidden="1" x14ac:dyDescent="0.2">
      <c r="A7" s="158"/>
      <c r="B7" s="159"/>
      <c r="C7" s="159"/>
      <c r="D7" s="160"/>
      <c r="E7" s="161"/>
      <c r="F7" s="162"/>
      <c r="G7" s="163"/>
      <c r="H7" s="125"/>
      <c r="I7" s="125"/>
    </row>
    <row r="8" spans="1:44" x14ac:dyDescent="0.2">
      <c r="A8" s="128" t="s">
        <v>141</v>
      </c>
      <c r="B8" s="129" t="s">
        <v>115</v>
      </c>
      <c r="C8" s="147" t="s">
        <v>116</v>
      </c>
      <c r="D8" s="130"/>
      <c r="E8" s="131"/>
      <c r="F8" s="132"/>
      <c r="G8" s="133">
        <f>SUMIF(Q9:Q13,"&lt;&gt;NOR",G9:G13)</f>
        <v>0</v>
      </c>
      <c r="H8" s="127"/>
      <c r="I8" s="127"/>
      <c r="Q8" t="s">
        <v>142</v>
      </c>
    </row>
    <row r="9" spans="1:44" ht="22.5" outlineLevel="1" x14ac:dyDescent="0.2">
      <c r="A9" s="140">
        <v>1</v>
      </c>
      <c r="B9" s="141" t="s">
        <v>463</v>
      </c>
      <c r="C9" s="149" t="s">
        <v>464</v>
      </c>
      <c r="D9" s="142" t="s">
        <v>318</v>
      </c>
      <c r="E9" s="143">
        <v>20</v>
      </c>
      <c r="F9" s="144"/>
      <c r="G9" s="145">
        <f>ROUND(E9*F9,2)</f>
        <v>0</v>
      </c>
      <c r="H9" s="126" t="s">
        <v>146</v>
      </c>
      <c r="I9" s="126" t="s">
        <v>147</v>
      </c>
      <c r="J9" s="123"/>
      <c r="K9" s="123"/>
      <c r="L9" s="123"/>
      <c r="M9" s="123"/>
      <c r="N9" s="123"/>
      <c r="O9" s="123"/>
      <c r="P9" s="123"/>
      <c r="Q9" s="123" t="s">
        <v>148</v>
      </c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</row>
    <row r="10" spans="1:44" ht="22.5" outlineLevel="1" x14ac:dyDescent="0.2">
      <c r="A10" s="140">
        <v>2</v>
      </c>
      <c r="B10" s="141" t="s">
        <v>465</v>
      </c>
      <c r="C10" s="149" t="s">
        <v>466</v>
      </c>
      <c r="D10" s="142" t="s">
        <v>318</v>
      </c>
      <c r="E10" s="143">
        <v>20</v>
      </c>
      <c r="F10" s="144"/>
      <c r="G10" s="145">
        <f>ROUND(E10*F10,2)</f>
        <v>0</v>
      </c>
      <c r="H10" s="126" t="s">
        <v>146</v>
      </c>
      <c r="I10" s="126" t="s">
        <v>147</v>
      </c>
      <c r="J10" s="123"/>
      <c r="K10" s="123"/>
      <c r="L10" s="123"/>
      <c r="M10" s="123"/>
      <c r="N10" s="123"/>
      <c r="O10" s="123"/>
      <c r="P10" s="123"/>
      <c r="Q10" s="123" t="s">
        <v>148</v>
      </c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</row>
    <row r="11" spans="1:44" ht="22.5" outlineLevel="1" x14ac:dyDescent="0.2">
      <c r="A11" s="140">
        <v>3</v>
      </c>
      <c r="B11" s="141" t="s">
        <v>467</v>
      </c>
      <c r="C11" s="149" t="s">
        <v>468</v>
      </c>
      <c r="D11" s="142" t="s">
        <v>226</v>
      </c>
      <c r="E11" s="143">
        <v>5</v>
      </c>
      <c r="F11" s="144"/>
      <c r="G11" s="145">
        <f>ROUND(E11*F11,2)</f>
        <v>0</v>
      </c>
      <c r="H11" s="126" t="s">
        <v>146</v>
      </c>
      <c r="I11" s="126" t="s">
        <v>147</v>
      </c>
      <c r="J11" s="123"/>
      <c r="K11" s="123"/>
      <c r="L11" s="123"/>
      <c r="M11" s="123"/>
      <c r="N11" s="123"/>
      <c r="O11" s="123"/>
      <c r="P11" s="123"/>
      <c r="Q11" s="123" t="s">
        <v>148</v>
      </c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</row>
    <row r="12" spans="1:44" outlineLevel="1" x14ac:dyDescent="0.2">
      <c r="A12" s="140">
        <v>4</v>
      </c>
      <c r="B12" s="141" t="s">
        <v>469</v>
      </c>
      <c r="C12" s="149" t="s">
        <v>470</v>
      </c>
      <c r="D12" s="142" t="s">
        <v>226</v>
      </c>
      <c r="E12" s="143">
        <v>10</v>
      </c>
      <c r="F12" s="144"/>
      <c r="G12" s="145">
        <f>ROUND(E12*F12,2)</f>
        <v>0</v>
      </c>
      <c r="H12" s="126" t="s">
        <v>146</v>
      </c>
      <c r="I12" s="126" t="s">
        <v>147</v>
      </c>
      <c r="J12" s="123"/>
      <c r="K12" s="123"/>
      <c r="L12" s="123"/>
      <c r="M12" s="123"/>
      <c r="N12" s="123"/>
      <c r="O12" s="123"/>
      <c r="P12" s="123"/>
      <c r="Q12" s="123" t="s">
        <v>148</v>
      </c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</row>
    <row r="13" spans="1:44" outlineLevel="1" x14ac:dyDescent="0.2">
      <c r="A13" s="140">
        <v>5</v>
      </c>
      <c r="B13" s="141" t="s">
        <v>471</v>
      </c>
      <c r="C13" s="149" t="s">
        <v>472</v>
      </c>
      <c r="D13" s="142" t="s">
        <v>226</v>
      </c>
      <c r="E13" s="143">
        <v>20</v>
      </c>
      <c r="F13" s="144"/>
      <c r="G13" s="145">
        <f>ROUND(E13*F13,2)</f>
        <v>0</v>
      </c>
      <c r="H13" s="126" t="s">
        <v>146</v>
      </c>
      <c r="I13" s="126" t="s">
        <v>147</v>
      </c>
      <c r="J13" s="123"/>
      <c r="K13" s="123"/>
      <c r="L13" s="123"/>
      <c r="M13" s="123"/>
      <c r="N13" s="123"/>
      <c r="O13" s="123"/>
      <c r="P13" s="123"/>
      <c r="Q13" s="123" t="s">
        <v>148</v>
      </c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</row>
    <row r="14" spans="1:44" x14ac:dyDescent="0.2">
      <c r="A14" s="128" t="s">
        <v>141</v>
      </c>
      <c r="B14" s="129" t="s">
        <v>117</v>
      </c>
      <c r="C14" s="147" t="s">
        <v>118</v>
      </c>
      <c r="D14" s="130"/>
      <c r="E14" s="131"/>
      <c r="F14" s="132"/>
      <c r="G14" s="133">
        <f>SUMIF(Q15:Q15,"&lt;&gt;NOR",G15:G15)</f>
        <v>0</v>
      </c>
      <c r="H14" s="127"/>
      <c r="I14" s="127"/>
      <c r="Q14" t="s">
        <v>142</v>
      </c>
    </row>
    <row r="15" spans="1:44" ht="22.5" outlineLevel="1" x14ac:dyDescent="0.2">
      <c r="A15" s="140">
        <v>6</v>
      </c>
      <c r="B15" s="141" t="s">
        <v>473</v>
      </c>
      <c r="C15" s="149" t="s">
        <v>474</v>
      </c>
      <c r="D15" s="142" t="s">
        <v>318</v>
      </c>
      <c r="E15" s="143">
        <v>20</v>
      </c>
      <c r="F15" s="144"/>
      <c r="G15" s="145">
        <f>ROUND(E15*F15,2)</f>
        <v>0</v>
      </c>
      <c r="H15" s="126" t="s">
        <v>146</v>
      </c>
      <c r="I15" s="126" t="s">
        <v>147</v>
      </c>
      <c r="J15" s="123"/>
      <c r="K15" s="123"/>
      <c r="L15" s="123"/>
      <c r="M15" s="123"/>
      <c r="N15" s="123"/>
      <c r="O15" s="123"/>
      <c r="P15" s="123"/>
      <c r="Q15" s="123" t="s">
        <v>148</v>
      </c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</row>
    <row r="16" spans="1:44" x14ac:dyDescent="0.2">
      <c r="A16" s="128" t="s">
        <v>141</v>
      </c>
      <c r="B16" s="129" t="s">
        <v>119</v>
      </c>
      <c r="C16" s="147" t="s">
        <v>120</v>
      </c>
      <c r="D16" s="130"/>
      <c r="E16" s="131"/>
      <c r="F16" s="132"/>
      <c r="G16" s="133">
        <f>SUMIF(Q17:Q19,"&lt;&gt;NOR",G17:G19)</f>
        <v>0</v>
      </c>
      <c r="H16" s="127"/>
      <c r="I16" s="127"/>
      <c r="Q16" t="s">
        <v>142</v>
      </c>
    </row>
    <row r="17" spans="1:44" outlineLevel="1" x14ac:dyDescent="0.2">
      <c r="A17" s="140">
        <v>7</v>
      </c>
      <c r="B17" s="141" t="s">
        <v>475</v>
      </c>
      <c r="C17" s="149" t="s">
        <v>476</v>
      </c>
      <c r="D17" s="142" t="s">
        <v>477</v>
      </c>
      <c r="E17" s="143">
        <v>8</v>
      </c>
      <c r="F17" s="144"/>
      <c r="G17" s="145">
        <f>ROUND(E17*F17,2)</f>
        <v>0</v>
      </c>
      <c r="H17" s="126" t="s">
        <v>146</v>
      </c>
      <c r="I17" s="126" t="s">
        <v>147</v>
      </c>
      <c r="J17" s="123"/>
      <c r="K17" s="123"/>
      <c r="L17" s="123"/>
      <c r="M17" s="123"/>
      <c r="N17" s="123"/>
      <c r="O17" s="123"/>
      <c r="P17" s="123"/>
      <c r="Q17" s="123" t="s">
        <v>148</v>
      </c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</row>
    <row r="18" spans="1:44" outlineLevel="1" x14ac:dyDescent="0.2">
      <c r="A18" s="140">
        <v>8</v>
      </c>
      <c r="B18" s="141" t="s">
        <v>478</v>
      </c>
      <c r="C18" s="149" t="s">
        <v>479</v>
      </c>
      <c r="D18" s="142" t="s">
        <v>477</v>
      </c>
      <c r="E18" s="143">
        <v>8</v>
      </c>
      <c r="F18" s="144"/>
      <c r="G18" s="145">
        <f>ROUND(E18*F18,2)</f>
        <v>0</v>
      </c>
      <c r="H18" s="126" t="s">
        <v>146</v>
      </c>
      <c r="I18" s="126" t="s">
        <v>147</v>
      </c>
      <c r="J18" s="123"/>
      <c r="K18" s="123"/>
      <c r="L18" s="123"/>
      <c r="M18" s="123"/>
      <c r="N18" s="123"/>
      <c r="O18" s="123"/>
      <c r="P18" s="123"/>
      <c r="Q18" s="123" t="s">
        <v>148</v>
      </c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</row>
    <row r="19" spans="1:44" outlineLevel="1" x14ac:dyDescent="0.2">
      <c r="A19" s="140">
        <v>9</v>
      </c>
      <c r="B19" s="141" t="s">
        <v>480</v>
      </c>
      <c r="C19" s="149" t="s">
        <v>481</v>
      </c>
      <c r="D19" s="142" t="s">
        <v>477</v>
      </c>
      <c r="E19" s="143">
        <v>8</v>
      </c>
      <c r="F19" s="144"/>
      <c r="G19" s="145">
        <f>ROUND(E19*F19,2)</f>
        <v>0</v>
      </c>
      <c r="H19" s="126" t="s">
        <v>146</v>
      </c>
      <c r="I19" s="126" t="s">
        <v>147</v>
      </c>
      <c r="J19" s="123"/>
      <c r="K19" s="123"/>
      <c r="L19" s="123"/>
      <c r="M19" s="123"/>
      <c r="N19" s="123"/>
      <c r="O19" s="123"/>
      <c r="P19" s="123"/>
      <c r="Q19" s="123" t="s">
        <v>148</v>
      </c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</row>
    <row r="20" spans="1:44" x14ac:dyDescent="0.2">
      <c r="A20" s="128" t="s">
        <v>141</v>
      </c>
      <c r="B20" s="129" t="s">
        <v>121</v>
      </c>
      <c r="C20" s="147" t="s">
        <v>122</v>
      </c>
      <c r="D20" s="130"/>
      <c r="E20" s="131"/>
      <c r="F20" s="132"/>
      <c r="G20" s="133">
        <f>SUMIF(Q21:Q27,"&lt;&gt;NOR",G21:G27)</f>
        <v>0</v>
      </c>
      <c r="H20" s="127"/>
      <c r="I20" s="127"/>
      <c r="Q20" t="s">
        <v>142</v>
      </c>
    </row>
    <row r="21" spans="1:44" ht="33.75" outlineLevel="1" x14ac:dyDescent="0.2">
      <c r="A21" s="134">
        <v>10</v>
      </c>
      <c r="B21" s="135" t="s">
        <v>482</v>
      </c>
      <c r="C21" s="148" t="s">
        <v>483</v>
      </c>
      <c r="D21" s="136" t="s">
        <v>226</v>
      </c>
      <c r="E21" s="137">
        <v>1</v>
      </c>
      <c r="F21" s="138"/>
      <c r="G21" s="139">
        <f>ROUND(E21*F21,2)</f>
        <v>0</v>
      </c>
      <c r="H21" s="126" t="s">
        <v>154</v>
      </c>
      <c r="I21" s="126" t="s">
        <v>147</v>
      </c>
      <c r="J21" s="123"/>
      <c r="K21" s="123"/>
      <c r="L21" s="123"/>
      <c r="M21" s="123"/>
      <c r="N21" s="123"/>
      <c r="O21" s="123"/>
      <c r="P21" s="123"/>
      <c r="Q21" s="123" t="s">
        <v>155</v>
      </c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</row>
    <row r="22" spans="1:44" outlineLevel="2" x14ac:dyDescent="0.2">
      <c r="A22" s="164"/>
      <c r="B22" s="165"/>
      <c r="C22" s="241" t="s">
        <v>484</v>
      </c>
      <c r="D22" s="242"/>
      <c r="E22" s="242"/>
      <c r="F22" s="242"/>
      <c r="G22" s="243"/>
      <c r="H22" s="126"/>
      <c r="I22" s="126"/>
      <c r="J22" s="123"/>
      <c r="K22" s="123"/>
      <c r="L22" s="123"/>
      <c r="M22" s="123"/>
      <c r="N22" s="123"/>
      <c r="O22" s="123"/>
      <c r="P22" s="123"/>
      <c r="Q22" s="123" t="s">
        <v>211</v>
      </c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</row>
    <row r="23" spans="1:44" outlineLevel="1" x14ac:dyDescent="0.2">
      <c r="A23" s="140">
        <v>11</v>
      </c>
      <c r="B23" s="141" t="s">
        <v>485</v>
      </c>
      <c r="C23" s="149" t="s">
        <v>486</v>
      </c>
      <c r="D23" s="142" t="s">
        <v>226</v>
      </c>
      <c r="E23" s="143">
        <v>1</v>
      </c>
      <c r="F23" s="144"/>
      <c r="G23" s="145">
        <f>ROUND(E23*F23,2)</f>
        <v>0</v>
      </c>
      <c r="H23" s="126" t="s">
        <v>154</v>
      </c>
      <c r="I23" s="126" t="s">
        <v>147</v>
      </c>
      <c r="J23" s="123"/>
      <c r="K23" s="123"/>
      <c r="L23" s="123"/>
      <c r="M23" s="123"/>
      <c r="N23" s="123"/>
      <c r="O23" s="123"/>
      <c r="P23" s="123"/>
      <c r="Q23" s="123" t="s">
        <v>155</v>
      </c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</row>
    <row r="24" spans="1:44" outlineLevel="1" x14ac:dyDescent="0.2">
      <c r="A24" s="140">
        <v>12</v>
      </c>
      <c r="B24" s="141" t="s">
        <v>487</v>
      </c>
      <c r="C24" s="149" t="s">
        <v>488</v>
      </c>
      <c r="D24" s="142" t="s">
        <v>226</v>
      </c>
      <c r="E24" s="143">
        <v>1</v>
      </c>
      <c r="F24" s="144"/>
      <c r="G24" s="145">
        <f>ROUND(E24*F24,2)</f>
        <v>0</v>
      </c>
      <c r="H24" s="126" t="s">
        <v>154</v>
      </c>
      <c r="I24" s="126" t="s">
        <v>147</v>
      </c>
      <c r="J24" s="123"/>
      <c r="K24" s="123"/>
      <c r="L24" s="123"/>
      <c r="M24" s="123"/>
      <c r="N24" s="123"/>
      <c r="O24" s="123"/>
      <c r="P24" s="123"/>
      <c r="Q24" s="123" t="s">
        <v>155</v>
      </c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</row>
    <row r="25" spans="1:44" outlineLevel="1" x14ac:dyDescent="0.2">
      <c r="A25" s="140">
        <v>13</v>
      </c>
      <c r="B25" s="141" t="s">
        <v>489</v>
      </c>
      <c r="C25" s="149" t="s">
        <v>490</v>
      </c>
      <c r="D25" s="142" t="s">
        <v>226</v>
      </c>
      <c r="E25" s="143">
        <v>1</v>
      </c>
      <c r="F25" s="144"/>
      <c r="G25" s="145">
        <f>ROUND(E25*F25,2)</f>
        <v>0</v>
      </c>
      <c r="H25" s="126" t="s">
        <v>154</v>
      </c>
      <c r="I25" s="126" t="s">
        <v>147</v>
      </c>
      <c r="J25" s="123"/>
      <c r="K25" s="123"/>
      <c r="L25" s="123"/>
      <c r="M25" s="123"/>
      <c r="N25" s="123"/>
      <c r="O25" s="123"/>
      <c r="P25" s="123"/>
      <c r="Q25" s="123" t="s">
        <v>155</v>
      </c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</row>
    <row r="26" spans="1:44" outlineLevel="1" x14ac:dyDescent="0.2">
      <c r="A26" s="140">
        <v>14</v>
      </c>
      <c r="B26" s="141" t="s">
        <v>491</v>
      </c>
      <c r="C26" s="149" t="s">
        <v>492</v>
      </c>
      <c r="D26" s="142" t="s">
        <v>226</v>
      </c>
      <c r="E26" s="143">
        <v>2</v>
      </c>
      <c r="F26" s="144"/>
      <c r="G26" s="145">
        <f>ROUND(E26*F26,2)</f>
        <v>0</v>
      </c>
      <c r="H26" s="126" t="s">
        <v>146</v>
      </c>
      <c r="I26" s="126" t="s">
        <v>147</v>
      </c>
      <c r="J26" s="123"/>
      <c r="K26" s="123"/>
      <c r="L26" s="123"/>
      <c r="M26" s="123"/>
      <c r="N26" s="123"/>
      <c r="O26" s="123"/>
      <c r="P26" s="123"/>
      <c r="Q26" s="123" t="s">
        <v>148</v>
      </c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</row>
    <row r="27" spans="1:44" outlineLevel="1" x14ac:dyDescent="0.2">
      <c r="A27" s="140">
        <v>15</v>
      </c>
      <c r="B27" s="141" t="s">
        <v>493</v>
      </c>
      <c r="C27" s="149" t="s">
        <v>494</v>
      </c>
      <c r="D27" s="142" t="s">
        <v>226</v>
      </c>
      <c r="E27" s="143">
        <v>1</v>
      </c>
      <c r="F27" s="144"/>
      <c r="G27" s="145">
        <f>ROUND(E27*F27,2)</f>
        <v>0</v>
      </c>
      <c r="H27" s="126" t="s">
        <v>146</v>
      </c>
      <c r="I27" s="126" t="s">
        <v>147</v>
      </c>
      <c r="J27" s="123"/>
      <c r="K27" s="123"/>
      <c r="L27" s="123"/>
      <c r="M27" s="123"/>
      <c r="N27" s="123"/>
      <c r="O27" s="123"/>
      <c r="P27" s="123"/>
      <c r="Q27" s="123" t="s">
        <v>148</v>
      </c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</row>
    <row r="28" spans="1:44" x14ac:dyDescent="0.2">
      <c r="A28" s="128" t="s">
        <v>141</v>
      </c>
      <c r="B28" s="129" t="s">
        <v>115</v>
      </c>
      <c r="C28" s="147" t="s">
        <v>116</v>
      </c>
      <c r="D28" s="130"/>
      <c r="E28" s="131"/>
      <c r="F28" s="132"/>
      <c r="G28" s="133">
        <f>SUMIF(Q29:Q29,"&lt;&gt;NOR",G29:G29)</f>
        <v>0</v>
      </c>
      <c r="H28" s="127"/>
      <c r="I28" s="127"/>
      <c r="Q28" t="s">
        <v>142</v>
      </c>
    </row>
    <row r="29" spans="1:44" ht="22.5" outlineLevel="1" x14ac:dyDescent="0.2">
      <c r="A29" s="134">
        <v>16</v>
      </c>
      <c r="B29" s="135" t="s">
        <v>495</v>
      </c>
      <c r="C29" s="148" t="s">
        <v>496</v>
      </c>
      <c r="D29" s="136" t="s">
        <v>318</v>
      </c>
      <c r="E29" s="137">
        <v>85</v>
      </c>
      <c r="F29" s="138"/>
      <c r="G29" s="139">
        <f>ROUND(E29*F29,2)</f>
        <v>0</v>
      </c>
      <c r="H29" s="126" t="s">
        <v>146</v>
      </c>
      <c r="I29" s="126" t="s">
        <v>147</v>
      </c>
      <c r="J29" s="123"/>
      <c r="K29" s="123"/>
      <c r="L29" s="123"/>
      <c r="M29" s="123"/>
      <c r="N29" s="123"/>
      <c r="O29" s="123"/>
      <c r="P29" s="123"/>
      <c r="Q29" s="123" t="s">
        <v>148</v>
      </c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</row>
    <row r="30" spans="1:44" x14ac:dyDescent="0.2">
      <c r="A30" s="158"/>
      <c r="B30" s="159"/>
      <c r="C30" s="171"/>
      <c r="D30" s="160"/>
      <c r="E30" s="172"/>
      <c r="F30" s="172"/>
      <c r="G30" s="173"/>
      <c r="H30" s="3"/>
      <c r="I30" s="3"/>
      <c r="O30">
        <v>15</v>
      </c>
      <c r="P30">
        <v>21</v>
      </c>
      <c r="Q30" t="s">
        <v>138</v>
      </c>
    </row>
    <row r="31" spans="1:44" x14ac:dyDescent="0.2">
      <c r="A31" s="174"/>
      <c r="B31" s="175" t="s">
        <v>28</v>
      </c>
      <c r="C31" s="176"/>
      <c r="D31" s="177"/>
      <c r="E31" s="178"/>
      <c r="F31" s="178"/>
      <c r="G31" s="179">
        <f>G8+G14+G16+G20+G28</f>
        <v>0</v>
      </c>
      <c r="H31" s="3"/>
      <c r="I31" s="3"/>
      <c r="O31" t="e">
        <f>SUMIF(#REF!,O30,G7:G29)</f>
        <v>#REF!</v>
      </c>
      <c r="P31" t="e">
        <f>SUMIF(#REF!,P30,G7:G29)</f>
        <v>#REF!</v>
      </c>
      <c r="Q31" t="s">
        <v>460</v>
      </c>
    </row>
    <row r="32" spans="1:44" x14ac:dyDescent="0.2">
      <c r="A32" s="3"/>
      <c r="B32" s="4"/>
      <c r="C32" s="150"/>
      <c r="D32" s="6"/>
      <c r="E32" s="3"/>
      <c r="F32" s="3"/>
      <c r="G32" s="3"/>
      <c r="H32" s="3"/>
      <c r="I32" s="3"/>
    </row>
    <row r="33" spans="1:17" x14ac:dyDescent="0.2">
      <c r="A33" s="3"/>
      <c r="B33" s="4"/>
      <c r="C33" s="150"/>
      <c r="D33" s="6"/>
      <c r="E33" s="3"/>
      <c r="F33" s="3"/>
      <c r="G33" s="3"/>
      <c r="H33" s="3"/>
      <c r="I33" s="3"/>
    </row>
    <row r="34" spans="1:17" x14ac:dyDescent="0.2">
      <c r="A34" s="247"/>
      <c r="B34" s="247"/>
      <c r="C34" s="248"/>
      <c r="D34" s="6"/>
      <c r="E34" s="3"/>
      <c r="F34" s="3"/>
      <c r="G34" s="3"/>
      <c r="H34" s="3"/>
      <c r="I34" s="3"/>
    </row>
    <row r="35" spans="1:17" x14ac:dyDescent="0.2">
      <c r="H35" s="3"/>
      <c r="I35" s="3"/>
      <c r="Q35" t="s">
        <v>461</v>
      </c>
    </row>
    <row r="36" spans="1:17" x14ac:dyDescent="0.2">
      <c r="H36" s="3"/>
      <c r="I36" s="3"/>
    </row>
    <row r="37" spans="1:17" x14ac:dyDescent="0.2">
      <c r="H37" s="3"/>
      <c r="I37" s="3"/>
    </row>
    <row r="38" spans="1:17" x14ac:dyDescent="0.2">
      <c r="H38" s="3"/>
      <c r="I38" s="3"/>
    </row>
    <row r="39" spans="1:17" x14ac:dyDescent="0.2">
      <c r="H39" s="3"/>
      <c r="I39" s="3"/>
    </row>
    <row r="40" spans="1:17" x14ac:dyDescent="0.2">
      <c r="A40" s="3"/>
      <c r="B40" s="3"/>
      <c r="C40"/>
    </row>
    <row r="41" spans="1:17" x14ac:dyDescent="0.2">
      <c r="B41"/>
      <c r="C41"/>
    </row>
    <row r="42" spans="1:17" x14ac:dyDescent="0.2">
      <c r="B42"/>
      <c r="C42"/>
    </row>
    <row r="43" spans="1:17" x14ac:dyDescent="0.2">
      <c r="B43"/>
      <c r="C43"/>
    </row>
    <row r="44" spans="1:17" x14ac:dyDescent="0.2">
      <c r="B44"/>
      <c r="C44"/>
    </row>
    <row r="45" spans="1:17" x14ac:dyDescent="0.2">
      <c r="D45" s="10"/>
    </row>
    <row r="46" spans="1:17" x14ac:dyDescent="0.2">
      <c r="D46" s="10"/>
    </row>
    <row r="47" spans="1:17" x14ac:dyDescent="0.2">
      <c r="D47" s="10"/>
    </row>
    <row r="48" spans="1:17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oReGwX4ASzglsAjufP2+185pxluMLAFr6y+hnn/VRuLt15Fzg/Ye0gQea469r7mZXJAmn4Y5EA5O8cHdwb7WA==" saltValue="/Ym+zhJb23O47MYgmG3UaQ==" spinCount="100000" sheet="1" objects="1" scenarios="1"/>
  <mergeCells count="6">
    <mergeCell ref="A34:C34"/>
    <mergeCell ref="C22:G22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copies="0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AO5000"/>
  <sheetViews>
    <sheetView workbookViewId="0">
      <pane ySplit="7" topLeftCell="A28" activePane="bottomLeft" state="frozen"/>
      <selection pane="bottomLeft" activeCell="F30" sqref="F30"/>
    </sheetView>
  </sheetViews>
  <sheetFormatPr defaultRowHeight="12.75" outlineLevelRow="1" x14ac:dyDescent="0.2"/>
  <cols>
    <col min="1" max="1" width="3.42578125" customWidth="1"/>
    <col min="2" max="2" width="12.5703125" style="97" customWidth="1"/>
    <col min="3" max="3" width="38.28515625" style="9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0" max="10" width="0" hidden="1" customWidth="1"/>
    <col min="12" max="22" width="0" hidden="1" customWidth="1"/>
  </cols>
  <sheetData>
    <row r="1" spans="1:41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N1" t="s">
        <v>128</v>
      </c>
    </row>
    <row r="2" spans="1:41" ht="30" customHeight="1" x14ac:dyDescent="0.2">
      <c r="A2" s="47" t="s">
        <v>8</v>
      </c>
      <c r="B2" s="46" t="s">
        <v>35</v>
      </c>
      <c r="C2" s="234" t="s">
        <v>629</v>
      </c>
      <c r="D2" s="235"/>
      <c r="E2" s="235"/>
      <c r="F2" s="235"/>
      <c r="G2" s="236"/>
      <c r="N2" t="s">
        <v>129</v>
      </c>
    </row>
    <row r="3" spans="1:41" ht="24.95" customHeight="1" x14ac:dyDescent="0.2">
      <c r="A3" s="47" t="s">
        <v>9</v>
      </c>
      <c r="B3" s="46" t="s">
        <v>43</v>
      </c>
      <c r="C3" s="237" t="s">
        <v>44</v>
      </c>
      <c r="D3" s="235"/>
      <c r="E3" s="235"/>
      <c r="F3" s="235"/>
      <c r="G3" s="236"/>
      <c r="J3" s="97" t="s">
        <v>129</v>
      </c>
      <c r="N3" t="s">
        <v>130</v>
      </c>
    </row>
    <row r="4" spans="1:41" ht="24.95" customHeight="1" x14ac:dyDescent="0.2">
      <c r="A4" s="116" t="s">
        <v>10</v>
      </c>
      <c r="B4" s="117" t="s">
        <v>49</v>
      </c>
      <c r="C4" s="238" t="s">
        <v>50</v>
      </c>
      <c r="D4" s="239"/>
      <c r="E4" s="239"/>
      <c r="F4" s="239"/>
      <c r="G4" s="240"/>
      <c r="N4" t="s">
        <v>131</v>
      </c>
    </row>
    <row r="5" spans="1:41" x14ac:dyDescent="0.2">
      <c r="D5" s="10"/>
    </row>
    <row r="6" spans="1:41" x14ac:dyDescent="0.2">
      <c r="A6" s="154" t="s">
        <v>132</v>
      </c>
      <c r="B6" s="155" t="s">
        <v>133</v>
      </c>
      <c r="C6" s="155" t="s">
        <v>134</v>
      </c>
      <c r="D6" s="156" t="s">
        <v>135</v>
      </c>
      <c r="E6" s="154" t="s">
        <v>136</v>
      </c>
      <c r="F6" s="157" t="s">
        <v>137</v>
      </c>
      <c r="G6" s="154" t="s">
        <v>28</v>
      </c>
    </row>
    <row r="7" spans="1:41" hidden="1" x14ac:dyDescent="0.2">
      <c r="A7" s="158"/>
      <c r="B7" s="159"/>
      <c r="C7" s="159"/>
      <c r="D7" s="160"/>
      <c r="E7" s="161"/>
      <c r="F7" s="162"/>
      <c r="G7" s="163"/>
    </row>
    <row r="8" spans="1:41" x14ac:dyDescent="0.2">
      <c r="A8" s="128" t="s">
        <v>141</v>
      </c>
      <c r="B8" s="129" t="s">
        <v>74</v>
      </c>
      <c r="C8" s="147" t="s">
        <v>75</v>
      </c>
      <c r="D8" s="130"/>
      <c r="E8" s="131"/>
      <c r="F8" s="132"/>
      <c r="G8" s="133">
        <f>SUMIF(N9:N11,"&lt;&gt;NOR",G9:G11)</f>
        <v>0</v>
      </c>
      <c r="N8" t="s">
        <v>142</v>
      </c>
    </row>
    <row r="9" spans="1:41" outlineLevel="1" x14ac:dyDescent="0.2">
      <c r="A9" s="140">
        <v>1</v>
      </c>
      <c r="B9" s="141" t="s">
        <v>497</v>
      </c>
      <c r="C9" s="149" t="s">
        <v>498</v>
      </c>
      <c r="D9" s="142" t="s">
        <v>394</v>
      </c>
      <c r="E9" s="143">
        <v>2970</v>
      </c>
      <c r="F9" s="144"/>
      <c r="G9" s="145">
        <f>ROUND(E9*F9,2)</f>
        <v>0</v>
      </c>
      <c r="H9" s="123"/>
      <c r="I9" s="123"/>
      <c r="J9" s="123"/>
      <c r="K9" s="123"/>
      <c r="L9" s="123"/>
      <c r="M9" s="123"/>
      <c r="N9" s="123" t="s">
        <v>499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</row>
    <row r="10" spans="1:41" ht="22.5" outlineLevel="1" x14ac:dyDescent="0.2">
      <c r="A10" s="140">
        <v>2</v>
      </c>
      <c r="B10" s="141" t="s">
        <v>500</v>
      </c>
      <c r="C10" s="149" t="s">
        <v>501</v>
      </c>
      <c r="D10" s="142" t="s">
        <v>277</v>
      </c>
      <c r="E10" s="143">
        <v>1</v>
      </c>
      <c r="F10" s="144"/>
      <c r="G10" s="145">
        <f>ROUND(E10*F10,2)</f>
        <v>0</v>
      </c>
      <c r="H10" s="123"/>
      <c r="I10" s="123"/>
      <c r="J10" s="123"/>
      <c r="K10" s="123"/>
      <c r="L10" s="123"/>
      <c r="M10" s="123"/>
      <c r="N10" s="123" t="s">
        <v>499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</row>
    <row r="11" spans="1:41" outlineLevel="1" x14ac:dyDescent="0.2">
      <c r="A11" s="140">
        <v>3</v>
      </c>
      <c r="B11" s="141" t="s">
        <v>502</v>
      </c>
      <c r="C11" s="149" t="s">
        <v>503</v>
      </c>
      <c r="D11" s="142" t="s">
        <v>277</v>
      </c>
      <c r="E11" s="143">
        <v>1</v>
      </c>
      <c r="F11" s="144"/>
      <c r="G11" s="145">
        <f>ROUND(E11*F11,2)</f>
        <v>0</v>
      </c>
      <c r="H11" s="123"/>
      <c r="I11" s="123"/>
      <c r="J11" s="123"/>
      <c r="K11" s="123"/>
      <c r="L11" s="123"/>
      <c r="M11" s="123"/>
      <c r="N11" s="123" t="s">
        <v>148</v>
      </c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</row>
    <row r="12" spans="1:41" x14ac:dyDescent="0.2">
      <c r="A12" s="128" t="s">
        <v>141</v>
      </c>
      <c r="B12" s="129" t="s">
        <v>79</v>
      </c>
      <c r="C12" s="147" t="s">
        <v>80</v>
      </c>
      <c r="D12" s="130"/>
      <c r="E12" s="131"/>
      <c r="F12" s="132"/>
      <c r="G12" s="133">
        <f>SUMIF(N13:N33,"&lt;&gt;NOR",G13:G33)</f>
        <v>0</v>
      </c>
      <c r="N12" t="s">
        <v>142</v>
      </c>
    </row>
    <row r="13" spans="1:41" ht="22.5" outlineLevel="1" x14ac:dyDescent="0.2">
      <c r="A13" s="140">
        <v>4</v>
      </c>
      <c r="B13" s="141" t="s">
        <v>504</v>
      </c>
      <c r="C13" s="149" t="s">
        <v>505</v>
      </c>
      <c r="D13" s="142" t="s">
        <v>318</v>
      </c>
      <c r="E13" s="143">
        <v>1</v>
      </c>
      <c r="F13" s="144"/>
      <c r="G13" s="145">
        <f t="shared" ref="G13:G33" si="0">ROUND(E13*F13,2)</f>
        <v>0</v>
      </c>
      <c r="H13" s="123"/>
      <c r="I13" s="123"/>
      <c r="J13" s="123"/>
      <c r="K13" s="123"/>
      <c r="L13" s="123"/>
      <c r="M13" s="123"/>
      <c r="N13" s="123" t="s">
        <v>499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</row>
    <row r="14" spans="1:41" ht="22.5" outlineLevel="1" x14ac:dyDescent="0.2">
      <c r="A14" s="140">
        <v>5</v>
      </c>
      <c r="B14" s="141" t="s">
        <v>506</v>
      </c>
      <c r="C14" s="149" t="s">
        <v>507</v>
      </c>
      <c r="D14" s="142" t="s">
        <v>318</v>
      </c>
      <c r="E14" s="143">
        <v>12</v>
      </c>
      <c r="F14" s="144"/>
      <c r="G14" s="145">
        <f t="shared" si="0"/>
        <v>0</v>
      </c>
      <c r="H14" s="123"/>
      <c r="I14" s="123"/>
      <c r="J14" s="123"/>
      <c r="K14" s="123"/>
      <c r="L14" s="123"/>
      <c r="M14" s="123"/>
      <c r="N14" s="123" t="s">
        <v>499</v>
      </c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</row>
    <row r="15" spans="1:41" outlineLevel="1" x14ac:dyDescent="0.2">
      <c r="A15" s="140">
        <v>6</v>
      </c>
      <c r="B15" s="141" t="s">
        <v>508</v>
      </c>
      <c r="C15" s="149" t="s">
        <v>509</v>
      </c>
      <c r="D15" s="142" t="s">
        <v>277</v>
      </c>
      <c r="E15" s="143">
        <v>1</v>
      </c>
      <c r="F15" s="144"/>
      <c r="G15" s="145">
        <f t="shared" si="0"/>
        <v>0</v>
      </c>
      <c r="H15" s="123"/>
      <c r="I15" s="123"/>
      <c r="J15" s="123"/>
      <c r="K15" s="123"/>
      <c r="L15" s="123"/>
      <c r="M15" s="123"/>
      <c r="N15" s="123" t="s">
        <v>499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</row>
    <row r="16" spans="1:41" outlineLevel="1" x14ac:dyDescent="0.2">
      <c r="A16" s="140">
        <v>7</v>
      </c>
      <c r="B16" s="141" t="s">
        <v>510</v>
      </c>
      <c r="C16" s="149" t="s">
        <v>511</v>
      </c>
      <c r="D16" s="142" t="s">
        <v>277</v>
      </c>
      <c r="E16" s="143">
        <v>1</v>
      </c>
      <c r="F16" s="144"/>
      <c r="G16" s="145">
        <f t="shared" si="0"/>
        <v>0</v>
      </c>
      <c r="H16" s="123"/>
      <c r="I16" s="123"/>
      <c r="J16" s="123"/>
      <c r="K16" s="123"/>
      <c r="L16" s="123"/>
      <c r="M16" s="123"/>
      <c r="N16" s="123" t="s">
        <v>499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</row>
    <row r="17" spans="1:41" outlineLevel="1" x14ac:dyDescent="0.2">
      <c r="A17" s="140">
        <v>8</v>
      </c>
      <c r="B17" s="141" t="s">
        <v>512</v>
      </c>
      <c r="C17" s="149" t="s">
        <v>513</v>
      </c>
      <c r="D17" s="142" t="s">
        <v>277</v>
      </c>
      <c r="E17" s="143">
        <v>1</v>
      </c>
      <c r="F17" s="144"/>
      <c r="G17" s="145">
        <f t="shared" si="0"/>
        <v>0</v>
      </c>
      <c r="H17" s="123"/>
      <c r="I17" s="123"/>
      <c r="J17" s="123"/>
      <c r="K17" s="123"/>
      <c r="L17" s="123"/>
      <c r="M17" s="123"/>
      <c r="N17" s="123" t="s">
        <v>499</v>
      </c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</row>
    <row r="18" spans="1:41" ht="22.5" outlineLevel="1" x14ac:dyDescent="0.2">
      <c r="A18" s="140">
        <v>9</v>
      </c>
      <c r="B18" s="141" t="s">
        <v>514</v>
      </c>
      <c r="C18" s="149" t="s">
        <v>515</v>
      </c>
      <c r="D18" s="142" t="s">
        <v>318</v>
      </c>
      <c r="E18" s="143">
        <v>2</v>
      </c>
      <c r="F18" s="144"/>
      <c r="G18" s="145">
        <f t="shared" si="0"/>
        <v>0</v>
      </c>
      <c r="H18" s="123"/>
      <c r="I18" s="123"/>
      <c r="J18" s="123"/>
      <c r="K18" s="123"/>
      <c r="L18" s="123"/>
      <c r="M18" s="123"/>
      <c r="N18" s="123" t="s">
        <v>499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</row>
    <row r="19" spans="1:41" outlineLevel="1" x14ac:dyDescent="0.2">
      <c r="A19" s="140">
        <v>10</v>
      </c>
      <c r="B19" s="141" t="s">
        <v>516</v>
      </c>
      <c r="C19" s="149" t="s">
        <v>509</v>
      </c>
      <c r="D19" s="142" t="s">
        <v>277</v>
      </c>
      <c r="E19" s="143">
        <v>1</v>
      </c>
      <c r="F19" s="144"/>
      <c r="G19" s="145">
        <f t="shared" si="0"/>
        <v>0</v>
      </c>
      <c r="H19" s="123"/>
      <c r="I19" s="123"/>
      <c r="J19" s="123"/>
      <c r="K19" s="123"/>
      <c r="L19" s="123"/>
      <c r="M19" s="123"/>
      <c r="N19" s="123" t="s">
        <v>499</v>
      </c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</row>
    <row r="20" spans="1:41" ht="22.5" outlineLevel="1" x14ac:dyDescent="0.2">
      <c r="A20" s="140">
        <v>11</v>
      </c>
      <c r="B20" s="141" t="s">
        <v>517</v>
      </c>
      <c r="C20" s="149" t="s">
        <v>518</v>
      </c>
      <c r="D20" s="142" t="s">
        <v>318</v>
      </c>
      <c r="E20" s="143">
        <v>14</v>
      </c>
      <c r="F20" s="144"/>
      <c r="G20" s="145">
        <f t="shared" si="0"/>
        <v>0</v>
      </c>
      <c r="H20" s="123"/>
      <c r="I20" s="123"/>
      <c r="J20" s="123"/>
      <c r="K20" s="123"/>
      <c r="L20" s="123"/>
      <c r="M20" s="123"/>
      <c r="N20" s="123" t="s">
        <v>499</v>
      </c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</row>
    <row r="21" spans="1:41" outlineLevel="1" x14ac:dyDescent="0.2">
      <c r="A21" s="140">
        <v>12</v>
      </c>
      <c r="B21" s="141" t="s">
        <v>519</v>
      </c>
      <c r="C21" s="149" t="s">
        <v>509</v>
      </c>
      <c r="D21" s="142" t="s">
        <v>277</v>
      </c>
      <c r="E21" s="143">
        <v>4</v>
      </c>
      <c r="F21" s="144"/>
      <c r="G21" s="145">
        <f t="shared" si="0"/>
        <v>0</v>
      </c>
      <c r="H21" s="123"/>
      <c r="I21" s="123"/>
      <c r="J21" s="123"/>
      <c r="K21" s="123"/>
      <c r="L21" s="123"/>
      <c r="M21" s="123"/>
      <c r="N21" s="123" t="s">
        <v>499</v>
      </c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</row>
    <row r="22" spans="1:41" ht="22.5" outlineLevel="1" x14ac:dyDescent="0.2">
      <c r="A22" s="140">
        <v>13</v>
      </c>
      <c r="B22" s="141" t="s">
        <v>520</v>
      </c>
      <c r="C22" s="149" t="s">
        <v>521</v>
      </c>
      <c r="D22" s="142" t="s">
        <v>318</v>
      </c>
      <c r="E22" s="143">
        <v>8</v>
      </c>
      <c r="F22" s="144"/>
      <c r="G22" s="145">
        <f t="shared" si="0"/>
        <v>0</v>
      </c>
      <c r="H22" s="123"/>
      <c r="I22" s="123"/>
      <c r="J22" s="123"/>
      <c r="K22" s="123"/>
      <c r="L22" s="123"/>
      <c r="M22" s="123"/>
      <c r="N22" s="123" t="s">
        <v>499</v>
      </c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</row>
    <row r="23" spans="1:41" outlineLevel="1" x14ac:dyDescent="0.2">
      <c r="A23" s="140">
        <v>14</v>
      </c>
      <c r="B23" s="141" t="s">
        <v>522</v>
      </c>
      <c r="C23" s="149" t="s">
        <v>523</v>
      </c>
      <c r="D23" s="142" t="s">
        <v>277</v>
      </c>
      <c r="E23" s="143">
        <v>2</v>
      </c>
      <c r="F23" s="144"/>
      <c r="G23" s="145">
        <f t="shared" si="0"/>
        <v>0</v>
      </c>
      <c r="H23" s="123"/>
      <c r="I23" s="123"/>
      <c r="J23" s="123"/>
      <c r="K23" s="123"/>
      <c r="L23" s="123"/>
      <c r="M23" s="123"/>
      <c r="N23" s="123" t="s">
        <v>499</v>
      </c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</row>
    <row r="24" spans="1:41" ht="22.5" outlineLevel="1" x14ac:dyDescent="0.2">
      <c r="A24" s="140">
        <v>15</v>
      </c>
      <c r="B24" s="141" t="s">
        <v>524</v>
      </c>
      <c r="C24" s="149" t="s">
        <v>525</v>
      </c>
      <c r="D24" s="142" t="s">
        <v>318</v>
      </c>
      <c r="E24" s="143">
        <v>4</v>
      </c>
      <c r="F24" s="144"/>
      <c r="G24" s="145">
        <f t="shared" si="0"/>
        <v>0</v>
      </c>
      <c r="H24" s="123"/>
      <c r="I24" s="123"/>
      <c r="J24" s="123"/>
      <c r="K24" s="123"/>
      <c r="L24" s="123"/>
      <c r="M24" s="123"/>
      <c r="N24" s="123" t="s">
        <v>499</v>
      </c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</row>
    <row r="25" spans="1:41" outlineLevel="1" x14ac:dyDescent="0.2">
      <c r="A25" s="140">
        <v>16</v>
      </c>
      <c r="B25" s="141" t="s">
        <v>526</v>
      </c>
      <c r="C25" s="149" t="s">
        <v>523</v>
      </c>
      <c r="D25" s="142" t="s">
        <v>277</v>
      </c>
      <c r="E25" s="143">
        <v>1</v>
      </c>
      <c r="F25" s="144"/>
      <c r="G25" s="145">
        <f t="shared" si="0"/>
        <v>0</v>
      </c>
      <c r="H25" s="123"/>
      <c r="I25" s="123"/>
      <c r="J25" s="123"/>
      <c r="K25" s="123"/>
      <c r="L25" s="123"/>
      <c r="M25" s="123"/>
      <c r="N25" s="123" t="s">
        <v>499</v>
      </c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</row>
    <row r="26" spans="1:41" ht="22.5" outlineLevel="1" x14ac:dyDescent="0.2">
      <c r="A26" s="140">
        <v>17</v>
      </c>
      <c r="B26" s="141" t="s">
        <v>527</v>
      </c>
      <c r="C26" s="149" t="s">
        <v>528</v>
      </c>
      <c r="D26" s="142" t="s">
        <v>318</v>
      </c>
      <c r="E26" s="143">
        <v>1</v>
      </c>
      <c r="F26" s="144"/>
      <c r="G26" s="145">
        <f t="shared" si="0"/>
        <v>0</v>
      </c>
      <c r="H26" s="123"/>
      <c r="I26" s="123"/>
      <c r="J26" s="123"/>
      <c r="K26" s="123"/>
      <c r="L26" s="123"/>
      <c r="M26" s="123"/>
      <c r="N26" s="123" t="s">
        <v>499</v>
      </c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</row>
    <row r="27" spans="1:41" outlineLevel="1" x14ac:dyDescent="0.2">
      <c r="A27" s="140">
        <v>18</v>
      </c>
      <c r="B27" s="141" t="s">
        <v>529</v>
      </c>
      <c r="C27" s="149" t="s">
        <v>513</v>
      </c>
      <c r="D27" s="142" t="s">
        <v>277</v>
      </c>
      <c r="E27" s="143">
        <v>2</v>
      </c>
      <c r="F27" s="144"/>
      <c r="G27" s="145">
        <f t="shared" si="0"/>
        <v>0</v>
      </c>
      <c r="H27" s="123"/>
      <c r="I27" s="123"/>
      <c r="J27" s="123"/>
      <c r="K27" s="123"/>
      <c r="L27" s="123"/>
      <c r="M27" s="123"/>
      <c r="N27" s="123" t="s">
        <v>499</v>
      </c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</row>
    <row r="28" spans="1:41" ht="22.5" outlineLevel="1" x14ac:dyDescent="0.2">
      <c r="A28" s="140">
        <v>19</v>
      </c>
      <c r="B28" s="141" t="s">
        <v>530</v>
      </c>
      <c r="C28" s="149" t="s">
        <v>531</v>
      </c>
      <c r="D28" s="142" t="s">
        <v>318</v>
      </c>
      <c r="E28" s="143">
        <v>50</v>
      </c>
      <c r="F28" s="144"/>
      <c r="G28" s="145">
        <f t="shared" si="0"/>
        <v>0</v>
      </c>
      <c r="H28" s="123"/>
      <c r="I28" s="123"/>
      <c r="J28" s="123"/>
      <c r="K28" s="123"/>
      <c r="L28" s="123"/>
      <c r="M28" s="123"/>
      <c r="N28" s="123" t="s">
        <v>499</v>
      </c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</row>
    <row r="29" spans="1:41" outlineLevel="1" x14ac:dyDescent="0.2">
      <c r="A29" s="140">
        <v>20</v>
      </c>
      <c r="B29" s="141" t="s">
        <v>532</v>
      </c>
      <c r="C29" s="149" t="s">
        <v>523</v>
      </c>
      <c r="D29" s="142" t="s">
        <v>277</v>
      </c>
      <c r="E29" s="143">
        <v>3</v>
      </c>
      <c r="F29" s="144"/>
      <c r="G29" s="145">
        <f t="shared" si="0"/>
        <v>0</v>
      </c>
      <c r="H29" s="123"/>
      <c r="I29" s="123"/>
      <c r="J29" s="123"/>
      <c r="K29" s="123"/>
      <c r="L29" s="123"/>
      <c r="M29" s="123"/>
      <c r="N29" s="123" t="s">
        <v>499</v>
      </c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</row>
    <row r="30" spans="1:41" outlineLevel="1" x14ac:dyDescent="0.2">
      <c r="A30" s="140">
        <v>21</v>
      </c>
      <c r="B30" s="141" t="s">
        <v>533</v>
      </c>
      <c r="C30" s="149" t="s">
        <v>534</v>
      </c>
      <c r="D30" s="142" t="s">
        <v>277</v>
      </c>
      <c r="E30" s="143">
        <v>3</v>
      </c>
      <c r="F30" s="144"/>
      <c r="G30" s="145">
        <f t="shared" si="0"/>
        <v>0</v>
      </c>
      <c r="H30" s="123"/>
      <c r="I30" s="123"/>
      <c r="J30" s="123"/>
      <c r="K30" s="123"/>
      <c r="L30" s="123"/>
      <c r="M30" s="123"/>
      <c r="N30" s="123" t="s">
        <v>499</v>
      </c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</row>
    <row r="31" spans="1:41" outlineLevel="1" x14ac:dyDescent="0.2">
      <c r="A31" s="140">
        <v>22</v>
      </c>
      <c r="B31" s="141" t="s">
        <v>529</v>
      </c>
      <c r="C31" s="149" t="s">
        <v>513</v>
      </c>
      <c r="D31" s="142" t="s">
        <v>277</v>
      </c>
      <c r="E31" s="143">
        <v>4</v>
      </c>
      <c r="F31" s="144"/>
      <c r="G31" s="145">
        <f t="shared" si="0"/>
        <v>0</v>
      </c>
      <c r="H31" s="123"/>
      <c r="I31" s="123"/>
      <c r="J31" s="123"/>
      <c r="K31" s="123"/>
      <c r="L31" s="123"/>
      <c r="M31" s="123"/>
      <c r="N31" s="123" t="s">
        <v>535</v>
      </c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</row>
    <row r="32" spans="1:41" outlineLevel="1" x14ac:dyDescent="0.2">
      <c r="A32" s="140">
        <v>23</v>
      </c>
      <c r="B32" s="141" t="s">
        <v>536</v>
      </c>
      <c r="C32" s="149" t="s">
        <v>537</v>
      </c>
      <c r="D32" s="142" t="s">
        <v>394</v>
      </c>
      <c r="E32" s="143">
        <v>60</v>
      </c>
      <c r="F32" s="144"/>
      <c r="G32" s="145">
        <f t="shared" si="0"/>
        <v>0</v>
      </c>
      <c r="H32" s="123"/>
      <c r="I32" s="123"/>
      <c r="J32" s="123"/>
      <c r="K32" s="123"/>
      <c r="L32" s="123"/>
      <c r="M32" s="123"/>
      <c r="N32" s="123" t="s">
        <v>499</v>
      </c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</row>
    <row r="33" spans="1:41" outlineLevel="1" x14ac:dyDescent="0.2">
      <c r="A33" s="134">
        <v>24</v>
      </c>
      <c r="B33" s="135" t="s">
        <v>538</v>
      </c>
      <c r="C33" s="148" t="s">
        <v>539</v>
      </c>
      <c r="D33" s="136" t="s">
        <v>540</v>
      </c>
      <c r="E33" s="137">
        <v>30</v>
      </c>
      <c r="F33" s="138"/>
      <c r="G33" s="139">
        <f t="shared" si="0"/>
        <v>0</v>
      </c>
      <c r="H33" s="123"/>
      <c r="I33" s="123"/>
      <c r="J33" s="123"/>
      <c r="K33" s="123"/>
      <c r="L33" s="123"/>
      <c r="M33" s="123"/>
      <c r="N33" s="123" t="s">
        <v>499</v>
      </c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</row>
    <row r="34" spans="1:41" x14ac:dyDescent="0.2">
      <c r="A34" s="158"/>
      <c r="B34" s="159"/>
      <c r="C34" s="171"/>
      <c r="D34" s="160"/>
      <c r="E34" s="172"/>
      <c r="F34" s="172"/>
      <c r="G34" s="173"/>
      <c r="L34">
        <v>15</v>
      </c>
      <c r="M34">
        <v>21</v>
      </c>
      <c r="N34" t="s">
        <v>138</v>
      </c>
    </row>
    <row r="35" spans="1:41" x14ac:dyDescent="0.2">
      <c r="A35" s="174"/>
      <c r="B35" s="175" t="s">
        <v>28</v>
      </c>
      <c r="C35" s="176"/>
      <c r="D35" s="177"/>
      <c r="E35" s="178"/>
      <c r="F35" s="178"/>
      <c r="G35" s="179">
        <f>G8+G12</f>
        <v>0</v>
      </c>
      <c r="L35" t="e">
        <f>SUMIF(#REF!,L34,G7:G33)</f>
        <v>#REF!</v>
      </c>
      <c r="M35" t="e">
        <f>SUMIF(#REF!,M34,G7:G33)</f>
        <v>#REF!</v>
      </c>
      <c r="N35" t="s">
        <v>460</v>
      </c>
    </row>
    <row r="36" spans="1:41" x14ac:dyDescent="0.2">
      <c r="A36" s="3"/>
      <c r="B36" s="4"/>
      <c r="C36" s="150"/>
      <c r="D36" s="6"/>
      <c r="E36" s="3"/>
      <c r="F36" s="3"/>
      <c r="G36" s="3"/>
    </row>
    <row r="37" spans="1:41" x14ac:dyDescent="0.2">
      <c r="A37" s="3"/>
      <c r="B37" s="4"/>
      <c r="C37" s="150"/>
      <c r="D37" s="6"/>
      <c r="E37" s="3"/>
      <c r="F37" s="3"/>
      <c r="G37" s="3"/>
    </row>
    <row r="38" spans="1:41" x14ac:dyDescent="0.2">
      <c r="B38"/>
      <c r="C38"/>
    </row>
    <row r="39" spans="1:41" x14ac:dyDescent="0.2">
      <c r="B39"/>
      <c r="C39"/>
    </row>
    <row r="40" spans="1:41" x14ac:dyDescent="0.2">
      <c r="B40"/>
      <c r="C40"/>
    </row>
    <row r="41" spans="1:41" x14ac:dyDescent="0.2">
      <c r="B41"/>
      <c r="C41"/>
    </row>
    <row r="42" spans="1:41" x14ac:dyDescent="0.2">
      <c r="B42"/>
      <c r="C42"/>
    </row>
    <row r="43" spans="1:41" x14ac:dyDescent="0.2">
      <c r="B43"/>
      <c r="C43"/>
    </row>
    <row r="44" spans="1:41" x14ac:dyDescent="0.2">
      <c r="A44" s="3"/>
      <c r="B44" s="4"/>
      <c r="C44" s="150"/>
      <c r="D44" s="6"/>
      <c r="E44" s="3"/>
      <c r="F44" s="3"/>
      <c r="G44" s="3"/>
    </row>
    <row r="45" spans="1:41" x14ac:dyDescent="0.2">
      <c r="C45" s="151"/>
      <c r="D45" s="10"/>
      <c r="N45" t="s">
        <v>462</v>
      </c>
    </row>
    <row r="46" spans="1:41" x14ac:dyDescent="0.2">
      <c r="D46" s="10"/>
    </row>
    <row r="47" spans="1:41" x14ac:dyDescent="0.2">
      <c r="D47" s="10"/>
    </row>
    <row r="48" spans="1:41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9p36z72vdAVJziLRv+XKQuTClcTfgIZ7DYbtIRYX0WmeoAPyWM29wrL0pWk8MhexyGWZa/tJiWh3U0bHucLUw==" saltValue="VsSBfx3r0tuocRHa7Am2XQ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copies="0" r:id="rId1"/>
  <headerFooter>
    <oddFooter>&amp;RStránka &amp;P z &amp;N&amp;LZpracováno programem BUILDpower S,  © RTS, a.s.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AO5000"/>
  <sheetViews>
    <sheetView workbookViewId="0">
      <pane ySplit="7" topLeftCell="A8" activePane="bottomLeft" state="frozen"/>
      <selection pane="bottomLeft" activeCell="F10" sqref="F10"/>
    </sheetView>
  </sheetViews>
  <sheetFormatPr defaultRowHeight="12.75" outlineLevelRow="1" x14ac:dyDescent="0.2"/>
  <cols>
    <col min="1" max="1" width="3.42578125" customWidth="1"/>
    <col min="2" max="2" width="12.5703125" style="97" customWidth="1"/>
    <col min="3" max="3" width="38.28515625" style="9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0" max="10" width="0" hidden="1" customWidth="1"/>
    <col min="12" max="22" width="0" hidden="1" customWidth="1"/>
  </cols>
  <sheetData>
    <row r="1" spans="1:41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N1" t="s">
        <v>128</v>
      </c>
    </row>
    <row r="2" spans="1:41" ht="34.5" customHeight="1" x14ac:dyDescent="0.2">
      <c r="A2" s="47" t="s">
        <v>8</v>
      </c>
      <c r="B2" s="46" t="s">
        <v>35</v>
      </c>
      <c r="C2" s="234" t="s">
        <v>629</v>
      </c>
      <c r="D2" s="235"/>
      <c r="E2" s="235"/>
      <c r="F2" s="235"/>
      <c r="G2" s="236"/>
      <c r="N2" t="s">
        <v>129</v>
      </c>
    </row>
    <row r="3" spans="1:41" ht="24.95" customHeight="1" x14ac:dyDescent="0.2">
      <c r="A3" s="47" t="s">
        <v>9</v>
      </c>
      <c r="B3" s="46" t="s">
        <v>43</v>
      </c>
      <c r="C3" s="237" t="s">
        <v>44</v>
      </c>
      <c r="D3" s="235"/>
      <c r="E3" s="235"/>
      <c r="F3" s="235"/>
      <c r="G3" s="236"/>
      <c r="J3" s="97" t="s">
        <v>129</v>
      </c>
      <c r="N3" t="s">
        <v>130</v>
      </c>
    </row>
    <row r="4" spans="1:41" ht="24.95" customHeight="1" x14ac:dyDescent="0.2">
      <c r="A4" s="116" t="s">
        <v>10</v>
      </c>
      <c r="B4" s="117" t="s">
        <v>51</v>
      </c>
      <c r="C4" s="238" t="s">
        <v>52</v>
      </c>
      <c r="D4" s="239"/>
      <c r="E4" s="239"/>
      <c r="F4" s="239"/>
      <c r="G4" s="240"/>
      <c r="N4" t="s">
        <v>131</v>
      </c>
    </row>
    <row r="5" spans="1:41" x14ac:dyDescent="0.2">
      <c r="D5" s="10"/>
    </row>
    <row r="6" spans="1:41" x14ac:dyDescent="0.2">
      <c r="A6" s="119" t="s">
        <v>132</v>
      </c>
      <c r="B6" s="121" t="s">
        <v>133</v>
      </c>
      <c r="C6" s="121" t="s">
        <v>134</v>
      </c>
      <c r="D6" s="120" t="s">
        <v>135</v>
      </c>
      <c r="E6" s="119" t="s">
        <v>136</v>
      </c>
      <c r="F6" s="118" t="s">
        <v>137</v>
      </c>
      <c r="G6" s="119" t="s">
        <v>28</v>
      </c>
    </row>
    <row r="7" spans="1:41" hidden="1" x14ac:dyDescent="0.2">
      <c r="A7" s="3"/>
      <c r="B7" s="4"/>
      <c r="C7" s="4"/>
      <c r="D7" s="6"/>
      <c r="E7" s="124"/>
      <c r="F7" s="125"/>
      <c r="G7" s="125"/>
    </row>
    <row r="8" spans="1:41" ht="25.5" x14ac:dyDescent="0.2">
      <c r="A8" s="128" t="s">
        <v>141</v>
      </c>
      <c r="B8" s="129" t="s">
        <v>68</v>
      </c>
      <c r="C8" s="147" t="s">
        <v>69</v>
      </c>
      <c r="D8" s="130"/>
      <c r="E8" s="131"/>
      <c r="F8" s="132"/>
      <c r="G8" s="133">
        <f>SUMIF(N9:N11,"&lt;&gt;NOR",G9:G11)</f>
        <v>0</v>
      </c>
      <c r="N8" t="s">
        <v>142</v>
      </c>
    </row>
    <row r="9" spans="1:41" outlineLevel="1" x14ac:dyDescent="0.2">
      <c r="A9" s="140">
        <v>1</v>
      </c>
      <c r="B9" s="141" t="s">
        <v>541</v>
      </c>
      <c r="C9" s="149" t="s">
        <v>542</v>
      </c>
      <c r="D9" s="142" t="s">
        <v>394</v>
      </c>
      <c r="E9" s="143">
        <v>100</v>
      </c>
      <c r="F9" s="144"/>
      <c r="G9" s="145">
        <f>ROUND(E9*F9,2)</f>
        <v>0</v>
      </c>
      <c r="H9" s="123"/>
      <c r="I9" s="123"/>
      <c r="J9" s="123"/>
      <c r="K9" s="123"/>
      <c r="L9" s="123"/>
      <c r="M9" s="123"/>
      <c r="N9" s="123" t="s">
        <v>371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</row>
    <row r="10" spans="1:41" outlineLevel="1" x14ac:dyDescent="0.2">
      <c r="A10" s="140">
        <v>2</v>
      </c>
      <c r="B10" s="141" t="s">
        <v>543</v>
      </c>
      <c r="C10" s="149" t="s">
        <v>544</v>
      </c>
      <c r="D10" s="142" t="s">
        <v>394</v>
      </c>
      <c r="E10" s="143">
        <v>300</v>
      </c>
      <c r="F10" s="144"/>
      <c r="G10" s="145">
        <f>ROUND(E10*F10,2)</f>
        <v>0</v>
      </c>
      <c r="H10" s="123"/>
      <c r="I10" s="123"/>
      <c r="J10" s="123"/>
      <c r="K10" s="123"/>
      <c r="L10" s="123"/>
      <c r="M10" s="123"/>
      <c r="N10" s="123" t="s">
        <v>371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</row>
    <row r="11" spans="1:41" outlineLevel="1" x14ac:dyDescent="0.2">
      <c r="A11" s="140">
        <v>3</v>
      </c>
      <c r="B11" s="141" t="s">
        <v>545</v>
      </c>
      <c r="C11" s="149" t="s">
        <v>546</v>
      </c>
      <c r="D11" s="142" t="s">
        <v>394</v>
      </c>
      <c r="E11" s="143">
        <v>500</v>
      </c>
      <c r="F11" s="144"/>
      <c r="G11" s="145">
        <f>ROUND(E11*F11,2)</f>
        <v>0</v>
      </c>
      <c r="H11" s="123"/>
      <c r="I11" s="123"/>
      <c r="J11" s="123"/>
      <c r="K11" s="123"/>
      <c r="L11" s="123"/>
      <c r="M11" s="123"/>
      <c r="N11" s="123" t="s">
        <v>371</v>
      </c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</row>
    <row r="12" spans="1:41" ht="25.5" x14ac:dyDescent="0.2">
      <c r="A12" s="128" t="s">
        <v>141</v>
      </c>
      <c r="B12" s="129" t="s">
        <v>70</v>
      </c>
      <c r="C12" s="147" t="s">
        <v>71</v>
      </c>
      <c r="D12" s="130"/>
      <c r="E12" s="131"/>
      <c r="F12" s="132"/>
      <c r="G12" s="133">
        <f>SUMIF(N13:N14,"&lt;&gt;NOR",G13:G14)</f>
        <v>0</v>
      </c>
      <c r="N12" t="s">
        <v>142</v>
      </c>
    </row>
    <row r="13" spans="1:41" outlineLevel="1" x14ac:dyDescent="0.2">
      <c r="A13" s="140">
        <v>4</v>
      </c>
      <c r="B13" s="141" t="s">
        <v>547</v>
      </c>
      <c r="C13" s="149" t="s">
        <v>548</v>
      </c>
      <c r="D13" s="142" t="s">
        <v>394</v>
      </c>
      <c r="E13" s="143">
        <v>80</v>
      </c>
      <c r="F13" s="144"/>
      <c r="G13" s="145">
        <f>ROUND(E13*F13,2)</f>
        <v>0</v>
      </c>
      <c r="H13" s="123"/>
      <c r="I13" s="123"/>
      <c r="J13" s="123"/>
      <c r="K13" s="123"/>
      <c r="L13" s="123"/>
      <c r="M13" s="123"/>
      <c r="N13" s="123" t="s">
        <v>371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</row>
    <row r="14" spans="1:41" outlineLevel="1" x14ac:dyDescent="0.2">
      <c r="A14" s="140">
        <v>5</v>
      </c>
      <c r="B14" s="141" t="s">
        <v>549</v>
      </c>
      <c r="C14" s="149" t="s">
        <v>546</v>
      </c>
      <c r="D14" s="142" t="s">
        <v>394</v>
      </c>
      <c r="E14" s="143">
        <v>100</v>
      </c>
      <c r="F14" s="144"/>
      <c r="G14" s="145">
        <f>ROUND(E14*F14,2)</f>
        <v>0</v>
      </c>
      <c r="H14" s="123"/>
      <c r="I14" s="123"/>
      <c r="J14" s="123"/>
      <c r="K14" s="123"/>
      <c r="L14" s="123"/>
      <c r="M14" s="123"/>
      <c r="N14" s="123" t="s">
        <v>371</v>
      </c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</row>
    <row r="15" spans="1:41" ht="25.5" x14ac:dyDescent="0.2">
      <c r="A15" s="128" t="s">
        <v>141</v>
      </c>
      <c r="B15" s="129" t="s">
        <v>72</v>
      </c>
      <c r="C15" s="147" t="s">
        <v>73</v>
      </c>
      <c r="D15" s="130"/>
      <c r="E15" s="131"/>
      <c r="F15" s="132"/>
      <c r="G15" s="133">
        <f>SUMIF(N16:N21,"&lt;&gt;NOR",G16:G21)</f>
        <v>0</v>
      </c>
      <c r="N15" t="s">
        <v>142</v>
      </c>
    </row>
    <row r="16" spans="1:41" outlineLevel="1" x14ac:dyDescent="0.2">
      <c r="A16" s="140">
        <v>6</v>
      </c>
      <c r="B16" s="141" t="s">
        <v>550</v>
      </c>
      <c r="C16" s="149" t="s">
        <v>542</v>
      </c>
      <c r="D16" s="142" t="s">
        <v>394</v>
      </c>
      <c r="E16" s="143">
        <v>40</v>
      </c>
      <c r="F16" s="144"/>
      <c r="G16" s="145">
        <f t="shared" ref="G16:G21" si="0">ROUND(E16*F16,2)</f>
        <v>0</v>
      </c>
      <c r="H16" s="123"/>
      <c r="I16" s="123"/>
      <c r="J16" s="123"/>
      <c r="K16" s="123"/>
      <c r="L16" s="123"/>
      <c r="M16" s="123"/>
      <c r="N16" s="123" t="s">
        <v>371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</row>
    <row r="17" spans="1:41" outlineLevel="1" x14ac:dyDescent="0.2">
      <c r="A17" s="140">
        <v>7</v>
      </c>
      <c r="B17" s="141" t="s">
        <v>551</v>
      </c>
      <c r="C17" s="149" t="s">
        <v>544</v>
      </c>
      <c r="D17" s="142" t="s">
        <v>394</v>
      </c>
      <c r="E17" s="143">
        <v>50</v>
      </c>
      <c r="F17" s="144"/>
      <c r="G17" s="145">
        <f t="shared" si="0"/>
        <v>0</v>
      </c>
      <c r="H17" s="123"/>
      <c r="I17" s="123"/>
      <c r="J17" s="123"/>
      <c r="K17" s="123"/>
      <c r="L17" s="123"/>
      <c r="M17" s="123"/>
      <c r="N17" s="123" t="s">
        <v>371</v>
      </c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</row>
    <row r="18" spans="1:41" outlineLevel="1" x14ac:dyDescent="0.2">
      <c r="A18" s="140">
        <v>8</v>
      </c>
      <c r="B18" s="141" t="s">
        <v>552</v>
      </c>
      <c r="C18" s="149" t="s">
        <v>546</v>
      </c>
      <c r="D18" s="142" t="s">
        <v>394</v>
      </c>
      <c r="E18" s="143">
        <v>50</v>
      </c>
      <c r="F18" s="144"/>
      <c r="G18" s="145">
        <f t="shared" si="0"/>
        <v>0</v>
      </c>
      <c r="H18" s="123"/>
      <c r="I18" s="123"/>
      <c r="J18" s="123"/>
      <c r="K18" s="123"/>
      <c r="L18" s="123"/>
      <c r="M18" s="123"/>
      <c r="N18" s="123" t="s">
        <v>371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</row>
    <row r="19" spans="1:41" ht="22.5" outlineLevel="1" x14ac:dyDescent="0.2">
      <c r="A19" s="140">
        <v>9</v>
      </c>
      <c r="B19" s="141" t="s">
        <v>553</v>
      </c>
      <c r="C19" s="149" t="s">
        <v>554</v>
      </c>
      <c r="D19" s="142" t="s">
        <v>277</v>
      </c>
      <c r="E19" s="143">
        <v>1</v>
      </c>
      <c r="F19" s="144"/>
      <c r="G19" s="145">
        <f t="shared" si="0"/>
        <v>0</v>
      </c>
      <c r="H19" s="123"/>
      <c r="I19" s="123"/>
      <c r="J19" s="123"/>
      <c r="K19" s="123"/>
      <c r="L19" s="123"/>
      <c r="M19" s="123"/>
      <c r="N19" s="123" t="s">
        <v>371</v>
      </c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</row>
    <row r="20" spans="1:41" ht="22.5" outlineLevel="1" x14ac:dyDescent="0.2">
      <c r="A20" s="140">
        <v>10</v>
      </c>
      <c r="B20" s="141" t="s">
        <v>555</v>
      </c>
      <c r="C20" s="149" t="s">
        <v>556</v>
      </c>
      <c r="D20" s="142" t="s">
        <v>277</v>
      </c>
      <c r="E20" s="143">
        <v>1</v>
      </c>
      <c r="F20" s="144"/>
      <c r="G20" s="145">
        <f t="shared" si="0"/>
        <v>0</v>
      </c>
      <c r="H20" s="123"/>
      <c r="I20" s="123"/>
      <c r="J20" s="123"/>
      <c r="K20" s="123"/>
      <c r="L20" s="123"/>
      <c r="M20" s="123"/>
      <c r="N20" s="123" t="s">
        <v>371</v>
      </c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</row>
    <row r="21" spans="1:41" outlineLevel="1" x14ac:dyDescent="0.2">
      <c r="A21" s="134">
        <v>11</v>
      </c>
      <c r="B21" s="135" t="s">
        <v>557</v>
      </c>
      <c r="C21" s="148" t="s">
        <v>558</v>
      </c>
      <c r="D21" s="136" t="s">
        <v>277</v>
      </c>
      <c r="E21" s="137">
        <v>2</v>
      </c>
      <c r="F21" s="138"/>
      <c r="G21" s="139">
        <f t="shared" si="0"/>
        <v>0</v>
      </c>
      <c r="H21" s="123"/>
      <c r="I21" s="123"/>
      <c r="J21" s="123"/>
      <c r="K21" s="123"/>
      <c r="L21" s="123"/>
      <c r="M21" s="123"/>
      <c r="N21" s="123" t="s">
        <v>371</v>
      </c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</row>
    <row r="22" spans="1:41" x14ac:dyDescent="0.2">
      <c r="A22" s="158"/>
      <c r="B22" s="159"/>
      <c r="C22" s="171"/>
      <c r="D22" s="160"/>
      <c r="E22" s="172"/>
      <c r="F22" s="172"/>
      <c r="G22" s="173"/>
      <c r="L22">
        <v>15</v>
      </c>
      <c r="M22">
        <v>21</v>
      </c>
      <c r="N22" t="s">
        <v>138</v>
      </c>
    </row>
    <row r="23" spans="1:41" x14ac:dyDescent="0.2">
      <c r="A23" s="174"/>
      <c r="B23" s="175" t="s">
        <v>28</v>
      </c>
      <c r="C23" s="176"/>
      <c r="D23" s="177"/>
      <c r="E23" s="178"/>
      <c r="F23" s="178"/>
      <c r="G23" s="179">
        <f>G8+G12+G15</f>
        <v>0</v>
      </c>
      <c r="L23" t="e">
        <f>SUMIF(#REF!,L22,G7:G21)</f>
        <v>#REF!</v>
      </c>
      <c r="M23" t="e">
        <f>SUMIF(#REF!,M22,G7:G21)</f>
        <v>#REF!</v>
      </c>
      <c r="N23" t="s">
        <v>460</v>
      </c>
    </row>
    <row r="24" spans="1:41" x14ac:dyDescent="0.2">
      <c r="A24" s="3"/>
      <c r="B24" s="4"/>
      <c r="C24" s="150"/>
      <c r="D24" s="6"/>
      <c r="E24" s="3"/>
      <c r="F24" s="3"/>
      <c r="G24" s="3"/>
    </row>
    <row r="25" spans="1:41" x14ac:dyDescent="0.2">
      <c r="A25" s="3"/>
      <c r="B25" s="4"/>
      <c r="C25" s="150"/>
      <c r="D25" s="6"/>
      <c r="E25" s="3"/>
      <c r="F25" s="3"/>
      <c r="G25" s="3"/>
    </row>
    <row r="26" spans="1:41" x14ac:dyDescent="0.2">
      <c r="B26"/>
      <c r="C26"/>
    </row>
    <row r="27" spans="1:41" x14ac:dyDescent="0.2">
      <c r="B27"/>
      <c r="C27"/>
    </row>
    <row r="28" spans="1:41" x14ac:dyDescent="0.2">
      <c r="B28"/>
      <c r="C28"/>
    </row>
    <row r="29" spans="1:41" x14ac:dyDescent="0.2">
      <c r="B29"/>
      <c r="C29"/>
    </row>
    <row r="30" spans="1:41" x14ac:dyDescent="0.2">
      <c r="B30"/>
      <c r="C30"/>
    </row>
    <row r="31" spans="1:41" x14ac:dyDescent="0.2">
      <c r="B31"/>
      <c r="C31"/>
    </row>
    <row r="32" spans="1:41" x14ac:dyDescent="0.2">
      <c r="B32"/>
      <c r="C32"/>
    </row>
    <row r="33" spans="3:14" x14ac:dyDescent="0.2">
      <c r="C33" s="151"/>
      <c r="D33" s="10"/>
      <c r="N33" t="s">
        <v>462</v>
      </c>
    </row>
    <row r="34" spans="3:14" x14ac:dyDescent="0.2">
      <c r="D34" s="10"/>
    </row>
    <row r="35" spans="3:14" x14ac:dyDescent="0.2">
      <c r="D35" s="10"/>
    </row>
    <row r="36" spans="3:14" x14ac:dyDescent="0.2">
      <c r="D36" s="10"/>
    </row>
    <row r="37" spans="3:14" x14ac:dyDescent="0.2">
      <c r="D37" s="10"/>
    </row>
    <row r="38" spans="3:14" x14ac:dyDescent="0.2">
      <c r="D38" s="10"/>
    </row>
    <row r="39" spans="3:14" x14ac:dyDescent="0.2">
      <c r="D39" s="10"/>
    </row>
    <row r="40" spans="3:14" x14ac:dyDescent="0.2">
      <c r="D40" s="10"/>
    </row>
    <row r="41" spans="3:14" x14ac:dyDescent="0.2">
      <c r="D41" s="10"/>
    </row>
    <row r="42" spans="3:14" x14ac:dyDescent="0.2">
      <c r="D42" s="10"/>
    </row>
    <row r="43" spans="3:14" x14ac:dyDescent="0.2">
      <c r="D43" s="10"/>
    </row>
    <row r="44" spans="3:14" x14ac:dyDescent="0.2">
      <c r="D44" s="10"/>
    </row>
    <row r="45" spans="3:14" x14ac:dyDescent="0.2">
      <c r="D45" s="10"/>
    </row>
    <row r="46" spans="3:14" x14ac:dyDescent="0.2">
      <c r="D46" s="10"/>
    </row>
    <row r="47" spans="3:14" x14ac:dyDescent="0.2">
      <c r="D47" s="10"/>
    </row>
    <row r="48" spans="3:1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KN+XE27SwWUhJ23B/INWr2RwN9ACcR/NQguetnZ3dKVvUzXuqsWxWdl0T+TqCFTNU5cMUkZWEVZN+maptD6iQ==" saltValue="2ZzuoTATbHPpMxTsQ+mFdg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copies="0" r:id="rId1"/>
  <headerFooter>
    <oddFooter>&amp;RStránka &amp;P z &amp;N&amp;LZpracováno programem BUILDpower S,  © RTS, a.s.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AO5000"/>
  <sheetViews>
    <sheetView tabSelected="1" workbookViewId="0">
      <pane ySplit="7" topLeftCell="A28" activePane="bottomLeft" state="frozen"/>
      <selection pane="bottomLeft" activeCell="B31" sqref="B31"/>
    </sheetView>
  </sheetViews>
  <sheetFormatPr defaultRowHeight="12.75" outlineLevelRow="1" x14ac:dyDescent="0.2"/>
  <cols>
    <col min="1" max="1" width="3.42578125" customWidth="1"/>
    <col min="2" max="2" width="12.5703125" style="97" customWidth="1"/>
    <col min="3" max="3" width="38.28515625" style="9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0" max="10" width="0" hidden="1" customWidth="1"/>
    <col min="12" max="22" width="0" hidden="1" customWidth="1"/>
  </cols>
  <sheetData>
    <row r="1" spans="1:41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N1" t="s">
        <v>128</v>
      </c>
    </row>
    <row r="2" spans="1:41" ht="32.25" customHeight="1" x14ac:dyDescent="0.2">
      <c r="A2" s="47" t="s">
        <v>8</v>
      </c>
      <c r="B2" s="46" t="s">
        <v>35</v>
      </c>
      <c r="C2" s="234" t="s">
        <v>629</v>
      </c>
      <c r="D2" s="235"/>
      <c r="E2" s="235"/>
      <c r="F2" s="235"/>
      <c r="G2" s="236"/>
      <c r="N2" t="s">
        <v>129</v>
      </c>
    </row>
    <row r="3" spans="1:41" ht="24.95" customHeight="1" x14ac:dyDescent="0.2">
      <c r="A3" s="47" t="s">
        <v>9</v>
      </c>
      <c r="B3" s="46" t="s">
        <v>43</v>
      </c>
      <c r="C3" s="237" t="s">
        <v>44</v>
      </c>
      <c r="D3" s="235"/>
      <c r="E3" s="235"/>
      <c r="F3" s="235"/>
      <c r="G3" s="236"/>
      <c r="J3" s="97" t="s">
        <v>129</v>
      </c>
      <c r="N3" t="s">
        <v>130</v>
      </c>
    </row>
    <row r="4" spans="1:41" ht="24.95" customHeight="1" x14ac:dyDescent="0.2">
      <c r="A4" s="116" t="s">
        <v>10</v>
      </c>
      <c r="B4" s="117" t="s">
        <v>53</v>
      </c>
      <c r="C4" s="238" t="s">
        <v>54</v>
      </c>
      <c r="D4" s="239"/>
      <c r="E4" s="239"/>
      <c r="F4" s="239"/>
      <c r="G4" s="240"/>
      <c r="N4" t="s">
        <v>131</v>
      </c>
    </row>
    <row r="5" spans="1:41" x14ac:dyDescent="0.2">
      <c r="D5" s="10"/>
    </row>
    <row r="6" spans="1:41" x14ac:dyDescent="0.2">
      <c r="A6" s="119" t="s">
        <v>132</v>
      </c>
      <c r="B6" s="121" t="s">
        <v>133</v>
      </c>
      <c r="C6" s="121" t="s">
        <v>134</v>
      </c>
      <c r="D6" s="120" t="s">
        <v>135</v>
      </c>
      <c r="E6" s="119" t="s">
        <v>136</v>
      </c>
      <c r="F6" s="118" t="s">
        <v>137</v>
      </c>
      <c r="G6" s="119" t="s">
        <v>28</v>
      </c>
    </row>
    <row r="7" spans="1:41" hidden="1" x14ac:dyDescent="0.2">
      <c r="A7" s="3"/>
      <c r="B7" s="4"/>
      <c r="C7" s="4"/>
      <c r="D7" s="6"/>
      <c r="E7" s="124"/>
      <c r="F7" s="125"/>
      <c r="G7" s="125"/>
    </row>
    <row r="8" spans="1:41" x14ac:dyDescent="0.2">
      <c r="A8" s="128" t="s">
        <v>141</v>
      </c>
      <c r="B8" s="129" t="s">
        <v>76</v>
      </c>
      <c r="C8" s="147" t="s">
        <v>77</v>
      </c>
      <c r="D8" s="130"/>
      <c r="E8" s="131"/>
      <c r="F8" s="132"/>
      <c r="G8" s="133">
        <f>SUMIF(N9:N12,"&lt;&gt;NOR",G9:G12)</f>
        <v>0</v>
      </c>
      <c r="N8" t="s">
        <v>142</v>
      </c>
    </row>
    <row r="9" spans="1:41" ht="33.75" outlineLevel="1" x14ac:dyDescent="0.2">
      <c r="A9" s="140">
        <v>1</v>
      </c>
      <c r="B9" s="141" t="s">
        <v>559</v>
      </c>
      <c r="C9" s="149" t="s">
        <v>560</v>
      </c>
      <c r="D9" s="142" t="s">
        <v>561</v>
      </c>
      <c r="E9" s="143">
        <v>1</v>
      </c>
      <c r="F9" s="144"/>
      <c r="G9" s="145">
        <f>ROUND(E9*F9,2)</f>
        <v>0</v>
      </c>
      <c r="H9" s="123"/>
      <c r="I9" s="123"/>
      <c r="J9" s="123"/>
      <c r="K9" s="123"/>
      <c r="L9" s="123"/>
      <c r="M9" s="123"/>
      <c r="N9" s="123" t="s">
        <v>499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</row>
    <row r="10" spans="1:41" ht="22.5" outlineLevel="1" x14ac:dyDescent="0.2">
      <c r="A10" s="140">
        <v>2</v>
      </c>
      <c r="B10" s="141" t="s">
        <v>497</v>
      </c>
      <c r="C10" s="149" t="s">
        <v>562</v>
      </c>
      <c r="D10" s="142" t="s">
        <v>194</v>
      </c>
      <c r="E10" s="143">
        <v>190</v>
      </c>
      <c r="F10" s="144"/>
      <c r="G10" s="145">
        <f>ROUND(E10*F10,2)</f>
        <v>0</v>
      </c>
      <c r="H10" s="123"/>
      <c r="I10" s="123"/>
      <c r="J10" s="123"/>
      <c r="K10" s="123"/>
      <c r="L10" s="123"/>
      <c r="M10" s="123"/>
      <c r="N10" s="123" t="s">
        <v>499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</row>
    <row r="11" spans="1:41" outlineLevel="1" x14ac:dyDescent="0.2">
      <c r="A11" s="140">
        <v>3</v>
      </c>
      <c r="B11" s="141" t="s">
        <v>563</v>
      </c>
      <c r="C11" s="149" t="s">
        <v>564</v>
      </c>
      <c r="D11" s="142" t="s">
        <v>318</v>
      </c>
      <c r="E11" s="143">
        <v>69</v>
      </c>
      <c r="F11" s="144"/>
      <c r="G11" s="145">
        <f>ROUND(E11*F11,2)</f>
        <v>0</v>
      </c>
      <c r="H11" s="123"/>
      <c r="I11" s="123"/>
      <c r="J11" s="123"/>
      <c r="K11" s="123"/>
      <c r="L11" s="123"/>
      <c r="M11" s="123"/>
      <c r="N11" s="123" t="s">
        <v>499</v>
      </c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</row>
    <row r="12" spans="1:41" ht="22.5" outlineLevel="1" x14ac:dyDescent="0.2">
      <c r="A12" s="140">
        <v>4</v>
      </c>
      <c r="B12" s="141" t="s">
        <v>565</v>
      </c>
      <c r="C12" s="149" t="s">
        <v>566</v>
      </c>
      <c r="D12" s="142" t="s">
        <v>561</v>
      </c>
      <c r="E12" s="143">
        <v>1</v>
      </c>
      <c r="F12" s="144"/>
      <c r="G12" s="145">
        <f>ROUND(E12*F12,2)</f>
        <v>0</v>
      </c>
      <c r="H12" s="123"/>
      <c r="I12" s="123"/>
      <c r="J12" s="123"/>
      <c r="K12" s="123"/>
      <c r="L12" s="123"/>
      <c r="M12" s="123"/>
      <c r="N12" s="123" t="s">
        <v>499</v>
      </c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</row>
    <row r="13" spans="1:41" x14ac:dyDescent="0.2">
      <c r="A13" s="128" t="s">
        <v>141</v>
      </c>
      <c r="B13" s="129" t="s">
        <v>81</v>
      </c>
      <c r="C13" s="147" t="s">
        <v>82</v>
      </c>
      <c r="D13" s="130"/>
      <c r="E13" s="131"/>
      <c r="F13" s="132"/>
      <c r="G13" s="133">
        <f>SUMIF(N14:N15,"&lt;&gt;NOR",G14:G15)</f>
        <v>0</v>
      </c>
      <c r="N13" t="s">
        <v>142</v>
      </c>
    </row>
    <row r="14" spans="1:41" outlineLevel="1" x14ac:dyDescent="0.2">
      <c r="A14" s="140">
        <v>5</v>
      </c>
      <c r="B14" s="141" t="s">
        <v>567</v>
      </c>
      <c r="C14" s="149" t="s">
        <v>568</v>
      </c>
      <c r="D14" s="142" t="s">
        <v>277</v>
      </c>
      <c r="E14" s="143">
        <v>4</v>
      </c>
      <c r="F14" s="144"/>
      <c r="G14" s="145">
        <f>ROUND(E14*F14,2)</f>
        <v>0</v>
      </c>
      <c r="H14" s="123"/>
      <c r="I14" s="123"/>
      <c r="J14" s="123"/>
      <c r="K14" s="123"/>
      <c r="L14" s="123"/>
      <c r="M14" s="123"/>
      <c r="N14" s="123" t="s">
        <v>499</v>
      </c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</row>
    <row r="15" spans="1:41" outlineLevel="1" x14ac:dyDescent="0.2">
      <c r="A15" s="140">
        <v>6</v>
      </c>
      <c r="B15" s="141" t="s">
        <v>569</v>
      </c>
      <c r="C15" s="149" t="s">
        <v>570</v>
      </c>
      <c r="D15" s="142" t="s">
        <v>571</v>
      </c>
      <c r="E15" s="143">
        <v>4</v>
      </c>
      <c r="F15" s="144"/>
      <c r="G15" s="145">
        <f>ROUND(E15*F15,2)</f>
        <v>0</v>
      </c>
      <c r="H15" s="123"/>
      <c r="I15" s="123"/>
      <c r="J15" s="123"/>
      <c r="K15" s="123"/>
      <c r="L15" s="123"/>
      <c r="M15" s="123"/>
      <c r="N15" s="123" t="s">
        <v>499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</row>
    <row r="16" spans="1:41" x14ac:dyDescent="0.2">
      <c r="A16" s="128" t="s">
        <v>141</v>
      </c>
      <c r="B16" s="129" t="s">
        <v>86</v>
      </c>
      <c r="C16" s="147" t="s">
        <v>87</v>
      </c>
      <c r="D16" s="130"/>
      <c r="E16" s="131"/>
      <c r="F16" s="132"/>
      <c r="G16" s="133">
        <f>SUMIF(N17:N23,"&lt;&gt;NOR",G17:G23)</f>
        <v>0</v>
      </c>
      <c r="N16" t="s">
        <v>142</v>
      </c>
    </row>
    <row r="17" spans="1:41" ht="22.5" outlineLevel="1" x14ac:dyDescent="0.2">
      <c r="A17" s="140">
        <v>7</v>
      </c>
      <c r="B17" s="141" t="s">
        <v>572</v>
      </c>
      <c r="C17" s="149" t="s">
        <v>573</v>
      </c>
      <c r="D17" s="142" t="s">
        <v>318</v>
      </c>
      <c r="E17" s="143">
        <v>25</v>
      </c>
      <c r="F17" s="144"/>
      <c r="G17" s="145">
        <f t="shared" ref="G17:G23" si="0">ROUND(E17*F17,2)</f>
        <v>0</v>
      </c>
      <c r="H17" s="123"/>
      <c r="I17" s="123"/>
      <c r="J17" s="123"/>
      <c r="K17" s="123"/>
      <c r="L17" s="123"/>
      <c r="M17" s="123"/>
      <c r="N17" s="123" t="s">
        <v>371</v>
      </c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</row>
    <row r="18" spans="1:41" ht="22.5" outlineLevel="1" x14ac:dyDescent="0.2">
      <c r="A18" s="140">
        <v>8</v>
      </c>
      <c r="B18" s="141" t="s">
        <v>574</v>
      </c>
      <c r="C18" s="149" t="s">
        <v>575</v>
      </c>
      <c r="D18" s="142" t="s">
        <v>277</v>
      </c>
      <c r="E18" s="143">
        <v>2</v>
      </c>
      <c r="F18" s="144"/>
      <c r="G18" s="145">
        <f t="shared" si="0"/>
        <v>0</v>
      </c>
      <c r="H18" s="123"/>
      <c r="I18" s="123"/>
      <c r="J18" s="123"/>
      <c r="K18" s="123"/>
      <c r="L18" s="123"/>
      <c r="M18" s="123"/>
      <c r="N18" s="123" t="s">
        <v>499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</row>
    <row r="19" spans="1:41" outlineLevel="1" x14ac:dyDescent="0.2">
      <c r="A19" s="140">
        <v>9</v>
      </c>
      <c r="B19" s="141" t="s">
        <v>576</v>
      </c>
      <c r="C19" s="149" t="s">
        <v>577</v>
      </c>
      <c r="D19" s="142" t="s">
        <v>277</v>
      </c>
      <c r="E19" s="143">
        <v>4</v>
      </c>
      <c r="F19" s="144"/>
      <c r="G19" s="145">
        <f t="shared" si="0"/>
        <v>0</v>
      </c>
      <c r="H19" s="123"/>
      <c r="I19" s="123"/>
      <c r="J19" s="123"/>
      <c r="K19" s="123"/>
      <c r="L19" s="123"/>
      <c r="M19" s="123"/>
      <c r="N19" s="123" t="s">
        <v>499</v>
      </c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</row>
    <row r="20" spans="1:41" ht="22.5" outlineLevel="1" x14ac:dyDescent="0.2">
      <c r="A20" s="140">
        <v>10</v>
      </c>
      <c r="B20" s="141" t="s">
        <v>578</v>
      </c>
      <c r="C20" s="149" t="s">
        <v>579</v>
      </c>
      <c r="D20" s="142" t="s">
        <v>277</v>
      </c>
      <c r="E20" s="143">
        <v>3</v>
      </c>
      <c r="F20" s="144"/>
      <c r="G20" s="145">
        <f t="shared" si="0"/>
        <v>0</v>
      </c>
      <c r="H20" s="123"/>
      <c r="I20" s="123"/>
      <c r="J20" s="123"/>
      <c r="K20" s="123"/>
      <c r="L20" s="123"/>
      <c r="M20" s="123"/>
      <c r="N20" s="123" t="s">
        <v>499</v>
      </c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</row>
    <row r="21" spans="1:41" ht="22.5" outlineLevel="1" x14ac:dyDescent="0.2">
      <c r="A21" s="140">
        <v>11</v>
      </c>
      <c r="B21" s="141" t="s">
        <v>580</v>
      </c>
      <c r="C21" s="149" t="s">
        <v>581</v>
      </c>
      <c r="D21" s="142" t="s">
        <v>277</v>
      </c>
      <c r="E21" s="143">
        <v>1</v>
      </c>
      <c r="F21" s="144"/>
      <c r="G21" s="145">
        <f t="shared" si="0"/>
        <v>0</v>
      </c>
      <c r="H21" s="123"/>
      <c r="I21" s="123"/>
      <c r="J21" s="123"/>
      <c r="K21" s="123"/>
      <c r="L21" s="123"/>
      <c r="M21" s="123"/>
      <c r="N21" s="123" t="s">
        <v>499</v>
      </c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</row>
    <row r="22" spans="1:41" ht="22.5" outlineLevel="1" x14ac:dyDescent="0.2">
      <c r="A22" s="140">
        <v>12</v>
      </c>
      <c r="B22" s="141" t="s">
        <v>582</v>
      </c>
      <c r="C22" s="149" t="s">
        <v>583</v>
      </c>
      <c r="D22" s="142" t="s">
        <v>277</v>
      </c>
      <c r="E22" s="143">
        <v>1</v>
      </c>
      <c r="F22" s="144"/>
      <c r="G22" s="145">
        <f t="shared" si="0"/>
        <v>0</v>
      </c>
      <c r="H22" s="123"/>
      <c r="I22" s="123"/>
      <c r="J22" s="123"/>
      <c r="K22" s="123"/>
      <c r="L22" s="123"/>
      <c r="M22" s="123"/>
      <c r="N22" s="123" t="s">
        <v>499</v>
      </c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</row>
    <row r="23" spans="1:41" outlineLevel="1" x14ac:dyDescent="0.2">
      <c r="A23" s="140">
        <v>13</v>
      </c>
      <c r="B23" s="141" t="s">
        <v>584</v>
      </c>
      <c r="C23" s="149" t="s">
        <v>585</v>
      </c>
      <c r="D23" s="142" t="s">
        <v>561</v>
      </c>
      <c r="E23" s="143">
        <v>1</v>
      </c>
      <c r="F23" s="144"/>
      <c r="G23" s="145">
        <f t="shared" si="0"/>
        <v>0</v>
      </c>
      <c r="H23" s="123"/>
      <c r="I23" s="123"/>
      <c r="J23" s="123"/>
      <c r="K23" s="123"/>
      <c r="L23" s="123"/>
      <c r="M23" s="123"/>
      <c r="N23" s="123" t="s">
        <v>499</v>
      </c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</row>
    <row r="24" spans="1:41" x14ac:dyDescent="0.2">
      <c r="A24" s="128" t="s">
        <v>141</v>
      </c>
      <c r="B24" s="129" t="s">
        <v>89</v>
      </c>
      <c r="C24" s="147" t="s">
        <v>90</v>
      </c>
      <c r="D24" s="130"/>
      <c r="E24" s="131"/>
      <c r="F24" s="132"/>
      <c r="G24" s="133">
        <f>SUMIF(N25:N42,"&lt;&gt;NOR",G25:G42)</f>
        <v>0</v>
      </c>
      <c r="N24" t="s">
        <v>142</v>
      </c>
    </row>
    <row r="25" spans="1:41" outlineLevel="1" x14ac:dyDescent="0.2">
      <c r="A25" s="140">
        <v>14</v>
      </c>
      <c r="B25" s="141" t="s">
        <v>586</v>
      </c>
      <c r="C25" s="149" t="s">
        <v>587</v>
      </c>
      <c r="D25" s="142" t="s">
        <v>318</v>
      </c>
      <c r="E25" s="143">
        <v>9</v>
      </c>
      <c r="F25" s="144"/>
      <c r="G25" s="145">
        <f t="shared" ref="G25:G42" si="1">ROUND(E25*F25,2)</f>
        <v>0</v>
      </c>
      <c r="H25" s="123"/>
      <c r="I25" s="123"/>
      <c r="J25" s="123"/>
      <c r="K25" s="123"/>
      <c r="L25" s="123"/>
      <c r="M25" s="123"/>
      <c r="N25" s="123" t="s">
        <v>499</v>
      </c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</row>
    <row r="26" spans="1:41" outlineLevel="1" x14ac:dyDescent="0.2">
      <c r="A26" s="140">
        <v>15</v>
      </c>
      <c r="B26" s="141" t="s">
        <v>588</v>
      </c>
      <c r="C26" s="149" t="s">
        <v>589</v>
      </c>
      <c r="D26" s="142" t="s">
        <v>318</v>
      </c>
      <c r="E26" s="143">
        <v>58</v>
      </c>
      <c r="F26" s="144"/>
      <c r="G26" s="145">
        <f t="shared" si="1"/>
        <v>0</v>
      </c>
      <c r="H26" s="123"/>
      <c r="I26" s="123"/>
      <c r="J26" s="123"/>
      <c r="K26" s="123"/>
      <c r="L26" s="123"/>
      <c r="M26" s="123"/>
      <c r="N26" s="123" t="s">
        <v>499</v>
      </c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</row>
    <row r="27" spans="1:41" outlineLevel="1" x14ac:dyDescent="0.2">
      <c r="A27" s="140">
        <v>16</v>
      </c>
      <c r="B27" s="141" t="s">
        <v>590</v>
      </c>
      <c r="C27" s="149" t="s">
        <v>591</v>
      </c>
      <c r="D27" s="142" t="s">
        <v>277</v>
      </c>
      <c r="E27" s="143">
        <v>2</v>
      </c>
      <c r="F27" s="144"/>
      <c r="G27" s="145">
        <f t="shared" si="1"/>
        <v>0</v>
      </c>
      <c r="H27" s="123"/>
      <c r="I27" s="123"/>
      <c r="J27" s="123"/>
      <c r="K27" s="123"/>
      <c r="L27" s="123"/>
      <c r="M27" s="123"/>
      <c r="N27" s="123" t="s">
        <v>499</v>
      </c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</row>
    <row r="28" spans="1:41" ht="22.5" outlineLevel="1" x14ac:dyDescent="0.2">
      <c r="A28" s="140">
        <v>17</v>
      </c>
      <c r="B28" s="141" t="s">
        <v>592</v>
      </c>
      <c r="C28" s="149" t="s">
        <v>593</v>
      </c>
      <c r="D28" s="142" t="s">
        <v>277</v>
      </c>
      <c r="E28" s="143">
        <v>10</v>
      </c>
      <c r="F28" s="144"/>
      <c r="G28" s="145">
        <f t="shared" si="1"/>
        <v>0</v>
      </c>
      <c r="H28" s="123"/>
      <c r="I28" s="123"/>
      <c r="J28" s="123"/>
      <c r="K28" s="123"/>
      <c r="L28" s="123"/>
      <c r="M28" s="123"/>
      <c r="N28" s="123" t="s">
        <v>499</v>
      </c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</row>
    <row r="29" spans="1:41" outlineLevel="1" x14ac:dyDescent="0.2">
      <c r="A29" s="140">
        <v>18</v>
      </c>
      <c r="B29" s="141" t="s">
        <v>594</v>
      </c>
      <c r="C29" s="149" t="s">
        <v>595</v>
      </c>
      <c r="D29" s="142" t="s">
        <v>277</v>
      </c>
      <c r="E29" s="143">
        <v>1</v>
      </c>
      <c r="F29" s="144"/>
      <c r="G29" s="145">
        <f t="shared" si="1"/>
        <v>0</v>
      </c>
      <c r="H29" s="123"/>
      <c r="I29" s="123"/>
      <c r="J29" s="123"/>
      <c r="K29" s="123"/>
      <c r="L29" s="123"/>
      <c r="M29" s="123"/>
      <c r="N29" s="123" t="s">
        <v>499</v>
      </c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</row>
    <row r="30" spans="1:41" ht="22.5" outlineLevel="1" x14ac:dyDescent="0.2">
      <c r="A30" s="140">
        <v>19</v>
      </c>
      <c r="B30" s="141" t="s">
        <v>596</v>
      </c>
      <c r="C30" s="149" t="s">
        <v>597</v>
      </c>
      <c r="D30" s="142" t="s">
        <v>277</v>
      </c>
      <c r="E30" s="143">
        <v>1</v>
      </c>
      <c r="F30" s="144"/>
      <c r="G30" s="145">
        <f t="shared" si="1"/>
        <v>0</v>
      </c>
      <c r="H30" s="123"/>
      <c r="I30" s="123"/>
      <c r="J30" s="123"/>
      <c r="K30" s="123"/>
      <c r="L30" s="123"/>
      <c r="M30" s="123"/>
      <c r="N30" s="123" t="s">
        <v>371</v>
      </c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</row>
    <row r="31" spans="1:41" ht="22.5" outlineLevel="1" x14ac:dyDescent="0.2">
      <c r="A31" s="140">
        <v>20</v>
      </c>
      <c r="B31" s="141" t="s">
        <v>598</v>
      </c>
      <c r="C31" s="149" t="s">
        <v>599</v>
      </c>
      <c r="D31" s="142" t="s">
        <v>318</v>
      </c>
      <c r="E31" s="143">
        <v>110</v>
      </c>
      <c r="F31" s="144"/>
      <c r="G31" s="145">
        <f t="shared" si="1"/>
        <v>0</v>
      </c>
      <c r="H31" s="123"/>
      <c r="I31" s="123"/>
      <c r="J31" s="123"/>
      <c r="K31" s="123"/>
      <c r="L31" s="123"/>
      <c r="M31" s="123"/>
      <c r="N31" s="123" t="s">
        <v>499</v>
      </c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</row>
    <row r="32" spans="1:41" outlineLevel="1" x14ac:dyDescent="0.2">
      <c r="A32" s="140">
        <v>21</v>
      </c>
      <c r="B32" s="141" t="s">
        <v>600</v>
      </c>
      <c r="C32" s="149" t="s">
        <v>601</v>
      </c>
      <c r="D32" s="142" t="s">
        <v>277</v>
      </c>
      <c r="E32" s="143">
        <v>4</v>
      </c>
      <c r="F32" s="144"/>
      <c r="G32" s="145">
        <f t="shared" si="1"/>
        <v>0</v>
      </c>
      <c r="H32" s="123"/>
      <c r="I32" s="123"/>
      <c r="J32" s="123"/>
      <c r="K32" s="123"/>
      <c r="L32" s="123"/>
      <c r="M32" s="123"/>
      <c r="N32" s="123" t="s">
        <v>499</v>
      </c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</row>
    <row r="33" spans="1:41" outlineLevel="1" x14ac:dyDescent="0.2">
      <c r="A33" s="140">
        <v>22</v>
      </c>
      <c r="B33" s="141" t="s">
        <v>602</v>
      </c>
      <c r="C33" s="149" t="s">
        <v>603</v>
      </c>
      <c r="D33" s="142" t="s">
        <v>277</v>
      </c>
      <c r="E33" s="143">
        <v>18</v>
      </c>
      <c r="F33" s="144"/>
      <c r="G33" s="145">
        <f t="shared" si="1"/>
        <v>0</v>
      </c>
      <c r="H33" s="123"/>
      <c r="I33" s="123"/>
      <c r="J33" s="123"/>
      <c r="K33" s="123"/>
      <c r="L33" s="123"/>
      <c r="M33" s="123"/>
      <c r="N33" s="123" t="s">
        <v>499</v>
      </c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</row>
    <row r="34" spans="1:41" outlineLevel="1" x14ac:dyDescent="0.2">
      <c r="A34" s="140">
        <v>23</v>
      </c>
      <c r="B34" s="141" t="s">
        <v>604</v>
      </c>
      <c r="C34" s="149" t="s">
        <v>605</v>
      </c>
      <c r="D34" s="142" t="s">
        <v>277</v>
      </c>
      <c r="E34" s="143">
        <v>3</v>
      </c>
      <c r="F34" s="144"/>
      <c r="G34" s="145">
        <f t="shared" si="1"/>
        <v>0</v>
      </c>
      <c r="H34" s="123"/>
      <c r="I34" s="123"/>
      <c r="J34" s="123"/>
      <c r="K34" s="123"/>
      <c r="L34" s="123"/>
      <c r="M34" s="123"/>
      <c r="N34" s="123" t="s">
        <v>499</v>
      </c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</row>
    <row r="35" spans="1:41" ht="22.5" outlineLevel="1" x14ac:dyDescent="0.2">
      <c r="A35" s="140">
        <v>24</v>
      </c>
      <c r="B35" s="141" t="s">
        <v>606</v>
      </c>
      <c r="C35" s="149" t="s">
        <v>607</v>
      </c>
      <c r="D35" s="142" t="s">
        <v>277</v>
      </c>
      <c r="E35" s="143">
        <v>4</v>
      </c>
      <c r="F35" s="144"/>
      <c r="G35" s="145">
        <f t="shared" si="1"/>
        <v>0</v>
      </c>
      <c r="H35" s="123"/>
      <c r="I35" s="123"/>
      <c r="J35" s="123"/>
      <c r="K35" s="123"/>
      <c r="L35" s="123"/>
      <c r="M35" s="123"/>
      <c r="N35" s="123" t="s">
        <v>499</v>
      </c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</row>
    <row r="36" spans="1:41" ht="22.5" outlineLevel="1" x14ac:dyDescent="0.2">
      <c r="A36" s="140">
        <v>25</v>
      </c>
      <c r="B36" s="141" t="s">
        <v>608</v>
      </c>
      <c r="C36" s="149" t="s">
        <v>609</v>
      </c>
      <c r="D36" s="142" t="s">
        <v>277</v>
      </c>
      <c r="E36" s="143">
        <v>1</v>
      </c>
      <c r="F36" s="144"/>
      <c r="G36" s="145">
        <f t="shared" si="1"/>
        <v>0</v>
      </c>
      <c r="H36" s="123"/>
      <c r="I36" s="123"/>
      <c r="J36" s="123"/>
      <c r="K36" s="123"/>
      <c r="L36" s="123"/>
      <c r="M36" s="123"/>
      <c r="N36" s="123" t="s">
        <v>499</v>
      </c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</row>
    <row r="37" spans="1:41" ht="22.5" outlineLevel="1" x14ac:dyDescent="0.2">
      <c r="A37" s="140">
        <v>26</v>
      </c>
      <c r="B37" s="141" t="s">
        <v>610</v>
      </c>
      <c r="C37" s="149" t="s">
        <v>611</v>
      </c>
      <c r="D37" s="142" t="s">
        <v>277</v>
      </c>
      <c r="E37" s="143">
        <v>8</v>
      </c>
      <c r="F37" s="144"/>
      <c r="G37" s="145">
        <f t="shared" si="1"/>
        <v>0</v>
      </c>
      <c r="H37" s="123"/>
      <c r="I37" s="123"/>
      <c r="J37" s="123"/>
      <c r="K37" s="123"/>
      <c r="L37" s="123"/>
      <c r="M37" s="123"/>
      <c r="N37" s="123" t="s">
        <v>499</v>
      </c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</row>
    <row r="38" spans="1:41" outlineLevel="1" x14ac:dyDescent="0.2">
      <c r="A38" s="140">
        <v>27</v>
      </c>
      <c r="B38" s="141" t="s">
        <v>612</v>
      </c>
      <c r="C38" s="149" t="s">
        <v>613</v>
      </c>
      <c r="D38" s="142" t="s">
        <v>318</v>
      </c>
      <c r="E38" s="143">
        <v>15.2</v>
      </c>
      <c r="F38" s="144"/>
      <c r="G38" s="145">
        <f t="shared" si="1"/>
        <v>0</v>
      </c>
      <c r="H38" s="123"/>
      <c r="I38" s="123"/>
      <c r="J38" s="123"/>
      <c r="K38" s="123"/>
      <c r="L38" s="123"/>
      <c r="M38" s="123"/>
      <c r="N38" s="123" t="s">
        <v>499</v>
      </c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</row>
    <row r="39" spans="1:41" outlineLevel="1" x14ac:dyDescent="0.2">
      <c r="A39" s="140">
        <v>28</v>
      </c>
      <c r="B39" s="141" t="s">
        <v>614</v>
      </c>
      <c r="C39" s="149" t="s">
        <v>615</v>
      </c>
      <c r="D39" s="142" t="s">
        <v>318</v>
      </c>
      <c r="E39" s="143">
        <v>7.6</v>
      </c>
      <c r="F39" s="144"/>
      <c r="G39" s="145">
        <f t="shared" si="1"/>
        <v>0</v>
      </c>
      <c r="H39" s="123"/>
      <c r="I39" s="123"/>
      <c r="J39" s="123"/>
      <c r="K39" s="123"/>
      <c r="L39" s="123"/>
      <c r="M39" s="123"/>
      <c r="N39" s="123" t="s">
        <v>499</v>
      </c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</row>
    <row r="40" spans="1:41" outlineLevel="1" x14ac:dyDescent="0.2">
      <c r="A40" s="140">
        <v>29</v>
      </c>
      <c r="B40" s="141" t="s">
        <v>616</v>
      </c>
      <c r="C40" s="149" t="s">
        <v>617</v>
      </c>
      <c r="D40" s="142" t="s">
        <v>277</v>
      </c>
      <c r="E40" s="143">
        <v>1</v>
      </c>
      <c r="F40" s="144"/>
      <c r="G40" s="145">
        <f t="shared" si="1"/>
        <v>0</v>
      </c>
      <c r="H40" s="123"/>
      <c r="I40" s="123"/>
      <c r="J40" s="123"/>
      <c r="K40" s="123"/>
      <c r="L40" s="123"/>
      <c r="M40" s="123"/>
      <c r="N40" s="123" t="s">
        <v>499</v>
      </c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</row>
    <row r="41" spans="1:41" outlineLevel="1" x14ac:dyDescent="0.2">
      <c r="A41" s="140">
        <v>30</v>
      </c>
      <c r="B41" s="141" t="s">
        <v>618</v>
      </c>
      <c r="C41" s="149" t="s">
        <v>619</v>
      </c>
      <c r="D41" s="142" t="s">
        <v>277</v>
      </c>
      <c r="E41" s="143">
        <v>6</v>
      </c>
      <c r="F41" s="144"/>
      <c r="G41" s="145">
        <f t="shared" si="1"/>
        <v>0</v>
      </c>
      <c r="H41" s="123"/>
      <c r="I41" s="123"/>
      <c r="J41" s="123"/>
      <c r="K41" s="123"/>
      <c r="L41" s="123"/>
      <c r="M41" s="123"/>
      <c r="N41" s="123" t="s">
        <v>499</v>
      </c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</row>
    <row r="42" spans="1:41" outlineLevel="1" x14ac:dyDescent="0.2">
      <c r="A42" s="134">
        <v>31</v>
      </c>
      <c r="B42" s="135" t="s">
        <v>620</v>
      </c>
      <c r="C42" s="148" t="s">
        <v>621</v>
      </c>
      <c r="D42" s="136" t="s">
        <v>277</v>
      </c>
      <c r="E42" s="137">
        <v>1</v>
      </c>
      <c r="F42" s="138"/>
      <c r="G42" s="139">
        <f t="shared" si="1"/>
        <v>0</v>
      </c>
      <c r="H42" s="123"/>
      <c r="I42" s="123"/>
      <c r="J42" s="123"/>
      <c r="K42" s="123"/>
      <c r="L42" s="123"/>
      <c r="M42" s="123"/>
      <c r="N42" s="123" t="s">
        <v>499</v>
      </c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</row>
    <row r="43" spans="1:41" x14ac:dyDescent="0.2">
      <c r="A43" s="158"/>
      <c r="B43" s="159"/>
      <c r="C43" s="171"/>
      <c r="D43" s="160"/>
      <c r="E43" s="172"/>
      <c r="F43" s="172"/>
      <c r="G43" s="173"/>
      <c r="L43">
        <v>15</v>
      </c>
      <c r="M43">
        <v>21</v>
      </c>
      <c r="N43" t="s">
        <v>138</v>
      </c>
    </row>
    <row r="44" spans="1:41" x14ac:dyDescent="0.2">
      <c r="A44" s="174"/>
      <c r="B44" s="175" t="s">
        <v>28</v>
      </c>
      <c r="C44" s="176"/>
      <c r="D44" s="177"/>
      <c r="E44" s="178"/>
      <c r="F44" s="178"/>
      <c r="G44" s="179">
        <f>G8+G13+G16+G24</f>
        <v>0</v>
      </c>
      <c r="L44" t="e">
        <f>SUMIF(#REF!,L43,G7:G42)</f>
        <v>#REF!</v>
      </c>
      <c r="M44" t="e">
        <f>SUMIF(#REF!,M43,G7:G42)</f>
        <v>#REF!</v>
      </c>
      <c r="N44" t="s">
        <v>460</v>
      </c>
    </row>
    <row r="45" spans="1:41" x14ac:dyDescent="0.2">
      <c r="A45" s="3"/>
      <c r="B45" s="4"/>
      <c r="C45" s="150"/>
      <c r="D45" s="6"/>
      <c r="E45" s="3"/>
      <c r="F45" s="3"/>
      <c r="G45" s="3"/>
    </row>
    <row r="46" spans="1:41" x14ac:dyDescent="0.2">
      <c r="A46" s="3"/>
      <c r="B46" s="4"/>
      <c r="C46" s="150"/>
      <c r="D46" s="6"/>
      <c r="E46" s="3"/>
      <c r="F46" s="3"/>
      <c r="G46" s="3"/>
    </row>
    <row r="47" spans="1:41" x14ac:dyDescent="0.2">
      <c r="B47"/>
      <c r="C47"/>
    </row>
    <row r="48" spans="1:41" x14ac:dyDescent="0.2">
      <c r="B48"/>
      <c r="C48"/>
    </row>
    <row r="49" spans="1:14" x14ac:dyDescent="0.2">
      <c r="B49"/>
      <c r="C49"/>
    </row>
    <row r="50" spans="1:14" x14ac:dyDescent="0.2">
      <c r="B50"/>
      <c r="C50"/>
    </row>
    <row r="51" spans="1:14" x14ac:dyDescent="0.2">
      <c r="B51"/>
      <c r="C51"/>
    </row>
    <row r="52" spans="1:14" x14ac:dyDescent="0.2">
      <c r="B52"/>
      <c r="C52"/>
    </row>
    <row r="53" spans="1:14" x14ac:dyDescent="0.2">
      <c r="A53" s="3"/>
      <c r="B53" s="4"/>
      <c r="C53" s="150"/>
      <c r="D53" s="6"/>
      <c r="E53" s="3"/>
      <c r="F53" s="3"/>
      <c r="G53" s="3"/>
    </row>
    <row r="54" spans="1:14" x14ac:dyDescent="0.2">
      <c r="C54" s="151"/>
      <c r="D54" s="10"/>
      <c r="N54" t="s">
        <v>462</v>
      </c>
    </row>
    <row r="55" spans="1:14" x14ac:dyDescent="0.2">
      <c r="D55" s="10"/>
    </row>
    <row r="56" spans="1:14" x14ac:dyDescent="0.2">
      <c r="D56" s="10"/>
    </row>
    <row r="57" spans="1:14" x14ac:dyDescent="0.2">
      <c r="D57" s="10"/>
    </row>
    <row r="58" spans="1:14" x14ac:dyDescent="0.2">
      <c r="D58" s="10"/>
    </row>
    <row r="59" spans="1:14" x14ac:dyDescent="0.2">
      <c r="D59" s="10"/>
    </row>
    <row r="60" spans="1:14" x14ac:dyDescent="0.2">
      <c r="D60" s="10"/>
    </row>
    <row r="61" spans="1:14" x14ac:dyDescent="0.2">
      <c r="D61" s="10"/>
    </row>
    <row r="62" spans="1:14" x14ac:dyDescent="0.2">
      <c r="D62" s="10"/>
    </row>
    <row r="63" spans="1:14" x14ac:dyDescent="0.2">
      <c r="D63" s="10"/>
    </row>
    <row r="64" spans="1:1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x+mnF5fWuuDBTg1rWlqmOAy23OCVbKmQuO5PRd/mxAmFPNpg+zR5o9+PUMDU9ekEpS664QsHTPTq7PQKZSJ6gg==" saltValue="+1+3KAq3Z/VKjsIw4r143w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copies="0" r:id="rId1"/>
  <headerFooter>
    <oddFooter>&amp;RStránka &amp;P z &amp;N&amp;LZpracováno programem BUILDpower S,  © RTS, a.s.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0" ma:contentTypeDescription="Vytvoří nový dokument" ma:contentTypeScope="" ma:versionID="cc30a81f8bf7570a1b2867ec08d86fa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32ccd697eb5df474a5612d4630153a8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Props1.xml><?xml version="1.0" encoding="utf-8"?>
<ds:datastoreItem xmlns:ds="http://schemas.openxmlformats.org/officeDocument/2006/customXml" ds:itemID="{6420C88D-ADDC-4A61-89B1-DF1DC26209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14BEAF-5962-4309-86EB-AFA01705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b5d3b-3b69-494d-8b31-321a33f1097b"/>
    <ds:schemaRef ds:uri="69da2289-d092-4885-9b43-bcfe26677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6E0413-F608-4CE8-ABD2-0A4738812E0D}">
  <ds:schemaRefs>
    <ds:schemaRef ds:uri="http://schemas.microsoft.com/office/2006/metadata/properties"/>
    <ds:schemaRef ds:uri="http://schemas.microsoft.com/office/infopath/2007/PartnerControls"/>
    <ds:schemaRef ds:uri="37cb5d3b-3b69-494d-8b31-321a33f1097b"/>
    <ds:schemaRef ds:uri="69da2289-d092-4885-9b43-bcfe266777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48</vt:i4>
      </vt:variant>
    </vt:vector>
  </HeadingPairs>
  <TitlesOfParts>
    <vt:vector size="55" baseType="lpstr">
      <vt:lpstr>Stavba</vt:lpstr>
      <vt:lpstr>VzorPolozky</vt:lpstr>
      <vt:lpstr>SO01 D1.01 Pol</vt:lpstr>
      <vt:lpstr>SO01 D1.08 Pol</vt:lpstr>
      <vt:lpstr>SO01 D1.11.1 Pol</vt:lpstr>
      <vt:lpstr>SO01 D1.11.2 Pol</vt:lpstr>
      <vt:lpstr>SO01 D1.12 Pol</vt:lpstr>
      <vt:lpstr>CenaCelkem</vt:lpstr>
      <vt:lpstr>CenaCelkemBezDPH</vt:lpstr>
      <vt:lpstr>cisloobjektu</vt:lpstr>
      <vt:lpstr>Stavba!CisloStavby</vt:lpstr>
      <vt:lpstr>CisloStavebnihoRozpoctu</vt:lpstr>
      <vt:lpstr>dadresa</vt:lpstr>
      <vt:lpstr>Stavba!DIČ</vt:lpstr>
      <vt:lpstr>dmisto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D1.01 Pol'!Názvy_tisku</vt:lpstr>
      <vt:lpstr>'SO01 D1.08 Pol'!Názvy_tisku</vt:lpstr>
      <vt:lpstr>'SO01 D1.11.1 Pol'!Názvy_tisku</vt:lpstr>
      <vt:lpstr>'SO01 D1.11.2 Pol'!Názvy_tisku</vt:lpstr>
      <vt:lpstr>'SO01 D1.12 Pol'!Názvy_tisku</vt:lpstr>
      <vt:lpstr>oadresa</vt:lpstr>
      <vt:lpstr>Stavba!Objednatel</vt:lpstr>
      <vt:lpstr>'SO01 D1.01 Pol'!Oblast_tisku</vt:lpstr>
      <vt:lpstr>'SO01 D1.08 Pol'!Oblast_tisku</vt:lpstr>
      <vt:lpstr>'SO01 D1.11.1 Pol'!Oblast_tisku</vt:lpstr>
      <vt:lpstr>'SO01 D1.11.2 Pol'!Oblast_tisku</vt:lpstr>
      <vt:lpstr>'SO01 D1.12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Stavba!SazbaDPH2</vt:lpstr>
      <vt:lpstr>Vypracoval</vt:lpstr>
      <vt:lpstr>ZakladDPHZakl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Hanáček</dc:creator>
  <cp:lastModifiedBy>Linhartová Malá Pavla (MMB_OI)</cp:lastModifiedBy>
  <cp:lastPrinted>2019-03-19T12:27:02Z</cp:lastPrinted>
  <dcterms:created xsi:type="dcterms:W3CDTF">2009-04-08T07:15:50Z</dcterms:created>
  <dcterms:modified xsi:type="dcterms:W3CDTF">2026-02-05T13:30:32Z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  <property fmtid="{D5CDD505-2E9C-101B-9397-08002B2CF9AE}" pid="3" name="MediaServiceImageTags">
    <vt:lpwstr/>
  </property>
</Properties>
</file>