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8455" windowHeight="12465"/>
  </bookViews>
  <sheets>
    <sheet name="Rekapitulace stavby" sheetId="1" r:id="rId1"/>
    <sheet name="IO 400 - AREÁLOVÉ ROZVODY..." sheetId="3" r:id="rId2"/>
  </sheets>
  <definedNames>
    <definedName name="_xlnm._FilterDatabase" localSheetId="1" hidden="1">'IO 400 - AREÁLOVÉ ROZVODY...'!$C$123:$K$254</definedName>
    <definedName name="_xlnm.Print_Titles" localSheetId="1">'IO 400 - AREÁLOVÉ ROZVODY...'!$123:$123</definedName>
    <definedName name="_xlnm.Print_Titles" localSheetId="0">'Rekapitulace stavby'!$92:$92</definedName>
    <definedName name="_xlnm.Print_Area" localSheetId="1">'IO 400 - AREÁLOVÉ ROZVODY...'!$C$4:$J$76,'IO 400 - AREÁLOVÉ ROZVODY...'!$C$82:$J$105,'IO 400 - AREÁLOVÉ ROZVODY...'!$C$111:$K$254</definedName>
    <definedName name="_xlnm.Print_Area" localSheetId="0">'Rekapitulace stavby'!$D$4:$AO$76,'Rekapitulace stavby'!$C$82:$AQ$96</definedName>
  </definedNames>
  <calcPr calcId="125725"/>
</workbook>
</file>

<file path=xl/calcChain.xml><?xml version="1.0" encoding="utf-8"?>
<calcChain xmlns="http://schemas.openxmlformats.org/spreadsheetml/2006/main">
  <c r="J37" i="3"/>
  <c r="J36"/>
  <c r="AY95" i="1" s="1"/>
  <c r="J35" i="3"/>
  <c r="AX95" i="1" s="1"/>
  <c r="BI254" i="3"/>
  <c r="BH254"/>
  <c r="BG254"/>
  <c r="BF254"/>
  <c r="T254"/>
  <c r="R254"/>
  <c r="P254"/>
  <c r="BK254"/>
  <c r="J254"/>
  <c r="BE254" s="1"/>
  <c r="BI252"/>
  <c r="BH252"/>
  <c r="BG252"/>
  <c r="BF252"/>
  <c r="T252"/>
  <c r="R252"/>
  <c r="P252"/>
  <c r="BK252"/>
  <c r="J252"/>
  <c r="BE252" s="1"/>
  <c r="BI250"/>
  <c r="BH250"/>
  <c r="BG250"/>
  <c r="BF250"/>
  <c r="T250"/>
  <c r="R250"/>
  <c r="P250"/>
  <c r="BK250"/>
  <c r="J250"/>
  <c r="BE250" s="1"/>
  <c r="BI248"/>
  <c r="BH248"/>
  <c r="BG248"/>
  <c r="BF248"/>
  <c r="T248"/>
  <c r="T247" s="1"/>
  <c r="T246" s="1"/>
  <c r="R248"/>
  <c r="R247"/>
  <c r="R246" s="1"/>
  <c r="P248"/>
  <c r="P247" s="1"/>
  <c r="P246" s="1"/>
  <c r="BK248"/>
  <c r="BK247"/>
  <c r="J247" s="1"/>
  <c r="J104" s="1"/>
  <c r="BK246"/>
  <c r="J246" s="1"/>
  <c r="J103" s="1"/>
  <c r="J248"/>
  <c r="BE248" s="1"/>
  <c r="BI245"/>
  <c r="BH245"/>
  <c r="BG245"/>
  <c r="BF245"/>
  <c r="T245"/>
  <c r="T244" s="1"/>
  <c r="R245"/>
  <c r="R244" s="1"/>
  <c r="P245"/>
  <c r="P244" s="1"/>
  <c r="BK245"/>
  <c r="BK244" s="1"/>
  <c r="J244" s="1"/>
  <c r="J102" s="1"/>
  <c r="J245"/>
  <c r="BE245"/>
  <c r="BI242"/>
  <c r="BH242"/>
  <c r="BG242"/>
  <c r="BF242"/>
  <c r="T242"/>
  <c r="R242"/>
  <c r="P242"/>
  <c r="BK242"/>
  <c r="J242"/>
  <c r="BE242" s="1"/>
  <c r="BI239"/>
  <c r="BH239"/>
  <c r="BG239"/>
  <c r="BF239"/>
  <c r="T239"/>
  <c r="R239"/>
  <c r="R238" s="1"/>
  <c r="P239"/>
  <c r="BK239"/>
  <c r="BK238" s="1"/>
  <c r="J238" s="1"/>
  <c r="J101" s="1"/>
  <c r="J239"/>
  <c r="BE239"/>
  <c r="BI236"/>
  <c r="BH236"/>
  <c r="BG236"/>
  <c r="BF236"/>
  <c r="T236"/>
  <c r="R236"/>
  <c r="P236"/>
  <c r="BK236"/>
  <c r="J236"/>
  <c r="BE236" s="1"/>
  <c r="BI234"/>
  <c r="BH234"/>
  <c r="BG234"/>
  <c r="BF234"/>
  <c r="T234"/>
  <c r="R234"/>
  <c r="P234"/>
  <c r="BK234"/>
  <c r="J234"/>
  <c r="BE234" s="1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T201"/>
  <c r="R202"/>
  <c r="R201"/>
  <c r="P202"/>
  <c r="P201"/>
  <c r="BK202"/>
  <c r="BK201"/>
  <c r="J201" s="1"/>
  <c r="J100" s="1"/>
  <c r="J202"/>
  <c r="BE202" s="1"/>
  <c r="BI197"/>
  <c r="BH197"/>
  <c r="BG197"/>
  <c r="BF197"/>
  <c r="T197"/>
  <c r="T196"/>
  <c r="R197"/>
  <c r="R196"/>
  <c r="P197"/>
  <c r="P196"/>
  <c r="BK197"/>
  <c r="BK196"/>
  <c r="J196" s="1"/>
  <c r="J99" s="1"/>
  <c r="J197"/>
  <c r="BE197" s="1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48"/>
  <c r="BH148"/>
  <c r="BG148"/>
  <c r="BF148"/>
  <c r="T148"/>
  <c r="R148"/>
  <c r="P148"/>
  <c r="BK148"/>
  <c r="J148"/>
  <c r="BE148"/>
  <c r="BI127"/>
  <c r="F37"/>
  <c r="BD95" i="1" s="1"/>
  <c r="BH127" i="3"/>
  <c r="F36" s="1"/>
  <c r="BC95" i="1" s="1"/>
  <c r="BG127" i="3"/>
  <c r="F35"/>
  <c r="BB95" i="1" s="1"/>
  <c r="BF127" i="3"/>
  <c r="J34" s="1"/>
  <c r="AW95" i="1" s="1"/>
  <c r="T127" i="3"/>
  <c r="T126"/>
  <c r="R127"/>
  <c r="R126"/>
  <c r="R125" s="1"/>
  <c r="R124" s="1"/>
  <c r="P127"/>
  <c r="P126"/>
  <c r="BK127"/>
  <c r="BK126" s="1"/>
  <c r="J127"/>
  <c r="BE127" s="1"/>
  <c r="J121"/>
  <c r="J120"/>
  <c r="F120"/>
  <c r="F118"/>
  <c r="E116"/>
  <c r="J92"/>
  <c r="J91"/>
  <c r="F91"/>
  <c r="F89"/>
  <c r="E87"/>
  <c r="J18"/>
  <c r="E18"/>
  <c r="F121" s="1"/>
  <c r="J17"/>
  <c r="J12"/>
  <c r="J118" s="1"/>
  <c r="J89"/>
  <c r="E7"/>
  <c r="E114"/>
  <c r="E85"/>
  <c r="BD94" i="1"/>
  <c r="W33" s="1"/>
  <c r="AS94"/>
  <c r="L90"/>
  <c r="AM90"/>
  <c r="AM89"/>
  <c r="L89"/>
  <c r="AM87"/>
  <c r="L87"/>
  <c r="L85"/>
  <c r="L84"/>
  <c r="F92" i="3" l="1"/>
  <c r="J33"/>
  <c r="AV95" i="1" s="1"/>
  <c r="AT95" s="1"/>
  <c r="F33" i="3"/>
  <c r="AZ95" i="1" s="1"/>
  <c r="BK125" i="3"/>
  <c r="J126"/>
  <c r="J98" s="1"/>
  <c r="BB94" i="1"/>
  <c r="BC94"/>
  <c r="P238" i="3"/>
  <c r="P125" s="1"/>
  <c r="P124" s="1"/>
  <c r="AU95" i="1" s="1"/>
  <c r="AU94" s="1"/>
  <c r="T238" i="3"/>
  <c r="T125" s="1"/>
  <c r="T124" s="1"/>
  <c r="F34"/>
  <c r="BA95" i="1" s="1"/>
  <c r="W32" l="1"/>
  <c r="AY94"/>
  <c r="BK124" i="3"/>
  <c r="J124" s="1"/>
  <c r="J125"/>
  <c r="J97" s="1"/>
  <c r="W31" i="1"/>
  <c r="AX94"/>
  <c r="BA94"/>
  <c r="AZ94"/>
  <c r="W29" l="1"/>
  <c r="AV94"/>
  <c r="W30"/>
  <c r="AW94"/>
  <c r="AK30" s="1"/>
  <c r="J96" i="3"/>
  <c r="J30"/>
  <c r="AG95" i="1" l="1"/>
  <c r="AN95" s="1"/>
  <c r="J39" i="3"/>
  <c r="AK29" i="1"/>
  <c r="AT94"/>
  <c r="AG94" l="1"/>
  <c r="AN94" l="1"/>
  <c r="AK26"/>
  <c r="AK35" s="1"/>
</calcChain>
</file>

<file path=xl/sharedStrings.xml><?xml version="1.0" encoding="utf-8"?>
<sst xmlns="http://schemas.openxmlformats.org/spreadsheetml/2006/main" count="1643" uniqueCount="365">
  <si>
    <t>Export Komplet</t>
  </si>
  <si>
    <t/>
  </si>
  <si>
    <t>2.0</t>
  </si>
  <si>
    <t>False</t>
  </si>
  <si>
    <t>{048dd99e-385d-421a-8f64-458b76331e24}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</si>
  <si>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</si>
  <si>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</si>
  <si>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</si>
  <si>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</si>
  <si>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</si>
  <si>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</si>
  <si>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</si>
  <si>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</si>
  <si>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</si>
  <si>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179A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</si>
  <si>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</si>
  <si>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</si>
  <si>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STAVBA 25 METROVÉHO BAZÉNU MPS LUŽÁNKY</t>
  </si>
  <si>
    <t>KSO:</t>
  </si>
  <si>
    <t>CC-CZ:</t>
  </si>
  <si>
    <t>Místo:</t>
  </si>
  <si>
    <t>Brno-Královo Pole, MPS Lužánky, ul. Sportovní 4</t>
  </si>
  <si>
    <t>Datum:</t>
  </si>
  <si>
    <t>10. 7. 2020</t>
  </si>
  <si>
    <t>Zadavatel:</t>
  </si>
  <si>
    <t>IČ:</t>
  </si>
  <si>
    <t>Statutární město Brno, Dominikánské nám. 1, Brno</t>
  </si>
  <si>
    <t>DIČ:</t>
  </si>
  <si>
    <t>Uchazeč:</t>
  </si>
  <si>
    <t>Vyplň údaj</t>
  </si>
  <si>
    <t>Projektant:</t>
  </si>
  <si>
    <t>Centroprojekt Group a.s., Štefánikova 167, Zlín</t>
  </si>
  <si>
    <t>True</t>
  </si>
  <si>
    <t>Zpracovatel:</t>
  </si>
  <si>
    <t>Ing. V. Potěšilová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</si>
  <si>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</si>
  <si>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</si>
  <si>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</si>
  <si>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</si>
  <si>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</si>
  <si>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</si>
  <si>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</si>
  <si>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</si>
  <si>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</si>
  <si>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</si>
  <si>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</si>
  <si>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</si>
  <si>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</si>
  <si>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</si>
  <si>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</si>
  <si>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</si>
  <si>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</si>
  <si>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</si>
  <si>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</si>
  <si>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</si>
  <si>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</si>
  <si>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</si>
  <si>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</si>
  <si>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</si>
  <si>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</si>
  <si>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</si>
  <si>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</si>
  <si>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</si>
  <si>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</si>
  <si>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</si>
  <si>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</si>
  <si>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</si>
  <si>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</si>
  <si>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</si>
  <si>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</si>
  <si>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</si>
  <si>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</si>
  <si>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</si>
  <si>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</si>
  <si>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</si>
  <si>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</si>
  <si>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</si>
  <si>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</si>
  <si>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</si>
  <si>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</si>
  <si>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</si>
  <si>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</si>
  <si>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</si>
  <si>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</si>
  <si>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IO 400</t>
  </si>
  <si>
    <t>AREÁLOVÉ ROZVODY KANALIZACE DEŠŤOVÉ</t>
  </si>
  <si>
    <t>{02f658ad-7a66-43e3-9547-d1efe55f4aea}</t>
  </si>
  <si>
    <t>F1</t>
  </si>
  <si>
    <t>F3</t>
  </si>
  <si>
    <t>lože</t>
  </si>
  <si>
    <t>KRYCÍ LIST SOUPISU PRACÍ</t>
  </si>
  <si>
    <t>F4</t>
  </si>
  <si>
    <t>F6</t>
  </si>
  <si>
    <t>Objekt:</t>
  </si>
  <si>
    <t>Ing. P. Kučera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</si>
  <si>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</si>
  <si>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</si>
  <si>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</si>
  <si>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</si>
  <si>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</si>
  <si>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</si>
  <si>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</si>
  <si>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</si>
  <si>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</si>
  <si>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</si>
  <si>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  99 - Přesun hmot</t>
  </si>
  <si>
    <t>PSV - Práce a dodávky PSV</t>
  </si>
  <si>
    <t xml:space="preserve">    721 - Zdravotechnika - vnitřní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</si>
  <si>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</si>
  <si>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</si>
  <si>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</si>
  <si>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</si>
  <si>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</si>
  <si>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</si>
  <si>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</si>
  <si>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</si>
  <si>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</si>
  <si>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</si>
  <si>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</si>
  <si>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</si>
  <si>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</si>
  <si>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</si>
  <si>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</si>
  <si>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</si>
  <si>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</si>
  <si>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</si>
  <si>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</si>
  <si>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</si>
  <si>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4</t>
  </si>
  <si>
    <t>VV</t>
  </si>
  <si>
    <t>Součet</t>
  </si>
  <si>
    <t>161101101</t>
  </si>
  <si>
    <t>Svislé přemístění výkopku z horniny tř. 1 až 4 hl výkopu do 2,5 m</t>
  </si>
  <si>
    <t>3</t>
  </si>
  <si>
    <t>162701105</t>
  </si>
  <si>
    <t>Vodorovné přemístění do 10000 m výkopku/sypaniny z horniny tř. 1 až 4</t>
  </si>
  <si>
    <t>F3+F4</t>
  </si>
  <si>
    <t>171201201</t>
  </si>
  <si>
    <t>Uložení sypaniny na skládky</t>
  </si>
  <si>
    <t>5</t>
  </si>
  <si>
    <t>174101101</t>
  </si>
  <si>
    <t>Zásyp jam, šachet rýh nebo kolem objektů sypaninou se zhutněním</t>
  </si>
  <si>
    <t>F1-F6</t>
  </si>
  <si>
    <t>6</t>
  </si>
  <si>
    <t>175151101</t>
  </si>
  <si>
    <t>Obsypání potrubí strojně sypaninou bez prohození, uloženou do 3 m</t>
  </si>
  <si>
    <t>7</t>
  </si>
  <si>
    <t>M</t>
  </si>
  <si>
    <t>t</t>
  </si>
  <si>
    <t>8</t>
  </si>
  <si>
    <t>Vodorovné konstrukce</t>
  </si>
  <si>
    <t>451573111</t>
  </si>
  <si>
    <t>Lože pod potrubí otevřený výkop ze štěrkopísku</t>
  </si>
  <si>
    <t>9</t>
  </si>
  <si>
    <t>10</t>
  </si>
  <si>
    <t>m2</t>
  </si>
  <si>
    <t>Trubní vedení</t>
  </si>
  <si>
    <t>11</t>
  </si>
  <si>
    <t>kus</t>
  </si>
  <si>
    <t>12</t>
  </si>
  <si>
    <t>13</t>
  </si>
  <si>
    <t>14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</si>
  <si>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</si>
  <si>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</si>
  <si>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</si>
  <si>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</si>
  <si>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</si>
  <si>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</si>
  <si>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</si>
  <si>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</si>
  <si>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</si>
  <si>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</si>
  <si>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</si>
  <si>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</si>
  <si>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</si>
  <si>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871310310</t>
  </si>
  <si>
    <t>Montáž kanalizačního potrubí hladkého plnostěnného SN 10 z polypropylenu DN 150</t>
  </si>
  <si>
    <t>m</t>
  </si>
  <si>
    <t>30</t>
  </si>
  <si>
    <t>286170PC1</t>
  </si>
  <si>
    <t>31</t>
  </si>
  <si>
    <t>32</t>
  </si>
  <si>
    <t>286170PC2</t>
  </si>
  <si>
    <t>33</t>
  </si>
  <si>
    <t>877310310</t>
  </si>
  <si>
    <t>Montáž kolen na kanalizačním potrubí z PP trub hladkých plnostěnných DN 150</t>
  </si>
  <si>
    <t>34</t>
  </si>
  <si>
    <t>35</t>
  </si>
  <si>
    <t>1*1,015</t>
  </si>
  <si>
    <t>36</t>
  </si>
  <si>
    <t>37</t>
  </si>
  <si>
    <t>38</t>
  </si>
  <si>
    <t>39</t>
  </si>
  <si>
    <t>8948125PC1</t>
  </si>
  <si>
    <t>Ostatní konstrukce a práce-bourání</t>
  </si>
  <si>
    <t>9351132PC</t>
  </si>
  <si>
    <t>Osazení odvodňovacího žlabu s krycím roštem šířky do 200 mm</t>
  </si>
  <si>
    <t>59228PC</t>
  </si>
  <si>
    <t>99</t>
  </si>
  <si>
    <t>Přesun hmot</t>
  </si>
  <si>
    <t>998276101</t>
  </si>
  <si>
    <t>Přesun hmot pro trubní vedení z trub z plastických hmot otevřený výkop</t>
  </si>
  <si>
    <t>PSV</t>
  </si>
  <si>
    <t>Práce a dodávky PSV</t>
  </si>
  <si>
    <t>62</t>
  </si>
  <si>
    <t>63</t>
  </si>
  <si>
    <t>721</t>
  </si>
  <si>
    <t>Zdravotechnika - vnitřní kanalizace</t>
  </si>
  <si>
    <t>82</t>
  </si>
  <si>
    <t>72121191PC</t>
  </si>
  <si>
    <t xml:space="preserve">Montáž zápach. uzávěr plast </t>
  </si>
  <si>
    <t>998721103</t>
  </si>
  <si>
    <t>Přesun hmot tonážní pro vnitřní kanalizace v objektech v do 24 m</t>
  </si>
  <si>
    <t>výkop rýhy</t>
  </si>
  <si>
    <t>383,135</t>
  </si>
  <si>
    <t>F12</t>
  </si>
  <si>
    <t>výkop rýhy do 4m</t>
  </si>
  <si>
    <t>147,674</t>
  </si>
  <si>
    <t>F21</t>
  </si>
  <si>
    <t>pažení do 2m</t>
  </si>
  <si>
    <t>223,515</t>
  </si>
  <si>
    <t>F22</t>
  </si>
  <si>
    <t>pažení do 4m</t>
  </si>
  <si>
    <t>473,694</t>
  </si>
  <si>
    <t>25,918</t>
  </si>
  <si>
    <t>obsyp</t>
  </si>
  <si>
    <t>86,734</t>
  </si>
  <si>
    <t>Odvoz do 10km</t>
  </si>
  <si>
    <t>112,652</t>
  </si>
  <si>
    <t>IO 400 - AREÁLOVÉ ROZVODY KANALIZACE DEŠŤOVÉ</t>
  </si>
  <si>
    <t>-2014442966</t>
  </si>
  <si>
    <t>kanalizace  D</t>
  </si>
  <si>
    <t>(4,38+3,91)/2*0,5*1,1</t>
  </si>
  <si>
    <t>(3,91+3,76)/2*7,7*1,1</t>
  </si>
  <si>
    <t>(1,84+1,8)/2*(16,2-13,5)*1,1</t>
  </si>
  <si>
    <t>(1,8+4,58)/2*(39,85-16,2)*1,1</t>
  </si>
  <si>
    <t>2,15*(87,43-39,85)*1,1</t>
  </si>
  <si>
    <t>kanalizace od ul. vpustí,dešť. svodů, odvod. žlabů</t>
  </si>
  <si>
    <t>(2,02+1,31)/2*9,4*1,1</t>
  </si>
  <si>
    <t>(1,84+1,31)/2*3,7*1,1</t>
  </si>
  <si>
    <t>(2,08+1,27)/2*7,4*1,1</t>
  </si>
  <si>
    <t>(2,09+1,31)/2*2,1*1,1</t>
  </si>
  <si>
    <t>(1,81+1,41)/2*9*1,1</t>
  </si>
  <si>
    <t>(1,89+1,41)/2*9*1,1</t>
  </si>
  <si>
    <t>(2,00+1,41)/2*9*1,1</t>
  </si>
  <si>
    <t>(2,08+1,41)/2*9*1,1</t>
  </si>
  <si>
    <t>(3,72+3,65)/2*1,1*1,1</t>
  </si>
  <si>
    <t>(2,8+2,69)/2*2,2*1,1</t>
  </si>
  <si>
    <t>(2,75+2,32)/2*6,75*1,1</t>
  </si>
  <si>
    <t>1,45*3,4*1,1</t>
  </si>
  <si>
    <t>1,20*3,4*1,1</t>
  </si>
  <si>
    <t>151101101</t>
  </si>
  <si>
    <t>Zřízení příložného pažení a rozepření stěn rýh hl do 2 m</t>
  </si>
  <si>
    <t>1031927977</t>
  </si>
  <si>
    <t>(1,84+1,8)/2*(16,2-13,5)*2</t>
  </si>
  <si>
    <t>(2,02+1,31)/2*9,4*2</t>
  </si>
  <si>
    <t>(1,84+1,31)/2*3,7*2</t>
  </si>
  <si>
    <t>(2,08+1,27)/2*7,4*2</t>
  </si>
  <si>
    <t>(2,09+1,31)/2*2,1*2</t>
  </si>
  <si>
    <t>(1,81+1,41)/2*9*2</t>
  </si>
  <si>
    <t>(1,89+1,41)/2*9*2</t>
  </si>
  <si>
    <t>(2,00+1,41)/2*9*2</t>
  </si>
  <si>
    <t>(2,08+1,41)/2*9*2</t>
  </si>
  <si>
    <t>1,45*3,4*2</t>
  </si>
  <si>
    <t>1,20*3,4*2</t>
  </si>
  <si>
    <t>Mezisoučet</t>
  </si>
  <si>
    <t>151101102</t>
  </si>
  <si>
    <t>Zřízení příložného pažení a rozepření stěn rýh hl do 4 m</t>
  </si>
  <si>
    <t>-708028645</t>
  </si>
  <si>
    <t>otevř. výkop do 4m</t>
  </si>
  <si>
    <t>F1/1,1*2*0,68</t>
  </si>
  <si>
    <t>151101111</t>
  </si>
  <si>
    <t>Odstranění příložného pažení a rozepření stěn rýh hl do 2 m</t>
  </si>
  <si>
    <t>-1836566323</t>
  </si>
  <si>
    <t>151101112</t>
  </si>
  <si>
    <t>Odstranění příložného pažení a rozepření stěn rýh hl do 4 m</t>
  </si>
  <si>
    <t>132155924</t>
  </si>
  <si>
    <t>2038325379</t>
  </si>
  <si>
    <t>(F1-F12)*0,5</t>
  </si>
  <si>
    <t>161101102</t>
  </si>
  <si>
    <t>Svislé přemístění výkopku z horniny tř. 1 až 4 hl výkopu do 4 m</t>
  </si>
  <si>
    <t>1824639411</t>
  </si>
  <si>
    <t>-F12*0,45</t>
  </si>
  <si>
    <t>-17623951</t>
  </si>
  <si>
    <t>959324505</t>
  </si>
  <si>
    <t>171201211</t>
  </si>
  <si>
    <t>Poplatek za uložení odpadu ze sypaniny na skládce (skládkovné)</t>
  </si>
  <si>
    <t>625688817</t>
  </si>
  <si>
    <t>F6*1,8</t>
  </si>
  <si>
    <t>760542571</t>
  </si>
  <si>
    <t>-1507485813</t>
  </si>
  <si>
    <t>(7,7+2,7+23,65+47,58)*0,55*1,1</t>
  </si>
  <si>
    <t>(9,4+3,7+7,4+2,1+4*9+1,1+2,2+6,75+2*3,4)*0,45*1,1</t>
  </si>
  <si>
    <t>58337303</t>
  </si>
  <si>
    <t>štěrkopísek frakce 0/8</t>
  </si>
  <si>
    <t>1066840289</t>
  </si>
  <si>
    <t>F4*1,80</t>
  </si>
  <si>
    <t>1853335146</t>
  </si>
  <si>
    <t>(7,7+2,7+23,65+47,58)*0,15*1,1</t>
  </si>
  <si>
    <t>(9,4+3,7+7,4+2,1+4*9+1,1+2,2+6,75+2*3,4)*0,15*1,1</t>
  </si>
  <si>
    <t>871260310</t>
  </si>
  <si>
    <t>Montáž kanalizačního potrubí hladkého plnostěnného SN 10 z polypropylenu DN 100</t>
  </si>
  <si>
    <t>-1621070951</t>
  </si>
  <si>
    <t>plnostěnná třívrstvá trubka AWADUKT PP EQ SN10 DN/OD 110x4,2 - 6000 mm</t>
  </si>
  <si>
    <t>-697551374</t>
  </si>
  <si>
    <t>62*1,015</t>
  </si>
  <si>
    <t>761576108</t>
  </si>
  <si>
    <t>plnostěnná třívrstvá trubka AWADUKT PP EQ SN10 DN/OD 160x6,2 - 6000 mm</t>
  </si>
  <si>
    <t>105525742</t>
  </si>
  <si>
    <t>63*1,015</t>
  </si>
  <si>
    <t>871360310</t>
  </si>
  <si>
    <t>Montáž kanalizačního potrubí hladkého plnostěnného SN 10 z polypropylenu DN 250</t>
  </si>
  <si>
    <t>-854065107</t>
  </si>
  <si>
    <t>286170PC3</t>
  </si>
  <si>
    <t>plnostěnná třívrstvá trubka AWADUKT PP EQ SN10 DN/OD 250x9,6 - 6000 mm</t>
  </si>
  <si>
    <t>1684197495</t>
  </si>
  <si>
    <t>82*1,015</t>
  </si>
  <si>
    <t>877265261</t>
  </si>
  <si>
    <t>Montáž dvorní vpusti z tvrdého PVC-systém KG DN 110</t>
  </si>
  <si>
    <t>-260724817</t>
  </si>
  <si>
    <t>562311PC</t>
  </si>
  <si>
    <t>ACO GALA dvorní vpusť s litin. rámem a roštem, 300x300, B125kN</t>
  </si>
  <si>
    <t>-2035650475</t>
  </si>
  <si>
    <t>1532859907</t>
  </si>
  <si>
    <t>286171PC1</t>
  </si>
  <si>
    <t>koleno AWADUKT PP KGB s těsnícím kroužkem DN/OD 160 45°</t>
  </si>
  <si>
    <t>266795605</t>
  </si>
  <si>
    <t>10*1,015</t>
  </si>
  <si>
    <t>877310330</t>
  </si>
  <si>
    <t>Montáž spojek na kanalizačním potrubí z PP trub hladkých plnostěnných DN 150</t>
  </si>
  <si>
    <t>1997326875</t>
  </si>
  <si>
    <t>286115PC</t>
  </si>
  <si>
    <t xml:space="preserve">redukce AWADUKT PP KGR s těsnícím kroužkem DN/OD 160/110 </t>
  </si>
  <si>
    <t>30606991</t>
  </si>
  <si>
    <t>877360420</t>
  </si>
  <si>
    <t>Montáž odboček na kanalizačním potrubí z PP trub korugovaných DN 250</t>
  </si>
  <si>
    <t>-1969407171</t>
  </si>
  <si>
    <t>286173PC</t>
  </si>
  <si>
    <t>odbočka kanalizace PP korugované DN 250/160, pro KG 45°</t>
  </si>
  <si>
    <t>2142117633</t>
  </si>
  <si>
    <t>892392121</t>
  </si>
  <si>
    <t>Tlaková zkouška vzduchem potrubí DN 400 těsnícím vakem ucpávkovým</t>
  </si>
  <si>
    <t>2087921503</t>
  </si>
  <si>
    <t>8948125PC</t>
  </si>
  <si>
    <t>Revizní a čistící šachta z PP typ DN 800 šachtové dno průtočné 30°, 60°, 90° - montáž</t>
  </si>
  <si>
    <t>1827426564</t>
  </si>
  <si>
    <t>Revizní, čistící a spádišťová šachta z PP typ DN 800 včetně poklopu komplet- viz nabídka Rehau</t>
  </si>
  <si>
    <t>-1218369105</t>
  </si>
  <si>
    <t>899722113</t>
  </si>
  <si>
    <t>Krytí potrubí z plastů výstražnou fólií z PVC 34cm</t>
  </si>
  <si>
    <t>161479789</t>
  </si>
  <si>
    <t>62+63+82</t>
  </si>
  <si>
    <t>199675473</t>
  </si>
  <si>
    <t>58,5+16+4,5+29</t>
  </si>
  <si>
    <t>Odvodňovací systém N100 krycí rošt pozinkovaný, A15, venkovní-viz nabídka ACO č. 1200006012</t>
  </si>
  <si>
    <t>1270620795</t>
  </si>
  <si>
    <t>-1754374931</t>
  </si>
  <si>
    <t>721141103</t>
  </si>
  <si>
    <t>Potrubí kanalizační litinové bezhrdlové odpadní spojované spojkami DN 100</t>
  </si>
  <si>
    <t>690005690</t>
  </si>
  <si>
    <t>-177566689</t>
  </si>
  <si>
    <t>HLE.HL6211</t>
  </si>
  <si>
    <t>Střešní vtok DN110 s pevnou izolační přírubou a izolační svorkou, s elektrickým ohřevem (10-30W, 230V)</t>
  </si>
  <si>
    <t>1990554091</t>
  </si>
  <si>
    <t>-998009451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</si>
</sst>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AI106" sqref="AI106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38" t="s">
        <v>5</v>
      </c>
      <c r="AS2" s="239"/>
      <c r="AT2" s="239"/>
      <c r="AU2" s="239"/>
      <c r="AV2" s="239"/>
      <c r="AW2" s="239"/>
      <c r="AX2" s="239"/>
      <c r="AY2" s="239"/>
      <c r="AZ2" s="239"/>
      <c r="BA2" s="239"/>
      <c r="BB2" s="239"/>
      <c r="BC2" s="239"/>
      <c r="BD2" s="239"/>
      <c r="BE2" s="23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49" t="s">
        <v>14</v>
      </c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R5" s="21"/>
      <c r="BE5" s="256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50" t="s">
        <v>17</v>
      </c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R6" s="21"/>
      <c r="BE6" s="257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57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57"/>
      <c r="BS8" s="18" t="s">
        <v>6</v>
      </c>
    </row>
    <row r="9" spans="1:74" s="1" customFormat="1" ht="14.45" customHeight="1">
      <c r="B9" s="21"/>
      <c r="AR9" s="21"/>
      <c r="BE9" s="257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57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57"/>
      <c r="BS11" s="18" t="s">
        <v>6</v>
      </c>
    </row>
    <row r="12" spans="1:74" s="1" customFormat="1" ht="6.95" customHeight="1">
      <c r="B12" s="21"/>
      <c r="AR12" s="21"/>
      <c r="BE12" s="257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57"/>
      <c r="BS13" s="18" t="s">
        <v>6</v>
      </c>
    </row>
    <row r="14" spans="1:74" ht="12.75">
      <c r="B14" s="21"/>
      <c r="E14" s="251" t="s">
        <v>29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8" t="s">
        <v>27</v>
      </c>
      <c r="AN14" s="30" t="s">
        <v>29</v>
      </c>
      <c r="AR14" s="21"/>
      <c r="BE14" s="257"/>
      <c r="BS14" s="18" t="s">
        <v>6</v>
      </c>
    </row>
    <row r="15" spans="1:74" s="1" customFormat="1" ht="6.95" customHeight="1">
      <c r="B15" s="21"/>
      <c r="AR15" s="21"/>
      <c r="BE15" s="257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57"/>
      <c r="BS16" s="18" t="s">
        <v>3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1</v>
      </c>
      <c r="AR17" s="21"/>
      <c r="BE17" s="257"/>
      <c r="BS17" s="18" t="s">
        <v>32</v>
      </c>
    </row>
    <row r="18" spans="1:71" s="1" customFormat="1" ht="6.95" customHeight="1">
      <c r="B18" s="21"/>
      <c r="AR18" s="21"/>
      <c r="BE18" s="257"/>
      <c r="BS18" s="18" t="s">
        <v>6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1</v>
      </c>
      <c r="AR19" s="21"/>
      <c r="BE19" s="257"/>
      <c r="BS19" s="18" t="s">
        <v>6</v>
      </c>
    </row>
    <row r="20" spans="1:71" s="1" customFormat="1" ht="18.399999999999999" customHeight="1">
      <c r="B20" s="21"/>
      <c r="E20" s="26" t="s">
        <v>34</v>
      </c>
      <c r="AK20" s="28" t="s">
        <v>27</v>
      </c>
      <c r="AN20" s="26" t="s">
        <v>1</v>
      </c>
      <c r="AR20" s="21"/>
      <c r="BE20" s="257"/>
      <c r="BS20" s="18" t="s">
        <v>32</v>
      </c>
    </row>
    <row r="21" spans="1:71" s="1" customFormat="1" ht="6.95" customHeight="1">
      <c r="B21" s="21"/>
      <c r="AR21" s="21"/>
      <c r="BE21" s="257"/>
    </row>
    <row r="22" spans="1:71" s="1" customFormat="1" ht="12" customHeight="1">
      <c r="B22" s="21"/>
      <c r="D22" s="28" t="s">
        <v>35</v>
      </c>
      <c r="AR22" s="21"/>
      <c r="BE22" s="257"/>
    </row>
    <row r="23" spans="1:71" s="1" customFormat="1" ht="14.45" customHeight="1">
      <c r="B23" s="21"/>
      <c r="E23" s="253" t="s">
        <v>1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R23" s="21"/>
      <c r="BE23" s="257"/>
    </row>
    <row r="24" spans="1:71" s="1" customFormat="1" ht="6.95" customHeight="1">
      <c r="B24" s="21"/>
      <c r="AR24" s="21"/>
      <c r="BE24" s="257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57"/>
    </row>
    <row r="26" spans="1:71" s="2" customFormat="1" ht="25.9" customHeight="1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9">
        <f>ROUND(AG94,2)</f>
        <v>0</v>
      </c>
      <c r="AL26" s="260"/>
      <c r="AM26" s="260"/>
      <c r="AN26" s="260"/>
      <c r="AO26" s="260"/>
      <c r="AP26" s="33"/>
      <c r="AQ26" s="33"/>
      <c r="AR26" s="34"/>
      <c r="BE26" s="257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57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54" t="s">
        <v>37</v>
      </c>
      <c r="M28" s="254"/>
      <c r="N28" s="254"/>
      <c r="O28" s="254"/>
      <c r="P28" s="254"/>
      <c r="Q28" s="33"/>
      <c r="R28" s="33"/>
      <c r="S28" s="33"/>
      <c r="T28" s="33"/>
      <c r="U28" s="33"/>
      <c r="V28" s="33"/>
      <c r="W28" s="254" t="s">
        <v>38</v>
      </c>
      <c r="X28" s="254"/>
      <c r="Y28" s="254"/>
      <c r="Z28" s="254"/>
      <c r="AA28" s="254"/>
      <c r="AB28" s="254"/>
      <c r="AC28" s="254"/>
      <c r="AD28" s="254"/>
      <c r="AE28" s="254"/>
      <c r="AF28" s="33"/>
      <c r="AG28" s="33"/>
      <c r="AH28" s="33"/>
      <c r="AI28" s="33"/>
      <c r="AJ28" s="33"/>
      <c r="AK28" s="254" t="s">
        <v>39</v>
      </c>
      <c r="AL28" s="254"/>
      <c r="AM28" s="254"/>
      <c r="AN28" s="254"/>
      <c r="AO28" s="254"/>
      <c r="AP28" s="33"/>
      <c r="AQ28" s="33"/>
      <c r="AR28" s="34"/>
      <c r="BE28" s="257"/>
    </row>
    <row r="29" spans="1:71" s="3" customFormat="1" ht="14.45" customHeight="1">
      <c r="B29" s="38"/>
      <c r="D29" s="28" t="s">
        <v>40</v>
      </c>
      <c r="F29" s="28" t="s">
        <v>41</v>
      </c>
      <c r="L29" s="230">
        <v>0.21</v>
      </c>
      <c r="M29" s="231"/>
      <c r="N29" s="231"/>
      <c r="O29" s="231"/>
      <c r="P29" s="231"/>
      <c r="W29" s="255">
        <f>ROUND(AZ94, 2)</f>
        <v>0</v>
      </c>
      <c r="X29" s="231"/>
      <c r="Y29" s="231"/>
      <c r="Z29" s="231"/>
      <c r="AA29" s="231"/>
      <c r="AB29" s="231"/>
      <c r="AC29" s="231"/>
      <c r="AD29" s="231"/>
      <c r="AE29" s="231"/>
      <c r="AK29" s="255">
        <f>ROUND(AV94, 2)</f>
        <v>0</v>
      </c>
      <c r="AL29" s="231"/>
      <c r="AM29" s="231"/>
      <c r="AN29" s="231"/>
      <c r="AO29" s="231"/>
      <c r="AR29" s="38"/>
      <c r="BE29" s="258"/>
    </row>
    <row r="30" spans="1:71" s="3" customFormat="1" ht="14.45" customHeight="1">
      <c r="B30" s="38"/>
      <c r="F30" s="28" t="s">
        <v>42</v>
      </c>
      <c r="L30" s="230">
        <v>0.15</v>
      </c>
      <c r="M30" s="231"/>
      <c r="N30" s="231"/>
      <c r="O30" s="231"/>
      <c r="P30" s="231"/>
      <c r="W30" s="255">
        <f>ROUND(BA94, 2)</f>
        <v>0</v>
      </c>
      <c r="X30" s="231"/>
      <c r="Y30" s="231"/>
      <c r="Z30" s="231"/>
      <c r="AA30" s="231"/>
      <c r="AB30" s="231"/>
      <c r="AC30" s="231"/>
      <c r="AD30" s="231"/>
      <c r="AE30" s="231"/>
      <c r="AK30" s="255">
        <f>ROUND(AW94, 2)</f>
        <v>0</v>
      </c>
      <c r="AL30" s="231"/>
      <c r="AM30" s="231"/>
      <c r="AN30" s="231"/>
      <c r="AO30" s="231"/>
      <c r="AR30" s="38"/>
      <c r="BE30" s="258"/>
    </row>
    <row r="31" spans="1:71" s="3" customFormat="1" ht="14.45" hidden="1" customHeight="1">
      <c r="B31" s="38"/>
      <c r="F31" s="28" t="s">
        <v>43</v>
      </c>
      <c r="L31" s="230">
        <v>0.21</v>
      </c>
      <c r="M31" s="231"/>
      <c r="N31" s="231"/>
      <c r="O31" s="231"/>
      <c r="P31" s="231"/>
      <c r="W31" s="255">
        <f>ROUND(BB94,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55">
        <v>0</v>
      </c>
      <c r="AL31" s="231"/>
      <c r="AM31" s="231"/>
      <c r="AN31" s="231"/>
      <c r="AO31" s="231"/>
      <c r="AR31" s="38"/>
      <c r="BE31" s="258"/>
    </row>
    <row r="32" spans="1:71" s="3" customFormat="1" ht="14.45" hidden="1" customHeight="1">
      <c r="B32" s="38"/>
      <c r="F32" s="28" t="s">
        <v>44</v>
      </c>
      <c r="L32" s="230">
        <v>0.15</v>
      </c>
      <c r="M32" s="231"/>
      <c r="N32" s="231"/>
      <c r="O32" s="231"/>
      <c r="P32" s="231"/>
      <c r="W32" s="255">
        <f>ROUND(BC94,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55">
        <v>0</v>
      </c>
      <c r="AL32" s="231"/>
      <c r="AM32" s="231"/>
      <c r="AN32" s="231"/>
      <c r="AO32" s="231"/>
      <c r="AR32" s="38"/>
      <c r="BE32" s="258"/>
    </row>
    <row r="33" spans="1:57" s="3" customFormat="1" ht="14.45" hidden="1" customHeight="1">
      <c r="B33" s="38"/>
      <c r="F33" s="28" t="s">
        <v>45</v>
      </c>
      <c r="L33" s="230">
        <v>0</v>
      </c>
      <c r="M33" s="231"/>
      <c r="N33" s="231"/>
      <c r="O33" s="231"/>
      <c r="P33" s="231"/>
      <c r="W33" s="255">
        <f>ROUND(BD94, 2)</f>
        <v>0</v>
      </c>
      <c r="X33" s="231"/>
      <c r="Y33" s="231"/>
      <c r="Z33" s="231"/>
      <c r="AA33" s="231"/>
      <c r="AB33" s="231"/>
      <c r="AC33" s="231"/>
      <c r="AD33" s="231"/>
      <c r="AE33" s="231"/>
      <c r="AK33" s="255">
        <v>0</v>
      </c>
      <c r="AL33" s="231"/>
      <c r="AM33" s="231"/>
      <c r="AN33" s="231"/>
      <c r="AO33" s="231"/>
      <c r="AR33" s="38"/>
      <c r="BE33" s="258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57"/>
    </row>
    <row r="35" spans="1:57" s="2" customFormat="1" ht="25.9" customHeight="1">
      <c r="A35" s="33"/>
      <c r="B35" s="34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34" t="s">
        <v>48</v>
      </c>
      <c r="Y35" s="235"/>
      <c r="Z35" s="235"/>
      <c r="AA35" s="235"/>
      <c r="AB35" s="235"/>
      <c r="AC35" s="41"/>
      <c r="AD35" s="41"/>
      <c r="AE35" s="41"/>
      <c r="AF35" s="41"/>
      <c r="AG35" s="41"/>
      <c r="AH35" s="41"/>
      <c r="AI35" s="41"/>
      <c r="AJ35" s="41"/>
      <c r="AK35" s="236">
        <f>SUM(AK26:AK33)</f>
        <v>0</v>
      </c>
      <c r="AL35" s="235"/>
      <c r="AM35" s="235"/>
      <c r="AN35" s="235"/>
      <c r="AO35" s="237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50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51</v>
      </c>
      <c r="AI60" s="36"/>
      <c r="AJ60" s="36"/>
      <c r="AK60" s="36"/>
      <c r="AL60" s="36"/>
      <c r="AM60" s="46" t="s">
        <v>52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53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54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51</v>
      </c>
      <c r="AI75" s="36"/>
      <c r="AJ75" s="36"/>
      <c r="AK75" s="36"/>
      <c r="AL75" s="36"/>
      <c r="AM75" s="46" t="s">
        <v>52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179A</v>
      </c>
      <c r="AR84" s="52"/>
    </row>
    <row r="85" spans="1:91" s="5" customFormat="1" ht="36.950000000000003" customHeight="1">
      <c r="B85" s="53"/>
      <c r="C85" s="54" t="s">
        <v>16</v>
      </c>
      <c r="L85" s="246" t="str">
        <f>K6</f>
        <v>STAVBA 25 METROVÉHO BAZÉNU MPS LUŽÁNKY</v>
      </c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  <c r="AF85" s="247"/>
      <c r="AG85" s="247"/>
      <c r="AH85" s="247"/>
      <c r="AI85" s="247"/>
      <c r="AJ85" s="247"/>
      <c r="AK85" s="247"/>
      <c r="AL85" s="247"/>
      <c r="AM85" s="247"/>
      <c r="AN85" s="247"/>
      <c r="AO85" s="247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Brno-Královo Pole, MPS Lužánky, ul. Sportovní 4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48" t="str">
        <f>IF(AN8= "","",AN8)</f>
        <v>10. 7. 2020</v>
      </c>
      <c r="AN87" s="248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40.9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Statutární město Brno, Dominikánské nám. 1, Brno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44" t="str">
        <f>IF(E17="","",E17)</f>
        <v>Centroprojekt Group a.s., Štefánikova 167, Zlín</v>
      </c>
      <c r="AN89" s="245"/>
      <c r="AO89" s="245"/>
      <c r="AP89" s="245"/>
      <c r="AQ89" s="33"/>
      <c r="AR89" s="34"/>
      <c r="AS89" s="240" t="s">
        <v>56</v>
      </c>
      <c r="AT89" s="241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6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33</v>
      </c>
      <c r="AJ90" s="33"/>
      <c r="AK90" s="33"/>
      <c r="AL90" s="33"/>
      <c r="AM90" s="244" t="str">
        <f>IF(E20="","",E20)</f>
        <v>Ing. V. Potěšilová</v>
      </c>
      <c r="AN90" s="245"/>
      <c r="AO90" s="245"/>
      <c r="AP90" s="245"/>
      <c r="AQ90" s="33"/>
      <c r="AR90" s="34"/>
      <c r="AS90" s="242"/>
      <c r="AT90" s="243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42"/>
      <c r="AT91" s="243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24" t="s">
        <v>57</v>
      </c>
      <c r="D92" s="225"/>
      <c r="E92" s="225"/>
      <c r="F92" s="225"/>
      <c r="G92" s="225"/>
      <c r="H92" s="61"/>
      <c r="I92" s="226" t="s">
        <v>58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33" t="s">
        <v>59</v>
      </c>
      <c r="AH92" s="225"/>
      <c r="AI92" s="225"/>
      <c r="AJ92" s="225"/>
      <c r="AK92" s="225"/>
      <c r="AL92" s="225"/>
      <c r="AM92" s="225"/>
      <c r="AN92" s="226" t="s">
        <v>60</v>
      </c>
      <c r="AO92" s="225"/>
      <c r="AP92" s="232"/>
      <c r="AQ92" s="62" t="s">
        <v>61</v>
      </c>
      <c r="AR92" s="34"/>
      <c r="AS92" s="63" t="s">
        <v>62</v>
      </c>
      <c r="AT92" s="64" t="s">
        <v>63</v>
      </c>
      <c r="AU92" s="64" t="s">
        <v>64</v>
      </c>
      <c r="AV92" s="64" t="s">
        <v>65</v>
      </c>
      <c r="AW92" s="64" t="s">
        <v>66</v>
      </c>
      <c r="AX92" s="64" t="s">
        <v>67</v>
      </c>
      <c r="AY92" s="64" t="s">
        <v>68</v>
      </c>
      <c r="AZ92" s="64" t="s">
        <v>69</v>
      </c>
      <c r="BA92" s="64" t="s">
        <v>70</v>
      </c>
      <c r="BB92" s="64" t="s">
        <v>71</v>
      </c>
      <c r="BC92" s="64" t="s">
        <v>72</v>
      </c>
      <c r="BD92" s="65" t="s">
        <v>73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74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22">
        <f>ROUND(SUM(AG95:AG95),2)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3" t="s">
        <v>1</v>
      </c>
      <c r="AR94" s="69"/>
      <c r="AS94" s="74">
        <f>ROUND(SUM(AS95:AS95),2)</f>
        <v>0</v>
      </c>
      <c r="AT94" s="75">
        <f>ROUND(SUM(AV94:AW94),2)</f>
        <v>0</v>
      </c>
      <c r="AU94" s="76">
        <f>ROUND(SUM(AU95:AU95),5)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ROUND(SUM(AZ95:AZ95),2)</f>
        <v>0</v>
      </c>
      <c r="BA94" s="75">
        <f>ROUND(SUM(BA95:BA95),2)</f>
        <v>0</v>
      </c>
      <c r="BB94" s="75">
        <f>ROUND(SUM(BB95:BB95),2)</f>
        <v>0</v>
      </c>
      <c r="BC94" s="75">
        <f>ROUND(SUM(BC95:BC95),2)</f>
        <v>0</v>
      </c>
      <c r="BD94" s="77">
        <f>ROUND(SUM(BD95:BD95),2)</f>
        <v>0</v>
      </c>
      <c r="BS94" s="78" t="s">
        <v>75</v>
      </c>
      <c r="BT94" s="78" t="s">
        <v>76</v>
      </c>
      <c r="BU94" s="79" t="s">
        <v>77</v>
      </c>
      <c r="BV94" s="78" t="s">
        <v>78</v>
      </c>
      <c r="BW94" s="78" t="s">
        <v>4</v>
      </c>
      <c r="BX94" s="78" t="s">
        <v>79</v>
      </c>
      <c r="CL94" s="78" t="s">
        <v>1</v>
      </c>
    </row>
    <row r="95" spans="1:91" s="7" customFormat="1" ht="26.45" customHeight="1">
      <c r="A95" s="80" t="s">
        <v>80</v>
      </c>
      <c r="B95" s="81"/>
      <c r="C95" s="82"/>
      <c r="D95" s="227" t="s">
        <v>84</v>
      </c>
      <c r="E95" s="227"/>
      <c r="F95" s="227"/>
      <c r="G95" s="227"/>
      <c r="H95" s="227"/>
      <c r="I95" s="83"/>
      <c r="J95" s="227" t="s">
        <v>85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8">
        <f>'IO 400 - AREÁLOVÉ ROZVODY...'!J30</f>
        <v>0</v>
      </c>
      <c r="AH95" s="229"/>
      <c r="AI95" s="229"/>
      <c r="AJ95" s="229"/>
      <c r="AK95" s="229"/>
      <c r="AL95" s="229"/>
      <c r="AM95" s="229"/>
      <c r="AN95" s="228">
        <f>SUM(AG95,AT95)</f>
        <v>0</v>
      </c>
      <c r="AO95" s="229"/>
      <c r="AP95" s="229"/>
      <c r="AQ95" s="84" t="s">
        <v>81</v>
      </c>
      <c r="AR95" s="81"/>
      <c r="AS95" s="85">
        <v>0</v>
      </c>
      <c r="AT95" s="86">
        <f>ROUND(SUM(AV95:AW95),2)</f>
        <v>0</v>
      </c>
      <c r="AU95" s="87">
        <f>'IO 400 - AREÁLOVÉ ROZVODY...'!P124</f>
        <v>0</v>
      </c>
      <c r="AV95" s="86">
        <f>'IO 400 - AREÁLOVÉ ROZVODY...'!J33</f>
        <v>0</v>
      </c>
      <c r="AW95" s="86">
        <f>'IO 400 - AREÁLOVÉ ROZVODY...'!J34</f>
        <v>0</v>
      </c>
      <c r="AX95" s="86">
        <f>'IO 400 - AREÁLOVÉ ROZVODY...'!J35</f>
        <v>0</v>
      </c>
      <c r="AY95" s="86">
        <f>'IO 400 - AREÁLOVÉ ROZVODY...'!J36</f>
        <v>0</v>
      </c>
      <c r="AZ95" s="86">
        <f>'IO 400 - AREÁLOVÉ ROZVODY...'!F33</f>
        <v>0</v>
      </c>
      <c r="BA95" s="86">
        <f>'IO 400 - AREÁLOVÉ ROZVODY...'!F34</f>
        <v>0</v>
      </c>
      <c r="BB95" s="86">
        <f>'IO 400 - AREÁLOVÉ ROZVODY...'!F35</f>
        <v>0</v>
      </c>
      <c r="BC95" s="86">
        <f>'IO 400 - AREÁLOVÉ ROZVODY...'!F36</f>
        <v>0</v>
      </c>
      <c r="BD95" s="88">
        <f>'IO 400 - AREÁLOVÉ ROZVODY...'!F37</f>
        <v>0</v>
      </c>
      <c r="BT95" s="89" t="s">
        <v>82</v>
      </c>
      <c r="BV95" s="89" t="s">
        <v>78</v>
      </c>
      <c r="BW95" s="89" t="s">
        <v>86</v>
      </c>
      <c r="BX95" s="89" t="s">
        <v>4</v>
      </c>
      <c r="CL95" s="89" t="s">
        <v>1</v>
      </c>
      <c r="CM95" s="89" t="s">
        <v>83</v>
      </c>
    </row>
    <row r="96" spans="1:91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K33:AO33"/>
    <mergeCell ref="AG94:AM94"/>
    <mergeCell ref="AN94:AP94"/>
    <mergeCell ref="C92:G92"/>
    <mergeCell ref="I92:AF92"/>
    <mergeCell ref="D95:H95"/>
    <mergeCell ref="J95:AF95"/>
    <mergeCell ref="AN95:AP95"/>
    <mergeCell ref="AG95:AM95"/>
  </mergeCells>
  <hyperlinks>
    <hyperlink ref="A95" location="'IO 400 - AREÁLOVÉ ROZVODY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5"/>
  <sheetViews>
    <sheetView showGridLines="0" workbookViewId="0">
      <selection activeCell="V38" sqref="V38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90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56" s="1" customFormat="1" ht="36.950000000000003" customHeight="1">
      <c r="I2" s="90"/>
      <c r="L2" s="238" t="s">
        <v>5</v>
      </c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8" t="s">
        <v>86</v>
      </c>
      <c r="AZ2" s="91" t="s">
        <v>87</v>
      </c>
      <c r="BA2" s="91" t="s">
        <v>213</v>
      </c>
      <c r="BB2" s="91" t="s">
        <v>1</v>
      </c>
      <c r="BC2" s="91" t="s">
        <v>214</v>
      </c>
      <c r="BD2" s="91" t="s">
        <v>83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92"/>
      <c r="J3" s="20"/>
      <c r="K3" s="20"/>
      <c r="L3" s="21"/>
      <c r="AT3" s="18" t="s">
        <v>83</v>
      </c>
      <c r="AZ3" s="91" t="s">
        <v>215</v>
      </c>
      <c r="BA3" s="91" t="s">
        <v>216</v>
      </c>
      <c r="BB3" s="91" t="s">
        <v>1</v>
      </c>
      <c r="BC3" s="91" t="s">
        <v>217</v>
      </c>
      <c r="BD3" s="91" t="s">
        <v>83</v>
      </c>
    </row>
    <row r="4" spans="1:56" s="1" customFormat="1" ht="24.95" customHeight="1">
      <c r="B4" s="21"/>
      <c r="D4" s="22" t="s">
        <v>90</v>
      </c>
      <c r="I4" s="90"/>
      <c r="L4" s="21"/>
      <c r="M4" s="93" t="s">
        <v>10</v>
      </c>
      <c r="AT4" s="18" t="s">
        <v>3</v>
      </c>
      <c r="AZ4" s="91" t="s">
        <v>218</v>
      </c>
      <c r="BA4" s="91" t="s">
        <v>219</v>
      </c>
      <c r="BB4" s="91" t="s">
        <v>1</v>
      </c>
      <c r="BC4" s="91" t="s">
        <v>220</v>
      </c>
      <c r="BD4" s="91" t="s">
        <v>83</v>
      </c>
    </row>
    <row r="5" spans="1:56" s="1" customFormat="1" ht="6.95" customHeight="1">
      <c r="B5" s="21"/>
      <c r="I5" s="90"/>
      <c r="L5" s="21"/>
      <c r="AZ5" s="91" t="s">
        <v>221</v>
      </c>
      <c r="BA5" s="91" t="s">
        <v>222</v>
      </c>
      <c r="BB5" s="91" t="s">
        <v>1</v>
      </c>
      <c r="BC5" s="91" t="s">
        <v>223</v>
      </c>
      <c r="BD5" s="91" t="s">
        <v>83</v>
      </c>
    </row>
    <row r="6" spans="1:56" s="1" customFormat="1" ht="12" customHeight="1">
      <c r="B6" s="21"/>
      <c r="D6" s="28" t="s">
        <v>16</v>
      </c>
      <c r="I6" s="90"/>
      <c r="L6" s="21"/>
      <c r="AZ6" s="91" t="s">
        <v>88</v>
      </c>
      <c r="BA6" s="91" t="s">
        <v>89</v>
      </c>
      <c r="BB6" s="91" t="s">
        <v>1</v>
      </c>
      <c r="BC6" s="91" t="s">
        <v>224</v>
      </c>
      <c r="BD6" s="91" t="s">
        <v>83</v>
      </c>
    </row>
    <row r="7" spans="1:56" s="1" customFormat="1" ht="14.45" customHeight="1">
      <c r="B7" s="21"/>
      <c r="E7" s="262" t="str">
        <f>'Rekapitulace stavby'!K6</f>
        <v>STAVBA 25 METROVÉHO BAZÉNU MPS LUŽÁNKY</v>
      </c>
      <c r="F7" s="263"/>
      <c r="G7" s="263"/>
      <c r="H7" s="263"/>
      <c r="I7" s="90"/>
      <c r="L7" s="21"/>
      <c r="AZ7" s="91" t="s">
        <v>91</v>
      </c>
      <c r="BA7" s="91" t="s">
        <v>225</v>
      </c>
      <c r="BB7" s="91" t="s">
        <v>1</v>
      </c>
      <c r="BC7" s="91" t="s">
        <v>226</v>
      </c>
      <c r="BD7" s="91" t="s">
        <v>83</v>
      </c>
    </row>
    <row r="8" spans="1:56" s="2" customFormat="1" ht="12" customHeight="1">
      <c r="A8" s="33"/>
      <c r="B8" s="34"/>
      <c r="C8" s="33"/>
      <c r="D8" s="28" t="s">
        <v>93</v>
      </c>
      <c r="E8" s="33"/>
      <c r="F8" s="33"/>
      <c r="G8" s="33"/>
      <c r="H8" s="33"/>
      <c r="I8" s="94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91" t="s">
        <v>92</v>
      </c>
      <c r="BA8" s="91" t="s">
        <v>227</v>
      </c>
      <c r="BB8" s="91" t="s">
        <v>1</v>
      </c>
      <c r="BC8" s="91" t="s">
        <v>228</v>
      </c>
      <c r="BD8" s="91" t="s">
        <v>83</v>
      </c>
    </row>
    <row r="9" spans="1:56" s="2" customFormat="1" ht="26.45" customHeight="1">
      <c r="A9" s="33"/>
      <c r="B9" s="34"/>
      <c r="C9" s="33"/>
      <c r="D9" s="33"/>
      <c r="E9" s="246" t="s">
        <v>229</v>
      </c>
      <c r="F9" s="261"/>
      <c r="G9" s="261"/>
      <c r="H9" s="261"/>
      <c r="I9" s="94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>
      <c r="A10" s="33"/>
      <c r="B10" s="34"/>
      <c r="C10" s="33"/>
      <c r="D10" s="33"/>
      <c r="E10" s="33"/>
      <c r="F10" s="33"/>
      <c r="G10" s="33"/>
      <c r="H10" s="33"/>
      <c r="I10" s="94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5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5" t="s">
        <v>22</v>
      </c>
      <c r="J12" s="56" t="str">
        <f>'Rekapitulace stavby'!AN8</f>
        <v>10. 7. 2020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4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5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95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4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5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4" t="str">
        <f>'Rekapitulace stavby'!E14</f>
        <v>Vyplň údaj</v>
      </c>
      <c r="F18" s="249"/>
      <c r="G18" s="249"/>
      <c r="H18" s="249"/>
      <c r="I18" s="95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4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5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94</v>
      </c>
      <c r="F21" s="33"/>
      <c r="G21" s="33"/>
      <c r="H21" s="33"/>
      <c r="I21" s="95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4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95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34</v>
      </c>
      <c r="F24" s="33"/>
      <c r="G24" s="33"/>
      <c r="H24" s="33"/>
      <c r="I24" s="95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4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94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5" customHeight="1">
      <c r="A27" s="96"/>
      <c r="B27" s="97"/>
      <c r="C27" s="96"/>
      <c r="D27" s="96"/>
      <c r="E27" s="253" t="s">
        <v>1</v>
      </c>
      <c r="F27" s="253"/>
      <c r="G27" s="253"/>
      <c r="H27" s="253"/>
      <c r="I27" s="98"/>
      <c r="J27" s="96"/>
      <c r="K27" s="96"/>
      <c r="L27" s="99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4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0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1" t="s">
        <v>36</v>
      </c>
      <c r="E30" s="33"/>
      <c r="F30" s="33"/>
      <c r="G30" s="33"/>
      <c r="H30" s="33"/>
      <c r="I30" s="94"/>
      <c r="J30" s="72">
        <f>ROUND(J124,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0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102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3" t="s">
        <v>40</v>
      </c>
      <c r="E33" s="28" t="s">
        <v>41</v>
      </c>
      <c r="F33" s="104">
        <f>ROUND((SUM(BE124:BE254)),  2)</f>
        <v>0</v>
      </c>
      <c r="G33" s="33"/>
      <c r="H33" s="33"/>
      <c r="I33" s="105">
        <v>0.21</v>
      </c>
      <c r="J33" s="104">
        <f>ROUND(((SUM(BE124:BE254))*I33),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42</v>
      </c>
      <c r="F34" s="104">
        <f>ROUND((SUM(BF124:BF254)),  2)</f>
        <v>0</v>
      </c>
      <c r="G34" s="33"/>
      <c r="H34" s="33"/>
      <c r="I34" s="105">
        <v>0.15</v>
      </c>
      <c r="J34" s="104">
        <f>ROUND(((SUM(BF124:BF254))*I34),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104">
        <f>ROUND((SUM(BG124:BG254)),  2)</f>
        <v>0</v>
      </c>
      <c r="G35" s="33"/>
      <c r="H35" s="33"/>
      <c r="I35" s="105">
        <v>0.21</v>
      </c>
      <c r="J35" s="104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104">
        <f>ROUND((SUM(BH124:BH254)),  2)</f>
        <v>0</v>
      </c>
      <c r="G36" s="33"/>
      <c r="H36" s="33"/>
      <c r="I36" s="105">
        <v>0.15</v>
      </c>
      <c r="J36" s="104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4">
        <f>ROUND((SUM(BI124:BI254)),  2)</f>
        <v>0</v>
      </c>
      <c r="G37" s="33"/>
      <c r="H37" s="33"/>
      <c r="I37" s="105">
        <v>0</v>
      </c>
      <c r="J37" s="104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94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6"/>
      <c r="D39" s="107" t="s">
        <v>46</v>
      </c>
      <c r="E39" s="61"/>
      <c r="F39" s="61"/>
      <c r="G39" s="108" t="s">
        <v>47</v>
      </c>
      <c r="H39" s="109" t="s">
        <v>48</v>
      </c>
      <c r="I39" s="110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94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0"/>
      <c r="L41" s="21"/>
    </row>
    <row r="42" spans="1:31" s="1" customFormat="1" ht="14.45" customHeight="1">
      <c r="B42" s="21"/>
      <c r="I42" s="90"/>
      <c r="L42" s="21"/>
    </row>
    <row r="43" spans="1:31" s="1" customFormat="1" ht="14.45" customHeight="1">
      <c r="B43" s="21"/>
      <c r="I43" s="90"/>
      <c r="L43" s="21"/>
    </row>
    <row r="44" spans="1:31" s="1" customFormat="1" ht="14.45" customHeight="1">
      <c r="B44" s="21"/>
      <c r="I44" s="90"/>
      <c r="L44" s="21"/>
    </row>
    <row r="45" spans="1:31" s="1" customFormat="1" ht="14.45" customHeight="1">
      <c r="B45" s="21"/>
      <c r="I45" s="90"/>
      <c r="L45" s="21"/>
    </row>
    <row r="46" spans="1:31" s="1" customFormat="1" ht="14.45" customHeight="1">
      <c r="B46" s="21"/>
      <c r="I46" s="90"/>
      <c r="L46" s="21"/>
    </row>
    <row r="47" spans="1:31" s="1" customFormat="1" ht="14.45" customHeight="1">
      <c r="B47" s="21"/>
      <c r="I47" s="90"/>
      <c r="L47" s="21"/>
    </row>
    <row r="48" spans="1:31" s="1" customFormat="1" ht="14.45" customHeight="1">
      <c r="B48" s="21"/>
      <c r="I48" s="90"/>
      <c r="L48" s="21"/>
    </row>
    <row r="49" spans="1:31" s="1" customFormat="1" ht="14.45" customHeight="1">
      <c r="B49" s="21"/>
      <c r="I49" s="90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113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14" t="s">
        <v>52</v>
      </c>
      <c r="G61" s="46" t="s">
        <v>51</v>
      </c>
      <c r="H61" s="36"/>
      <c r="I61" s="115"/>
      <c r="J61" s="116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11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14" t="s">
        <v>52</v>
      </c>
      <c r="G76" s="46" t="s">
        <v>51</v>
      </c>
      <c r="H76" s="36"/>
      <c r="I76" s="115"/>
      <c r="J76" s="116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18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19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95</v>
      </c>
      <c r="D82" s="33"/>
      <c r="E82" s="33"/>
      <c r="F82" s="33"/>
      <c r="G82" s="33"/>
      <c r="H82" s="33"/>
      <c r="I82" s="94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4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4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4.45" customHeight="1">
      <c r="A85" s="33"/>
      <c r="B85" s="34"/>
      <c r="C85" s="33"/>
      <c r="D85" s="33"/>
      <c r="E85" s="262" t="str">
        <f>E7</f>
        <v>STAVBA 25 METROVÉHO BAZÉNU MPS LUŽÁNKY</v>
      </c>
      <c r="F85" s="263"/>
      <c r="G85" s="263"/>
      <c r="H85" s="263"/>
      <c r="I85" s="94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93</v>
      </c>
      <c r="D86" s="33"/>
      <c r="E86" s="33"/>
      <c r="F86" s="33"/>
      <c r="G86" s="33"/>
      <c r="H86" s="33"/>
      <c r="I86" s="94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26.45" customHeight="1">
      <c r="A87" s="33"/>
      <c r="B87" s="34"/>
      <c r="C87" s="33"/>
      <c r="D87" s="33"/>
      <c r="E87" s="246" t="str">
        <f>E9</f>
        <v>IO 400 - AREÁLOVÉ ROZVODY KANALIZACE DEŠŤOVÉ</v>
      </c>
      <c r="F87" s="261"/>
      <c r="G87" s="261"/>
      <c r="H87" s="261"/>
      <c r="I87" s="94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4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Brno-Královo Pole, MPS Lužánky, ul. Sportovní 4</v>
      </c>
      <c r="G89" s="33"/>
      <c r="H89" s="33"/>
      <c r="I89" s="95" t="s">
        <v>22</v>
      </c>
      <c r="J89" s="56" t="str">
        <f>IF(J12="","",J12)</f>
        <v>10. 7. 2020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4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6" customHeight="1">
      <c r="A91" s="33"/>
      <c r="B91" s="34"/>
      <c r="C91" s="28" t="s">
        <v>24</v>
      </c>
      <c r="D91" s="33"/>
      <c r="E91" s="33"/>
      <c r="F91" s="26" t="str">
        <f>E15</f>
        <v>Statutární město Brno, Dominikánské nám. 1, Brno</v>
      </c>
      <c r="G91" s="33"/>
      <c r="H91" s="33"/>
      <c r="I91" s="95" t="s">
        <v>30</v>
      </c>
      <c r="J91" s="31" t="str">
        <f>E21</f>
        <v>Ing. P. Kučera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6.45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5" t="s">
        <v>33</v>
      </c>
      <c r="J92" s="31" t="str">
        <f>E24</f>
        <v>Ing. V. Potěšilová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4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0" t="s">
        <v>96</v>
      </c>
      <c r="D94" s="106"/>
      <c r="E94" s="106"/>
      <c r="F94" s="106"/>
      <c r="G94" s="106"/>
      <c r="H94" s="106"/>
      <c r="I94" s="121"/>
      <c r="J94" s="122" t="s">
        <v>97</v>
      </c>
      <c r="K94" s="106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4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3" t="s">
        <v>98</v>
      </c>
      <c r="D96" s="33"/>
      <c r="E96" s="33"/>
      <c r="F96" s="33"/>
      <c r="G96" s="33"/>
      <c r="H96" s="33"/>
      <c r="I96" s="94"/>
      <c r="J96" s="72">
        <f>J124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99</v>
      </c>
    </row>
    <row r="97" spans="1:31" s="9" customFormat="1" ht="24.95" customHeight="1">
      <c r="B97" s="124"/>
      <c r="D97" s="125" t="s">
        <v>100</v>
      </c>
      <c r="E97" s="126"/>
      <c r="F97" s="126"/>
      <c r="G97" s="126"/>
      <c r="H97" s="126"/>
      <c r="I97" s="127"/>
      <c r="J97" s="128">
        <f>J125</f>
        <v>0</v>
      </c>
      <c r="L97" s="124"/>
    </row>
    <row r="98" spans="1:31" s="10" customFormat="1" ht="19.899999999999999" customHeight="1">
      <c r="B98" s="129"/>
      <c r="D98" s="130" t="s">
        <v>101</v>
      </c>
      <c r="E98" s="131"/>
      <c r="F98" s="131"/>
      <c r="G98" s="131"/>
      <c r="H98" s="131"/>
      <c r="I98" s="132"/>
      <c r="J98" s="133">
        <f>J126</f>
        <v>0</v>
      </c>
      <c r="L98" s="129"/>
    </row>
    <row r="99" spans="1:31" s="10" customFormat="1" ht="19.899999999999999" customHeight="1">
      <c r="B99" s="129"/>
      <c r="D99" s="130" t="s">
        <v>102</v>
      </c>
      <c r="E99" s="131"/>
      <c r="F99" s="131"/>
      <c r="G99" s="131"/>
      <c r="H99" s="131"/>
      <c r="I99" s="132"/>
      <c r="J99" s="133">
        <f>J196</f>
        <v>0</v>
      </c>
      <c r="L99" s="129"/>
    </row>
    <row r="100" spans="1:31" s="10" customFormat="1" ht="19.899999999999999" customHeight="1">
      <c r="B100" s="129"/>
      <c r="D100" s="130" t="s">
        <v>103</v>
      </c>
      <c r="E100" s="131"/>
      <c r="F100" s="131"/>
      <c r="G100" s="131"/>
      <c r="H100" s="131"/>
      <c r="I100" s="132"/>
      <c r="J100" s="133">
        <f>J201</f>
        <v>0</v>
      </c>
      <c r="L100" s="129"/>
    </row>
    <row r="101" spans="1:31" s="10" customFormat="1" ht="19.899999999999999" customHeight="1">
      <c r="B101" s="129"/>
      <c r="D101" s="130" t="s">
        <v>104</v>
      </c>
      <c r="E101" s="131"/>
      <c r="F101" s="131"/>
      <c r="G101" s="131"/>
      <c r="H101" s="131"/>
      <c r="I101" s="132"/>
      <c r="J101" s="133">
        <f>J238</f>
        <v>0</v>
      </c>
      <c r="L101" s="129"/>
    </row>
    <row r="102" spans="1:31" s="10" customFormat="1" ht="14.85" customHeight="1">
      <c r="B102" s="129"/>
      <c r="D102" s="130" t="s">
        <v>105</v>
      </c>
      <c r="E102" s="131"/>
      <c r="F102" s="131"/>
      <c r="G102" s="131"/>
      <c r="H102" s="131"/>
      <c r="I102" s="132"/>
      <c r="J102" s="133">
        <f>J244</f>
        <v>0</v>
      </c>
      <c r="L102" s="129"/>
    </row>
    <row r="103" spans="1:31" s="9" customFormat="1" ht="24.95" customHeight="1">
      <c r="B103" s="124"/>
      <c r="D103" s="125" t="s">
        <v>106</v>
      </c>
      <c r="E103" s="126"/>
      <c r="F103" s="126"/>
      <c r="G103" s="126"/>
      <c r="H103" s="126"/>
      <c r="I103" s="127"/>
      <c r="J103" s="128">
        <f>J246</f>
        <v>0</v>
      </c>
      <c r="L103" s="124"/>
    </row>
    <row r="104" spans="1:31" s="10" customFormat="1" ht="19.899999999999999" customHeight="1">
      <c r="B104" s="129"/>
      <c r="D104" s="130" t="s">
        <v>107</v>
      </c>
      <c r="E104" s="131"/>
      <c r="F104" s="131"/>
      <c r="G104" s="131"/>
      <c r="H104" s="131"/>
      <c r="I104" s="132"/>
      <c r="J104" s="133">
        <f>J247</f>
        <v>0</v>
      </c>
      <c r="L104" s="129"/>
    </row>
    <row r="105" spans="1:31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94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118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0"/>
      <c r="C110" s="51"/>
      <c r="D110" s="51"/>
      <c r="E110" s="51"/>
      <c r="F110" s="51"/>
      <c r="G110" s="51"/>
      <c r="H110" s="51"/>
      <c r="I110" s="119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108</v>
      </c>
      <c r="D111" s="33"/>
      <c r="E111" s="33"/>
      <c r="F111" s="33"/>
      <c r="G111" s="33"/>
      <c r="H111" s="33"/>
      <c r="I111" s="94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94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3"/>
      <c r="E113" s="33"/>
      <c r="F113" s="33"/>
      <c r="G113" s="33"/>
      <c r="H113" s="33"/>
      <c r="I113" s="94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4.45" customHeight="1">
      <c r="A114" s="33"/>
      <c r="B114" s="34"/>
      <c r="C114" s="33"/>
      <c r="D114" s="33"/>
      <c r="E114" s="262" t="str">
        <f>E7</f>
        <v>STAVBA 25 METROVÉHO BAZÉNU MPS LUŽÁNKY</v>
      </c>
      <c r="F114" s="263"/>
      <c r="G114" s="263"/>
      <c r="H114" s="263"/>
      <c r="I114" s="94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93</v>
      </c>
      <c r="D115" s="33"/>
      <c r="E115" s="33"/>
      <c r="F115" s="33"/>
      <c r="G115" s="33"/>
      <c r="H115" s="33"/>
      <c r="I115" s="94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6.45" customHeight="1">
      <c r="A116" s="33"/>
      <c r="B116" s="34"/>
      <c r="C116" s="33"/>
      <c r="D116" s="33"/>
      <c r="E116" s="246" t="str">
        <f>E9</f>
        <v>IO 400 - AREÁLOVÉ ROZVODY KANALIZACE DEŠŤOVÉ</v>
      </c>
      <c r="F116" s="261"/>
      <c r="G116" s="261"/>
      <c r="H116" s="261"/>
      <c r="I116" s="94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94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3"/>
      <c r="E118" s="33"/>
      <c r="F118" s="26" t="str">
        <f>F12</f>
        <v>Brno-Královo Pole, MPS Lužánky, ul. Sportovní 4</v>
      </c>
      <c r="G118" s="33"/>
      <c r="H118" s="33"/>
      <c r="I118" s="95" t="s">
        <v>22</v>
      </c>
      <c r="J118" s="56" t="str">
        <f>IF(J12="","",J12)</f>
        <v>10. 7. 2020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94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6" customHeight="1">
      <c r="A120" s="33"/>
      <c r="B120" s="34"/>
      <c r="C120" s="28" t="s">
        <v>24</v>
      </c>
      <c r="D120" s="33"/>
      <c r="E120" s="33"/>
      <c r="F120" s="26" t="str">
        <f>E15</f>
        <v>Statutární město Brno, Dominikánské nám. 1, Brno</v>
      </c>
      <c r="G120" s="33"/>
      <c r="H120" s="33"/>
      <c r="I120" s="95" t="s">
        <v>30</v>
      </c>
      <c r="J120" s="31" t="str">
        <f>E21</f>
        <v>Ing. P. Kučera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6.45" customHeight="1">
      <c r="A121" s="33"/>
      <c r="B121" s="34"/>
      <c r="C121" s="28" t="s">
        <v>28</v>
      </c>
      <c r="D121" s="33"/>
      <c r="E121" s="33"/>
      <c r="F121" s="26" t="str">
        <f>IF(E18="","",E18)</f>
        <v>Vyplň údaj</v>
      </c>
      <c r="G121" s="33"/>
      <c r="H121" s="33"/>
      <c r="I121" s="95" t="s">
        <v>33</v>
      </c>
      <c r="J121" s="31" t="str">
        <f>E24</f>
        <v>Ing. V. Potěšilová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94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34"/>
      <c r="B123" s="135"/>
      <c r="C123" s="136" t="s">
        <v>109</v>
      </c>
      <c r="D123" s="137" t="s">
        <v>61</v>
      </c>
      <c r="E123" s="137" t="s">
        <v>57</v>
      </c>
      <c r="F123" s="137" t="s">
        <v>58</v>
      </c>
      <c r="G123" s="137" t="s">
        <v>110</v>
      </c>
      <c r="H123" s="137" t="s">
        <v>111</v>
      </c>
      <c r="I123" s="138" t="s">
        <v>112</v>
      </c>
      <c r="J123" s="139" t="s">
        <v>97</v>
      </c>
      <c r="K123" s="140" t="s">
        <v>113</v>
      </c>
      <c r="L123" s="141"/>
      <c r="M123" s="63" t="s">
        <v>1</v>
      </c>
      <c r="N123" s="64" t="s">
        <v>40</v>
      </c>
      <c r="O123" s="64" t="s">
        <v>114</v>
      </c>
      <c r="P123" s="64" t="s">
        <v>115</v>
      </c>
      <c r="Q123" s="64" t="s">
        <v>116</v>
      </c>
      <c r="R123" s="64" t="s">
        <v>117</v>
      </c>
      <c r="S123" s="64" t="s">
        <v>118</v>
      </c>
      <c r="T123" s="65" t="s">
        <v>119</v>
      </c>
      <c r="U123" s="134"/>
      <c r="V123" s="134"/>
      <c r="W123" s="134"/>
      <c r="X123" s="134"/>
      <c r="Y123" s="134"/>
      <c r="Z123" s="134"/>
      <c r="AA123" s="134"/>
      <c r="AB123" s="134"/>
      <c r="AC123" s="134"/>
      <c r="AD123" s="134"/>
      <c r="AE123" s="134"/>
    </row>
    <row r="124" spans="1:65" s="2" customFormat="1" ht="22.9" customHeight="1">
      <c r="A124" s="33"/>
      <c r="B124" s="34"/>
      <c r="C124" s="70" t="s">
        <v>120</v>
      </c>
      <c r="D124" s="33"/>
      <c r="E124" s="33"/>
      <c r="F124" s="33"/>
      <c r="G124" s="33"/>
      <c r="H124" s="33"/>
      <c r="I124" s="94"/>
      <c r="J124" s="142">
        <f>BK124</f>
        <v>0</v>
      </c>
      <c r="K124" s="33"/>
      <c r="L124" s="34"/>
      <c r="M124" s="66"/>
      <c r="N124" s="57"/>
      <c r="O124" s="67"/>
      <c r="P124" s="143">
        <f>P125+P246</f>
        <v>0</v>
      </c>
      <c r="Q124" s="67"/>
      <c r="R124" s="143">
        <f>R125+R246</f>
        <v>37.232785900000003</v>
      </c>
      <c r="S124" s="67"/>
      <c r="T124" s="144">
        <f>T125+T246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75</v>
      </c>
      <c r="AU124" s="18" t="s">
        <v>99</v>
      </c>
      <c r="BK124" s="145">
        <f>BK125+BK246</f>
        <v>0</v>
      </c>
    </row>
    <row r="125" spans="1:65" s="12" customFormat="1" ht="25.9" customHeight="1">
      <c r="B125" s="146"/>
      <c r="D125" s="147" t="s">
        <v>75</v>
      </c>
      <c r="E125" s="148" t="s">
        <v>121</v>
      </c>
      <c r="F125" s="148" t="s">
        <v>121</v>
      </c>
      <c r="I125" s="149"/>
      <c r="J125" s="150">
        <f>BK125</f>
        <v>0</v>
      </c>
      <c r="L125" s="146"/>
      <c r="M125" s="151"/>
      <c r="N125" s="152"/>
      <c r="O125" s="152"/>
      <c r="P125" s="153">
        <f>P126+P196+P201+P238</f>
        <v>0</v>
      </c>
      <c r="Q125" s="152"/>
      <c r="R125" s="153">
        <f>R126+R196+R201+R238</f>
        <v>37.1686859</v>
      </c>
      <c r="S125" s="152"/>
      <c r="T125" s="154">
        <f>T126+T196+T201+T238</f>
        <v>0</v>
      </c>
      <c r="AR125" s="147" t="s">
        <v>82</v>
      </c>
      <c r="AT125" s="155" t="s">
        <v>75</v>
      </c>
      <c r="AU125" s="155" t="s">
        <v>76</v>
      </c>
      <c r="AY125" s="147" t="s">
        <v>122</v>
      </c>
      <c r="BK125" s="156">
        <f>BK126+BK196+BK201+BK238</f>
        <v>0</v>
      </c>
    </row>
    <row r="126" spans="1:65" s="12" customFormat="1" ht="22.9" customHeight="1">
      <c r="B126" s="146"/>
      <c r="D126" s="147" t="s">
        <v>75</v>
      </c>
      <c r="E126" s="157" t="s">
        <v>82</v>
      </c>
      <c r="F126" s="157" t="s">
        <v>123</v>
      </c>
      <c r="I126" s="149"/>
      <c r="J126" s="158">
        <f>BK126</f>
        <v>0</v>
      </c>
      <c r="L126" s="146"/>
      <c r="M126" s="151"/>
      <c r="N126" s="152"/>
      <c r="O126" s="152"/>
      <c r="P126" s="153">
        <f>SUM(P127:P195)</f>
        <v>0</v>
      </c>
      <c r="Q126" s="152"/>
      <c r="R126" s="153">
        <f>SUM(R127:R195)</f>
        <v>0.59039249999999999</v>
      </c>
      <c r="S126" s="152"/>
      <c r="T126" s="154">
        <f>SUM(T127:T195)</f>
        <v>0</v>
      </c>
      <c r="AR126" s="147" t="s">
        <v>82</v>
      </c>
      <c r="AT126" s="155" t="s">
        <v>75</v>
      </c>
      <c r="AU126" s="155" t="s">
        <v>82</v>
      </c>
      <c r="AY126" s="147" t="s">
        <v>122</v>
      </c>
      <c r="BK126" s="156">
        <f>SUM(BK127:BK195)</f>
        <v>0</v>
      </c>
    </row>
    <row r="127" spans="1:65" s="2" customFormat="1" ht="21.6" customHeight="1">
      <c r="A127" s="33"/>
      <c r="B127" s="159"/>
      <c r="C127" s="160" t="s">
        <v>82</v>
      </c>
      <c r="D127" s="160" t="s">
        <v>124</v>
      </c>
      <c r="E127" s="161" t="s">
        <v>125</v>
      </c>
      <c r="F127" s="162" t="s">
        <v>126</v>
      </c>
      <c r="G127" s="163" t="s">
        <v>127</v>
      </c>
      <c r="H127" s="164">
        <v>383.13499999999999</v>
      </c>
      <c r="I127" s="165"/>
      <c r="J127" s="166">
        <f>ROUND(I127*H127,2)</f>
        <v>0</v>
      </c>
      <c r="K127" s="167"/>
      <c r="L127" s="34"/>
      <c r="M127" s="168" t="s">
        <v>1</v>
      </c>
      <c r="N127" s="169" t="s">
        <v>41</v>
      </c>
      <c r="O127" s="59"/>
      <c r="P127" s="170">
        <f>O127*H127</f>
        <v>0</v>
      </c>
      <c r="Q127" s="170">
        <v>0</v>
      </c>
      <c r="R127" s="170">
        <f>Q127*H127</f>
        <v>0</v>
      </c>
      <c r="S127" s="170">
        <v>0</v>
      </c>
      <c r="T127" s="17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72" t="s">
        <v>128</v>
      </c>
      <c r="AT127" s="172" t="s">
        <v>124</v>
      </c>
      <c r="AU127" s="172" t="s">
        <v>83</v>
      </c>
      <c r="AY127" s="18" t="s">
        <v>122</v>
      </c>
      <c r="BE127" s="173">
        <f>IF(N127="základní",J127,0)</f>
        <v>0</v>
      </c>
      <c r="BF127" s="173">
        <f>IF(N127="snížená",J127,0)</f>
        <v>0</v>
      </c>
      <c r="BG127" s="173">
        <f>IF(N127="zákl. přenesená",J127,0)</f>
        <v>0</v>
      </c>
      <c r="BH127" s="173">
        <f>IF(N127="sníž. přenesená",J127,0)</f>
        <v>0</v>
      </c>
      <c r="BI127" s="173">
        <f>IF(N127="nulová",J127,0)</f>
        <v>0</v>
      </c>
      <c r="BJ127" s="18" t="s">
        <v>82</v>
      </c>
      <c r="BK127" s="173">
        <f>ROUND(I127*H127,2)</f>
        <v>0</v>
      </c>
      <c r="BL127" s="18" t="s">
        <v>128</v>
      </c>
      <c r="BM127" s="172" t="s">
        <v>230</v>
      </c>
    </row>
    <row r="128" spans="1:65" s="15" customFormat="1">
      <c r="B128" s="191"/>
      <c r="D128" s="175" t="s">
        <v>129</v>
      </c>
      <c r="E128" s="192" t="s">
        <v>1</v>
      </c>
      <c r="F128" s="193" t="s">
        <v>231</v>
      </c>
      <c r="H128" s="192" t="s">
        <v>1</v>
      </c>
      <c r="I128" s="194"/>
      <c r="L128" s="191"/>
      <c r="M128" s="195"/>
      <c r="N128" s="196"/>
      <c r="O128" s="196"/>
      <c r="P128" s="196"/>
      <c r="Q128" s="196"/>
      <c r="R128" s="196"/>
      <c r="S128" s="196"/>
      <c r="T128" s="197"/>
      <c r="AT128" s="192" t="s">
        <v>129</v>
      </c>
      <c r="AU128" s="192" t="s">
        <v>83</v>
      </c>
      <c r="AV128" s="15" t="s">
        <v>82</v>
      </c>
      <c r="AW128" s="15" t="s">
        <v>32</v>
      </c>
      <c r="AX128" s="15" t="s">
        <v>76</v>
      </c>
      <c r="AY128" s="192" t="s">
        <v>122</v>
      </c>
    </row>
    <row r="129" spans="2:51" s="13" customFormat="1">
      <c r="B129" s="174"/>
      <c r="D129" s="175" t="s">
        <v>129</v>
      </c>
      <c r="E129" s="176" t="s">
        <v>1</v>
      </c>
      <c r="F129" s="177" t="s">
        <v>232</v>
      </c>
      <c r="H129" s="178">
        <v>2.2799999999999998</v>
      </c>
      <c r="I129" s="179"/>
      <c r="L129" s="174"/>
      <c r="M129" s="180"/>
      <c r="N129" s="181"/>
      <c r="O129" s="181"/>
      <c r="P129" s="181"/>
      <c r="Q129" s="181"/>
      <c r="R129" s="181"/>
      <c r="S129" s="181"/>
      <c r="T129" s="182"/>
      <c r="AT129" s="176" t="s">
        <v>129</v>
      </c>
      <c r="AU129" s="176" t="s">
        <v>83</v>
      </c>
      <c r="AV129" s="13" t="s">
        <v>83</v>
      </c>
      <c r="AW129" s="13" t="s">
        <v>32</v>
      </c>
      <c r="AX129" s="13" t="s">
        <v>76</v>
      </c>
      <c r="AY129" s="176" t="s">
        <v>122</v>
      </c>
    </row>
    <row r="130" spans="2:51" s="13" customFormat="1">
      <c r="B130" s="174"/>
      <c r="D130" s="175" t="s">
        <v>129</v>
      </c>
      <c r="E130" s="176" t="s">
        <v>1</v>
      </c>
      <c r="F130" s="177" t="s">
        <v>233</v>
      </c>
      <c r="H130" s="178">
        <v>32.481999999999999</v>
      </c>
      <c r="I130" s="179"/>
      <c r="L130" s="174"/>
      <c r="M130" s="180"/>
      <c r="N130" s="181"/>
      <c r="O130" s="181"/>
      <c r="P130" s="181"/>
      <c r="Q130" s="181"/>
      <c r="R130" s="181"/>
      <c r="S130" s="181"/>
      <c r="T130" s="182"/>
      <c r="AT130" s="176" t="s">
        <v>129</v>
      </c>
      <c r="AU130" s="176" t="s">
        <v>83</v>
      </c>
      <c r="AV130" s="13" t="s">
        <v>83</v>
      </c>
      <c r="AW130" s="13" t="s">
        <v>32</v>
      </c>
      <c r="AX130" s="13" t="s">
        <v>76</v>
      </c>
      <c r="AY130" s="176" t="s">
        <v>122</v>
      </c>
    </row>
    <row r="131" spans="2:51" s="13" customFormat="1">
      <c r="B131" s="174"/>
      <c r="D131" s="175" t="s">
        <v>129</v>
      </c>
      <c r="E131" s="176" t="s">
        <v>1</v>
      </c>
      <c r="F131" s="177" t="s">
        <v>234</v>
      </c>
      <c r="H131" s="178">
        <v>5.4050000000000002</v>
      </c>
      <c r="I131" s="179"/>
      <c r="L131" s="174"/>
      <c r="M131" s="180"/>
      <c r="N131" s="181"/>
      <c r="O131" s="181"/>
      <c r="P131" s="181"/>
      <c r="Q131" s="181"/>
      <c r="R131" s="181"/>
      <c r="S131" s="181"/>
      <c r="T131" s="182"/>
      <c r="AT131" s="176" t="s">
        <v>129</v>
      </c>
      <c r="AU131" s="176" t="s">
        <v>83</v>
      </c>
      <c r="AV131" s="13" t="s">
        <v>83</v>
      </c>
      <c r="AW131" s="13" t="s">
        <v>32</v>
      </c>
      <c r="AX131" s="13" t="s">
        <v>76</v>
      </c>
      <c r="AY131" s="176" t="s">
        <v>122</v>
      </c>
    </row>
    <row r="132" spans="2:51" s="13" customFormat="1">
      <c r="B132" s="174"/>
      <c r="D132" s="175" t="s">
        <v>129</v>
      </c>
      <c r="E132" s="176" t="s">
        <v>1</v>
      </c>
      <c r="F132" s="177" t="s">
        <v>235</v>
      </c>
      <c r="H132" s="178">
        <v>82.988</v>
      </c>
      <c r="I132" s="179"/>
      <c r="L132" s="174"/>
      <c r="M132" s="180"/>
      <c r="N132" s="181"/>
      <c r="O132" s="181"/>
      <c r="P132" s="181"/>
      <c r="Q132" s="181"/>
      <c r="R132" s="181"/>
      <c r="S132" s="181"/>
      <c r="T132" s="182"/>
      <c r="AT132" s="176" t="s">
        <v>129</v>
      </c>
      <c r="AU132" s="176" t="s">
        <v>83</v>
      </c>
      <c r="AV132" s="13" t="s">
        <v>83</v>
      </c>
      <c r="AW132" s="13" t="s">
        <v>32</v>
      </c>
      <c r="AX132" s="13" t="s">
        <v>76</v>
      </c>
      <c r="AY132" s="176" t="s">
        <v>122</v>
      </c>
    </row>
    <row r="133" spans="2:51" s="13" customFormat="1">
      <c r="B133" s="174"/>
      <c r="D133" s="175" t="s">
        <v>129</v>
      </c>
      <c r="E133" s="176" t="s">
        <v>1</v>
      </c>
      <c r="F133" s="177" t="s">
        <v>236</v>
      </c>
      <c r="H133" s="178">
        <v>112.527</v>
      </c>
      <c r="I133" s="179"/>
      <c r="L133" s="174"/>
      <c r="M133" s="180"/>
      <c r="N133" s="181"/>
      <c r="O133" s="181"/>
      <c r="P133" s="181"/>
      <c r="Q133" s="181"/>
      <c r="R133" s="181"/>
      <c r="S133" s="181"/>
      <c r="T133" s="182"/>
      <c r="AT133" s="176" t="s">
        <v>129</v>
      </c>
      <c r="AU133" s="176" t="s">
        <v>83</v>
      </c>
      <c r="AV133" s="13" t="s">
        <v>83</v>
      </c>
      <c r="AW133" s="13" t="s">
        <v>32</v>
      </c>
      <c r="AX133" s="13" t="s">
        <v>76</v>
      </c>
      <c r="AY133" s="176" t="s">
        <v>122</v>
      </c>
    </row>
    <row r="134" spans="2:51" s="15" customFormat="1">
      <c r="B134" s="191"/>
      <c r="D134" s="175" t="s">
        <v>129</v>
      </c>
      <c r="E134" s="192" t="s">
        <v>1</v>
      </c>
      <c r="F134" s="193" t="s">
        <v>237</v>
      </c>
      <c r="H134" s="192" t="s">
        <v>1</v>
      </c>
      <c r="I134" s="194"/>
      <c r="L134" s="191"/>
      <c r="M134" s="195"/>
      <c r="N134" s="196"/>
      <c r="O134" s="196"/>
      <c r="P134" s="196"/>
      <c r="Q134" s="196"/>
      <c r="R134" s="196"/>
      <c r="S134" s="196"/>
      <c r="T134" s="197"/>
      <c r="AT134" s="192" t="s">
        <v>129</v>
      </c>
      <c r="AU134" s="192" t="s">
        <v>83</v>
      </c>
      <c r="AV134" s="15" t="s">
        <v>82</v>
      </c>
      <c r="AW134" s="15" t="s">
        <v>32</v>
      </c>
      <c r="AX134" s="15" t="s">
        <v>76</v>
      </c>
      <c r="AY134" s="192" t="s">
        <v>122</v>
      </c>
    </row>
    <row r="135" spans="2:51" s="13" customFormat="1">
      <c r="B135" s="174"/>
      <c r="D135" s="175" t="s">
        <v>129</v>
      </c>
      <c r="E135" s="176" t="s">
        <v>1</v>
      </c>
      <c r="F135" s="177" t="s">
        <v>238</v>
      </c>
      <c r="H135" s="178">
        <v>17.216000000000001</v>
      </c>
      <c r="I135" s="179"/>
      <c r="L135" s="174"/>
      <c r="M135" s="180"/>
      <c r="N135" s="181"/>
      <c r="O135" s="181"/>
      <c r="P135" s="181"/>
      <c r="Q135" s="181"/>
      <c r="R135" s="181"/>
      <c r="S135" s="181"/>
      <c r="T135" s="182"/>
      <c r="AT135" s="176" t="s">
        <v>129</v>
      </c>
      <c r="AU135" s="176" t="s">
        <v>83</v>
      </c>
      <c r="AV135" s="13" t="s">
        <v>83</v>
      </c>
      <c r="AW135" s="13" t="s">
        <v>32</v>
      </c>
      <c r="AX135" s="13" t="s">
        <v>76</v>
      </c>
      <c r="AY135" s="176" t="s">
        <v>122</v>
      </c>
    </row>
    <row r="136" spans="2:51" s="13" customFormat="1">
      <c r="B136" s="174"/>
      <c r="D136" s="175" t="s">
        <v>129</v>
      </c>
      <c r="E136" s="176" t="s">
        <v>1</v>
      </c>
      <c r="F136" s="177" t="s">
        <v>239</v>
      </c>
      <c r="H136" s="178">
        <v>6.41</v>
      </c>
      <c r="I136" s="179"/>
      <c r="L136" s="174"/>
      <c r="M136" s="180"/>
      <c r="N136" s="181"/>
      <c r="O136" s="181"/>
      <c r="P136" s="181"/>
      <c r="Q136" s="181"/>
      <c r="R136" s="181"/>
      <c r="S136" s="181"/>
      <c r="T136" s="182"/>
      <c r="AT136" s="176" t="s">
        <v>129</v>
      </c>
      <c r="AU136" s="176" t="s">
        <v>83</v>
      </c>
      <c r="AV136" s="13" t="s">
        <v>83</v>
      </c>
      <c r="AW136" s="13" t="s">
        <v>32</v>
      </c>
      <c r="AX136" s="13" t="s">
        <v>76</v>
      </c>
      <c r="AY136" s="176" t="s">
        <v>122</v>
      </c>
    </row>
    <row r="137" spans="2:51" s="13" customFormat="1">
      <c r="B137" s="174"/>
      <c r="D137" s="175" t="s">
        <v>129</v>
      </c>
      <c r="E137" s="176" t="s">
        <v>1</v>
      </c>
      <c r="F137" s="177" t="s">
        <v>240</v>
      </c>
      <c r="H137" s="178">
        <v>13.635</v>
      </c>
      <c r="I137" s="179"/>
      <c r="L137" s="174"/>
      <c r="M137" s="180"/>
      <c r="N137" s="181"/>
      <c r="O137" s="181"/>
      <c r="P137" s="181"/>
      <c r="Q137" s="181"/>
      <c r="R137" s="181"/>
      <c r="S137" s="181"/>
      <c r="T137" s="182"/>
      <c r="AT137" s="176" t="s">
        <v>129</v>
      </c>
      <c r="AU137" s="176" t="s">
        <v>83</v>
      </c>
      <c r="AV137" s="13" t="s">
        <v>83</v>
      </c>
      <c r="AW137" s="13" t="s">
        <v>32</v>
      </c>
      <c r="AX137" s="13" t="s">
        <v>76</v>
      </c>
      <c r="AY137" s="176" t="s">
        <v>122</v>
      </c>
    </row>
    <row r="138" spans="2:51" s="13" customFormat="1">
      <c r="B138" s="174"/>
      <c r="D138" s="175" t="s">
        <v>129</v>
      </c>
      <c r="E138" s="176" t="s">
        <v>1</v>
      </c>
      <c r="F138" s="177" t="s">
        <v>241</v>
      </c>
      <c r="H138" s="178">
        <v>3.927</v>
      </c>
      <c r="I138" s="179"/>
      <c r="L138" s="174"/>
      <c r="M138" s="180"/>
      <c r="N138" s="181"/>
      <c r="O138" s="181"/>
      <c r="P138" s="181"/>
      <c r="Q138" s="181"/>
      <c r="R138" s="181"/>
      <c r="S138" s="181"/>
      <c r="T138" s="182"/>
      <c r="AT138" s="176" t="s">
        <v>129</v>
      </c>
      <c r="AU138" s="176" t="s">
        <v>83</v>
      </c>
      <c r="AV138" s="13" t="s">
        <v>83</v>
      </c>
      <c r="AW138" s="13" t="s">
        <v>32</v>
      </c>
      <c r="AX138" s="13" t="s">
        <v>76</v>
      </c>
      <c r="AY138" s="176" t="s">
        <v>122</v>
      </c>
    </row>
    <row r="139" spans="2:51" s="13" customFormat="1">
      <c r="B139" s="174"/>
      <c r="D139" s="175" t="s">
        <v>129</v>
      </c>
      <c r="E139" s="176" t="s">
        <v>1</v>
      </c>
      <c r="F139" s="177" t="s">
        <v>242</v>
      </c>
      <c r="H139" s="178">
        <v>15.939</v>
      </c>
      <c r="I139" s="179"/>
      <c r="L139" s="174"/>
      <c r="M139" s="180"/>
      <c r="N139" s="181"/>
      <c r="O139" s="181"/>
      <c r="P139" s="181"/>
      <c r="Q139" s="181"/>
      <c r="R139" s="181"/>
      <c r="S139" s="181"/>
      <c r="T139" s="182"/>
      <c r="AT139" s="176" t="s">
        <v>129</v>
      </c>
      <c r="AU139" s="176" t="s">
        <v>83</v>
      </c>
      <c r="AV139" s="13" t="s">
        <v>83</v>
      </c>
      <c r="AW139" s="13" t="s">
        <v>32</v>
      </c>
      <c r="AX139" s="13" t="s">
        <v>76</v>
      </c>
      <c r="AY139" s="176" t="s">
        <v>122</v>
      </c>
    </row>
    <row r="140" spans="2:51" s="13" customFormat="1">
      <c r="B140" s="174"/>
      <c r="D140" s="175" t="s">
        <v>129</v>
      </c>
      <c r="E140" s="176" t="s">
        <v>1</v>
      </c>
      <c r="F140" s="177" t="s">
        <v>243</v>
      </c>
      <c r="H140" s="178">
        <v>16.335000000000001</v>
      </c>
      <c r="I140" s="179"/>
      <c r="L140" s="174"/>
      <c r="M140" s="180"/>
      <c r="N140" s="181"/>
      <c r="O140" s="181"/>
      <c r="P140" s="181"/>
      <c r="Q140" s="181"/>
      <c r="R140" s="181"/>
      <c r="S140" s="181"/>
      <c r="T140" s="182"/>
      <c r="AT140" s="176" t="s">
        <v>129</v>
      </c>
      <c r="AU140" s="176" t="s">
        <v>83</v>
      </c>
      <c r="AV140" s="13" t="s">
        <v>83</v>
      </c>
      <c r="AW140" s="13" t="s">
        <v>32</v>
      </c>
      <c r="AX140" s="13" t="s">
        <v>76</v>
      </c>
      <c r="AY140" s="176" t="s">
        <v>122</v>
      </c>
    </row>
    <row r="141" spans="2:51" s="13" customFormat="1">
      <c r="B141" s="174"/>
      <c r="D141" s="175" t="s">
        <v>129</v>
      </c>
      <c r="E141" s="176" t="s">
        <v>1</v>
      </c>
      <c r="F141" s="177" t="s">
        <v>244</v>
      </c>
      <c r="H141" s="178">
        <v>16.88</v>
      </c>
      <c r="I141" s="179"/>
      <c r="L141" s="174"/>
      <c r="M141" s="180"/>
      <c r="N141" s="181"/>
      <c r="O141" s="181"/>
      <c r="P141" s="181"/>
      <c r="Q141" s="181"/>
      <c r="R141" s="181"/>
      <c r="S141" s="181"/>
      <c r="T141" s="182"/>
      <c r="AT141" s="176" t="s">
        <v>129</v>
      </c>
      <c r="AU141" s="176" t="s">
        <v>83</v>
      </c>
      <c r="AV141" s="13" t="s">
        <v>83</v>
      </c>
      <c r="AW141" s="13" t="s">
        <v>32</v>
      </c>
      <c r="AX141" s="13" t="s">
        <v>76</v>
      </c>
      <c r="AY141" s="176" t="s">
        <v>122</v>
      </c>
    </row>
    <row r="142" spans="2:51" s="13" customFormat="1">
      <c r="B142" s="174"/>
      <c r="D142" s="175" t="s">
        <v>129</v>
      </c>
      <c r="E142" s="176" t="s">
        <v>1</v>
      </c>
      <c r="F142" s="177" t="s">
        <v>245</v>
      </c>
      <c r="H142" s="178">
        <v>17.276</v>
      </c>
      <c r="I142" s="179"/>
      <c r="L142" s="174"/>
      <c r="M142" s="180"/>
      <c r="N142" s="181"/>
      <c r="O142" s="181"/>
      <c r="P142" s="181"/>
      <c r="Q142" s="181"/>
      <c r="R142" s="181"/>
      <c r="S142" s="181"/>
      <c r="T142" s="182"/>
      <c r="AT142" s="176" t="s">
        <v>129</v>
      </c>
      <c r="AU142" s="176" t="s">
        <v>83</v>
      </c>
      <c r="AV142" s="13" t="s">
        <v>83</v>
      </c>
      <c r="AW142" s="13" t="s">
        <v>32</v>
      </c>
      <c r="AX142" s="13" t="s">
        <v>76</v>
      </c>
      <c r="AY142" s="176" t="s">
        <v>122</v>
      </c>
    </row>
    <row r="143" spans="2:51" s="13" customFormat="1">
      <c r="B143" s="174"/>
      <c r="D143" s="175" t="s">
        <v>129</v>
      </c>
      <c r="E143" s="176" t="s">
        <v>1</v>
      </c>
      <c r="F143" s="177" t="s">
        <v>246</v>
      </c>
      <c r="H143" s="178">
        <v>4.4589999999999996</v>
      </c>
      <c r="I143" s="179"/>
      <c r="L143" s="174"/>
      <c r="M143" s="180"/>
      <c r="N143" s="181"/>
      <c r="O143" s="181"/>
      <c r="P143" s="181"/>
      <c r="Q143" s="181"/>
      <c r="R143" s="181"/>
      <c r="S143" s="181"/>
      <c r="T143" s="182"/>
      <c r="AT143" s="176" t="s">
        <v>129</v>
      </c>
      <c r="AU143" s="176" t="s">
        <v>83</v>
      </c>
      <c r="AV143" s="13" t="s">
        <v>83</v>
      </c>
      <c r="AW143" s="13" t="s">
        <v>32</v>
      </c>
      <c r="AX143" s="13" t="s">
        <v>76</v>
      </c>
      <c r="AY143" s="176" t="s">
        <v>122</v>
      </c>
    </row>
    <row r="144" spans="2:51" s="13" customFormat="1">
      <c r="B144" s="174"/>
      <c r="D144" s="175" t="s">
        <v>129</v>
      </c>
      <c r="E144" s="176" t="s">
        <v>1</v>
      </c>
      <c r="F144" s="177" t="s">
        <v>247</v>
      </c>
      <c r="H144" s="178">
        <v>6.6429999999999998</v>
      </c>
      <c r="I144" s="179"/>
      <c r="L144" s="174"/>
      <c r="M144" s="180"/>
      <c r="N144" s="181"/>
      <c r="O144" s="181"/>
      <c r="P144" s="181"/>
      <c r="Q144" s="181"/>
      <c r="R144" s="181"/>
      <c r="S144" s="181"/>
      <c r="T144" s="182"/>
      <c r="AT144" s="176" t="s">
        <v>129</v>
      </c>
      <c r="AU144" s="176" t="s">
        <v>83</v>
      </c>
      <c r="AV144" s="13" t="s">
        <v>83</v>
      </c>
      <c r="AW144" s="13" t="s">
        <v>32</v>
      </c>
      <c r="AX144" s="13" t="s">
        <v>76</v>
      </c>
      <c r="AY144" s="176" t="s">
        <v>122</v>
      </c>
    </row>
    <row r="145" spans="1:65" s="13" customFormat="1">
      <c r="B145" s="174"/>
      <c r="D145" s="175" t="s">
        <v>129</v>
      </c>
      <c r="E145" s="176" t="s">
        <v>1</v>
      </c>
      <c r="F145" s="177" t="s">
        <v>248</v>
      </c>
      <c r="H145" s="178">
        <v>18.821999999999999</v>
      </c>
      <c r="I145" s="179"/>
      <c r="L145" s="174"/>
      <c r="M145" s="180"/>
      <c r="N145" s="181"/>
      <c r="O145" s="181"/>
      <c r="P145" s="181"/>
      <c r="Q145" s="181"/>
      <c r="R145" s="181"/>
      <c r="S145" s="181"/>
      <c r="T145" s="182"/>
      <c r="AT145" s="176" t="s">
        <v>129</v>
      </c>
      <c r="AU145" s="176" t="s">
        <v>83</v>
      </c>
      <c r="AV145" s="13" t="s">
        <v>83</v>
      </c>
      <c r="AW145" s="13" t="s">
        <v>32</v>
      </c>
      <c r="AX145" s="13" t="s">
        <v>76</v>
      </c>
      <c r="AY145" s="176" t="s">
        <v>122</v>
      </c>
    </row>
    <row r="146" spans="1:65" s="13" customFormat="1">
      <c r="B146" s="174"/>
      <c r="D146" s="175" t="s">
        <v>129</v>
      </c>
      <c r="E146" s="176" t="s">
        <v>1</v>
      </c>
      <c r="F146" s="177" t="s">
        <v>249</v>
      </c>
      <c r="H146" s="178">
        <v>5.423</v>
      </c>
      <c r="I146" s="179"/>
      <c r="L146" s="174"/>
      <c r="M146" s="180"/>
      <c r="N146" s="181"/>
      <c r="O146" s="181"/>
      <c r="P146" s="181"/>
      <c r="Q146" s="181"/>
      <c r="R146" s="181"/>
      <c r="S146" s="181"/>
      <c r="T146" s="182"/>
      <c r="AT146" s="176" t="s">
        <v>129</v>
      </c>
      <c r="AU146" s="176" t="s">
        <v>83</v>
      </c>
      <c r="AV146" s="13" t="s">
        <v>83</v>
      </c>
      <c r="AW146" s="13" t="s">
        <v>32</v>
      </c>
      <c r="AX146" s="13" t="s">
        <v>76</v>
      </c>
      <c r="AY146" s="176" t="s">
        <v>122</v>
      </c>
    </row>
    <row r="147" spans="1:65" s="13" customFormat="1">
      <c r="B147" s="174"/>
      <c r="D147" s="175" t="s">
        <v>129</v>
      </c>
      <c r="E147" s="176" t="s">
        <v>1</v>
      </c>
      <c r="F147" s="177" t="s">
        <v>250</v>
      </c>
      <c r="H147" s="178">
        <v>4.4880000000000004</v>
      </c>
      <c r="I147" s="179"/>
      <c r="L147" s="174"/>
      <c r="M147" s="180"/>
      <c r="N147" s="181"/>
      <c r="O147" s="181"/>
      <c r="P147" s="181"/>
      <c r="Q147" s="181"/>
      <c r="R147" s="181"/>
      <c r="S147" s="181"/>
      <c r="T147" s="182"/>
      <c r="AT147" s="176" t="s">
        <v>129</v>
      </c>
      <c r="AU147" s="176" t="s">
        <v>83</v>
      </c>
      <c r="AV147" s="13" t="s">
        <v>83</v>
      </c>
      <c r="AW147" s="13" t="s">
        <v>32</v>
      </c>
      <c r="AX147" s="13" t="s">
        <v>76</v>
      </c>
      <c r="AY147" s="176" t="s">
        <v>122</v>
      </c>
    </row>
    <row r="148" spans="1:65" s="2" customFormat="1" ht="21.6" customHeight="1">
      <c r="A148" s="33"/>
      <c r="B148" s="159"/>
      <c r="C148" s="160" t="s">
        <v>83</v>
      </c>
      <c r="D148" s="160" t="s">
        <v>124</v>
      </c>
      <c r="E148" s="161" t="s">
        <v>251</v>
      </c>
      <c r="F148" s="162" t="s">
        <v>252</v>
      </c>
      <c r="G148" s="163" t="s">
        <v>155</v>
      </c>
      <c r="H148" s="164">
        <v>223.51499999999999</v>
      </c>
      <c r="I148" s="165"/>
      <c r="J148" s="166">
        <f>ROUND(I148*H148,2)</f>
        <v>0</v>
      </c>
      <c r="K148" s="167"/>
      <c r="L148" s="34"/>
      <c r="M148" s="168" t="s">
        <v>1</v>
      </c>
      <c r="N148" s="169" t="s">
        <v>41</v>
      </c>
      <c r="O148" s="59"/>
      <c r="P148" s="170">
        <f>O148*H148</f>
        <v>0</v>
      </c>
      <c r="Q148" s="170">
        <v>8.4000000000000003E-4</v>
      </c>
      <c r="R148" s="170">
        <f>Q148*H148</f>
        <v>0.18775259999999999</v>
      </c>
      <c r="S148" s="170">
        <v>0</v>
      </c>
      <c r="T148" s="17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2" t="s">
        <v>128</v>
      </c>
      <c r="AT148" s="172" t="s">
        <v>124</v>
      </c>
      <c r="AU148" s="172" t="s">
        <v>83</v>
      </c>
      <c r="AY148" s="18" t="s">
        <v>122</v>
      </c>
      <c r="BE148" s="173">
        <f>IF(N148="základní",J148,0)</f>
        <v>0</v>
      </c>
      <c r="BF148" s="173">
        <f>IF(N148="snížená",J148,0)</f>
        <v>0</v>
      </c>
      <c r="BG148" s="173">
        <f>IF(N148="zákl. přenesená",J148,0)</f>
        <v>0</v>
      </c>
      <c r="BH148" s="173">
        <f>IF(N148="sníž. přenesená",J148,0)</f>
        <v>0</v>
      </c>
      <c r="BI148" s="173">
        <f>IF(N148="nulová",J148,0)</f>
        <v>0</v>
      </c>
      <c r="BJ148" s="18" t="s">
        <v>82</v>
      </c>
      <c r="BK148" s="173">
        <f>ROUND(I148*H148,2)</f>
        <v>0</v>
      </c>
      <c r="BL148" s="18" t="s">
        <v>128</v>
      </c>
      <c r="BM148" s="172" t="s">
        <v>253</v>
      </c>
    </row>
    <row r="149" spans="1:65" s="13" customFormat="1">
      <c r="B149" s="174"/>
      <c r="D149" s="175" t="s">
        <v>129</v>
      </c>
      <c r="E149" s="176" t="s">
        <v>1</v>
      </c>
      <c r="F149" s="177" t="s">
        <v>254</v>
      </c>
      <c r="H149" s="178">
        <v>9.8279999999999994</v>
      </c>
      <c r="I149" s="179"/>
      <c r="L149" s="174"/>
      <c r="M149" s="180"/>
      <c r="N149" s="181"/>
      <c r="O149" s="181"/>
      <c r="P149" s="181"/>
      <c r="Q149" s="181"/>
      <c r="R149" s="181"/>
      <c r="S149" s="181"/>
      <c r="T149" s="182"/>
      <c r="AT149" s="176" t="s">
        <v>129</v>
      </c>
      <c r="AU149" s="176" t="s">
        <v>83</v>
      </c>
      <c r="AV149" s="13" t="s">
        <v>83</v>
      </c>
      <c r="AW149" s="13" t="s">
        <v>32</v>
      </c>
      <c r="AX149" s="13" t="s">
        <v>76</v>
      </c>
      <c r="AY149" s="176" t="s">
        <v>122</v>
      </c>
    </row>
    <row r="150" spans="1:65" s="13" customFormat="1">
      <c r="B150" s="174"/>
      <c r="D150" s="175" t="s">
        <v>129</v>
      </c>
      <c r="E150" s="176" t="s">
        <v>1</v>
      </c>
      <c r="F150" s="177" t="s">
        <v>255</v>
      </c>
      <c r="H150" s="178">
        <v>31.302</v>
      </c>
      <c r="I150" s="179"/>
      <c r="L150" s="174"/>
      <c r="M150" s="180"/>
      <c r="N150" s="181"/>
      <c r="O150" s="181"/>
      <c r="P150" s="181"/>
      <c r="Q150" s="181"/>
      <c r="R150" s="181"/>
      <c r="S150" s="181"/>
      <c r="T150" s="182"/>
      <c r="AT150" s="176" t="s">
        <v>129</v>
      </c>
      <c r="AU150" s="176" t="s">
        <v>83</v>
      </c>
      <c r="AV150" s="13" t="s">
        <v>83</v>
      </c>
      <c r="AW150" s="13" t="s">
        <v>32</v>
      </c>
      <c r="AX150" s="13" t="s">
        <v>76</v>
      </c>
      <c r="AY150" s="176" t="s">
        <v>122</v>
      </c>
    </row>
    <row r="151" spans="1:65" s="13" customFormat="1">
      <c r="B151" s="174"/>
      <c r="D151" s="175" t="s">
        <v>129</v>
      </c>
      <c r="E151" s="176" t="s">
        <v>1</v>
      </c>
      <c r="F151" s="177" t="s">
        <v>256</v>
      </c>
      <c r="H151" s="178">
        <v>11.654999999999999</v>
      </c>
      <c r="I151" s="179"/>
      <c r="L151" s="174"/>
      <c r="M151" s="180"/>
      <c r="N151" s="181"/>
      <c r="O151" s="181"/>
      <c r="P151" s="181"/>
      <c r="Q151" s="181"/>
      <c r="R151" s="181"/>
      <c r="S151" s="181"/>
      <c r="T151" s="182"/>
      <c r="AT151" s="176" t="s">
        <v>129</v>
      </c>
      <c r="AU151" s="176" t="s">
        <v>83</v>
      </c>
      <c r="AV151" s="13" t="s">
        <v>83</v>
      </c>
      <c r="AW151" s="13" t="s">
        <v>32</v>
      </c>
      <c r="AX151" s="13" t="s">
        <v>76</v>
      </c>
      <c r="AY151" s="176" t="s">
        <v>122</v>
      </c>
    </row>
    <row r="152" spans="1:65" s="13" customFormat="1">
      <c r="B152" s="174"/>
      <c r="D152" s="175" t="s">
        <v>129</v>
      </c>
      <c r="E152" s="176" t="s">
        <v>1</v>
      </c>
      <c r="F152" s="177" t="s">
        <v>257</v>
      </c>
      <c r="H152" s="178">
        <v>24.79</v>
      </c>
      <c r="I152" s="179"/>
      <c r="L152" s="174"/>
      <c r="M152" s="180"/>
      <c r="N152" s="181"/>
      <c r="O152" s="181"/>
      <c r="P152" s="181"/>
      <c r="Q152" s="181"/>
      <c r="R152" s="181"/>
      <c r="S152" s="181"/>
      <c r="T152" s="182"/>
      <c r="AT152" s="176" t="s">
        <v>129</v>
      </c>
      <c r="AU152" s="176" t="s">
        <v>83</v>
      </c>
      <c r="AV152" s="13" t="s">
        <v>83</v>
      </c>
      <c r="AW152" s="13" t="s">
        <v>32</v>
      </c>
      <c r="AX152" s="13" t="s">
        <v>76</v>
      </c>
      <c r="AY152" s="176" t="s">
        <v>122</v>
      </c>
    </row>
    <row r="153" spans="1:65" s="13" customFormat="1">
      <c r="B153" s="174"/>
      <c r="D153" s="175" t="s">
        <v>129</v>
      </c>
      <c r="E153" s="176" t="s">
        <v>1</v>
      </c>
      <c r="F153" s="177" t="s">
        <v>258</v>
      </c>
      <c r="H153" s="178">
        <v>7.14</v>
      </c>
      <c r="I153" s="179"/>
      <c r="L153" s="174"/>
      <c r="M153" s="180"/>
      <c r="N153" s="181"/>
      <c r="O153" s="181"/>
      <c r="P153" s="181"/>
      <c r="Q153" s="181"/>
      <c r="R153" s="181"/>
      <c r="S153" s="181"/>
      <c r="T153" s="182"/>
      <c r="AT153" s="176" t="s">
        <v>129</v>
      </c>
      <c r="AU153" s="176" t="s">
        <v>83</v>
      </c>
      <c r="AV153" s="13" t="s">
        <v>83</v>
      </c>
      <c r="AW153" s="13" t="s">
        <v>32</v>
      </c>
      <c r="AX153" s="13" t="s">
        <v>76</v>
      </c>
      <c r="AY153" s="176" t="s">
        <v>122</v>
      </c>
    </row>
    <row r="154" spans="1:65" s="13" customFormat="1">
      <c r="B154" s="174"/>
      <c r="D154" s="175" t="s">
        <v>129</v>
      </c>
      <c r="E154" s="176" t="s">
        <v>1</v>
      </c>
      <c r="F154" s="177" t="s">
        <v>259</v>
      </c>
      <c r="H154" s="178">
        <v>28.98</v>
      </c>
      <c r="I154" s="179"/>
      <c r="L154" s="174"/>
      <c r="M154" s="180"/>
      <c r="N154" s="181"/>
      <c r="O154" s="181"/>
      <c r="P154" s="181"/>
      <c r="Q154" s="181"/>
      <c r="R154" s="181"/>
      <c r="S154" s="181"/>
      <c r="T154" s="182"/>
      <c r="AT154" s="176" t="s">
        <v>129</v>
      </c>
      <c r="AU154" s="176" t="s">
        <v>83</v>
      </c>
      <c r="AV154" s="13" t="s">
        <v>83</v>
      </c>
      <c r="AW154" s="13" t="s">
        <v>32</v>
      </c>
      <c r="AX154" s="13" t="s">
        <v>76</v>
      </c>
      <c r="AY154" s="176" t="s">
        <v>122</v>
      </c>
    </row>
    <row r="155" spans="1:65" s="13" customFormat="1">
      <c r="B155" s="174"/>
      <c r="D155" s="175" t="s">
        <v>129</v>
      </c>
      <c r="E155" s="176" t="s">
        <v>1</v>
      </c>
      <c r="F155" s="177" t="s">
        <v>260</v>
      </c>
      <c r="H155" s="178">
        <v>29.7</v>
      </c>
      <c r="I155" s="179"/>
      <c r="L155" s="174"/>
      <c r="M155" s="180"/>
      <c r="N155" s="181"/>
      <c r="O155" s="181"/>
      <c r="P155" s="181"/>
      <c r="Q155" s="181"/>
      <c r="R155" s="181"/>
      <c r="S155" s="181"/>
      <c r="T155" s="182"/>
      <c r="AT155" s="176" t="s">
        <v>129</v>
      </c>
      <c r="AU155" s="176" t="s">
        <v>83</v>
      </c>
      <c r="AV155" s="13" t="s">
        <v>83</v>
      </c>
      <c r="AW155" s="13" t="s">
        <v>32</v>
      </c>
      <c r="AX155" s="13" t="s">
        <v>76</v>
      </c>
      <c r="AY155" s="176" t="s">
        <v>122</v>
      </c>
    </row>
    <row r="156" spans="1:65" s="13" customFormat="1">
      <c r="B156" s="174"/>
      <c r="D156" s="175" t="s">
        <v>129</v>
      </c>
      <c r="E156" s="176" t="s">
        <v>1</v>
      </c>
      <c r="F156" s="177" t="s">
        <v>261</v>
      </c>
      <c r="H156" s="178">
        <v>30.69</v>
      </c>
      <c r="I156" s="179"/>
      <c r="L156" s="174"/>
      <c r="M156" s="180"/>
      <c r="N156" s="181"/>
      <c r="O156" s="181"/>
      <c r="P156" s="181"/>
      <c r="Q156" s="181"/>
      <c r="R156" s="181"/>
      <c r="S156" s="181"/>
      <c r="T156" s="182"/>
      <c r="AT156" s="176" t="s">
        <v>129</v>
      </c>
      <c r="AU156" s="176" t="s">
        <v>83</v>
      </c>
      <c r="AV156" s="13" t="s">
        <v>83</v>
      </c>
      <c r="AW156" s="13" t="s">
        <v>32</v>
      </c>
      <c r="AX156" s="13" t="s">
        <v>76</v>
      </c>
      <c r="AY156" s="176" t="s">
        <v>122</v>
      </c>
    </row>
    <row r="157" spans="1:65" s="13" customFormat="1">
      <c r="B157" s="174"/>
      <c r="D157" s="175" t="s">
        <v>129</v>
      </c>
      <c r="E157" s="176" t="s">
        <v>1</v>
      </c>
      <c r="F157" s="177" t="s">
        <v>262</v>
      </c>
      <c r="H157" s="178">
        <v>31.41</v>
      </c>
      <c r="I157" s="179"/>
      <c r="L157" s="174"/>
      <c r="M157" s="180"/>
      <c r="N157" s="181"/>
      <c r="O157" s="181"/>
      <c r="P157" s="181"/>
      <c r="Q157" s="181"/>
      <c r="R157" s="181"/>
      <c r="S157" s="181"/>
      <c r="T157" s="182"/>
      <c r="AT157" s="176" t="s">
        <v>129</v>
      </c>
      <c r="AU157" s="176" t="s">
        <v>83</v>
      </c>
      <c r="AV157" s="13" t="s">
        <v>83</v>
      </c>
      <c r="AW157" s="13" t="s">
        <v>32</v>
      </c>
      <c r="AX157" s="13" t="s">
        <v>76</v>
      </c>
      <c r="AY157" s="176" t="s">
        <v>122</v>
      </c>
    </row>
    <row r="158" spans="1:65" s="13" customFormat="1">
      <c r="B158" s="174"/>
      <c r="D158" s="175" t="s">
        <v>129</v>
      </c>
      <c r="E158" s="176" t="s">
        <v>1</v>
      </c>
      <c r="F158" s="177" t="s">
        <v>263</v>
      </c>
      <c r="H158" s="178">
        <v>9.86</v>
      </c>
      <c r="I158" s="179"/>
      <c r="L158" s="174"/>
      <c r="M158" s="180"/>
      <c r="N158" s="181"/>
      <c r="O158" s="181"/>
      <c r="P158" s="181"/>
      <c r="Q158" s="181"/>
      <c r="R158" s="181"/>
      <c r="S158" s="181"/>
      <c r="T158" s="182"/>
      <c r="AT158" s="176" t="s">
        <v>129</v>
      </c>
      <c r="AU158" s="176" t="s">
        <v>83</v>
      </c>
      <c r="AV158" s="13" t="s">
        <v>83</v>
      </c>
      <c r="AW158" s="13" t="s">
        <v>32</v>
      </c>
      <c r="AX158" s="13" t="s">
        <v>76</v>
      </c>
      <c r="AY158" s="176" t="s">
        <v>122</v>
      </c>
    </row>
    <row r="159" spans="1:65" s="13" customFormat="1">
      <c r="B159" s="174"/>
      <c r="D159" s="175" t="s">
        <v>129</v>
      </c>
      <c r="E159" s="176" t="s">
        <v>1</v>
      </c>
      <c r="F159" s="177" t="s">
        <v>264</v>
      </c>
      <c r="H159" s="178">
        <v>8.16</v>
      </c>
      <c r="I159" s="179"/>
      <c r="L159" s="174"/>
      <c r="M159" s="180"/>
      <c r="N159" s="181"/>
      <c r="O159" s="181"/>
      <c r="P159" s="181"/>
      <c r="Q159" s="181"/>
      <c r="R159" s="181"/>
      <c r="S159" s="181"/>
      <c r="T159" s="182"/>
      <c r="AT159" s="176" t="s">
        <v>129</v>
      </c>
      <c r="AU159" s="176" t="s">
        <v>83</v>
      </c>
      <c r="AV159" s="13" t="s">
        <v>83</v>
      </c>
      <c r="AW159" s="13" t="s">
        <v>32</v>
      </c>
      <c r="AX159" s="13" t="s">
        <v>76</v>
      </c>
      <c r="AY159" s="176" t="s">
        <v>122</v>
      </c>
    </row>
    <row r="160" spans="1:65" s="16" customFormat="1">
      <c r="B160" s="209"/>
      <c r="D160" s="175" t="s">
        <v>129</v>
      </c>
      <c r="E160" s="210" t="s">
        <v>218</v>
      </c>
      <c r="F160" s="211" t="s">
        <v>265</v>
      </c>
      <c r="H160" s="212">
        <v>223.51499999999999</v>
      </c>
      <c r="I160" s="213"/>
      <c r="L160" s="209"/>
      <c r="M160" s="214"/>
      <c r="N160" s="215"/>
      <c r="O160" s="215"/>
      <c r="P160" s="215"/>
      <c r="Q160" s="215"/>
      <c r="R160" s="215"/>
      <c r="S160" s="215"/>
      <c r="T160" s="216"/>
      <c r="AT160" s="210" t="s">
        <v>129</v>
      </c>
      <c r="AU160" s="210" t="s">
        <v>83</v>
      </c>
      <c r="AV160" s="16" t="s">
        <v>133</v>
      </c>
      <c r="AW160" s="16" t="s">
        <v>32</v>
      </c>
      <c r="AX160" s="16" t="s">
        <v>76</v>
      </c>
      <c r="AY160" s="210" t="s">
        <v>122</v>
      </c>
    </row>
    <row r="161" spans="1:65" s="14" customFormat="1">
      <c r="B161" s="183"/>
      <c r="D161" s="175" t="s">
        <v>129</v>
      </c>
      <c r="E161" s="184" t="s">
        <v>1</v>
      </c>
      <c r="F161" s="185" t="s">
        <v>130</v>
      </c>
      <c r="H161" s="186">
        <v>223.51499999999999</v>
      </c>
      <c r="I161" s="187"/>
      <c r="L161" s="183"/>
      <c r="M161" s="188"/>
      <c r="N161" s="189"/>
      <c r="O161" s="189"/>
      <c r="P161" s="189"/>
      <c r="Q161" s="189"/>
      <c r="R161" s="189"/>
      <c r="S161" s="189"/>
      <c r="T161" s="190"/>
      <c r="AT161" s="184" t="s">
        <v>129</v>
      </c>
      <c r="AU161" s="184" t="s">
        <v>83</v>
      </c>
      <c r="AV161" s="14" t="s">
        <v>128</v>
      </c>
      <c r="AW161" s="14" t="s">
        <v>32</v>
      </c>
      <c r="AX161" s="14" t="s">
        <v>82</v>
      </c>
      <c r="AY161" s="184" t="s">
        <v>122</v>
      </c>
    </row>
    <row r="162" spans="1:65" s="2" customFormat="1" ht="21.6" customHeight="1">
      <c r="A162" s="33"/>
      <c r="B162" s="159"/>
      <c r="C162" s="160" t="s">
        <v>133</v>
      </c>
      <c r="D162" s="160" t="s">
        <v>124</v>
      </c>
      <c r="E162" s="161" t="s">
        <v>266</v>
      </c>
      <c r="F162" s="162" t="s">
        <v>267</v>
      </c>
      <c r="G162" s="163" t="s">
        <v>155</v>
      </c>
      <c r="H162" s="164">
        <v>473.69400000000002</v>
      </c>
      <c r="I162" s="165"/>
      <c r="J162" s="166">
        <f>ROUND(I162*H162,2)</f>
        <v>0</v>
      </c>
      <c r="K162" s="167"/>
      <c r="L162" s="34"/>
      <c r="M162" s="168" t="s">
        <v>1</v>
      </c>
      <c r="N162" s="169" t="s">
        <v>41</v>
      </c>
      <c r="O162" s="59"/>
      <c r="P162" s="170">
        <f>O162*H162</f>
        <v>0</v>
      </c>
      <c r="Q162" s="170">
        <v>8.4999999999999995E-4</v>
      </c>
      <c r="R162" s="170">
        <f>Q162*H162</f>
        <v>0.4026399</v>
      </c>
      <c r="S162" s="170">
        <v>0</v>
      </c>
      <c r="T162" s="17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72" t="s">
        <v>128</v>
      </c>
      <c r="AT162" s="172" t="s">
        <v>124</v>
      </c>
      <c r="AU162" s="172" t="s">
        <v>83</v>
      </c>
      <c r="AY162" s="18" t="s">
        <v>122</v>
      </c>
      <c r="BE162" s="173">
        <f>IF(N162="základní",J162,0)</f>
        <v>0</v>
      </c>
      <c r="BF162" s="173">
        <f>IF(N162="snížená",J162,0)</f>
        <v>0</v>
      </c>
      <c r="BG162" s="173">
        <f>IF(N162="zákl. přenesená",J162,0)</f>
        <v>0</v>
      </c>
      <c r="BH162" s="173">
        <f>IF(N162="sníž. přenesená",J162,0)</f>
        <v>0</v>
      </c>
      <c r="BI162" s="173">
        <f>IF(N162="nulová",J162,0)</f>
        <v>0</v>
      </c>
      <c r="BJ162" s="18" t="s">
        <v>82</v>
      </c>
      <c r="BK162" s="173">
        <f>ROUND(I162*H162,2)</f>
        <v>0</v>
      </c>
      <c r="BL162" s="18" t="s">
        <v>128</v>
      </c>
      <c r="BM162" s="172" t="s">
        <v>268</v>
      </c>
    </row>
    <row r="163" spans="1:65" s="15" customFormat="1">
      <c r="B163" s="191"/>
      <c r="D163" s="175" t="s">
        <v>129</v>
      </c>
      <c r="E163" s="192" t="s">
        <v>1</v>
      </c>
      <c r="F163" s="193" t="s">
        <v>269</v>
      </c>
      <c r="H163" s="192" t="s">
        <v>1</v>
      </c>
      <c r="I163" s="194"/>
      <c r="L163" s="191"/>
      <c r="M163" s="195"/>
      <c r="N163" s="196"/>
      <c r="O163" s="196"/>
      <c r="P163" s="196"/>
      <c r="Q163" s="196"/>
      <c r="R163" s="196"/>
      <c r="S163" s="196"/>
      <c r="T163" s="197"/>
      <c r="AT163" s="192" t="s">
        <v>129</v>
      </c>
      <c r="AU163" s="192" t="s">
        <v>83</v>
      </c>
      <c r="AV163" s="15" t="s">
        <v>82</v>
      </c>
      <c r="AW163" s="15" t="s">
        <v>3</v>
      </c>
      <c r="AX163" s="15" t="s">
        <v>76</v>
      </c>
      <c r="AY163" s="192" t="s">
        <v>122</v>
      </c>
    </row>
    <row r="164" spans="1:65" s="13" customFormat="1">
      <c r="B164" s="174"/>
      <c r="D164" s="175" t="s">
        <v>129</v>
      </c>
      <c r="E164" s="176" t="s">
        <v>1</v>
      </c>
      <c r="F164" s="177" t="s">
        <v>270</v>
      </c>
      <c r="H164" s="178">
        <v>473.69400000000002</v>
      </c>
      <c r="I164" s="179"/>
      <c r="L164" s="174"/>
      <c r="M164" s="180"/>
      <c r="N164" s="181"/>
      <c r="O164" s="181"/>
      <c r="P164" s="181"/>
      <c r="Q164" s="181"/>
      <c r="R164" s="181"/>
      <c r="S164" s="181"/>
      <c r="T164" s="182"/>
      <c r="AT164" s="176" t="s">
        <v>129</v>
      </c>
      <c r="AU164" s="176" t="s">
        <v>83</v>
      </c>
      <c r="AV164" s="13" t="s">
        <v>83</v>
      </c>
      <c r="AW164" s="13" t="s">
        <v>32</v>
      </c>
      <c r="AX164" s="13" t="s">
        <v>76</v>
      </c>
      <c r="AY164" s="176" t="s">
        <v>122</v>
      </c>
    </row>
    <row r="165" spans="1:65" s="14" customFormat="1">
      <c r="B165" s="183"/>
      <c r="D165" s="175" t="s">
        <v>129</v>
      </c>
      <c r="E165" s="184" t="s">
        <v>221</v>
      </c>
      <c r="F165" s="185" t="s">
        <v>130</v>
      </c>
      <c r="H165" s="186">
        <v>473.69400000000002</v>
      </c>
      <c r="I165" s="187"/>
      <c r="L165" s="183"/>
      <c r="M165" s="188"/>
      <c r="N165" s="189"/>
      <c r="O165" s="189"/>
      <c r="P165" s="189"/>
      <c r="Q165" s="189"/>
      <c r="R165" s="189"/>
      <c r="S165" s="189"/>
      <c r="T165" s="190"/>
      <c r="AT165" s="184" t="s">
        <v>129</v>
      </c>
      <c r="AU165" s="184" t="s">
        <v>83</v>
      </c>
      <c r="AV165" s="14" t="s">
        <v>128</v>
      </c>
      <c r="AW165" s="14" t="s">
        <v>32</v>
      </c>
      <c r="AX165" s="14" t="s">
        <v>82</v>
      </c>
      <c r="AY165" s="184" t="s">
        <v>122</v>
      </c>
    </row>
    <row r="166" spans="1:65" s="2" customFormat="1" ht="21.6" customHeight="1">
      <c r="A166" s="33"/>
      <c r="B166" s="159"/>
      <c r="C166" s="160" t="s">
        <v>128</v>
      </c>
      <c r="D166" s="160" t="s">
        <v>124</v>
      </c>
      <c r="E166" s="161" t="s">
        <v>271</v>
      </c>
      <c r="F166" s="162" t="s">
        <v>272</v>
      </c>
      <c r="G166" s="163" t="s">
        <v>155</v>
      </c>
      <c r="H166" s="164">
        <v>223.51499999999999</v>
      </c>
      <c r="I166" s="165"/>
      <c r="J166" s="166">
        <f>ROUND(I166*H166,2)</f>
        <v>0</v>
      </c>
      <c r="K166" s="167"/>
      <c r="L166" s="34"/>
      <c r="M166" s="168" t="s">
        <v>1</v>
      </c>
      <c r="N166" s="169" t="s">
        <v>41</v>
      </c>
      <c r="O166" s="59"/>
      <c r="P166" s="170">
        <f>O166*H166</f>
        <v>0</v>
      </c>
      <c r="Q166" s="170">
        <v>0</v>
      </c>
      <c r="R166" s="170">
        <f>Q166*H166</f>
        <v>0</v>
      </c>
      <c r="S166" s="170">
        <v>0</v>
      </c>
      <c r="T166" s="17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72" t="s">
        <v>128</v>
      </c>
      <c r="AT166" s="172" t="s">
        <v>124</v>
      </c>
      <c r="AU166" s="172" t="s">
        <v>83</v>
      </c>
      <c r="AY166" s="18" t="s">
        <v>122</v>
      </c>
      <c r="BE166" s="173">
        <f>IF(N166="základní",J166,0)</f>
        <v>0</v>
      </c>
      <c r="BF166" s="173">
        <f>IF(N166="snížená",J166,0)</f>
        <v>0</v>
      </c>
      <c r="BG166" s="173">
        <f>IF(N166="zákl. přenesená",J166,0)</f>
        <v>0</v>
      </c>
      <c r="BH166" s="173">
        <f>IF(N166="sníž. přenesená",J166,0)</f>
        <v>0</v>
      </c>
      <c r="BI166" s="173">
        <f>IF(N166="nulová",J166,0)</f>
        <v>0</v>
      </c>
      <c r="BJ166" s="18" t="s">
        <v>82</v>
      </c>
      <c r="BK166" s="173">
        <f>ROUND(I166*H166,2)</f>
        <v>0</v>
      </c>
      <c r="BL166" s="18" t="s">
        <v>128</v>
      </c>
      <c r="BM166" s="172" t="s">
        <v>273</v>
      </c>
    </row>
    <row r="167" spans="1:65" s="13" customFormat="1">
      <c r="B167" s="174"/>
      <c r="D167" s="175" t="s">
        <v>129</v>
      </c>
      <c r="E167" s="176" t="s">
        <v>1</v>
      </c>
      <c r="F167" s="177" t="s">
        <v>218</v>
      </c>
      <c r="H167" s="178">
        <v>223.51499999999999</v>
      </c>
      <c r="I167" s="179"/>
      <c r="L167" s="174"/>
      <c r="M167" s="180"/>
      <c r="N167" s="181"/>
      <c r="O167" s="181"/>
      <c r="P167" s="181"/>
      <c r="Q167" s="181"/>
      <c r="R167" s="181"/>
      <c r="S167" s="181"/>
      <c r="T167" s="182"/>
      <c r="AT167" s="176" t="s">
        <v>129</v>
      </c>
      <c r="AU167" s="176" t="s">
        <v>83</v>
      </c>
      <c r="AV167" s="13" t="s">
        <v>83</v>
      </c>
      <c r="AW167" s="13" t="s">
        <v>32</v>
      </c>
      <c r="AX167" s="13" t="s">
        <v>82</v>
      </c>
      <c r="AY167" s="176" t="s">
        <v>122</v>
      </c>
    </row>
    <row r="168" spans="1:65" s="2" customFormat="1" ht="21.6" customHeight="1">
      <c r="A168" s="33"/>
      <c r="B168" s="159"/>
      <c r="C168" s="160" t="s">
        <v>139</v>
      </c>
      <c r="D168" s="160" t="s">
        <v>124</v>
      </c>
      <c r="E168" s="161" t="s">
        <v>274</v>
      </c>
      <c r="F168" s="162" t="s">
        <v>275</v>
      </c>
      <c r="G168" s="163" t="s">
        <v>155</v>
      </c>
      <c r="H168" s="164">
        <v>473.69400000000002</v>
      </c>
      <c r="I168" s="165"/>
      <c r="J168" s="166">
        <f>ROUND(I168*H168,2)</f>
        <v>0</v>
      </c>
      <c r="K168" s="167"/>
      <c r="L168" s="34"/>
      <c r="M168" s="168" t="s">
        <v>1</v>
      </c>
      <c r="N168" s="169" t="s">
        <v>41</v>
      </c>
      <c r="O168" s="59"/>
      <c r="P168" s="170">
        <f>O168*H168</f>
        <v>0</v>
      </c>
      <c r="Q168" s="170">
        <v>0</v>
      </c>
      <c r="R168" s="170">
        <f>Q168*H168</f>
        <v>0</v>
      </c>
      <c r="S168" s="170">
        <v>0</v>
      </c>
      <c r="T168" s="17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2" t="s">
        <v>128</v>
      </c>
      <c r="AT168" s="172" t="s">
        <v>124</v>
      </c>
      <c r="AU168" s="172" t="s">
        <v>83</v>
      </c>
      <c r="AY168" s="18" t="s">
        <v>122</v>
      </c>
      <c r="BE168" s="173">
        <f>IF(N168="základní",J168,0)</f>
        <v>0</v>
      </c>
      <c r="BF168" s="173">
        <f>IF(N168="snížená",J168,0)</f>
        <v>0</v>
      </c>
      <c r="BG168" s="173">
        <f>IF(N168="zákl. přenesená",J168,0)</f>
        <v>0</v>
      </c>
      <c r="BH168" s="173">
        <f>IF(N168="sníž. přenesená",J168,0)</f>
        <v>0</v>
      </c>
      <c r="BI168" s="173">
        <f>IF(N168="nulová",J168,0)</f>
        <v>0</v>
      </c>
      <c r="BJ168" s="18" t="s">
        <v>82</v>
      </c>
      <c r="BK168" s="173">
        <f>ROUND(I168*H168,2)</f>
        <v>0</v>
      </c>
      <c r="BL168" s="18" t="s">
        <v>128</v>
      </c>
      <c r="BM168" s="172" t="s">
        <v>276</v>
      </c>
    </row>
    <row r="169" spans="1:65" s="13" customFormat="1">
      <c r="B169" s="174"/>
      <c r="D169" s="175" t="s">
        <v>129</v>
      </c>
      <c r="E169" s="176" t="s">
        <v>1</v>
      </c>
      <c r="F169" s="177" t="s">
        <v>221</v>
      </c>
      <c r="H169" s="178">
        <v>473.69400000000002</v>
      </c>
      <c r="I169" s="179"/>
      <c r="L169" s="174"/>
      <c r="M169" s="180"/>
      <c r="N169" s="181"/>
      <c r="O169" s="181"/>
      <c r="P169" s="181"/>
      <c r="Q169" s="181"/>
      <c r="R169" s="181"/>
      <c r="S169" s="181"/>
      <c r="T169" s="182"/>
      <c r="AT169" s="176" t="s">
        <v>129</v>
      </c>
      <c r="AU169" s="176" t="s">
        <v>83</v>
      </c>
      <c r="AV169" s="13" t="s">
        <v>83</v>
      </c>
      <c r="AW169" s="13" t="s">
        <v>32</v>
      </c>
      <c r="AX169" s="13" t="s">
        <v>82</v>
      </c>
      <c r="AY169" s="176" t="s">
        <v>122</v>
      </c>
    </row>
    <row r="170" spans="1:65" s="2" customFormat="1" ht="21.6" customHeight="1">
      <c r="A170" s="33"/>
      <c r="B170" s="159"/>
      <c r="C170" s="160" t="s">
        <v>143</v>
      </c>
      <c r="D170" s="160" t="s">
        <v>124</v>
      </c>
      <c r="E170" s="161" t="s">
        <v>131</v>
      </c>
      <c r="F170" s="162" t="s">
        <v>132</v>
      </c>
      <c r="G170" s="163" t="s">
        <v>127</v>
      </c>
      <c r="H170" s="164">
        <v>117.73099999999999</v>
      </c>
      <c r="I170" s="165"/>
      <c r="J170" s="166">
        <f>ROUND(I170*H170,2)</f>
        <v>0</v>
      </c>
      <c r="K170" s="167"/>
      <c r="L170" s="34"/>
      <c r="M170" s="168" t="s">
        <v>1</v>
      </c>
      <c r="N170" s="169" t="s">
        <v>41</v>
      </c>
      <c r="O170" s="59"/>
      <c r="P170" s="170">
        <f>O170*H170</f>
        <v>0</v>
      </c>
      <c r="Q170" s="170">
        <v>0</v>
      </c>
      <c r="R170" s="170">
        <f>Q170*H170</f>
        <v>0</v>
      </c>
      <c r="S170" s="170">
        <v>0</v>
      </c>
      <c r="T170" s="17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2" t="s">
        <v>128</v>
      </c>
      <c r="AT170" s="172" t="s">
        <v>124</v>
      </c>
      <c r="AU170" s="172" t="s">
        <v>83</v>
      </c>
      <c r="AY170" s="18" t="s">
        <v>122</v>
      </c>
      <c r="BE170" s="173">
        <f>IF(N170="základní",J170,0)</f>
        <v>0</v>
      </c>
      <c r="BF170" s="173">
        <f>IF(N170="snížená",J170,0)</f>
        <v>0</v>
      </c>
      <c r="BG170" s="173">
        <f>IF(N170="zákl. přenesená",J170,0)</f>
        <v>0</v>
      </c>
      <c r="BH170" s="173">
        <f>IF(N170="sníž. přenesená",J170,0)</f>
        <v>0</v>
      </c>
      <c r="BI170" s="173">
        <f>IF(N170="nulová",J170,0)</f>
        <v>0</v>
      </c>
      <c r="BJ170" s="18" t="s">
        <v>82</v>
      </c>
      <c r="BK170" s="173">
        <f>ROUND(I170*H170,2)</f>
        <v>0</v>
      </c>
      <c r="BL170" s="18" t="s">
        <v>128</v>
      </c>
      <c r="BM170" s="172" t="s">
        <v>277</v>
      </c>
    </row>
    <row r="171" spans="1:65" s="13" customFormat="1">
      <c r="B171" s="174"/>
      <c r="D171" s="175" t="s">
        <v>129</v>
      </c>
      <c r="E171" s="176" t="s">
        <v>1</v>
      </c>
      <c r="F171" s="177" t="s">
        <v>278</v>
      </c>
      <c r="H171" s="178">
        <v>117.73099999999999</v>
      </c>
      <c r="I171" s="179"/>
      <c r="L171" s="174"/>
      <c r="M171" s="180"/>
      <c r="N171" s="181"/>
      <c r="O171" s="181"/>
      <c r="P171" s="181"/>
      <c r="Q171" s="181"/>
      <c r="R171" s="181"/>
      <c r="S171" s="181"/>
      <c r="T171" s="182"/>
      <c r="AT171" s="176" t="s">
        <v>129</v>
      </c>
      <c r="AU171" s="176" t="s">
        <v>83</v>
      </c>
      <c r="AV171" s="13" t="s">
        <v>83</v>
      </c>
      <c r="AW171" s="13" t="s">
        <v>32</v>
      </c>
      <c r="AX171" s="13" t="s">
        <v>76</v>
      </c>
      <c r="AY171" s="176" t="s">
        <v>122</v>
      </c>
    </row>
    <row r="172" spans="1:65" s="2" customFormat="1" ht="21.6" customHeight="1">
      <c r="A172" s="33"/>
      <c r="B172" s="159"/>
      <c r="C172" s="160" t="s">
        <v>146</v>
      </c>
      <c r="D172" s="160" t="s">
        <v>124</v>
      </c>
      <c r="E172" s="161" t="s">
        <v>279</v>
      </c>
      <c r="F172" s="162" t="s">
        <v>280</v>
      </c>
      <c r="G172" s="163" t="s">
        <v>127</v>
      </c>
      <c r="H172" s="164">
        <v>81.221000000000004</v>
      </c>
      <c r="I172" s="165"/>
      <c r="J172" s="166">
        <f>ROUND(I172*H172,2)</f>
        <v>0</v>
      </c>
      <c r="K172" s="167"/>
      <c r="L172" s="34"/>
      <c r="M172" s="168" t="s">
        <v>1</v>
      </c>
      <c r="N172" s="169" t="s">
        <v>41</v>
      </c>
      <c r="O172" s="59"/>
      <c r="P172" s="170">
        <f>O172*H172</f>
        <v>0</v>
      </c>
      <c r="Q172" s="170">
        <v>0</v>
      </c>
      <c r="R172" s="170">
        <f>Q172*H172</f>
        <v>0</v>
      </c>
      <c r="S172" s="170">
        <v>0</v>
      </c>
      <c r="T172" s="17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72" t="s">
        <v>128</v>
      </c>
      <c r="AT172" s="172" t="s">
        <v>124</v>
      </c>
      <c r="AU172" s="172" t="s">
        <v>83</v>
      </c>
      <c r="AY172" s="18" t="s">
        <v>122</v>
      </c>
      <c r="BE172" s="173">
        <f>IF(N172="základní",J172,0)</f>
        <v>0</v>
      </c>
      <c r="BF172" s="173">
        <f>IF(N172="snížená",J172,0)</f>
        <v>0</v>
      </c>
      <c r="BG172" s="173">
        <f>IF(N172="zákl. přenesená",J172,0)</f>
        <v>0</v>
      </c>
      <c r="BH172" s="173">
        <f>IF(N172="sníž. přenesená",J172,0)</f>
        <v>0</v>
      </c>
      <c r="BI172" s="173">
        <f>IF(N172="nulová",J172,0)</f>
        <v>0</v>
      </c>
      <c r="BJ172" s="18" t="s">
        <v>82</v>
      </c>
      <c r="BK172" s="173">
        <f>ROUND(I172*H172,2)</f>
        <v>0</v>
      </c>
      <c r="BL172" s="18" t="s">
        <v>128</v>
      </c>
      <c r="BM172" s="172" t="s">
        <v>281</v>
      </c>
    </row>
    <row r="173" spans="1:65" s="13" customFormat="1">
      <c r="B173" s="174"/>
      <c r="D173" s="175" t="s">
        <v>129</v>
      </c>
      <c r="E173" s="176" t="s">
        <v>1</v>
      </c>
      <c r="F173" s="177" t="s">
        <v>232</v>
      </c>
      <c r="H173" s="178">
        <v>2.2799999999999998</v>
      </c>
      <c r="I173" s="179"/>
      <c r="L173" s="174"/>
      <c r="M173" s="180"/>
      <c r="N173" s="181"/>
      <c r="O173" s="181"/>
      <c r="P173" s="181"/>
      <c r="Q173" s="181"/>
      <c r="R173" s="181"/>
      <c r="S173" s="181"/>
      <c r="T173" s="182"/>
      <c r="AT173" s="176" t="s">
        <v>129</v>
      </c>
      <c r="AU173" s="176" t="s">
        <v>83</v>
      </c>
      <c r="AV173" s="13" t="s">
        <v>83</v>
      </c>
      <c r="AW173" s="13" t="s">
        <v>32</v>
      </c>
      <c r="AX173" s="13" t="s">
        <v>76</v>
      </c>
      <c r="AY173" s="176" t="s">
        <v>122</v>
      </c>
    </row>
    <row r="174" spans="1:65" s="13" customFormat="1">
      <c r="B174" s="174"/>
      <c r="D174" s="175" t="s">
        <v>129</v>
      </c>
      <c r="E174" s="176" t="s">
        <v>1</v>
      </c>
      <c r="F174" s="177" t="s">
        <v>233</v>
      </c>
      <c r="H174" s="178">
        <v>32.481999999999999</v>
      </c>
      <c r="I174" s="179"/>
      <c r="L174" s="174"/>
      <c r="M174" s="180"/>
      <c r="N174" s="181"/>
      <c r="O174" s="181"/>
      <c r="P174" s="181"/>
      <c r="Q174" s="181"/>
      <c r="R174" s="181"/>
      <c r="S174" s="181"/>
      <c r="T174" s="182"/>
      <c r="AT174" s="176" t="s">
        <v>129</v>
      </c>
      <c r="AU174" s="176" t="s">
        <v>83</v>
      </c>
      <c r="AV174" s="13" t="s">
        <v>83</v>
      </c>
      <c r="AW174" s="13" t="s">
        <v>32</v>
      </c>
      <c r="AX174" s="13" t="s">
        <v>76</v>
      </c>
      <c r="AY174" s="176" t="s">
        <v>122</v>
      </c>
    </row>
    <row r="175" spans="1:65" s="13" customFormat="1">
      <c r="B175" s="174"/>
      <c r="D175" s="175" t="s">
        <v>129</v>
      </c>
      <c r="E175" s="176" t="s">
        <v>1</v>
      </c>
      <c r="F175" s="177" t="s">
        <v>235</v>
      </c>
      <c r="H175" s="178">
        <v>82.988</v>
      </c>
      <c r="I175" s="179"/>
      <c r="L175" s="174"/>
      <c r="M175" s="180"/>
      <c r="N175" s="181"/>
      <c r="O175" s="181"/>
      <c r="P175" s="181"/>
      <c r="Q175" s="181"/>
      <c r="R175" s="181"/>
      <c r="S175" s="181"/>
      <c r="T175" s="182"/>
      <c r="AT175" s="176" t="s">
        <v>129</v>
      </c>
      <c r="AU175" s="176" t="s">
        <v>83</v>
      </c>
      <c r="AV175" s="13" t="s">
        <v>83</v>
      </c>
      <c r="AW175" s="13" t="s">
        <v>32</v>
      </c>
      <c r="AX175" s="13" t="s">
        <v>76</v>
      </c>
      <c r="AY175" s="176" t="s">
        <v>122</v>
      </c>
    </row>
    <row r="176" spans="1:65" s="13" customFormat="1">
      <c r="B176" s="174"/>
      <c r="D176" s="175" t="s">
        <v>129</v>
      </c>
      <c r="E176" s="176" t="s">
        <v>1</v>
      </c>
      <c r="F176" s="177" t="s">
        <v>246</v>
      </c>
      <c r="H176" s="178">
        <v>4.4589999999999996</v>
      </c>
      <c r="I176" s="179"/>
      <c r="L176" s="174"/>
      <c r="M176" s="180"/>
      <c r="N176" s="181"/>
      <c r="O176" s="181"/>
      <c r="P176" s="181"/>
      <c r="Q176" s="181"/>
      <c r="R176" s="181"/>
      <c r="S176" s="181"/>
      <c r="T176" s="182"/>
      <c r="AT176" s="176" t="s">
        <v>129</v>
      </c>
      <c r="AU176" s="176" t="s">
        <v>83</v>
      </c>
      <c r="AV176" s="13" t="s">
        <v>83</v>
      </c>
      <c r="AW176" s="13" t="s">
        <v>32</v>
      </c>
      <c r="AX176" s="13" t="s">
        <v>76</v>
      </c>
      <c r="AY176" s="176" t="s">
        <v>122</v>
      </c>
    </row>
    <row r="177" spans="1:65" s="13" customFormat="1">
      <c r="B177" s="174"/>
      <c r="D177" s="175" t="s">
        <v>129</v>
      </c>
      <c r="E177" s="176" t="s">
        <v>1</v>
      </c>
      <c r="F177" s="177" t="s">
        <v>247</v>
      </c>
      <c r="H177" s="178">
        <v>6.6429999999999998</v>
      </c>
      <c r="I177" s="179"/>
      <c r="L177" s="174"/>
      <c r="M177" s="180"/>
      <c r="N177" s="181"/>
      <c r="O177" s="181"/>
      <c r="P177" s="181"/>
      <c r="Q177" s="181"/>
      <c r="R177" s="181"/>
      <c r="S177" s="181"/>
      <c r="T177" s="182"/>
      <c r="AT177" s="176" t="s">
        <v>129</v>
      </c>
      <c r="AU177" s="176" t="s">
        <v>83</v>
      </c>
      <c r="AV177" s="13" t="s">
        <v>83</v>
      </c>
      <c r="AW177" s="13" t="s">
        <v>32</v>
      </c>
      <c r="AX177" s="13" t="s">
        <v>76</v>
      </c>
      <c r="AY177" s="176" t="s">
        <v>122</v>
      </c>
    </row>
    <row r="178" spans="1:65" s="13" customFormat="1">
      <c r="B178" s="174"/>
      <c r="D178" s="175" t="s">
        <v>129</v>
      </c>
      <c r="E178" s="176" t="s">
        <v>1</v>
      </c>
      <c r="F178" s="177" t="s">
        <v>248</v>
      </c>
      <c r="H178" s="178">
        <v>18.821999999999999</v>
      </c>
      <c r="I178" s="179"/>
      <c r="L178" s="174"/>
      <c r="M178" s="180"/>
      <c r="N178" s="181"/>
      <c r="O178" s="181"/>
      <c r="P178" s="181"/>
      <c r="Q178" s="181"/>
      <c r="R178" s="181"/>
      <c r="S178" s="181"/>
      <c r="T178" s="182"/>
      <c r="AT178" s="176" t="s">
        <v>129</v>
      </c>
      <c r="AU178" s="176" t="s">
        <v>83</v>
      </c>
      <c r="AV178" s="13" t="s">
        <v>83</v>
      </c>
      <c r="AW178" s="13" t="s">
        <v>32</v>
      </c>
      <c r="AX178" s="13" t="s">
        <v>76</v>
      </c>
      <c r="AY178" s="176" t="s">
        <v>122</v>
      </c>
    </row>
    <row r="179" spans="1:65" s="16" customFormat="1">
      <c r="B179" s="209"/>
      <c r="D179" s="175" t="s">
        <v>129</v>
      </c>
      <c r="E179" s="210" t="s">
        <v>215</v>
      </c>
      <c r="F179" s="211" t="s">
        <v>265</v>
      </c>
      <c r="H179" s="212">
        <v>147.67400000000001</v>
      </c>
      <c r="I179" s="213"/>
      <c r="L179" s="209"/>
      <c r="M179" s="214"/>
      <c r="N179" s="215"/>
      <c r="O179" s="215"/>
      <c r="P179" s="215"/>
      <c r="Q179" s="215"/>
      <c r="R179" s="215"/>
      <c r="S179" s="215"/>
      <c r="T179" s="216"/>
      <c r="AT179" s="210" t="s">
        <v>129</v>
      </c>
      <c r="AU179" s="210" t="s">
        <v>83</v>
      </c>
      <c r="AV179" s="16" t="s">
        <v>133</v>
      </c>
      <c r="AW179" s="16" t="s">
        <v>32</v>
      </c>
      <c r="AX179" s="16" t="s">
        <v>76</v>
      </c>
      <c r="AY179" s="210" t="s">
        <v>122</v>
      </c>
    </row>
    <row r="180" spans="1:65" s="13" customFormat="1">
      <c r="B180" s="174"/>
      <c r="D180" s="175" t="s">
        <v>129</v>
      </c>
      <c r="E180" s="176" t="s">
        <v>1</v>
      </c>
      <c r="F180" s="177" t="s">
        <v>282</v>
      </c>
      <c r="H180" s="178">
        <v>-66.453000000000003</v>
      </c>
      <c r="I180" s="179"/>
      <c r="L180" s="174"/>
      <c r="M180" s="180"/>
      <c r="N180" s="181"/>
      <c r="O180" s="181"/>
      <c r="P180" s="181"/>
      <c r="Q180" s="181"/>
      <c r="R180" s="181"/>
      <c r="S180" s="181"/>
      <c r="T180" s="182"/>
      <c r="AT180" s="176" t="s">
        <v>129</v>
      </c>
      <c r="AU180" s="176" t="s">
        <v>83</v>
      </c>
      <c r="AV180" s="13" t="s">
        <v>83</v>
      </c>
      <c r="AW180" s="13" t="s">
        <v>32</v>
      </c>
      <c r="AX180" s="13" t="s">
        <v>76</v>
      </c>
      <c r="AY180" s="176" t="s">
        <v>122</v>
      </c>
    </row>
    <row r="181" spans="1:65" s="14" customFormat="1">
      <c r="B181" s="183"/>
      <c r="D181" s="175" t="s">
        <v>129</v>
      </c>
      <c r="E181" s="184" t="s">
        <v>1</v>
      </c>
      <c r="F181" s="185" t="s">
        <v>130</v>
      </c>
      <c r="H181" s="186">
        <v>81.221000000000004</v>
      </c>
      <c r="I181" s="187"/>
      <c r="L181" s="183"/>
      <c r="M181" s="188"/>
      <c r="N181" s="189"/>
      <c r="O181" s="189"/>
      <c r="P181" s="189"/>
      <c r="Q181" s="189"/>
      <c r="R181" s="189"/>
      <c r="S181" s="189"/>
      <c r="T181" s="190"/>
      <c r="AT181" s="184" t="s">
        <v>129</v>
      </c>
      <c r="AU181" s="184" t="s">
        <v>83</v>
      </c>
      <c r="AV181" s="14" t="s">
        <v>128</v>
      </c>
      <c r="AW181" s="14" t="s">
        <v>32</v>
      </c>
      <c r="AX181" s="14" t="s">
        <v>82</v>
      </c>
      <c r="AY181" s="184" t="s">
        <v>122</v>
      </c>
    </row>
    <row r="182" spans="1:65" s="2" customFormat="1" ht="21.6" customHeight="1">
      <c r="A182" s="33"/>
      <c r="B182" s="159"/>
      <c r="C182" s="160" t="s">
        <v>149</v>
      </c>
      <c r="D182" s="160" t="s">
        <v>124</v>
      </c>
      <c r="E182" s="161" t="s">
        <v>134</v>
      </c>
      <c r="F182" s="162" t="s">
        <v>135</v>
      </c>
      <c r="G182" s="163" t="s">
        <v>127</v>
      </c>
      <c r="H182" s="164">
        <v>112.652</v>
      </c>
      <c r="I182" s="165"/>
      <c r="J182" s="166">
        <f>ROUND(I182*H182,2)</f>
        <v>0</v>
      </c>
      <c r="K182" s="167"/>
      <c r="L182" s="34"/>
      <c r="M182" s="168" t="s">
        <v>1</v>
      </c>
      <c r="N182" s="169" t="s">
        <v>41</v>
      </c>
      <c r="O182" s="59"/>
      <c r="P182" s="170">
        <f>O182*H182</f>
        <v>0</v>
      </c>
      <c r="Q182" s="170">
        <v>0</v>
      </c>
      <c r="R182" s="170">
        <f>Q182*H182</f>
        <v>0</v>
      </c>
      <c r="S182" s="170">
        <v>0</v>
      </c>
      <c r="T182" s="17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72" t="s">
        <v>128</v>
      </c>
      <c r="AT182" s="172" t="s">
        <v>124</v>
      </c>
      <c r="AU182" s="172" t="s">
        <v>83</v>
      </c>
      <c r="AY182" s="18" t="s">
        <v>122</v>
      </c>
      <c r="BE182" s="173">
        <f>IF(N182="základní",J182,0)</f>
        <v>0</v>
      </c>
      <c r="BF182" s="173">
        <f>IF(N182="snížená",J182,0)</f>
        <v>0</v>
      </c>
      <c r="BG182" s="173">
        <f>IF(N182="zákl. přenesená",J182,0)</f>
        <v>0</v>
      </c>
      <c r="BH182" s="173">
        <f>IF(N182="sníž. přenesená",J182,0)</f>
        <v>0</v>
      </c>
      <c r="BI182" s="173">
        <f>IF(N182="nulová",J182,0)</f>
        <v>0</v>
      </c>
      <c r="BJ182" s="18" t="s">
        <v>82</v>
      </c>
      <c r="BK182" s="173">
        <f>ROUND(I182*H182,2)</f>
        <v>0</v>
      </c>
      <c r="BL182" s="18" t="s">
        <v>128</v>
      </c>
      <c r="BM182" s="172" t="s">
        <v>283</v>
      </c>
    </row>
    <row r="183" spans="1:65" s="13" customFormat="1">
      <c r="B183" s="174"/>
      <c r="D183" s="175" t="s">
        <v>129</v>
      </c>
      <c r="E183" s="176" t="s">
        <v>92</v>
      </c>
      <c r="F183" s="177" t="s">
        <v>136</v>
      </c>
      <c r="H183" s="178">
        <v>112.652</v>
      </c>
      <c r="I183" s="179"/>
      <c r="L183" s="174"/>
      <c r="M183" s="180"/>
      <c r="N183" s="181"/>
      <c r="O183" s="181"/>
      <c r="P183" s="181"/>
      <c r="Q183" s="181"/>
      <c r="R183" s="181"/>
      <c r="S183" s="181"/>
      <c r="T183" s="182"/>
      <c r="AT183" s="176" t="s">
        <v>129</v>
      </c>
      <c r="AU183" s="176" t="s">
        <v>83</v>
      </c>
      <c r="AV183" s="13" t="s">
        <v>83</v>
      </c>
      <c r="AW183" s="13" t="s">
        <v>32</v>
      </c>
      <c r="AX183" s="13" t="s">
        <v>82</v>
      </c>
      <c r="AY183" s="176" t="s">
        <v>122</v>
      </c>
    </row>
    <row r="184" spans="1:65" s="2" customFormat="1" ht="14.45" customHeight="1">
      <c r="A184" s="33"/>
      <c r="B184" s="159"/>
      <c r="C184" s="160" t="s">
        <v>153</v>
      </c>
      <c r="D184" s="160" t="s">
        <v>124</v>
      </c>
      <c r="E184" s="161" t="s">
        <v>137</v>
      </c>
      <c r="F184" s="162" t="s">
        <v>138</v>
      </c>
      <c r="G184" s="163" t="s">
        <v>127</v>
      </c>
      <c r="H184" s="164">
        <v>112.652</v>
      </c>
      <c r="I184" s="165"/>
      <c r="J184" s="166">
        <f>ROUND(I184*H184,2)</f>
        <v>0</v>
      </c>
      <c r="K184" s="167"/>
      <c r="L184" s="34"/>
      <c r="M184" s="168" t="s">
        <v>1</v>
      </c>
      <c r="N184" s="169" t="s">
        <v>41</v>
      </c>
      <c r="O184" s="59"/>
      <c r="P184" s="170">
        <f>O184*H184</f>
        <v>0</v>
      </c>
      <c r="Q184" s="170">
        <v>0</v>
      </c>
      <c r="R184" s="170">
        <f>Q184*H184</f>
        <v>0</v>
      </c>
      <c r="S184" s="170">
        <v>0</v>
      </c>
      <c r="T184" s="171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72" t="s">
        <v>128</v>
      </c>
      <c r="AT184" s="172" t="s">
        <v>124</v>
      </c>
      <c r="AU184" s="172" t="s">
        <v>83</v>
      </c>
      <c r="AY184" s="18" t="s">
        <v>122</v>
      </c>
      <c r="BE184" s="173">
        <f>IF(N184="základní",J184,0)</f>
        <v>0</v>
      </c>
      <c r="BF184" s="173">
        <f>IF(N184="snížená",J184,0)</f>
        <v>0</v>
      </c>
      <c r="BG184" s="173">
        <f>IF(N184="zákl. přenesená",J184,0)</f>
        <v>0</v>
      </c>
      <c r="BH184" s="173">
        <f>IF(N184="sníž. přenesená",J184,0)</f>
        <v>0</v>
      </c>
      <c r="BI184" s="173">
        <f>IF(N184="nulová",J184,0)</f>
        <v>0</v>
      </c>
      <c r="BJ184" s="18" t="s">
        <v>82</v>
      </c>
      <c r="BK184" s="173">
        <f>ROUND(I184*H184,2)</f>
        <v>0</v>
      </c>
      <c r="BL184" s="18" t="s">
        <v>128</v>
      </c>
      <c r="BM184" s="172" t="s">
        <v>284</v>
      </c>
    </row>
    <row r="185" spans="1:65" s="13" customFormat="1">
      <c r="B185" s="174"/>
      <c r="D185" s="175" t="s">
        <v>129</v>
      </c>
      <c r="E185" s="176" t="s">
        <v>1</v>
      </c>
      <c r="F185" s="177" t="s">
        <v>92</v>
      </c>
      <c r="H185" s="178">
        <v>112.652</v>
      </c>
      <c r="I185" s="179"/>
      <c r="L185" s="174"/>
      <c r="M185" s="180"/>
      <c r="N185" s="181"/>
      <c r="O185" s="181"/>
      <c r="P185" s="181"/>
      <c r="Q185" s="181"/>
      <c r="R185" s="181"/>
      <c r="S185" s="181"/>
      <c r="T185" s="182"/>
      <c r="AT185" s="176" t="s">
        <v>129</v>
      </c>
      <c r="AU185" s="176" t="s">
        <v>83</v>
      </c>
      <c r="AV185" s="13" t="s">
        <v>83</v>
      </c>
      <c r="AW185" s="13" t="s">
        <v>32</v>
      </c>
      <c r="AX185" s="13" t="s">
        <v>82</v>
      </c>
      <c r="AY185" s="176" t="s">
        <v>122</v>
      </c>
    </row>
    <row r="186" spans="1:65" s="2" customFormat="1" ht="21.6" customHeight="1">
      <c r="A186" s="33"/>
      <c r="B186" s="159"/>
      <c r="C186" s="160" t="s">
        <v>154</v>
      </c>
      <c r="D186" s="160" t="s">
        <v>124</v>
      </c>
      <c r="E186" s="161" t="s">
        <v>285</v>
      </c>
      <c r="F186" s="162" t="s">
        <v>286</v>
      </c>
      <c r="G186" s="163" t="s">
        <v>148</v>
      </c>
      <c r="H186" s="164">
        <v>202.774</v>
      </c>
      <c r="I186" s="165"/>
      <c r="J186" s="166">
        <f>ROUND(I186*H186,2)</f>
        <v>0</v>
      </c>
      <c r="K186" s="167"/>
      <c r="L186" s="34"/>
      <c r="M186" s="168" t="s">
        <v>1</v>
      </c>
      <c r="N186" s="169" t="s">
        <v>41</v>
      </c>
      <c r="O186" s="59"/>
      <c r="P186" s="170">
        <f>O186*H186</f>
        <v>0</v>
      </c>
      <c r="Q186" s="170">
        <v>0</v>
      </c>
      <c r="R186" s="170">
        <f>Q186*H186</f>
        <v>0</v>
      </c>
      <c r="S186" s="170">
        <v>0</v>
      </c>
      <c r="T186" s="17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72" t="s">
        <v>128</v>
      </c>
      <c r="AT186" s="172" t="s">
        <v>124</v>
      </c>
      <c r="AU186" s="172" t="s">
        <v>83</v>
      </c>
      <c r="AY186" s="18" t="s">
        <v>122</v>
      </c>
      <c r="BE186" s="173">
        <f>IF(N186="základní",J186,0)</f>
        <v>0</v>
      </c>
      <c r="BF186" s="173">
        <f>IF(N186="snížená",J186,0)</f>
        <v>0</v>
      </c>
      <c r="BG186" s="173">
        <f>IF(N186="zákl. přenesená",J186,0)</f>
        <v>0</v>
      </c>
      <c r="BH186" s="173">
        <f>IF(N186="sníž. přenesená",J186,0)</f>
        <v>0</v>
      </c>
      <c r="BI186" s="173">
        <f>IF(N186="nulová",J186,0)</f>
        <v>0</v>
      </c>
      <c r="BJ186" s="18" t="s">
        <v>82</v>
      </c>
      <c r="BK186" s="173">
        <f>ROUND(I186*H186,2)</f>
        <v>0</v>
      </c>
      <c r="BL186" s="18" t="s">
        <v>128</v>
      </c>
      <c r="BM186" s="172" t="s">
        <v>287</v>
      </c>
    </row>
    <row r="187" spans="1:65" s="13" customFormat="1">
      <c r="B187" s="174"/>
      <c r="D187" s="175" t="s">
        <v>129</v>
      </c>
      <c r="E187" s="176" t="s">
        <v>1</v>
      </c>
      <c r="F187" s="177" t="s">
        <v>288</v>
      </c>
      <c r="H187" s="178">
        <v>202.774</v>
      </c>
      <c r="I187" s="179"/>
      <c r="L187" s="174"/>
      <c r="M187" s="180"/>
      <c r="N187" s="181"/>
      <c r="O187" s="181"/>
      <c r="P187" s="181"/>
      <c r="Q187" s="181"/>
      <c r="R187" s="181"/>
      <c r="S187" s="181"/>
      <c r="T187" s="182"/>
      <c r="AT187" s="176" t="s">
        <v>129</v>
      </c>
      <c r="AU187" s="176" t="s">
        <v>83</v>
      </c>
      <c r="AV187" s="13" t="s">
        <v>83</v>
      </c>
      <c r="AW187" s="13" t="s">
        <v>32</v>
      </c>
      <c r="AX187" s="13" t="s">
        <v>82</v>
      </c>
      <c r="AY187" s="176" t="s">
        <v>122</v>
      </c>
    </row>
    <row r="188" spans="1:65" s="2" customFormat="1" ht="21.6" customHeight="1">
      <c r="A188" s="33"/>
      <c r="B188" s="159"/>
      <c r="C188" s="160" t="s">
        <v>157</v>
      </c>
      <c r="D188" s="160" t="s">
        <v>124</v>
      </c>
      <c r="E188" s="161" t="s">
        <v>140</v>
      </c>
      <c r="F188" s="162" t="s">
        <v>141</v>
      </c>
      <c r="G188" s="163" t="s">
        <v>127</v>
      </c>
      <c r="H188" s="164">
        <v>270.483</v>
      </c>
      <c r="I188" s="165"/>
      <c r="J188" s="166">
        <f>ROUND(I188*H188,2)</f>
        <v>0</v>
      </c>
      <c r="K188" s="167"/>
      <c r="L188" s="34"/>
      <c r="M188" s="168" t="s">
        <v>1</v>
      </c>
      <c r="N188" s="169" t="s">
        <v>41</v>
      </c>
      <c r="O188" s="59"/>
      <c r="P188" s="170">
        <f>O188*H188</f>
        <v>0</v>
      </c>
      <c r="Q188" s="170">
        <v>0</v>
      </c>
      <c r="R188" s="170">
        <f>Q188*H188</f>
        <v>0</v>
      </c>
      <c r="S188" s="170">
        <v>0</v>
      </c>
      <c r="T188" s="17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72" t="s">
        <v>128</v>
      </c>
      <c r="AT188" s="172" t="s">
        <v>124</v>
      </c>
      <c r="AU188" s="172" t="s">
        <v>83</v>
      </c>
      <c r="AY188" s="18" t="s">
        <v>122</v>
      </c>
      <c r="BE188" s="173">
        <f>IF(N188="základní",J188,0)</f>
        <v>0</v>
      </c>
      <c r="BF188" s="173">
        <f>IF(N188="snížená",J188,0)</f>
        <v>0</v>
      </c>
      <c r="BG188" s="173">
        <f>IF(N188="zákl. přenesená",J188,0)</f>
        <v>0</v>
      </c>
      <c r="BH188" s="173">
        <f>IF(N188="sníž. přenesená",J188,0)</f>
        <v>0</v>
      </c>
      <c r="BI188" s="173">
        <f>IF(N188="nulová",J188,0)</f>
        <v>0</v>
      </c>
      <c r="BJ188" s="18" t="s">
        <v>82</v>
      </c>
      <c r="BK188" s="173">
        <f>ROUND(I188*H188,2)</f>
        <v>0</v>
      </c>
      <c r="BL188" s="18" t="s">
        <v>128</v>
      </c>
      <c r="BM188" s="172" t="s">
        <v>289</v>
      </c>
    </row>
    <row r="189" spans="1:65" s="13" customFormat="1">
      <c r="B189" s="174"/>
      <c r="D189" s="175" t="s">
        <v>129</v>
      </c>
      <c r="E189" s="176" t="s">
        <v>1</v>
      </c>
      <c r="F189" s="177" t="s">
        <v>142</v>
      </c>
      <c r="H189" s="178">
        <v>270.483</v>
      </c>
      <c r="I189" s="179"/>
      <c r="L189" s="174"/>
      <c r="M189" s="180"/>
      <c r="N189" s="181"/>
      <c r="O189" s="181"/>
      <c r="P189" s="181"/>
      <c r="Q189" s="181"/>
      <c r="R189" s="181"/>
      <c r="S189" s="181"/>
      <c r="T189" s="182"/>
      <c r="AT189" s="176" t="s">
        <v>129</v>
      </c>
      <c r="AU189" s="176" t="s">
        <v>83</v>
      </c>
      <c r="AV189" s="13" t="s">
        <v>83</v>
      </c>
      <c r="AW189" s="13" t="s">
        <v>32</v>
      </c>
      <c r="AX189" s="13" t="s">
        <v>82</v>
      </c>
      <c r="AY189" s="176" t="s">
        <v>122</v>
      </c>
    </row>
    <row r="190" spans="1:65" s="2" customFormat="1" ht="21.6" customHeight="1">
      <c r="A190" s="33"/>
      <c r="B190" s="159"/>
      <c r="C190" s="160" t="s">
        <v>159</v>
      </c>
      <c r="D190" s="160" t="s">
        <v>124</v>
      </c>
      <c r="E190" s="161" t="s">
        <v>144</v>
      </c>
      <c r="F190" s="162" t="s">
        <v>145</v>
      </c>
      <c r="G190" s="163" t="s">
        <v>127</v>
      </c>
      <c r="H190" s="164">
        <v>86.733999999999995</v>
      </c>
      <c r="I190" s="165"/>
      <c r="J190" s="166">
        <f>ROUND(I190*H190,2)</f>
        <v>0</v>
      </c>
      <c r="K190" s="167"/>
      <c r="L190" s="34"/>
      <c r="M190" s="168" t="s">
        <v>1</v>
      </c>
      <c r="N190" s="169" t="s">
        <v>41</v>
      </c>
      <c r="O190" s="59"/>
      <c r="P190" s="170">
        <f>O190*H190</f>
        <v>0</v>
      </c>
      <c r="Q190" s="170">
        <v>0</v>
      </c>
      <c r="R190" s="170">
        <f>Q190*H190</f>
        <v>0</v>
      </c>
      <c r="S190" s="170">
        <v>0</v>
      </c>
      <c r="T190" s="17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72" t="s">
        <v>128</v>
      </c>
      <c r="AT190" s="172" t="s">
        <v>124</v>
      </c>
      <c r="AU190" s="172" t="s">
        <v>83</v>
      </c>
      <c r="AY190" s="18" t="s">
        <v>122</v>
      </c>
      <c r="BE190" s="173">
        <f>IF(N190="základní",J190,0)</f>
        <v>0</v>
      </c>
      <c r="BF190" s="173">
        <f>IF(N190="snížená",J190,0)</f>
        <v>0</v>
      </c>
      <c r="BG190" s="173">
        <f>IF(N190="zákl. přenesená",J190,0)</f>
        <v>0</v>
      </c>
      <c r="BH190" s="173">
        <f>IF(N190="sníž. přenesená",J190,0)</f>
        <v>0</v>
      </c>
      <c r="BI190" s="173">
        <f>IF(N190="nulová",J190,0)</f>
        <v>0</v>
      </c>
      <c r="BJ190" s="18" t="s">
        <v>82</v>
      </c>
      <c r="BK190" s="173">
        <f>ROUND(I190*H190,2)</f>
        <v>0</v>
      </c>
      <c r="BL190" s="18" t="s">
        <v>128</v>
      </c>
      <c r="BM190" s="172" t="s">
        <v>290</v>
      </c>
    </row>
    <row r="191" spans="1:65" s="13" customFormat="1">
      <c r="B191" s="174"/>
      <c r="D191" s="175" t="s">
        <v>129</v>
      </c>
      <c r="E191" s="176" t="s">
        <v>1</v>
      </c>
      <c r="F191" s="177" t="s">
        <v>291</v>
      </c>
      <c r="H191" s="178">
        <v>49.386000000000003</v>
      </c>
      <c r="I191" s="179"/>
      <c r="L191" s="174"/>
      <c r="M191" s="180"/>
      <c r="N191" s="181"/>
      <c r="O191" s="181"/>
      <c r="P191" s="181"/>
      <c r="Q191" s="181"/>
      <c r="R191" s="181"/>
      <c r="S191" s="181"/>
      <c r="T191" s="182"/>
      <c r="AT191" s="176" t="s">
        <v>129</v>
      </c>
      <c r="AU191" s="176" t="s">
        <v>83</v>
      </c>
      <c r="AV191" s="13" t="s">
        <v>83</v>
      </c>
      <c r="AW191" s="13" t="s">
        <v>32</v>
      </c>
      <c r="AX191" s="13" t="s">
        <v>76</v>
      </c>
      <c r="AY191" s="176" t="s">
        <v>122</v>
      </c>
    </row>
    <row r="192" spans="1:65" s="13" customFormat="1" ht="22.5">
      <c r="B192" s="174"/>
      <c r="D192" s="175" t="s">
        <v>129</v>
      </c>
      <c r="E192" s="176" t="s">
        <v>1</v>
      </c>
      <c r="F192" s="177" t="s">
        <v>292</v>
      </c>
      <c r="H192" s="178">
        <v>37.347999999999999</v>
      </c>
      <c r="I192" s="179"/>
      <c r="L192" s="174"/>
      <c r="M192" s="180"/>
      <c r="N192" s="181"/>
      <c r="O192" s="181"/>
      <c r="P192" s="181"/>
      <c r="Q192" s="181"/>
      <c r="R192" s="181"/>
      <c r="S192" s="181"/>
      <c r="T192" s="182"/>
      <c r="AT192" s="176" t="s">
        <v>129</v>
      </c>
      <c r="AU192" s="176" t="s">
        <v>83</v>
      </c>
      <c r="AV192" s="13" t="s">
        <v>83</v>
      </c>
      <c r="AW192" s="13" t="s">
        <v>32</v>
      </c>
      <c r="AX192" s="13" t="s">
        <v>76</v>
      </c>
      <c r="AY192" s="176" t="s">
        <v>122</v>
      </c>
    </row>
    <row r="193" spans="1:65" s="14" customFormat="1">
      <c r="B193" s="183"/>
      <c r="D193" s="175" t="s">
        <v>129</v>
      </c>
      <c r="E193" s="184" t="s">
        <v>91</v>
      </c>
      <c r="F193" s="185" t="s">
        <v>130</v>
      </c>
      <c r="H193" s="186">
        <v>86.733999999999995</v>
      </c>
      <c r="I193" s="187"/>
      <c r="L193" s="183"/>
      <c r="M193" s="188"/>
      <c r="N193" s="189"/>
      <c r="O193" s="189"/>
      <c r="P193" s="189"/>
      <c r="Q193" s="189"/>
      <c r="R193" s="189"/>
      <c r="S193" s="189"/>
      <c r="T193" s="190"/>
      <c r="AT193" s="184" t="s">
        <v>129</v>
      </c>
      <c r="AU193" s="184" t="s">
        <v>83</v>
      </c>
      <c r="AV193" s="14" t="s">
        <v>128</v>
      </c>
      <c r="AW193" s="14" t="s">
        <v>32</v>
      </c>
      <c r="AX193" s="14" t="s">
        <v>82</v>
      </c>
      <c r="AY193" s="184" t="s">
        <v>122</v>
      </c>
    </row>
    <row r="194" spans="1:65" s="2" customFormat="1" ht="14.45" customHeight="1">
      <c r="A194" s="33"/>
      <c r="B194" s="159"/>
      <c r="C194" s="198" t="s">
        <v>160</v>
      </c>
      <c r="D194" s="198" t="s">
        <v>147</v>
      </c>
      <c r="E194" s="199" t="s">
        <v>293</v>
      </c>
      <c r="F194" s="200" t="s">
        <v>294</v>
      </c>
      <c r="G194" s="201" t="s">
        <v>148</v>
      </c>
      <c r="H194" s="202">
        <v>156.12100000000001</v>
      </c>
      <c r="I194" s="203"/>
      <c r="J194" s="204">
        <f>ROUND(I194*H194,2)</f>
        <v>0</v>
      </c>
      <c r="K194" s="205"/>
      <c r="L194" s="206"/>
      <c r="M194" s="207" t="s">
        <v>1</v>
      </c>
      <c r="N194" s="208" t="s">
        <v>41</v>
      </c>
      <c r="O194" s="59"/>
      <c r="P194" s="170">
        <f>O194*H194</f>
        <v>0</v>
      </c>
      <c r="Q194" s="170">
        <v>0</v>
      </c>
      <c r="R194" s="170">
        <f>Q194*H194</f>
        <v>0</v>
      </c>
      <c r="S194" s="170">
        <v>0</v>
      </c>
      <c r="T194" s="171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72" t="s">
        <v>149</v>
      </c>
      <c r="AT194" s="172" t="s">
        <v>147</v>
      </c>
      <c r="AU194" s="172" t="s">
        <v>83</v>
      </c>
      <c r="AY194" s="18" t="s">
        <v>122</v>
      </c>
      <c r="BE194" s="173">
        <f>IF(N194="základní",J194,0)</f>
        <v>0</v>
      </c>
      <c r="BF194" s="173">
        <f>IF(N194="snížená",J194,0)</f>
        <v>0</v>
      </c>
      <c r="BG194" s="173">
        <f>IF(N194="zákl. přenesená",J194,0)</f>
        <v>0</v>
      </c>
      <c r="BH194" s="173">
        <f>IF(N194="sníž. přenesená",J194,0)</f>
        <v>0</v>
      </c>
      <c r="BI194" s="173">
        <f>IF(N194="nulová",J194,0)</f>
        <v>0</v>
      </c>
      <c r="BJ194" s="18" t="s">
        <v>82</v>
      </c>
      <c r="BK194" s="173">
        <f>ROUND(I194*H194,2)</f>
        <v>0</v>
      </c>
      <c r="BL194" s="18" t="s">
        <v>128</v>
      </c>
      <c r="BM194" s="172" t="s">
        <v>295</v>
      </c>
    </row>
    <row r="195" spans="1:65" s="13" customFormat="1">
      <c r="B195" s="174"/>
      <c r="D195" s="175" t="s">
        <v>129</v>
      </c>
      <c r="E195" s="176" t="s">
        <v>1</v>
      </c>
      <c r="F195" s="177" t="s">
        <v>296</v>
      </c>
      <c r="H195" s="178">
        <v>156.12100000000001</v>
      </c>
      <c r="I195" s="179"/>
      <c r="L195" s="174"/>
      <c r="M195" s="180"/>
      <c r="N195" s="181"/>
      <c r="O195" s="181"/>
      <c r="P195" s="181"/>
      <c r="Q195" s="181"/>
      <c r="R195" s="181"/>
      <c r="S195" s="181"/>
      <c r="T195" s="182"/>
      <c r="AT195" s="176" t="s">
        <v>129</v>
      </c>
      <c r="AU195" s="176" t="s">
        <v>83</v>
      </c>
      <c r="AV195" s="13" t="s">
        <v>83</v>
      </c>
      <c r="AW195" s="13" t="s">
        <v>32</v>
      </c>
      <c r="AX195" s="13" t="s">
        <v>82</v>
      </c>
      <c r="AY195" s="176" t="s">
        <v>122</v>
      </c>
    </row>
    <row r="196" spans="1:65" s="12" customFormat="1" ht="22.9" customHeight="1">
      <c r="B196" s="146"/>
      <c r="D196" s="147" t="s">
        <v>75</v>
      </c>
      <c r="E196" s="157" t="s">
        <v>128</v>
      </c>
      <c r="F196" s="157" t="s">
        <v>150</v>
      </c>
      <c r="I196" s="149"/>
      <c r="J196" s="158">
        <f>BK196</f>
        <v>0</v>
      </c>
      <c r="L196" s="146"/>
      <c r="M196" s="151"/>
      <c r="N196" s="152"/>
      <c r="O196" s="152"/>
      <c r="P196" s="153">
        <f>SUM(P197:P200)</f>
        <v>0</v>
      </c>
      <c r="Q196" s="152"/>
      <c r="R196" s="153">
        <f>SUM(R197:R200)</f>
        <v>0</v>
      </c>
      <c r="S196" s="152"/>
      <c r="T196" s="154">
        <f>SUM(T197:T200)</f>
        <v>0</v>
      </c>
      <c r="AR196" s="147" t="s">
        <v>82</v>
      </c>
      <c r="AT196" s="155" t="s">
        <v>75</v>
      </c>
      <c r="AU196" s="155" t="s">
        <v>82</v>
      </c>
      <c r="AY196" s="147" t="s">
        <v>122</v>
      </c>
      <c r="BK196" s="156">
        <f>SUM(BK197:BK200)</f>
        <v>0</v>
      </c>
    </row>
    <row r="197" spans="1:65" s="2" customFormat="1" ht="21.6" customHeight="1">
      <c r="A197" s="33"/>
      <c r="B197" s="159"/>
      <c r="C197" s="160" t="s">
        <v>161</v>
      </c>
      <c r="D197" s="160" t="s">
        <v>124</v>
      </c>
      <c r="E197" s="161" t="s">
        <v>151</v>
      </c>
      <c r="F197" s="162" t="s">
        <v>152</v>
      </c>
      <c r="G197" s="163" t="s">
        <v>127</v>
      </c>
      <c r="H197" s="164">
        <v>25.917999999999999</v>
      </c>
      <c r="I197" s="165"/>
      <c r="J197" s="166">
        <f>ROUND(I197*H197,2)</f>
        <v>0</v>
      </c>
      <c r="K197" s="167"/>
      <c r="L197" s="34"/>
      <c r="M197" s="168" t="s">
        <v>1</v>
      </c>
      <c r="N197" s="169" t="s">
        <v>41</v>
      </c>
      <c r="O197" s="59"/>
      <c r="P197" s="170">
        <f>O197*H197</f>
        <v>0</v>
      </c>
      <c r="Q197" s="170">
        <v>0</v>
      </c>
      <c r="R197" s="170">
        <f>Q197*H197</f>
        <v>0</v>
      </c>
      <c r="S197" s="170">
        <v>0</v>
      </c>
      <c r="T197" s="17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2" t="s">
        <v>128</v>
      </c>
      <c r="AT197" s="172" t="s">
        <v>124</v>
      </c>
      <c r="AU197" s="172" t="s">
        <v>83</v>
      </c>
      <c r="AY197" s="18" t="s">
        <v>122</v>
      </c>
      <c r="BE197" s="173">
        <f>IF(N197="základní",J197,0)</f>
        <v>0</v>
      </c>
      <c r="BF197" s="173">
        <f>IF(N197="snížená",J197,0)</f>
        <v>0</v>
      </c>
      <c r="BG197" s="173">
        <f>IF(N197="zákl. přenesená",J197,0)</f>
        <v>0</v>
      </c>
      <c r="BH197" s="173">
        <f>IF(N197="sníž. přenesená",J197,0)</f>
        <v>0</v>
      </c>
      <c r="BI197" s="173">
        <f>IF(N197="nulová",J197,0)</f>
        <v>0</v>
      </c>
      <c r="BJ197" s="18" t="s">
        <v>82</v>
      </c>
      <c r="BK197" s="173">
        <f>ROUND(I197*H197,2)</f>
        <v>0</v>
      </c>
      <c r="BL197" s="18" t="s">
        <v>128</v>
      </c>
      <c r="BM197" s="172" t="s">
        <v>297</v>
      </c>
    </row>
    <row r="198" spans="1:65" s="13" customFormat="1">
      <c r="B198" s="174"/>
      <c r="D198" s="175" t="s">
        <v>129</v>
      </c>
      <c r="E198" s="176" t="s">
        <v>1</v>
      </c>
      <c r="F198" s="177" t="s">
        <v>298</v>
      </c>
      <c r="H198" s="178">
        <v>13.468999999999999</v>
      </c>
      <c r="I198" s="179"/>
      <c r="L198" s="174"/>
      <c r="M198" s="180"/>
      <c r="N198" s="181"/>
      <c r="O198" s="181"/>
      <c r="P198" s="181"/>
      <c r="Q198" s="181"/>
      <c r="R198" s="181"/>
      <c r="S198" s="181"/>
      <c r="T198" s="182"/>
      <c r="AT198" s="176" t="s">
        <v>129</v>
      </c>
      <c r="AU198" s="176" t="s">
        <v>83</v>
      </c>
      <c r="AV198" s="13" t="s">
        <v>83</v>
      </c>
      <c r="AW198" s="13" t="s">
        <v>32</v>
      </c>
      <c r="AX198" s="13" t="s">
        <v>76</v>
      </c>
      <c r="AY198" s="176" t="s">
        <v>122</v>
      </c>
    </row>
    <row r="199" spans="1:65" s="13" customFormat="1" ht="22.5">
      <c r="B199" s="174"/>
      <c r="D199" s="175" t="s">
        <v>129</v>
      </c>
      <c r="E199" s="176" t="s">
        <v>1</v>
      </c>
      <c r="F199" s="177" t="s">
        <v>299</v>
      </c>
      <c r="H199" s="178">
        <v>12.449</v>
      </c>
      <c r="I199" s="179"/>
      <c r="L199" s="174"/>
      <c r="M199" s="180"/>
      <c r="N199" s="181"/>
      <c r="O199" s="181"/>
      <c r="P199" s="181"/>
      <c r="Q199" s="181"/>
      <c r="R199" s="181"/>
      <c r="S199" s="181"/>
      <c r="T199" s="182"/>
      <c r="AT199" s="176" t="s">
        <v>129</v>
      </c>
      <c r="AU199" s="176" t="s">
        <v>83</v>
      </c>
      <c r="AV199" s="13" t="s">
        <v>83</v>
      </c>
      <c r="AW199" s="13" t="s">
        <v>32</v>
      </c>
      <c r="AX199" s="13" t="s">
        <v>76</v>
      </c>
      <c r="AY199" s="176" t="s">
        <v>122</v>
      </c>
    </row>
    <row r="200" spans="1:65" s="14" customFormat="1">
      <c r="B200" s="183"/>
      <c r="D200" s="175" t="s">
        <v>129</v>
      </c>
      <c r="E200" s="184" t="s">
        <v>88</v>
      </c>
      <c r="F200" s="185" t="s">
        <v>130</v>
      </c>
      <c r="H200" s="186">
        <v>25.917999999999999</v>
      </c>
      <c r="I200" s="187"/>
      <c r="L200" s="183"/>
      <c r="M200" s="188"/>
      <c r="N200" s="189"/>
      <c r="O200" s="189"/>
      <c r="P200" s="189"/>
      <c r="Q200" s="189"/>
      <c r="R200" s="189"/>
      <c r="S200" s="189"/>
      <c r="T200" s="190"/>
      <c r="AT200" s="184" t="s">
        <v>129</v>
      </c>
      <c r="AU200" s="184" t="s">
        <v>83</v>
      </c>
      <c r="AV200" s="14" t="s">
        <v>128</v>
      </c>
      <c r="AW200" s="14" t="s">
        <v>32</v>
      </c>
      <c r="AX200" s="14" t="s">
        <v>82</v>
      </c>
      <c r="AY200" s="184" t="s">
        <v>122</v>
      </c>
    </row>
    <row r="201" spans="1:65" s="12" customFormat="1" ht="22.9" customHeight="1">
      <c r="B201" s="146"/>
      <c r="D201" s="147" t="s">
        <v>75</v>
      </c>
      <c r="E201" s="157" t="s">
        <v>149</v>
      </c>
      <c r="F201" s="157" t="s">
        <v>156</v>
      </c>
      <c r="I201" s="149"/>
      <c r="J201" s="158">
        <f>BK201</f>
        <v>0</v>
      </c>
      <c r="L201" s="146"/>
      <c r="M201" s="151"/>
      <c r="N201" s="152"/>
      <c r="O201" s="152"/>
      <c r="P201" s="153">
        <f>SUM(P202:P237)</f>
        <v>0</v>
      </c>
      <c r="Q201" s="152"/>
      <c r="R201" s="153">
        <f>SUM(R202:R237)</f>
        <v>3.1100133999999997</v>
      </c>
      <c r="S201" s="152"/>
      <c r="T201" s="154">
        <f>SUM(T202:T237)</f>
        <v>0</v>
      </c>
      <c r="AR201" s="147" t="s">
        <v>82</v>
      </c>
      <c r="AT201" s="155" t="s">
        <v>75</v>
      </c>
      <c r="AU201" s="155" t="s">
        <v>82</v>
      </c>
      <c r="AY201" s="147" t="s">
        <v>122</v>
      </c>
      <c r="BK201" s="156">
        <f>SUM(BK202:BK237)</f>
        <v>0</v>
      </c>
    </row>
    <row r="202" spans="1:65" s="2" customFormat="1" ht="21.6" customHeight="1">
      <c r="A202" s="33"/>
      <c r="B202" s="159"/>
      <c r="C202" s="160" t="s">
        <v>8</v>
      </c>
      <c r="D202" s="160" t="s">
        <v>124</v>
      </c>
      <c r="E202" s="161" t="s">
        <v>300</v>
      </c>
      <c r="F202" s="162" t="s">
        <v>301</v>
      </c>
      <c r="G202" s="163" t="s">
        <v>177</v>
      </c>
      <c r="H202" s="164">
        <v>62</v>
      </c>
      <c r="I202" s="165"/>
      <c r="J202" s="166">
        <f>ROUND(I202*H202,2)</f>
        <v>0</v>
      </c>
      <c r="K202" s="167"/>
      <c r="L202" s="34"/>
      <c r="M202" s="168" t="s">
        <v>1</v>
      </c>
      <c r="N202" s="169" t="s">
        <v>41</v>
      </c>
      <c r="O202" s="59"/>
      <c r="P202" s="170">
        <f>O202*H202</f>
        <v>0</v>
      </c>
      <c r="Q202" s="170">
        <v>1.0000000000000001E-5</v>
      </c>
      <c r="R202" s="170">
        <f>Q202*H202</f>
        <v>6.2E-4</v>
      </c>
      <c r="S202" s="170">
        <v>0</v>
      </c>
      <c r="T202" s="171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72" t="s">
        <v>128</v>
      </c>
      <c r="AT202" s="172" t="s">
        <v>124</v>
      </c>
      <c r="AU202" s="172" t="s">
        <v>83</v>
      </c>
      <c r="AY202" s="18" t="s">
        <v>122</v>
      </c>
      <c r="BE202" s="173">
        <f>IF(N202="základní",J202,0)</f>
        <v>0</v>
      </c>
      <c r="BF202" s="173">
        <f>IF(N202="snížená",J202,0)</f>
        <v>0</v>
      </c>
      <c r="BG202" s="173">
        <f>IF(N202="zákl. přenesená",J202,0)</f>
        <v>0</v>
      </c>
      <c r="BH202" s="173">
        <f>IF(N202="sníž. přenesená",J202,0)</f>
        <v>0</v>
      </c>
      <c r="BI202" s="173">
        <f>IF(N202="nulová",J202,0)</f>
        <v>0</v>
      </c>
      <c r="BJ202" s="18" t="s">
        <v>82</v>
      </c>
      <c r="BK202" s="173">
        <f>ROUND(I202*H202,2)</f>
        <v>0</v>
      </c>
      <c r="BL202" s="18" t="s">
        <v>128</v>
      </c>
      <c r="BM202" s="172" t="s">
        <v>302</v>
      </c>
    </row>
    <row r="203" spans="1:65" s="13" customFormat="1">
      <c r="B203" s="174"/>
      <c r="D203" s="175" t="s">
        <v>129</v>
      </c>
      <c r="E203" s="176" t="s">
        <v>1</v>
      </c>
      <c r="F203" s="177" t="s">
        <v>204</v>
      </c>
      <c r="H203" s="178">
        <v>62</v>
      </c>
      <c r="I203" s="179"/>
      <c r="L203" s="174"/>
      <c r="M203" s="180"/>
      <c r="N203" s="181"/>
      <c r="O203" s="181"/>
      <c r="P203" s="181"/>
      <c r="Q203" s="181"/>
      <c r="R203" s="181"/>
      <c r="S203" s="181"/>
      <c r="T203" s="182"/>
      <c r="AT203" s="176" t="s">
        <v>129</v>
      </c>
      <c r="AU203" s="176" t="s">
        <v>83</v>
      </c>
      <c r="AV203" s="13" t="s">
        <v>83</v>
      </c>
      <c r="AW203" s="13" t="s">
        <v>32</v>
      </c>
      <c r="AX203" s="13" t="s">
        <v>82</v>
      </c>
      <c r="AY203" s="176" t="s">
        <v>122</v>
      </c>
    </row>
    <row r="204" spans="1:65" s="2" customFormat="1" ht="21.6" customHeight="1">
      <c r="A204" s="33"/>
      <c r="B204" s="159"/>
      <c r="C204" s="198" t="s">
        <v>162</v>
      </c>
      <c r="D204" s="198" t="s">
        <v>147</v>
      </c>
      <c r="E204" s="199" t="s">
        <v>179</v>
      </c>
      <c r="F204" s="200" t="s">
        <v>303</v>
      </c>
      <c r="G204" s="201" t="s">
        <v>177</v>
      </c>
      <c r="H204" s="202">
        <v>62.93</v>
      </c>
      <c r="I204" s="203"/>
      <c r="J204" s="204">
        <f>ROUND(I204*H204,2)</f>
        <v>0</v>
      </c>
      <c r="K204" s="205"/>
      <c r="L204" s="206"/>
      <c r="M204" s="207" t="s">
        <v>1</v>
      </c>
      <c r="N204" s="208" t="s">
        <v>41</v>
      </c>
      <c r="O204" s="59"/>
      <c r="P204" s="170">
        <f>O204*H204</f>
        <v>0</v>
      </c>
      <c r="Q204" s="170">
        <v>1.4E-3</v>
      </c>
      <c r="R204" s="170">
        <f>Q204*H204</f>
        <v>8.8102E-2</v>
      </c>
      <c r="S204" s="170">
        <v>0</v>
      </c>
      <c r="T204" s="171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72" t="s">
        <v>149</v>
      </c>
      <c r="AT204" s="172" t="s">
        <v>147</v>
      </c>
      <c r="AU204" s="172" t="s">
        <v>83</v>
      </c>
      <c r="AY204" s="18" t="s">
        <v>122</v>
      </c>
      <c r="BE204" s="173">
        <f>IF(N204="základní",J204,0)</f>
        <v>0</v>
      </c>
      <c r="BF204" s="173">
        <f>IF(N204="snížená",J204,0)</f>
        <v>0</v>
      </c>
      <c r="BG204" s="173">
        <f>IF(N204="zákl. přenesená",J204,0)</f>
        <v>0</v>
      </c>
      <c r="BH204" s="173">
        <f>IF(N204="sníž. přenesená",J204,0)</f>
        <v>0</v>
      </c>
      <c r="BI204" s="173">
        <f>IF(N204="nulová",J204,0)</f>
        <v>0</v>
      </c>
      <c r="BJ204" s="18" t="s">
        <v>82</v>
      </c>
      <c r="BK204" s="173">
        <f>ROUND(I204*H204,2)</f>
        <v>0</v>
      </c>
      <c r="BL204" s="18" t="s">
        <v>128</v>
      </c>
      <c r="BM204" s="172" t="s">
        <v>304</v>
      </c>
    </row>
    <row r="205" spans="1:65" s="13" customFormat="1">
      <c r="B205" s="174"/>
      <c r="D205" s="175" t="s">
        <v>129</v>
      </c>
      <c r="E205" s="176" t="s">
        <v>1</v>
      </c>
      <c r="F205" s="177" t="s">
        <v>305</v>
      </c>
      <c r="H205" s="178">
        <v>62.93</v>
      </c>
      <c r="I205" s="179"/>
      <c r="L205" s="174"/>
      <c r="M205" s="180"/>
      <c r="N205" s="181"/>
      <c r="O205" s="181"/>
      <c r="P205" s="181"/>
      <c r="Q205" s="181"/>
      <c r="R205" s="181"/>
      <c r="S205" s="181"/>
      <c r="T205" s="182"/>
      <c r="AT205" s="176" t="s">
        <v>129</v>
      </c>
      <c r="AU205" s="176" t="s">
        <v>83</v>
      </c>
      <c r="AV205" s="13" t="s">
        <v>83</v>
      </c>
      <c r="AW205" s="13" t="s">
        <v>32</v>
      </c>
      <c r="AX205" s="13" t="s">
        <v>82</v>
      </c>
      <c r="AY205" s="176" t="s">
        <v>122</v>
      </c>
    </row>
    <row r="206" spans="1:65" s="2" customFormat="1" ht="21.6" customHeight="1">
      <c r="A206" s="33"/>
      <c r="B206" s="159"/>
      <c r="C206" s="160" t="s">
        <v>163</v>
      </c>
      <c r="D206" s="160" t="s">
        <v>124</v>
      </c>
      <c r="E206" s="161" t="s">
        <v>175</v>
      </c>
      <c r="F206" s="162" t="s">
        <v>176</v>
      </c>
      <c r="G206" s="163" t="s">
        <v>177</v>
      </c>
      <c r="H206" s="164">
        <v>63</v>
      </c>
      <c r="I206" s="165"/>
      <c r="J206" s="166">
        <f>ROUND(I206*H206,2)</f>
        <v>0</v>
      </c>
      <c r="K206" s="167"/>
      <c r="L206" s="34"/>
      <c r="M206" s="168" t="s">
        <v>1</v>
      </c>
      <c r="N206" s="169" t="s">
        <v>41</v>
      </c>
      <c r="O206" s="59"/>
      <c r="P206" s="170">
        <f>O206*H206</f>
        <v>0</v>
      </c>
      <c r="Q206" s="170">
        <v>1.0000000000000001E-5</v>
      </c>
      <c r="R206" s="170">
        <f>Q206*H206</f>
        <v>6.3000000000000003E-4</v>
      </c>
      <c r="S206" s="170">
        <v>0</v>
      </c>
      <c r="T206" s="171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72" t="s">
        <v>128</v>
      </c>
      <c r="AT206" s="172" t="s">
        <v>124</v>
      </c>
      <c r="AU206" s="172" t="s">
        <v>83</v>
      </c>
      <c r="AY206" s="18" t="s">
        <v>122</v>
      </c>
      <c r="BE206" s="173">
        <f>IF(N206="základní",J206,0)</f>
        <v>0</v>
      </c>
      <c r="BF206" s="173">
        <f>IF(N206="snížená",J206,0)</f>
        <v>0</v>
      </c>
      <c r="BG206" s="173">
        <f>IF(N206="zákl. přenesená",J206,0)</f>
        <v>0</v>
      </c>
      <c r="BH206" s="173">
        <f>IF(N206="sníž. přenesená",J206,0)</f>
        <v>0</v>
      </c>
      <c r="BI206" s="173">
        <f>IF(N206="nulová",J206,0)</f>
        <v>0</v>
      </c>
      <c r="BJ206" s="18" t="s">
        <v>82</v>
      </c>
      <c r="BK206" s="173">
        <f>ROUND(I206*H206,2)</f>
        <v>0</v>
      </c>
      <c r="BL206" s="18" t="s">
        <v>128</v>
      </c>
      <c r="BM206" s="172" t="s">
        <v>306</v>
      </c>
    </row>
    <row r="207" spans="1:65" s="13" customFormat="1">
      <c r="B207" s="174"/>
      <c r="D207" s="175" t="s">
        <v>129</v>
      </c>
      <c r="E207" s="176" t="s">
        <v>1</v>
      </c>
      <c r="F207" s="177" t="s">
        <v>205</v>
      </c>
      <c r="H207" s="178">
        <v>63</v>
      </c>
      <c r="I207" s="179"/>
      <c r="L207" s="174"/>
      <c r="M207" s="180"/>
      <c r="N207" s="181"/>
      <c r="O207" s="181"/>
      <c r="P207" s="181"/>
      <c r="Q207" s="181"/>
      <c r="R207" s="181"/>
      <c r="S207" s="181"/>
      <c r="T207" s="182"/>
      <c r="AT207" s="176" t="s">
        <v>129</v>
      </c>
      <c r="AU207" s="176" t="s">
        <v>83</v>
      </c>
      <c r="AV207" s="13" t="s">
        <v>83</v>
      </c>
      <c r="AW207" s="13" t="s">
        <v>32</v>
      </c>
      <c r="AX207" s="13" t="s">
        <v>82</v>
      </c>
      <c r="AY207" s="176" t="s">
        <v>122</v>
      </c>
    </row>
    <row r="208" spans="1:65" s="2" customFormat="1" ht="21.6" customHeight="1">
      <c r="A208" s="33"/>
      <c r="B208" s="159"/>
      <c r="C208" s="198" t="s">
        <v>164</v>
      </c>
      <c r="D208" s="198" t="s">
        <v>147</v>
      </c>
      <c r="E208" s="199" t="s">
        <v>182</v>
      </c>
      <c r="F208" s="200" t="s">
        <v>307</v>
      </c>
      <c r="G208" s="201" t="s">
        <v>177</v>
      </c>
      <c r="H208" s="202">
        <v>63.945</v>
      </c>
      <c r="I208" s="203"/>
      <c r="J208" s="204">
        <f>ROUND(I208*H208,2)</f>
        <v>0</v>
      </c>
      <c r="K208" s="205"/>
      <c r="L208" s="206"/>
      <c r="M208" s="207" t="s">
        <v>1</v>
      </c>
      <c r="N208" s="208" t="s">
        <v>41</v>
      </c>
      <c r="O208" s="59"/>
      <c r="P208" s="170">
        <f>O208*H208</f>
        <v>0</v>
      </c>
      <c r="Q208" s="170">
        <v>2.8999999999999998E-3</v>
      </c>
      <c r="R208" s="170">
        <f>Q208*H208</f>
        <v>0.18544049999999998</v>
      </c>
      <c r="S208" s="170">
        <v>0</v>
      </c>
      <c r="T208" s="171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72" t="s">
        <v>149</v>
      </c>
      <c r="AT208" s="172" t="s">
        <v>147</v>
      </c>
      <c r="AU208" s="172" t="s">
        <v>83</v>
      </c>
      <c r="AY208" s="18" t="s">
        <v>122</v>
      </c>
      <c r="BE208" s="173">
        <f>IF(N208="základní",J208,0)</f>
        <v>0</v>
      </c>
      <c r="BF208" s="173">
        <f>IF(N208="snížená",J208,0)</f>
        <v>0</v>
      </c>
      <c r="BG208" s="173">
        <f>IF(N208="zákl. přenesená",J208,0)</f>
        <v>0</v>
      </c>
      <c r="BH208" s="173">
        <f>IF(N208="sníž. přenesená",J208,0)</f>
        <v>0</v>
      </c>
      <c r="BI208" s="173">
        <f>IF(N208="nulová",J208,0)</f>
        <v>0</v>
      </c>
      <c r="BJ208" s="18" t="s">
        <v>82</v>
      </c>
      <c r="BK208" s="173">
        <f>ROUND(I208*H208,2)</f>
        <v>0</v>
      </c>
      <c r="BL208" s="18" t="s">
        <v>128</v>
      </c>
      <c r="BM208" s="172" t="s">
        <v>308</v>
      </c>
    </row>
    <row r="209" spans="1:65" s="13" customFormat="1">
      <c r="B209" s="174"/>
      <c r="D209" s="175" t="s">
        <v>129</v>
      </c>
      <c r="E209" s="176" t="s">
        <v>1</v>
      </c>
      <c r="F209" s="177" t="s">
        <v>309</v>
      </c>
      <c r="H209" s="178">
        <v>63.945</v>
      </c>
      <c r="I209" s="179"/>
      <c r="L209" s="174"/>
      <c r="M209" s="180"/>
      <c r="N209" s="181"/>
      <c r="O209" s="181"/>
      <c r="P209" s="181"/>
      <c r="Q209" s="181"/>
      <c r="R209" s="181"/>
      <c r="S209" s="181"/>
      <c r="T209" s="182"/>
      <c r="AT209" s="176" t="s">
        <v>129</v>
      </c>
      <c r="AU209" s="176" t="s">
        <v>83</v>
      </c>
      <c r="AV209" s="13" t="s">
        <v>83</v>
      </c>
      <c r="AW209" s="13" t="s">
        <v>32</v>
      </c>
      <c r="AX209" s="13" t="s">
        <v>82</v>
      </c>
      <c r="AY209" s="176" t="s">
        <v>122</v>
      </c>
    </row>
    <row r="210" spans="1:65" s="2" customFormat="1" ht="21.6" customHeight="1">
      <c r="A210" s="33"/>
      <c r="B210" s="159"/>
      <c r="C210" s="160" t="s">
        <v>165</v>
      </c>
      <c r="D210" s="160" t="s">
        <v>124</v>
      </c>
      <c r="E210" s="161" t="s">
        <v>310</v>
      </c>
      <c r="F210" s="162" t="s">
        <v>311</v>
      </c>
      <c r="G210" s="163" t="s">
        <v>177</v>
      </c>
      <c r="H210" s="164">
        <v>82</v>
      </c>
      <c r="I210" s="165"/>
      <c r="J210" s="166">
        <f>ROUND(I210*H210,2)</f>
        <v>0</v>
      </c>
      <c r="K210" s="167"/>
      <c r="L210" s="34"/>
      <c r="M210" s="168" t="s">
        <v>1</v>
      </c>
      <c r="N210" s="169" t="s">
        <v>41</v>
      </c>
      <c r="O210" s="59"/>
      <c r="P210" s="170">
        <f>O210*H210</f>
        <v>0</v>
      </c>
      <c r="Q210" s="170">
        <v>2.0000000000000002E-5</v>
      </c>
      <c r="R210" s="170">
        <f>Q210*H210</f>
        <v>1.6400000000000002E-3</v>
      </c>
      <c r="S210" s="170">
        <v>0</v>
      </c>
      <c r="T210" s="171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72" t="s">
        <v>128</v>
      </c>
      <c r="AT210" s="172" t="s">
        <v>124</v>
      </c>
      <c r="AU210" s="172" t="s">
        <v>83</v>
      </c>
      <c r="AY210" s="18" t="s">
        <v>122</v>
      </c>
      <c r="BE210" s="173">
        <f>IF(N210="základní",J210,0)</f>
        <v>0</v>
      </c>
      <c r="BF210" s="173">
        <f>IF(N210="snížená",J210,0)</f>
        <v>0</v>
      </c>
      <c r="BG210" s="173">
        <f>IF(N210="zákl. přenesená",J210,0)</f>
        <v>0</v>
      </c>
      <c r="BH210" s="173">
        <f>IF(N210="sníž. přenesená",J210,0)</f>
        <v>0</v>
      </c>
      <c r="BI210" s="173">
        <f>IF(N210="nulová",J210,0)</f>
        <v>0</v>
      </c>
      <c r="BJ210" s="18" t="s">
        <v>82</v>
      </c>
      <c r="BK210" s="173">
        <f>ROUND(I210*H210,2)</f>
        <v>0</v>
      </c>
      <c r="BL210" s="18" t="s">
        <v>128</v>
      </c>
      <c r="BM210" s="172" t="s">
        <v>312</v>
      </c>
    </row>
    <row r="211" spans="1:65" s="13" customFormat="1">
      <c r="B211" s="174"/>
      <c r="D211" s="175" t="s">
        <v>129</v>
      </c>
      <c r="E211" s="176" t="s">
        <v>1</v>
      </c>
      <c r="F211" s="177" t="s">
        <v>208</v>
      </c>
      <c r="H211" s="178">
        <v>82</v>
      </c>
      <c r="I211" s="179"/>
      <c r="L211" s="174"/>
      <c r="M211" s="180"/>
      <c r="N211" s="181"/>
      <c r="O211" s="181"/>
      <c r="P211" s="181"/>
      <c r="Q211" s="181"/>
      <c r="R211" s="181"/>
      <c r="S211" s="181"/>
      <c r="T211" s="182"/>
      <c r="AT211" s="176" t="s">
        <v>129</v>
      </c>
      <c r="AU211" s="176" t="s">
        <v>83</v>
      </c>
      <c r="AV211" s="13" t="s">
        <v>83</v>
      </c>
      <c r="AW211" s="13" t="s">
        <v>32</v>
      </c>
      <c r="AX211" s="13" t="s">
        <v>82</v>
      </c>
      <c r="AY211" s="176" t="s">
        <v>122</v>
      </c>
    </row>
    <row r="212" spans="1:65" s="2" customFormat="1" ht="21.6" customHeight="1">
      <c r="A212" s="33"/>
      <c r="B212" s="159"/>
      <c r="C212" s="198" t="s">
        <v>166</v>
      </c>
      <c r="D212" s="198" t="s">
        <v>147</v>
      </c>
      <c r="E212" s="199" t="s">
        <v>313</v>
      </c>
      <c r="F212" s="200" t="s">
        <v>314</v>
      </c>
      <c r="G212" s="201" t="s">
        <v>177</v>
      </c>
      <c r="H212" s="202">
        <v>83.23</v>
      </c>
      <c r="I212" s="203"/>
      <c r="J212" s="204">
        <f>ROUND(I212*H212,2)</f>
        <v>0</v>
      </c>
      <c r="K212" s="205"/>
      <c r="L212" s="206"/>
      <c r="M212" s="207" t="s">
        <v>1</v>
      </c>
      <c r="N212" s="208" t="s">
        <v>41</v>
      </c>
      <c r="O212" s="59"/>
      <c r="P212" s="170">
        <f>O212*H212</f>
        <v>0</v>
      </c>
      <c r="Q212" s="170">
        <v>7.3000000000000001E-3</v>
      </c>
      <c r="R212" s="170">
        <f>Q212*H212</f>
        <v>0.60757899999999998</v>
      </c>
      <c r="S212" s="170">
        <v>0</v>
      </c>
      <c r="T212" s="171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72" t="s">
        <v>149</v>
      </c>
      <c r="AT212" s="172" t="s">
        <v>147</v>
      </c>
      <c r="AU212" s="172" t="s">
        <v>83</v>
      </c>
      <c r="AY212" s="18" t="s">
        <v>122</v>
      </c>
      <c r="BE212" s="173">
        <f>IF(N212="základní",J212,0)</f>
        <v>0</v>
      </c>
      <c r="BF212" s="173">
        <f>IF(N212="snížená",J212,0)</f>
        <v>0</v>
      </c>
      <c r="BG212" s="173">
        <f>IF(N212="zákl. přenesená",J212,0)</f>
        <v>0</v>
      </c>
      <c r="BH212" s="173">
        <f>IF(N212="sníž. přenesená",J212,0)</f>
        <v>0</v>
      </c>
      <c r="BI212" s="173">
        <f>IF(N212="nulová",J212,0)</f>
        <v>0</v>
      </c>
      <c r="BJ212" s="18" t="s">
        <v>82</v>
      </c>
      <c r="BK212" s="173">
        <f>ROUND(I212*H212,2)</f>
        <v>0</v>
      </c>
      <c r="BL212" s="18" t="s">
        <v>128</v>
      </c>
      <c r="BM212" s="172" t="s">
        <v>315</v>
      </c>
    </row>
    <row r="213" spans="1:65" s="13" customFormat="1">
      <c r="B213" s="174"/>
      <c r="D213" s="175" t="s">
        <v>129</v>
      </c>
      <c r="E213" s="176" t="s">
        <v>1</v>
      </c>
      <c r="F213" s="177" t="s">
        <v>316</v>
      </c>
      <c r="H213" s="178">
        <v>83.23</v>
      </c>
      <c r="I213" s="179"/>
      <c r="L213" s="174"/>
      <c r="M213" s="180"/>
      <c r="N213" s="181"/>
      <c r="O213" s="181"/>
      <c r="P213" s="181"/>
      <c r="Q213" s="181"/>
      <c r="R213" s="181"/>
      <c r="S213" s="181"/>
      <c r="T213" s="182"/>
      <c r="AT213" s="176" t="s">
        <v>129</v>
      </c>
      <c r="AU213" s="176" t="s">
        <v>83</v>
      </c>
      <c r="AV213" s="13" t="s">
        <v>83</v>
      </c>
      <c r="AW213" s="13" t="s">
        <v>32</v>
      </c>
      <c r="AX213" s="13" t="s">
        <v>82</v>
      </c>
      <c r="AY213" s="176" t="s">
        <v>122</v>
      </c>
    </row>
    <row r="214" spans="1:65" s="2" customFormat="1" ht="21.6" customHeight="1">
      <c r="A214" s="33"/>
      <c r="B214" s="159"/>
      <c r="C214" s="160" t="s">
        <v>7</v>
      </c>
      <c r="D214" s="160" t="s">
        <v>124</v>
      </c>
      <c r="E214" s="161" t="s">
        <v>317</v>
      </c>
      <c r="F214" s="162" t="s">
        <v>318</v>
      </c>
      <c r="G214" s="163" t="s">
        <v>158</v>
      </c>
      <c r="H214" s="164">
        <v>1</v>
      </c>
      <c r="I214" s="165"/>
      <c r="J214" s="166">
        <f>ROUND(I214*H214,2)</f>
        <v>0</v>
      </c>
      <c r="K214" s="167"/>
      <c r="L214" s="34"/>
      <c r="M214" s="168" t="s">
        <v>1</v>
      </c>
      <c r="N214" s="169" t="s">
        <v>41</v>
      </c>
      <c r="O214" s="59"/>
      <c r="P214" s="170">
        <f>O214*H214</f>
        <v>0</v>
      </c>
      <c r="Q214" s="170">
        <v>0</v>
      </c>
      <c r="R214" s="170">
        <f>Q214*H214</f>
        <v>0</v>
      </c>
      <c r="S214" s="170">
        <v>0</v>
      </c>
      <c r="T214" s="171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72" t="s">
        <v>128</v>
      </c>
      <c r="AT214" s="172" t="s">
        <v>124</v>
      </c>
      <c r="AU214" s="172" t="s">
        <v>83</v>
      </c>
      <c r="AY214" s="18" t="s">
        <v>122</v>
      </c>
      <c r="BE214" s="173">
        <f>IF(N214="základní",J214,0)</f>
        <v>0</v>
      </c>
      <c r="BF214" s="173">
        <f>IF(N214="snížená",J214,0)</f>
        <v>0</v>
      </c>
      <c r="BG214" s="173">
        <f>IF(N214="zákl. přenesená",J214,0)</f>
        <v>0</v>
      </c>
      <c r="BH214" s="173">
        <f>IF(N214="sníž. přenesená",J214,0)</f>
        <v>0</v>
      </c>
      <c r="BI214" s="173">
        <f>IF(N214="nulová",J214,0)</f>
        <v>0</v>
      </c>
      <c r="BJ214" s="18" t="s">
        <v>82</v>
      </c>
      <c r="BK214" s="173">
        <f>ROUND(I214*H214,2)</f>
        <v>0</v>
      </c>
      <c r="BL214" s="18" t="s">
        <v>128</v>
      </c>
      <c r="BM214" s="172" t="s">
        <v>319</v>
      </c>
    </row>
    <row r="215" spans="1:65" s="13" customFormat="1">
      <c r="B215" s="174"/>
      <c r="D215" s="175" t="s">
        <v>129</v>
      </c>
      <c r="E215" s="176" t="s">
        <v>1</v>
      </c>
      <c r="F215" s="177" t="s">
        <v>82</v>
      </c>
      <c r="H215" s="178">
        <v>1</v>
      </c>
      <c r="I215" s="179"/>
      <c r="L215" s="174"/>
      <c r="M215" s="180"/>
      <c r="N215" s="181"/>
      <c r="O215" s="181"/>
      <c r="P215" s="181"/>
      <c r="Q215" s="181"/>
      <c r="R215" s="181"/>
      <c r="S215" s="181"/>
      <c r="T215" s="182"/>
      <c r="AT215" s="176" t="s">
        <v>129</v>
      </c>
      <c r="AU215" s="176" t="s">
        <v>83</v>
      </c>
      <c r="AV215" s="13" t="s">
        <v>83</v>
      </c>
      <c r="AW215" s="13" t="s">
        <v>32</v>
      </c>
      <c r="AX215" s="13" t="s">
        <v>82</v>
      </c>
      <c r="AY215" s="176" t="s">
        <v>122</v>
      </c>
    </row>
    <row r="216" spans="1:65" s="2" customFormat="1" ht="21.6" customHeight="1">
      <c r="A216" s="33"/>
      <c r="B216" s="159"/>
      <c r="C216" s="198" t="s">
        <v>167</v>
      </c>
      <c r="D216" s="198" t="s">
        <v>147</v>
      </c>
      <c r="E216" s="199" t="s">
        <v>320</v>
      </c>
      <c r="F216" s="200" t="s">
        <v>321</v>
      </c>
      <c r="G216" s="201" t="s">
        <v>158</v>
      </c>
      <c r="H216" s="202">
        <v>1</v>
      </c>
      <c r="I216" s="203"/>
      <c r="J216" s="204">
        <f>ROUND(I216*H216,2)</f>
        <v>0</v>
      </c>
      <c r="K216" s="205"/>
      <c r="L216" s="206"/>
      <c r="M216" s="207" t="s">
        <v>1</v>
      </c>
      <c r="N216" s="208" t="s">
        <v>41</v>
      </c>
      <c r="O216" s="59"/>
      <c r="P216" s="170">
        <f>O216*H216</f>
        <v>0</v>
      </c>
      <c r="Q216" s="170">
        <v>7.1999999999999998E-3</v>
      </c>
      <c r="R216" s="170">
        <f>Q216*H216</f>
        <v>7.1999999999999998E-3</v>
      </c>
      <c r="S216" s="170">
        <v>0</v>
      </c>
      <c r="T216" s="171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72" t="s">
        <v>149</v>
      </c>
      <c r="AT216" s="172" t="s">
        <v>147</v>
      </c>
      <c r="AU216" s="172" t="s">
        <v>83</v>
      </c>
      <c r="AY216" s="18" t="s">
        <v>122</v>
      </c>
      <c r="BE216" s="173">
        <f>IF(N216="základní",J216,0)</f>
        <v>0</v>
      </c>
      <c r="BF216" s="173">
        <f>IF(N216="snížená",J216,0)</f>
        <v>0</v>
      </c>
      <c r="BG216" s="173">
        <f>IF(N216="zákl. přenesená",J216,0)</f>
        <v>0</v>
      </c>
      <c r="BH216" s="173">
        <f>IF(N216="sníž. přenesená",J216,0)</f>
        <v>0</v>
      </c>
      <c r="BI216" s="173">
        <f>IF(N216="nulová",J216,0)</f>
        <v>0</v>
      </c>
      <c r="BJ216" s="18" t="s">
        <v>82</v>
      </c>
      <c r="BK216" s="173">
        <f>ROUND(I216*H216,2)</f>
        <v>0</v>
      </c>
      <c r="BL216" s="18" t="s">
        <v>128</v>
      </c>
      <c r="BM216" s="172" t="s">
        <v>322</v>
      </c>
    </row>
    <row r="217" spans="1:65" s="13" customFormat="1">
      <c r="B217" s="174"/>
      <c r="D217" s="175" t="s">
        <v>129</v>
      </c>
      <c r="E217" s="176" t="s">
        <v>1</v>
      </c>
      <c r="F217" s="177" t="s">
        <v>82</v>
      </c>
      <c r="H217" s="178">
        <v>1</v>
      </c>
      <c r="I217" s="179"/>
      <c r="L217" s="174"/>
      <c r="M217" s="180"/>
      <c r="N217" s="181"/>
      <c r="O217" s="181"/>
      <c r="P217" s="181"/>
      <c r="Q217" s="181"/>
      <c r="R217" s="181"/>
      <c r="S217" s="181"/>
      <c r="T217" s="182"/>
      <c r="AT217" s="176" t="s">
        <v>129</v>
      </c>
      <c r="AU217" s="176" t="s">
        <v>83</v>
      </c>
      <c r="AV217" s="13" t="s">
        <v>83</v>
      </c>
      <c r="AW217" s="13" t="s">
        <v>32</v>
      </c>
      <c r="AX217" s="13" t="s">
        <v>82</v>
      </c>
      <c r="AY217" s="176" t="s">
        <v>122</v>
      </c>
    </row>
    <row r="218" spans="1:65" s="2" customFormat="1" ht="21.6" customHeight="1">
      <c r="A218" s="33"/>
      <c r="B218" s="159"/>
      <c r="C218" s="160" t="s">
        <v>168</v>
      </c>
      <c r="D218" s="160" t="s">
        <v>124</v>
      </c>
      <c r="E218" s="161" t="s">
        <v>184</v>
      </c>
      <c r="F218" s="162" t="s">
        <v>185</v>
      </c>
      <c r="G218" s="163" t="s">
        <v>158</v>
      </c>
      <c r="H218" s="164">
        <v>10</v>
      </c>
      <c r="I218" s="165"/>
      <c r="J218" s="166">
        <f>ROUND(I218*H218,2)</f>
        <v>0</v>
      </c>
      <c r="K218" s="167"/>
      <c r="L218" s="34"/>
      <c r="M218" s="168" t="s">
        <v>1</v>
      </c>
      <c r="N218" s="169" t="s">
        <v>41</v>
      </c>
      <c r="O218" s="59"/>
      <c r="P218" s="170">
        <f>O218*H218</f>
        <v>0</v>
      </c>
      <c r="Q218" s="170">
        <v>0</v>
      </c>
      <c r="R218" s="170">
        <f>Q218*H218</f>
        <v>0</v>
      </c>
      <c r="S218" s="170">
        <v>0</v>
      </c>
      <c r="T218" s="171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72" t="s">
        <v>128</v>
      </c>
      <c r="AT218" s="172" t="s">
        <v>124</v>
      </c>
      <c r="AU218" s="172" t="s">
        <v>83</v>
      </c>
      <c r="AY218" s="18" t="s">
        <v>122</v>
      </c>
      <c r="BE218" s="173">
        <f>IF(N218="základní",J218,0)</f>
        <v>0</v>
      </c>
      <c r="BF218" s="173">
        <f>IF(N218="snížená",J218,0)</f>
        <v>0</v>
      </c>
      <c r="BG218" s="173">
        <f>IF(N218="zákl. přenesená",J218,0)</f>
        <v>0</v>
      </c>
      <c r="BH218" s="173">
        <f>IF(N218="sníž. přenesená",J218,0)</f>
        <v>0</v>
      </c>
      <c r="BI218" s="173">
        <f>IF(N218="nulová",J218,0)</f>
        <v>0</v>
      </c>
      <c r="BJ218" s="18" t="s">
        <v>82</v>
      </c>
      <c r="BK218" s="173">
        <f>ROUND(I218*H218,2)</f>
        <v>0</v>
      </c>
      <c r="BL218" s="18" t="s">
        <v>128</v>
      </c>
      <c r="BM218" s="172" t="s">
        <v>323</v>
      </c>
    </row>
    <row r="219" spans="1:65" s="13" customFormat="1">
      <c r="B219" s="174"/>
      <c r="D219" s="175" t="s">
        <v>129</v>
      </c>
      <c r="E219" s="176" t="s">
        <v>1</v>
      </c>
      <c r="F219" s="177" t="s">
        <v>154</v>
      </c>
      <c r="H219" s="178">
        <v>10</v>
      </c>
      <c r="I219" s="179"/>
      <c r="L219" s="174"/>
      <c r="M219" s="180"/>
      <c r="N219" s="181"/>
      <c r="O219" s="181"/>
      <c r="P219" s="181"/>
      <c r="Q219" s="181"/>
      <c r="R219" s="181"/>
      <c r="S219" s="181"/>
      <c r="T219" s="182"/>
      <c r="AT219" s="176" t="s">
        <v>129</v>
      </c>
      <c r="AU219" s="176" t="s">
        <v>83</v>
      </c>
      <c r="AV219" s="13" t="s">
        <v>83</v>
      </c>
      <c r="AW219" s="13" t="s">
        <v>32</v>
      </c>
      <c r="AX219" s="13" t="s">
        <v>82</v>
      </c>
      <c r="AY219" s="176" t="s">
        <v>122</v>
      </c>
    </row>
    <row r="220" spans="1:65" s="2" customFormat="1" ht="21.6" customHeight="1">
      <c r="A220" s="33"/>
      <c r="B220" s="159"/>
      <c r="C220" s="198" t="s">
        <v>169</v>
      </c>
      <c r="D220" s="198" t="s">
        <v>147</v>
      </c>
      <c r="E220" s="199" t="s">
        <v>324</v>
      </c>
      <c r="F220" s="200" t="s">
        <v>325</v>
      </c>
      <c r="G220" s="201" t="s">
        <v>158</v>
      </c>
      <c r="H220" s="202">
        <v>10.15</v>
      </c>
      <c r="I220" s="203"/>
      <c r="J220" s="204">
        <f>ROUND(I220*H220,2)</f>
        <v>0</v>
      </c>
      <c r="K220" s="205"/>
      <c r="L220" s="206"/>
      <c r="M220" s="207" t="s">
        <v>1</v>
      </c>
      <c r="N220" s="208" t="s">
        <v>41</v>
      </c>
      <c r="O220" s="59"/>
      <c r="P220" s="170">
        <f>O220*H220</f>
        <v>0</v>
      </c>
      <c r="Q220" s="170">
        <v>8.0000000000000004E-4</v>
      </c>
      <c r="R220" s="170">
        <f>Q220*H220</f>
        <v>8.1200000000000005E-3</v>
      </c>
      <c r="S220" s="170">
        <v>0</v>
      </c>
      <c r="T220" s="171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72" t="s">
        <v>149</v>
      </c>
      <c r="AT220" s="172" t="s">
        <v>147</v>
      </c>
      <c r="AU220" s="172" t="s">
        <v>83</v>
      </c>
      <c r="AY220" s="18" t="s">
        <v>122</v>
      </c>
      <c r="BE220" s="173">
        <f>IF(N220="základní",J220,0)</f>
        <v>0</v>
      </c>
      <c r="BF220" s="173">
        <f>IF(N220="snížená",J220,0)</f>
        <v>0</v>
      </c>
      <c r="BG220" s="173">
        <f>IF(N220="zákl. přenesená",J220,0)</f>
        <v>0</v>
      </c>
      <c r="BH220" s="173">
        <f>IF(N220="sníž. přenesená",J220,0)</f>
        <v>0</v>
      </c>
      <c r="BI220" s="173">
        <f>IF(N220="nulová",J220,0)</f>
        <v>0</v>
      </c>
      <c r="BJ220" s="18" t="s">
        <v>82</v>
      </c>
      <c r="BK220" s="173">
        <f>ROUND(I220*H220,2)</f>
        <v>0</v>
      </c>
      <c r="BL220" s="18" t="s">
        <v>128</v>
      </c>
      <c r="BM220" s="172" t="s">
        <v>326</v>
      </c>
    </row>
    <row r="221" spans="1:65" s="13" customFormat="1">
      <c r="B221" s="174"/>
      <c r="D221" s="175" t="s">
        <v>129</v>
      </c>
      <c r="E221" s="176" t="s">
        <v>1</v>
      </c>
      <c r="F221" s="177" t="s">
        <v>327</v>
      </c>
      <c r="H221" s="178">
        <v>10.15</v>
      </c>
      <c r="I221" s="179"/>
      <c r="L221" s="174"/>
      <c r="M221" s="180"/>
      <c r="N221" s="181"/>
      <c r="O221" s="181"/>
      <c r="P221" s="181"/>
      <c r="Q221" s="181"/>
      <c r="R221" s="181"/>
      <c r="S221" s="181"/>
      <c r="T221" s="182"/>
      <c r="AT221" s="176" t="s">
        <v>129</v>
      </c>
      <c r="AU221" s="176" t="s">
        <v>83</v>
      </c>
      <c r="AV221" s="13" t="s">
        <v>83</v>
      </c>
      <c r="AW221" s="13" t="s">
        <v>32</v>
      </c>
      <c r="AX221" s="13" t="s">
        <v>82</v>
      </c>
      <c r="AY221" s="176" t="s">
        <v>122</v>
      </c>
    </row>
    <row r="222" spans="1:65" s="2" customFormat="1" ht="21.6" customHeight="1">
      <c r="A222" s="33"/>
      <c r="B222" s="159"/>
      <c r="C222" s="160" t="s">
        <v>170</v>
      </c>
      <c r="D222" s="160" t="s">
        <v>124</v>
      </c>
      <c r="E222" s="161" t="s">
        <v>328</v>
      </c>
      <c r="F222" s="162" t="s">
        <v>329</v>
      </c>
      <c r="G222" s="163" t="s">
        <v>158</v>
      </c>
      <c r="H222" s="164">
        <v>1</v>
      </c>
      <c r="I222" s="165"/>
      <c r="J222" s="166">
        <f>ROUND(I222*H222,2)</f>
        <v>0</v>
      </c>
      <c r="K222" s="167"/>
      <c r="L222" s="34"/>
      <c r="M222" s="168" t="s">
        <v>1</v>
      </c>
      <c r="N222" s="169" t="s">
        <v>41</v>
      </c>
      <c r="O222" s="59"/>
      <c r="P222" s="170">
        <f>O222*H222</f>
        <v>0</v>
      </c>
      <c r="Q222" s="170">
        <v>0</v>
      </c>
      <c r="R222" s="170">
        <f>Q222*H222</f>
        <v>0</v>
      </c>
      <c r="S222" s="170">
        <v>0</v>
      </c>
      <c r="T222" s="171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72" t="s">
        <v>128</v>
      </c>
      <c r="AT222" s="172" t="s">
        <v>124</v>
      </c>
      <c r="AU222" s="172" t="s">
        <v>83</v>
      </c>
      <c r="AY222" s="18" t="s">
        <v>122</v>
      </c>
      <c r="BE222" s="173">
        <f>IF(N222="základní",J222,0)</f>
        <v>0</v>
      </c>
      <c r="BF222" s="173">
        <f>IF(N222="snížená",J222,0)</f>
        <v>0</v>
      </c>
      <c r="BG222" s="173">
        <f>IF(N222="zákl. přenesená",J222,0)</f>
        <v>0</v>
      </c>
      <c r="BH222" s="173">
        <f>IF(N222="sníž. přenesená",J222,0)</f>
        <v>0</v>
      </c>
      <c r="BI222" s="173">
        <f>IF(N222="nulová",J222,0)</f>
        <v>0</v>
      </c>
      <c r="BJ222" s="18" t="s">
        <v>82</v>
      </c>
      <c r="BK222" s="173">
        <f>ROUND(I222*H222,2)</f>
        <v>0</v>
      </c>
      <c r="BL222" s="18" t="s">
        <v>128</v>
      </c>
      <c r="BM222" s="172" t="s">
        <v>330</v>
      </c>
    </row>
    <row r="223" spans="1:65" s="13" customFormat="1">
      <c r="B223" s="174"/>
      <c r="D223" s="175" t="s">
        <v>129</v>
      </c>
      <c r="E223" s="176" t="s">
        <v>1</v>
      </c>
      <c r="F223" s="177" t="s">
        <v>82</v>
      </c>
      <c r="H223" s="178">
        <v>1</v>
      </c>
      <c r="I223" s="179"/>
      <c r="L223" s="174"/>
      <c r="M223" s="180"/>
      <c r="N223" s="181"/>
      <c r="O223" s="181"/>
      <c r="P223" s="181"/>
      <c r="Q223" s="181"/>
      <c r="R223" s="181"/>
      <c r="S223" s="181"/>
      <c r="T223" s="182"/>
      <c r="AT223" s="176" t="s">
        <v>129</v>
      </c>
      <c r="AU223" s="176" t="s">
        <v>83</v>
      </c>
      <c r="AV223" s="13" t="s">
        <v>83</v>
      </c>
      <c r="AW223" s="13" t="s">
        <v>32</v>
      </c>
      <c r="AX223" s="13" t="s">
        <v>82</v>
      </c>
      <c r="AY223" s="176" t="s">
        <v>122</v>
      </c>
    </row>
    <row r="224" spans="1:65" s="2" customFormat="1" ht="21.6" customHeight="1">
      <c r="A224" s="33"/>
      <c r="B224" s="159"/>
      <c r="C224" s="198" t="s">
        <v>171</v>
      </c>
      <c r="D224" s="198" t="s">
        <v>147</v>
      </c>
      <c r="E224" s="199" t="s">
        <v>331</v>
      </c>
      <c r="F224" s="200" t="s">
        <v>332</v>
      </c>
      <c r="G224" s="201" t="s">
        <v>158</v>
      </c>
      <c r="H224" s="202">
        <v>1.0149999999999999</v>
      </c>
      <c r="I224" s="203"/>
      <c r="J224" s="204">
        <f>ROUND(I224*H224,2)</f>
        <v>0</v>
      </c>
      <c r="K224" s="205"/>
      <c r="L224" s="206"/>
      <c r="M224" s="207" t="s">
        <v>1</v>
      </c>
      <c r="N224" s="208" t="s">
        <v>41</v>
      </c>
      <c r="O224" s="59"/>
      <c r="P224" s="170">
        <f>O224*H224</f>
        <v>0</v>
      </c>
      <c r="Q224" s="170">
        <v>4.6000000000000001E-4</v>
      </c>
      <c r="R224" s="170">
        <f>Q224*H224</f>
        <v>4.6689999999999996E-4</v>
      </c>
      <c r="S224" s="170">
        <v>0</v>
      </c>
      <c r="T224" s="171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72" t="s">
        <v>149</v>
      </c>
      <c r="AT224" s="172" t="s">
        <v>147</v>
      </c>
      <c r="AU224" s="172" t="s">
        <v>83</v>
      </c>
      <c r="AY224" s="18" t="s">
        <v>122</v>
      </c>
      <c r="BE224" s="173">
        <f>IF(N224="základní",J224,0)</f>
        <v>0</v>
      </c>
      <c r="BF224" s="173">
        <f>IF(N224="snížená",J224,0)</f>
        <v>0</v>
      </c>
      <c r="BG224" s="173">
        <f>IF(N224="zákl. přenesená",J224,0)</f>
        <v>0</v>
      </c>
      <c r="BH224" s="173">
        <f>IF(N224="sníž. přenesená",J224,0)</f>
        <v>0</v>
      </c>
      <c r="BI224" s="173">
        <f>IF(N224="nulová",J224,0)</f>
        <v>0</v>
      </c>
      <c r="BJ224" s="18" t="s">
        <v>82</v>
      </c>
      <c r="BK224" s="173">
        <f>ROUND(I224*H224,2)</f>
        <v>0</v>
      </c>
      <c r="BL224" s="18" t="s">
        <v>128</v>
      </c>
      <c r="BM224" s="172" t="s">
        <v>333</v>
      </c>
    </row>
    <row r="225" spans="1:65" s="13" customFormat="1">
      <c r="B225" s="174"/>
      <c r="D225" s="175" t="s">
        <v>129</v>
      </c>
      <c r="E225" s="176" t="s">
        <v>1</v>
      </c>
      <c r="F225" s="177" t="s">
        <v>188</v>
      </c>
      <c r="H225" s="178">
        <v>1.0149999999999999</v>
      </c>
      <c r="I225" s="179"/>
      <c r="L225" s="174"/>
      <c r="M225" s="180"/>
      <c r="N225" s="181"/>
      <c r="O225" s="181"/>
      <c r="P225" s="181"/>
      <c r="Q225" s="181"/>
      <c r="R225" s="181"/>
      <c r="S225" s="181"/>
      <c r="T225" s="182"/>
      <c r="AT225" s="176" t="s">
        <v>129</v>
      </c>
      <c r="AU225" s="176" t="s">
        <v>83</v>
      </c>
      <c r="AV225" s="13" t="s">
        <v>83</v>
      </c>
      <c r="AW225" s="13" t="s">
        <v>32</v>
      </c>
      <c r="AX225" s="13" t="s">
        <v>82</v>
      </c>
      <c r="AY225" s="176" t="s">
        <v>122</v>
      </c>
    </row>
    <row r="226" spans="1:65" s="2" customFormat="1" ht="21.6" customHeight="1">
      <c r="A226" s="33"/>
      <c r="B226" s="159"/>
      <c r="C226" s="160" t="s">
        <v>172</v>
      </c>
      <c r="D226" s="160" t="s">
        <v>124</v>
      </c>
      <c r="E226" s="161" t="s">
        <v>334</v>
      </c>
      <c r="F226" s="162" t="s">
        <v>335</v>
      </c>
      <c r="G226" s="163" t="s">
        <v>158</v>
      </c>
      <c r="H226" s="164">
        <v>10</v>
      </c>
      <c r="I226" s="165"/>
      <c r="J226" s="166">
        <f>ROUND(I226*H226,2)</f>
        <v>0</v>
      </c>
      <c r="K226" s="167"/>
      <c r="L226" s="34"/>
      <c r="M226" s="168" t="s">
        <v>1</v>
      </c>
      <c r="N226" s="169" t="s">
        <v>41</v>
      </c>
      <c r="O226" s="59"/>
      <c r="P226" s="170">
        <f>O226*H226</f>
        <v>0</v>
      </c>
      <c r="Q226" s="170">
        <v>1E-4</v>
      </c>
      <c r="R226" s="170">
        <f>Q226*H226</f>
        <v>1E-3</v>
      </c>
      <c r="S226" s="170">
        <v>0</v>
      </c>
      <c r="T226" s="171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72" t="s">
        <v>128</v>
      </c>
      <c r="AT226" s="172" t="s">
        <v>124</v>
      </c>
      <c r="AU226" s="172" t="s">
        <v>83</v>
      </c>
      <c r="AY226" s="18" t="s">
        <v>122</v>
      </c>
      <c r="BE226" s="173">
        <f>IF(N226="základní",J226,0)</f>
        <v>0</v>
      </c>
      <c r="BF226" s="173">
        <f>IF(N226="snížená",J226,0)</f>
        <v>0</v>
      </c>
      <c r="BG226" s="173">
        <f>IF(N226="zákl. přenesená",J226,0)</f>
        <v>0</v>
      </c>
      <c r="BH226" s="173">
        <f>IF(N226="sníž. přenesená",J226,0)</f>
        <v>0</v>
      </c>
      <c r="BI226" s="173">
        <f>IF(N226="nulová",J226,0)</f>
        <v>0</v>
      </c>
      <c r="BJ226" s="18" t="s">
        <v>82</v>
      </c>
      <c r="BK226" s="173">
        <f>ROUND(I226*H226,2)</f>
        <v>0</v>
      </c>
      <c r="BL226" s="18" t="s">
        <v>128</v>
      </c>
      <c r="BM226" s="172" t="s">
        <v>336</v>
      </c>
    </row>
    <row r="227" spans="1:65" s="13" customFormat="1">
      <c r="B227" s="174"/>
      <c r="D227" s="175" t="s">
        <v>129</v>
      </c>
      <c r="E227" s="176" t="s">
        <v>1</v>
      </c>
      <c r="F227" s="177" t="s">
        <v>154</v>
      </c>
      <c r="H227" s="178">
        <v>10</v>
      </c>
      <c r="I227" s="179"/>
      <c r="L227" s="174"/>
      <c r="M227" s="180"/>
      <c r="N227" s="181"/>
      <c r="O227" s="181"/>
      <c r="P227" s="181"/>
      <c r="Q227" s="181"/>
      <c r="R227" s="181"/>
      <c r="S227" s="181"/>
      <c r="T227" s="182"/>
      <c r="AT227" s="176" t="s">
        <v>129</v>
      </c>
      <c r="AU227" s="176" t="s">
        <v>83</v>
      </c>
      <c r="AV227" s="13" t="s">
        <v>83</v>
      </c>
      <c r="AW227" s="13" t="s">
        <v>32</v>
      </c>
      <c r="AX227" s="13" t="s">
        <v>82</v>
      </c>
      <c r="AY227" s="176" t="s">
        <v>122</v>
      </c>
    </row>
    <row r="228" spans="1:65" s="2" customFormat="1" ht="21.6" customHeight="1">
      <c r="A228" s="33"/>
      <c r="B228" s="159"/>
      <c r="C228" s="198" t="s">
        <v>173</v>
      </c>
      <c r="D228" s="198" t="s">
        <v>147</v>
      </c>
      <c r="E228" s="199" t="s">
        <v>337</v>
      </c>
      <c r="F228" s="200" t="s">
        <v>338</v>
      </c>
      <c r="G228" s="201" t="s">
        <v>158</v>
      </c>
      <c r="H228" s="202">
        <v>10.15</v>
      </c>
      <c r="I228" s="203"/>
      <c r="J228" s="204">
        <f>ROUND(I228*H228,2)</f>
        <v>0</v>
      </c>
      <c r="K228" s="205"/>
      <c r="L228" s="206"/>
      <c r="M228" s="207" t="s">
        <v>1</v>
      </c>
      <c r="N228" s="208" t="s">
        <v>41</v>
      </c>
      <c r="O228" s="59"/>
      <c r="P228" s="170">
        <f>O228*H228</f>
        <v>0</v>
      </c>
      <c r="Q228" s="170">
        <v>3.8999999999999998E-3</v>
      </c>
      <c r="R228" s="170">
        <f>Q228*H228</f>
        <v>3.9585000000000002E-2</v>
      </c>
      <c r="S228" s="170">
        <v>0</v>
      </c>
      <c r="T228" s="171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72" t="s">
        <v>149</v>
      </c>
      <c r="AT228" s="172" t="s">
        <v>147</v>
      </c>
      <c r="AU228" s="172" t="s">
        <v>83</v>
      </c>
      <c r="AY228" s="18" t="s">
        <v>122</v>
      </c>
      <c r="BE228" s="173">
        <f>IF(N228="základní",J228,0)</f>
        <v>0</v>
      </c>
      <c r="BF228" s="173">
        <f>IF(N228="snížená",J228,0)</f>
        <v>0</v>
      </c>
      <c r="BG228" s="173">
        <f>IF(N228="zákl. přenesená",J228,0)</f>
        <v>0</v>
      </c>
      <c r="BH228" s="173">
        <f>IF(N228="sníž. přenesená",J228,0)</f>
        <v>0</v>
      </c>
      <c r="BI228" s="173">
        <f>IF(N228="nulová",J228,0)</f>
        <v>0</v>
      </c>
      <c r="BJ228" s="18" t="s">
        <v>82</v>
      </c>
      <c r="BK228" s="173">
        <f>ROUND(I228*H228,2)</f>
        <v>0</v>
      </c>
      <c r="BL228" s="18" t="s">
        <v>128</v>
      </c>
      <c r="BM228" s="172" t="s">
        <v>339</v>
      </c>
    </row>
    <row r="229" spans="1:65" s="13" customFormat="1">
      <c r="B229" s="174"/>
      <c r="D229" s="175" t="s">
        <v>129</v>
      </c>
      <c r="E229" s="176" t="s">
        <v>1</v>
      </c>
      <c r="F229" s="177" t="s">
        <v>327</v>
      </c>
      <c r="H229" s="178">
        <v>10.15</v>
      </c>
      <c r="I229" s="179"/>
      <c r="L229" s="174"/>
      <c r="M229" s="180"/>
      <c r="N229" s="181"/>
      <c r="O229" s="181"/>
      <c r="P229" s="181"/>
      <c r="Q229" s="181"/>
      <c r="R229" s="181"/>
      <c r="S229" s="181"/>
      <c r="T229" s="182"/>
      <c r="AT229" s="176" t="s">
        <v>129</v>
      </c>
      <c r="AU229" s="176" t="s">
        <v>83</v>
      </c>
      <c r="AV229" s="13" t="s">
        <v>83</v>
      </c>
      <c r="AW229" s="13" t="s">
        <v>32</v>
      </c>
      <c r="AX229" s="13" t="s">
        <v>82</v>
      </c>
      <c r="AY229" s="176" t="s">
        <v>122</v>
      </c>
    </row>
    <row r="230" spans="1:65" s="2" customFormat="1" ht="21.6" customHeight="1">
      <c r="A230" s="33"/>
      <c r="B230" s="159"/>
      <c r="C230" s="160" t="s">
        <v>174</v>
      </c>
      <c r="D230" s="160" t="s">
        <v>124</v>
      </c>
      <c r="E230" s="161" t="s">
        <v>340</v>
      </c>
      <c r="F230" s="162" t="s">
        <v>341</v>
      </c>
      <c r="G230" s="163" t="s">
        <v>158</v>
      </c>
      <c r="H230" s="164">
        <v>4</v>
      </c>
      <c r="I230" s="165"/>
      <c r="J230" s="166">
        <f>ROUND(I230*H230,2)</f>
        <v>0</v>
      </c>
      <c r="K230" s="167"/>
      <c r="L230" s="34"/>
      <c r="M230" s="168" t="s">
        <v>1</v>
      </c>
      <c r="N230" s="169" t="s">
        <v>41</v>
      </c>
      <c r="O230" s="59"/>
      <c r="P230" s="170">
        <f>O230*H230</f>
        <v>0</v>
      </c>
      <c r="Q230" s="170">
        <v>2.5000000000000001E-4</v>
      </c>
      <c r="R230" s="170">
        <f>Q230*H230</f>
        <v>1E-3</v>
      </c>
      <c r="S230" s="170">
        <v>0</v>
      </c>
      <c r="T230" s="171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72" t="s">
        <v>128</v>
      </c>
      <c r="AT230" s="172" t="s">
        <v>124</v>
      </c>
      <c r="AU230" s="172" t="s">
        <v>83</v>
      </c>
      <c r="AY230" s="18" t="s">
        <v>122</v>
      </c>
      <c r="BE230" s="173">
        <f>IF(N230="základní",J230,0)</f>
        <v>0</v>
      </c>
      <c r="BF230" s="173">
        <f>IF(N230="snížená",J230,0)</f>
        <v>0</v>
      </c>
      <c r="BG230" s="173">
        <f>IF(N230="zákl. přenesená",J230,0)</f>
        <v>0</v>
      </c>
      <c r="BH230" s="173">
        <f>IF(N230="sníž. přenesená",J230,0)</f>
        <v>0</v>
      </c>
      <c r="BI230" s="173">
        <f>IF(N230="nulová",J230,0)</f>
        <v>0</v>
      </c>
      <c r="BJ230" s="18" t="s">
        <v>82</v>
      </c>
      <c r="BK230" s="173">
        <f>ROUND(I230*H230,2)</f>
        <v>0</v>
      </c>
      <c r="BL230" s="18" t="s">
        <v>128</v>
      </c>
      <c r="BM230" s="172" t="s">
        <v>342</v>
      </c>
    </row>
    <row r="231" spans="1:65" s="13" customFormat="1">
      <c r="B231" s="174"/>
      <c r="D231" s="175" t="s">
        <v>129</v>
      </c>
      <c r="E231" s="176" t="s">
        <v>1</v>
      </c>
      <c r="F231" s="177" t="s">
        <v>128</v>
      </c>
      <c r="H231" s="178">
        <v>4</v>
      </c>
      <c r="I231" s="179"/>
      <c r="L231" s="174"/>
      <c r="M231" s="180"/>
      <c r="N231" s="181"/>
      <c r="O231" s="181"/>
      <c r="P231" s="181"/>
      <c r="Q231" s="181"/>
      <c r="R231" s="181"/>
      <c r="S231" s="181"/>
      <c r="T231" s="182"/>
      <c r="AT231" s="176" t="s">
        <v>129</v>
      </c>
      <c r="AU231" s="176" t="s">
        <v>83</v>
      </c>
      <c r="AV231" s="13" t="s">
        <v>83</v>
      </c>
      <c r="AW231" s="13" t="s">
        <v>32</v>
      </c>
      <c r="AX231" s="13" t="s">
        <v>82</v>
      </c>
      <c r="AY231" s="176" t="s">
        <v>122</v>
      </c>
    </row>
    <row r="232" spans="1:65" s="2" customFormat="1" ht="21.6" customHeight="1">
      <c r="A232" s="33"/>
      <c r="B232" s="159"/>
      <c r="C232" s="160" t="s">
        <v>178</v>
      </c>
      <c r="D232" s="160" t="s">
        <v>124</v>
      </c>
      <c r="E232" s="161" t="s">
        <v>343</v>
      </c>
      <c r="F232" s="162" t="s">
        <v>344</v>
      </c>
      <c r="G232" s="163" t="s">
        <v>158</v>
      </c>
      <c r="H232" s="164">
        <v>3</v>
      </c>
      <c r="I232" s="165"/>
      <c r="J232" s="166">
        <f>ROUND(I232*H232,2)</f>
        <v>0</v>
      </c>
      <c r="K232" s="167"/>
      <c r="L232" s="34"/>
      <c r="M232" s="168" t="s">
        <v>1</v>
      </c>
      <c r="N232" s="169" t="s">
        <v>41</v>
      </c>
      <c r="O232" s="59"/>
      <c r="P232" s="170">
        <f>O232*H232</f>
        <v>0</v>
      </c>
      <c r="Q232" s="170">
        <v>0</v>
      </c>
      <c r="R232" s="170">
        <f>Q232*H232</f>
        <v>0</v>
      </c>
      <c r="S232" s="170">
        <v>0</v>
      </c>
      <c r="T232" s="171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72" t="s">
        <v>128</v>
      </c>
      <c r="AT232" s="172" t="s">
        <v>124</v>
      </c>
      <c r="AU232" s="172" t="s">
        <v>83</v>
      </c>
      <c r="AY232" s="18" t="s">
        <v>122</v>
      </c>
      <c r="BE232" s="173">
        <f>IF(N232="základní",J232,0)</f>
        <v>0</v>
      </c>
      <c r="BF232" s="173">
        <f>IF(N232="snížená",J232,0)</f>
        <v>0</v>
      </c>
      <c r="BG232" s="173">
        <f>IF(N232="zákl. přenesená",J232,0)</f>
        <v>0</v>
      </c>
      <c r="BH232" s="173">
        <f>IF(N232="sníž. přenesená",J232,0)</f>
        <v>0</v>
      </c>
      <c r="BI232" s="173">
        <f>IF(N232="nulová",J232,0)</f>
        <v>0</v>
      </c>
      <c r="BJ232" s="18" t="s">
        <v>82</v>
      </c>
      <c r="BK232" s="173">
        <f>ROUND(I232*H232,2)</f>
        <v>0</v>
      </c>
      <c r="BL232" s="18" t="s">
        <v>128</v>
      </c>
      <c r="BM232" s="172" t="s">
        <v>345</v>
      </c>
    </row>
    <row r="233" spans="1:65" s="13" customFormat="1">
      <c r="B233" s="174"/>
      <c r="D233" s="175" t="s">
        <v>129</v>
      </c>
      <c r="E233" s="176" t="s">
        <v>1</v>
      </c>
      <c r="F233" s="177" t="s">
        <v>133</v>
      </c>
      <c r="H233" s="178">
        <v>3</v>
      </c>
      <c r="I233" s="179"/>
      <c r="L233" s="174"/>
      <c r="M233" s="180"/>
      <c r="N233" s="181"/>
      <c r="O233" s="181"/>
      <c r="P233" s="181"/>
      <c r="Q233" s="181"/>
      <c r="R233" s="181"/>
      <c r="S233" s="181"/>
      <c r="T233" s="182"/>
      <c r="AT233" s="176" t="s">
        <v>129</v>
      </c>
      <c r="AU233" s="176" t="s">
        <v>83</v>
      </c>
      <c r="AV233" s="13" t="s">
        <v>83</v>
      </c>
      <c r="AW233" s="13" t="s">
        <v>32</v>
      </c>
      <c r="AX233" s="13" t="s">
        <v>82</v>
      </c>
      <c r="AY233" s="176" t="s">
        <v>122</v>
      </c>
    </row>
    <row r="234" spans="1:65" s="2" customFormat="1" ht="32.450000000000003" customHeight="1">
      <c r="A234" s="33"/>
      <c r="B234" s="159"/>
      <c r="C234" s="160" t="s">
        <v>180</v>
      </c>
      <c r="D234" s="160" t="s">
        <v>124</v>
      </c>
      <c r="E234" s="161" t="s">
        <v>193</v>
      </c>
      <c r="F234" s="162" t="s">
        <v>346</v>
      </c>
      <c r="G234" s="163" t="s">
        <v>158</v>
      </c>
      <c r="H234" s="164">
        <v>1</v>
      </c>
      <c r="I234" s="165"/>
      <c r="J234" s="166">
        <f>ROUND(I234*H234,2)</f>
        <v>0</v>
      </c>
      <c r="K234" s="167"/>
      <c r="L234" s="34"/>
      <c r="M234" s="168" t="s">
        <v>1</v>
      </c>
      <c r="N234" s="169" t="s">
        <v>41</v>
      </c>
      <c r="O234" s="59"/>
      <c r="P234" s="170">
        <f>O234*H234</f>
        <v>0</v>
      </c>
      <c r="Q234" s="170">
        <v>2.15</v>
      </c>
      <c r="R234" s="170">
        <f>Q234*H234</f>
        <v>2.15</v>
      </c>
      <c r="S234" s="170">
        <v>0</v>
      </c>
      <c r="T234" s="171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72" t="s">
        <v>128</v>
      </c>
      <c r="AT234" s="172" t="s">
        <v>124</v>
      </c>
      <c r="AU234" s="172" t="s">
        <v>83</v>
      </c>
      <c r="AY234" s="18" t="s">
        <v>122</v>
      </c>
      <c r="BE234" s="173">
        <f>IF(N234="základní",J234,0)</f>
        <v>0</v>
      </c>
      <c r="BF234" s="173">
        <f>IF(N234="snížená",J234,0)</f>
        <v>0</v>
      </c>
      <c r="BG234" s="173">
        <f>IF(N234="zákl. přenesená",J234,0)</f>
        <v>0</v>
      </c>
      <c r="BH234" s="173">
        <f>IF(N234="sníž. přenesená",J234,0)</f>
        <v>0</v>
      </c>
      <c r="BI234" s="173">
        <f>IF(N234="nulová",J234,0)</f>
        <v>0</v>
      </c>
      <c r="BJ234" s="18" t="s">
        <v>82</v>
      </c>
      <c r="BK234" s="173">
        <f>ROUND(I234*H234,2)</f>
        <v>0</v>
      </c>
      <c r="BL234" s="18" t="s">
        <v>128</v>
      </c>
      <c r="BM234" s="172" t="s">
        <v>347</v>
      </c>
    </row>
    <row r="235" spans="1:65" s="13" customFormat="1">
      <c r="B235" s="174"/>
      <c r="D235" s="175" t="s">
        <v>129</v>
      </c>
      <c r="E235" s="176" t="s">
        <v>1</v>
      </c>
      <c r="F235" s="177" t="s">
        <v>82</v>
      </c>
      <c r="H235" s="178">
        <v>1</v>
      </c>
      <c r="I235" s="179"/>
      <c r="L235" s="174"/>
      <c r="M235" s="180"/>
      <c r="N235" s="181"/>
      <c r="O235" s="181"/>
      <c r="P235" s="181"/>
      <c r="Q235" s="181"/>
      <c r="R235" s="181"/>
      <c r="S235" s="181"/>
      <c r="T235" s="182"/>
      <c r="AT235" s="176" t="s">
        <v>129</v>
      </c>
      <c r="AU235" s="176" t="s">
        <v>83</v>
      </c>
      <c r="AV235" s="13" t="s">
        <v>83</v>
      </c>
      <c r="AW235" s="13" t="s">
        <v>32</v>
      </c>
      <c r="AX235" s="13" t="s">
        <v>82</v>
      </c>
      <c r="AY235" s="176" t="s">
        <v>122</v>
      </c>
    </row>
    <row r="236" spans="1:65" s="2" customFormat="1" ht="21.6" customHeight="1">
      <c r="A236" s="33"/>
      <c r="B236" s="159"/>
      <c r="C236" s="160" t="s">
        <v>181</v>
      </c>
      <c r="D236" s="160" t="s">
        <v>124</v>
      </c>
      <c r="E236" s="161" t="s">
        <v>348</v>
      </c>
      <c r="F236" s="162" t="s">
        <v>349</v>
      </c>
      <c r="G236" s="163" t="s">
        <v>177</v>
      </c>
      <c r="H236" s="164">
        <v>207</v>
      </c>
      <c r="I236" s="165"/>
      <c r="J236" s="166">
        <f>ROUND(I236*H236,2)</f>
        <v>0</v>
      </c>
      <c r="K236" s="167"/>
      <c r="L236" s="34"/>
      <c r="M236" s="168" t="s">
        <v>1</v>
      </c>
      <c r="N236" s="169" t="s">
        <v>41</v>
      </c>
      <c r="O236" s="59"/>
      <c r="P236" s="170">
        <f>O236*H236</f>
        <v>0</v>
      </c>
      <c r="Q236" s="170">
        <v>9.0000000000000006E-5</v>
      </c>
      <c r="R236" s="170">
        <f>Q236*H236</f>
        <v>1.8630000000000001E-2</v>
      </c>
      <c r="S236" s="170">
        <v>0</v>
      </c>
      <c r="T236" s="171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2" t="s">
        <v>128</v>
      </c>
      <c r="AT236" s="172" t="s">
        <v>124</v>
      </c>
      <c r="AU236" s="172" t="s">
        <v>83</v>
      </c>
      <c r="AY236" s="18" t="s">
        <v>122</v>
      </c>
      <c r="BE236" s="173">
        <f>IF(N236="základní",J236,0)</f>
        <v>0</v>
      </c>
      <c r="BF236" s="173">
        <f>IF(N236="snížená",J236,0)</f>
        <v>0</v>
      </c>
      <c r="BG236" s="173">
        <f>IF(N236="zákl. přenesená",J236,0)</f>
        <v>0</v>
      </c>
      <c r="BH236" s="173">
        <f>IF(N236="sníž. přenesená",J236,0)</f>
        <v>0</v>
      </c>
      <c r="BI236" s="173">
        <f>IF(N236="nulová",J236,0)</f>
        <v>0</v>
      </c>
      <c r="BJ236" s="18" t="s">
        <v>82</v>
      </c>
      <c r="BK236" s="173">
        <f>ROUND(I236*H236,2)</f>
        <v>0</v>
      </c>
      <c r="BL236" s="18" t="s">
        <v>128</v>
      </c>
      <c r="BM236" s="172" t="s">
        <v>350</v>
      </c>
    </row>
    <row r="237" spans="1:65" s="13" customFormat="1">
      <c r="B237" s="174"/>
      <c r="D237" s="175" t="s">
        <v>129</v>
      </c>
      <c r="E237" s="176" t="s">
        <v>1</v>
      </c>
      <c r="F237" s="177" t="s">
        <v>351</v>
      </c>
      <c r="H237" s="178">
        <v>207</v>
      </c>
      <c r="I237" s="179"/>
      <c r="L237" s="174"/>
      <c r="M237" s="180"/>
      <c r="N237" s="181"/>
      <c r="O237" s="181"/>
      <c r="P237" s="181"/>
      <c r="Q237" s="181"/>
      <c r="R237" s="181"/>
      <c r="S237" s="181"/>
      <c r="T237" s="182"/>
      <c r="AT237" s="176" t="s">
        <v>129</v>
      </c>
      <c r="AU237" s="176" t="s">
        <v>83</v>
      </c>
      <c r="AV237" s="13" t="s">
        <v>83</v>
      </c>
      <c r="AW237" s="13" t="s">
        <v>32</v>
      </c>
      <c r="AX237" s="13" t="s">
        <v>82</v>
      </c>
      <c r="AY237" s="176" t="s">
        <v>122</v>
      </c>
    </row>
    <row r="238" spans="1:65" s="12" customFormat="1" ht="22.9" customHeight="1">
      <c r="B238" s="146"/>
      <c r="D238" s="147" t="s">
        <v>75</v>
      </c>
      <c r="E238" s="157" t="s">
        <v>153</v>
      </c>
      <c r="F238" s="157" t="s">
        <v>194</v>
      </c>
      <c r="I238" s="149"/>
      <c r="J238" s="158">
        <f>BK238</f>
        <v>0</v>
      </c>
      <c r="L238" s="146"/>
      <c r="M238" s="151"/>
      <c r="N238" s="152"/>
      <c r="O238" s="152"/>
      <c r="P238" s="153">
        <f>P239+SUM(P240:P244)</f>
        <v>0</v>
      </c>
      <c r="Q238" s="152"/>
      <c r="R238" s="153">
        <f>R239+SUM(R240:R244)</f>
        <v>33.46828</v>
      </c>
      <c r="S238" s="152"/>
      <c r="T238" s="154">
        <f>T239+SUM(T240:T244)</f>
        <v>0</v>
      </c>
      <c r="AR238" s="147" t="s">
        <v>82</v>
      </c>
      <c r="AT238" s="155" t="s">
        <v>75</v>
      </c>
      <c r="AU238" s="155" t="s">
        <v>82</v>
      </c>
      <c r="AY238" s="147" t="s">
        <v>122</v>
      </c>
      <c r="BK238" s="156">
        <f>BK239+SUM(BK240:BK244)</f>
        <v>0</v>
      </c>
    </row>
    <row r="239" spans="1:65" s="2" customFormat="1" ht="21.6" customHeight="1">
      <c r="A239" s="33"/>
      <c r="B239" s="159"/>
      <c r="C239" s="160" t="s">
        <v>183</v>
      </c>
      <c r="D239" s="160" t="s">
        <v>124</v>
      </c>
      <c r="E239" s="161" t="s">
        <v>195</v>
      </c>
      <c r="F239" s="162" t="s">
        <v>196</v>
      </c>
      <c r="G239" s="163" t="s">
        <v>177</v>
      </c>
      <c r="H239" s="164">
        <v>108</v>
      </c>
      <c r="I239" s="165"/>
      <c r="J239" s="166">
        <f>ROUND(I239*H239,2)</f>
        <v>0</v>
      </c>
      <c r="K239" s="167"/>
      <c r="L239" s="34"/>
      <c r="M239" s="168" t="s">
        <v>1</v>
      </c>
      <c r="N239" s="169" t="s">
        <v>41</v>
      </c>
      <c r="O239" s="59"/>
      <c r="P239" s="170">
        <f>O239*H239</f>
        <v>0</v>
      </c>
      <c r="Q239" s="170">
        <v>0.29221000000000003</v>
      </c>
      <c r="R239" s="170">
        <f>Q239*H239</f>
        <v>31.558680000000003</v>
      </c>
      <c r="S239" s="170">
        <v>0</v>
      </c>
      <c r="T239" s="171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72" t="s">
        <v>128</v>
      </c>
      <c r="AT239" s="172" t="s">
        <v>124</v>
      </c>
      <c r="AU239" s="172" t="s">
        <v>83</v>
      </c>
      <c r="AY239" s="18" t="s">
        <v>122</v>
      </c>
      <c r="BE239" s="173">
        <f>IF(N239="základní",J239,0)</f>
        <v>0</v>
      </c>
      <c r="BF239" s="173">
        <f>IF(N239="snížená",J239,0)</f>
        <v>0</v>
      </c>
      <c r="BG239" s="173">
        <f>IF(N239="zákl. přenesená",J239,0)</f>
        <v>0</v>
      </c>
      <c r="BH239" s="173">
        <f>IF(N239="sníž. přenesená",J239,0)</f>
        <v>0</v>
      </c>
      <c r="BI239" s="173">
        <f>IF(N239="nulová",J239,0)</f>
        <v>0</v>
      </c>
      <c r="BJ239" s="18" t="s">
        <v>82</v>
      </c>
      <c r="BK239" s="173">
        <f>ROUND(I239*H239,2)</f>
        <v>0</v>
      </c>
      <c r="BL239" s="18" t="s">
        <v>128</v>
      </c>
      <c r="BM239" s="172" t="s">
        <v>352</v>
      </c>
    </row>
    <row r="240" spans="1:65" s="13" customFormat="1">
      <c r="B240" s="174"/>
      <c r="D240" s="175" t="s">
        <v>129</v>
      </c>
      <c r="E240" s="176" t="s">
        <v>1</v>
      </c>
      <c r="F240" s="177" t="s">
        <v>353</v>
      </c>
      <c r="H240" s="178">
        <v>108</v>
      </c>
      <c r="I240" s="179"/>
      <c r="L240" s="174"/>
      <c r="M240" s="180"/>
      <c r="N240" s="181"/>
      <c r="O240" s="181"/>
      <c r="P240" s="181"/>
      <c r="Q240" s="181"/>
      <c r="R240" s="181"/>
      <c r="S240" s="181"/>
      <c r="T240" s="182"/>
      <c r="AT240" s="176" t="s">
        <v>129</v>
      </c>
      <c r="AU240" s="176" t="s">
        <v>83</v>
      </c>
      <c r="AV240" s="13" t="s">
        <v>83</v>
      </c>
      <c r="AW240" s="13" t="s">
        <v>32</v>
      </c>
      <c r="AX240" s="13" t="s">
        <v>76</v>
      </c>
      <c r="AY240" s="176" t="s">
        <v>122</v>
      </c>
    </row>
    <row r="241" spans="1:65" s="14" customFormat="1">
      <c r="B241" s="183"/>
      <c r="D241" s="175" t="s">
        <v>129</v>
      </c>
      <c r="E241" s="184" t="s">
        <v>1</v>
      </c>
      <c r="F241" s="185" t="s">
        <v>130</v>
      </c>
      <c r="H241" s="186">
        <v>108</v>
      </c>
      <c r="I241" s="187"/>
      <c r="L241" s="183"/>
      <c r="M241" s="188"/>
      <c r="N241" s="189"/>
      <c r="O241" s="189"/>
      <c r="P241" s="189"/>
      <c r="Q241" s="189"/>
      <c r="R241" s="189"/>
      <c r="S241" s="189"/>
      <c r="T241" s="190"/>
      <c r="AT241" s="184" t="s">
        <v>129</v>
      </c>
      <c r="AU241" s="184" t="s">
        <v>83</v>
      </c>
      <c r="AV241" s="14" t="s">
        <v>128</v>
      </c>
      <c r="AW241" s="14" t="s">
        <v>32</v>
      </c>
      <c r="AX241" s="14" t="s">
        <v>82</v>
      </c>
      <c r="AY241" s="184" t="s">
        <v>122</v>
      </c>
    </row>
    <row r="242" spans="1:65" s="2" customFormat="1" ht="32.450000000000003" customHeight="1">
      <c r="A242" s="33"/>
      <c r="B242" s="159"/>
      <c r="C242" s="198" t="s">
        <v>186</v>
      </c>
      <c r="D242" s="198" t="s">
        <v>147</v>
      </c>
      <c r="E242" s="199" t="s">
        <v>197</v>
      </c>
      <c r="F242" s="200" t="s">
        <v>354</v>
      </c>
      <c r="G242" s="201" t="s">
        <v>158</v>
      </c>
      <c r="H242" s="202">
        <v>1</v>
      </c>
      <c r="I242" s="203"/>
      <c r="J242" s="204">
        <f>ROUND(I242*H242,2)</f>
        <v>0</v>
      </c>
      <c r="K242" s="205"/>
      <c r="L242" s="206"/>
      <c r="M242" s="207" t="s">
        <v>1</v>
      </c>
      <c r="N242" s="208" t="s">
        <v>41</v>
      </c>
      <c r="O242" s="59"/>
      <c r="P242" s="170">
        <f>O242*H242</f>
        <v>0</v>
      </c>
      <c r="Q242" s="170">
        <v>1.9096</v>
      </c>
      <c r="R242" s="170">
        <f>Q242*H242</f>
        <v>1.9096</v>
      </c>
      <c r="S242" s="170">
        <v>0</v>
      </c>
      <c r="T242" s="171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72" t="s">
        <v>149</v>
      </c>
      <c r="AT242" s="172" t="s">
        <v>147</v>
      </c>
      <c r="AU242" s="172" t="s">
        <v>83</v>
      </c>
      <c r="AY242" s="18" t="s">
        <v>122</v>
      </c>
      <c r="BE242" s="173">
        <f>IF(N242="základní",J242,0)</f>
        <v>0</v>
      </c>
      <c r="BF242" s="173">
        <f>IF(N242="snížená",J242,0)</f>
        <v>0</v>
      </c>
      <c r="BG242" s="173">
        <f>IF(N242="zákl. přenesená",J242,0)</f>
        <v>0</v>
      </c>
      <c r="BH242" s="173">
        <f>IF(N242="sníž. přenesená",J242,0)</f>
        <v>0</v>
      </c>
      <c r="BI242" s="173">
        <f>IF(N242="nulová",J242,0)</f>
        <v>0</v>
      </c>
      <c r="BJ242" s="18" t="s">
        <v>82</v>
      </c>
      <c r="BK242" s="173">
        <f>ROUND(I242*H242,2)</f>
        <v>0</v>
      </c>
      <c r="BL242" s="18" t="s">
        <v>128</v>
      </c>
      <c r="BM242" s="172" t="s">
        <v>355</v>
      </c>
    </row>
    <row r="243" spans="1:65" s="13" customFormat="1">
      <c r="B243" s="174"/>
      <c r="D243" s="175" t="s">
        <v>129</v>
      </c>
      <c r="E243" s="176" t="s">
        <v>1</v>
      </c>
      <c r="F243" s="177" t="s">
        <v>82</v>
      </c>
      <c r="H243" s="178">
        <v>1</v>
      </c>
      <c r="I243" s="179"/>
      <c r="L243" s="174"/>
      <c r="M243" s="180"/>
      <c r="N243" s="181"/>
      <c r="O243" s="181"/>
      <c r="P243" s="181"/>
      <c r="Q243" s="181"/>
      <c r="R243" s="181"/>
      <c r="S243" s="181"/>
      <c r="T243" s="182"/>
      <c r="AT243" s="176" t="s">
        <v>129</v>
      </c>
      <c r="AU243" s="176" t="s">
        <v>83</v>
      </c>
      <c r="AV243" s="13" t="s">
        <v>83</v>
      </c>
      <c r="AW243" s="13" t="s">
        <v>32</v>
      </c>
      <c r="AX243" s="13" t="s">
        <v>82</v>
      </c>
      <c r="AY243" s="176" t="s">
        <v>122</v>
      </c>
    </row>
    <row r="244" spans="1:65" s="12" customFormat="1" ht="20.85" customHeight="1">
      <c r="B244" s="146"/>
      <c r="D244" s="147" t="s">
        <v>75</v>
      </c>
      <c r="E244" s="157" t="s">
        <v>198</v>
      </c>
      <c r="F244" s="157" t="s">
        <v>199</v>
      </c>
      <c r="I244" s="149"/>
      <c r="J244" s="158">
        <f>BK244</f>
        <v>0</v>
      </c>
      <c r="L244" s="146"/>
      <c r="M244" s="151"/>
      <c r="N244" s="152"/>
      <c r="O244" s="152"/>
      <c r="P244" s="153">
        <f>P245</f>
        <v>0</v>
      </c>
      <c r="Q244" s="152"/>
      <c r="R244" s="153">
        <f>R245</f>
        <v>0</v>
      </c>
      <c r="S244" s="152"/>
      <c r="T244" s="154">
        <f>T245</f>
        <v>0</v>
      </c>
      <c r="AR244" s="147" t="s">
        <v>82</v>
      </c>
      <c r="AT244" s="155" t="s">
        <v>75</v>
      </c>
      <c r="AU244" s="155" t="s">
        <v>83</v>
      </c>
      <c r="AY244" s="147" t="s">
        <v>122</v>
      </c>
      <c r="BK244" s="156">
        <f>BK245</f>
        <v>0</v>
      </c>
    </row>
    <row r="245" spans="1:65" s="2" customFormat="1" ht="21.6" customHeight="1">
      <c r="A245" s="33"/>
      <c r="B245" s="159"/>
      <c r="C245" s="160" t="s">
        <v>187</v>
      </c>
      <c r="D245" s="160" t="s">
        <v>124</v>
      </c>
      <c r="E245" s="161" t="s">
        <v>200</v>
      </c>
      <c r="F245" s="162" t="s">
        <v>201</v>
      </c>
      <c r="G245" s="163" t="s">
        <v>148</v>
      </c>
      <c r="H245" s="164">
        <v>37.168999999999997</v>
      </c>
      <c r="I245" s="165"/>
      <c r="J245" s="166">
        <f>ROUND(I245*H245,2)</f>
        <v>0</v>
      </c>
      <c r="K245" s="167"/>
      <c r="L245" s="34"/>
      <c r="M245" s="168" t="s">
        <v>1</v>
      </c>
      <c r="N245" s="169" t="s">
        <v>41</v>
      </c>
      <c r="O245" s="59"/>
      <c r="P245" s="170">
        <f>O245*H245</f>
        <v>0</v>
      </c>
      <c r="Q245" s="170">
        <v>0</v>
      </c>
      <c r="R245" s="170">
        <f>Q245*H245</f>
        <v>0</v>
      </c>
      <c r="S245" s="170">
        <v>0</v>
      </c>
      <c r="T245" s="171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72" t="s">
        <v>128</v>
      </c>
      <c r="AT245" s="172" t="s">
        <v>124</v>
      </c>
      <c r="AU245" s="172" t="s">
        <v>133</v>
      </c>
      <c r="AY245" s="18" t="s">
        <v>122</v>
      </c>
      <c r="BE245" s="173">
        <f>IF(N245="základní",J245,0)</f>
        <v>0</v>
      </c>
      <c r="BF245" s="173">
        <f>IF(N245="snížená",J245,0)</f>
        <v>0</v>
      </c>
      <c r="BG245" s="173">
        <f>IF(N245="zákl. přenesená",J245,0)</f>
        <v>0</v>
      </c>
      <c r="BH245" s="173">
        <f>IF(N245="sníž. přenesená",J245,0)</f>
        <v>0</v>
      </c>
      <c r="BI245" s="173">
        <f>IF(N245="nulová",J245,0)</f>
        <v>0</v>
      </c>
      <c r="BJ245" s="18" t="s">
        <v>82</v>
      </c>
      <c r="BK245" s="173">
        <f>ROUND(I245*H245,2)</f>
        <v>0</v>
      </c>
      <c r="BL245" s="18" t="s">
        <v>128</v>
      </c>
      <c r="BM245" s="172" t="s">
        <v>356</v>
      </c>
    </row>
    <row r="246" spans="1:65" s="12" customFormat="1" ht="25.9" customHeight="1">
      <c r="B246" s="146"/>
      <c r="D246" s="147" t="s">
        <v>75</v>
      </c>
      <c r="E246" s="148" t="s">
        <v>202</v>
      </c>
      <c r="F246" s="148" t="s">
        <v>203</v>
      </c>
      <c r="I246" s="149"/>
      <c r="J246" s="150">
        <f>BK246</f>
        <v>0</v>
      </c>
      <c r="L246" s="146"/>
      <c r="M246" s="151"/>
      <c r="N246" s="152"/>
      <c r="O246" s="152"/>
      <c r="P246" s="153">
        <f>P247</f>
        <v>0</v>
      </c>
      <c r="Q246" s="152"/>
      <c r="R246" s="153">
        <f>R247</f>
        <v>6.409999999999999E-2</v>
      </c>
      <c r="S246" s="152"/>
      <c r="T246" s="154">
        <f>T247</f>
        <v>0</v>
      </c>
      <c r="AR246" s="147" t="s">
        <v>83</v>
      </c>
      <c r="AT246" s="155" t="s">
        <v>75</v>
      </c>
      <c r="AU246" s="155" t="s">
        <v>76</v>
      </c>
      <c r="AY246" s="147" t="s">
        <v>122</v>
      </c>
      <c r="BK246" s="156">
        <f>BK247</f>
        <v>0</v>
      </c>
    </row>
    <row r="247" spans="1:65" s="12" customFormat="1" ht="22.9" customHeight="1">
      <c r="B247" s="146"/>
      <c r="D247" s="147" t="s">
        <v>75</v>
      </c>
      <c r="E247" s="157" t="s">
        <v>206</v>
      </c>
      <c r="F247" s="157" t="s">
        <v>207</v>
      </c>
      <c r="I247" s="149"/>
      <c r="J247" s="158">
        <f>BK247</f>
        <v>0</v>
      </c>
      <c r="L247" s="146"/>
      <c r="M247" s="151"/>
      <c r="N247" s="152"/>
      <c r="O247" s="152"/>
      <c r="P247" s="153">
        <f>SUM(P248:P254)</f>
        <v>0</v>
      </c>
      <c r="Q247" s="152"/>
      <c r="R247" s="153">
        <f>SUM(R248:R254)</f>
        <v>6.409999999999999E-2</v>
      </c>
      <c r="S247" s="152"/>
      <c r="T247" s="154">
        <f>SUM(T248:T254)</f>
        <v>0</v>
      </c>
      <c r="AR247" s="147" t="s">
        <v>83</v>
      </c>
      <c r="AT247" s="155" t="s">
        <v>75</v>
      </c>
      <c r="AU247" s="155" t="s">
        <v>82</v>
      </c>
      <c r="AY247" s="147" t="s">
        <v>122</v>
      </c>
      <c r="BK247" s="156">
        <f>SUM(BK248:BK254)</f>
        <v>0</v>
      </c>
    </row>
    <row r="248" spans="1:65" s="2" customFormat="1" ht="21.6" customHeight="1">
      <c r="A248" s="33"/>
      <c r="B248" s="159"/>
      <c r="C248" s="160" t="s">
        <v>189</v>
      </c>
      <c r="D248" s="160" t="s">
        <v>124</v>
      </c>
      <c r="E248" s="161" t="s">
        <v>357</v>
      </c>
      <c r="F248" s="162" t="s">
        <v>358</v>
      </c>
      <c r="G248" s="163" t="s">
        <v>177</v>
      </c>
      <c r="H248" s="164">
        <v>4</v>
      </c>
      <c r="I248" s="165"/>
      <c r="J248" s="166">
        <f>ROUND(I248*H248,2)</f>
        <v>0</v>
      </c>
      <c r="K248" s="167"/>
      <c r="L248" s="34"/>
      <c r="M248" s="168" t="s">
        <v>1</v>
      </c>
      <c r="N248" s="169" t="s">
        <v>41</v>
      </c>
      <c r="O248" s="59"/>
      <c r="P248" s="170">
        <f>O248*H248</f>
        <v>0</v>
      </c>
      <c r="Q248" s="170">
        <v>1.355E-2</v>
      </c>
      <c r="R248" s="170">
        <f>Q248*H248</f>
        <v>5.4199999999999998E-2</v>
      </c>
      <c r="S248" s="170">
        <v>0</v>
      </c>
      <c r="T248" s="171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72" t="s">
        <v>162</v>
      </c>
      <c r="AT248" s="172" t="s">
        <v>124</v>
      </c>
      <c r="AU248" s="172" t="s">
        <v>83</v>
      </c>
      <c r="AY248" s="18" t="s">
        <v>122</v>
      </c>
      <c r="BE248" s="173">
        <f>IF(N248="základní",J248,0)</f>
        <v>0</v>
      </c>
      <c r="BF248" s="173">
        <f>IF(N248="snížená",J248,0)</f>
        <v>0</v>
      </c>
      <c r="BG248" s="173">
        <f>IF(N248="zákl. přenesená",J248,0)</f>
        <v>0</v>
      </c>
      <c r="BH248" s="173">
        <f>IF(N248="sníž. přenesená",J248,0)</f>
        <v>0</v>
      </c>
      <c r="BI248" s="173">
        <f>IF(N248="nulová",J248,0)</f>
        <v>0</v>
      </c>
      <c r="BJ248" s="18" t="s">
        <v>82</v>
      </c>
      <c r="BK248" s="173">
        <f>ROUND(I248*H248,2)</f>
        <v>0</v>
      </c>
      <c r="BL248" s="18" t="s">
        <v>162</v>
      </c>
      <c r="BM248" s="172" t="s">
        <v>359</v>
      </c>
    </row>
    <row r="249" spans="1:65" s="13" customFormat="1">
      <c r="B249" s="174"/>
      <c r="D249" s="175" t="s">
        <v>129</v>
      </c>
      <c r="E249" s="176" t="s">
        <v>1</v>
      </c>
      <c r="F249" s="177" t="s">
        <v>128</v>
      </c>
      <c r="H249" s="178">
        <v>4</v>
      </c>
      <c r="I249" s="179"/>
      <c r="L249" s="174"/>
      <c r="M249" s="180"/>
      <c r="N249" s="181"/>
      <c r="O249" s="181"/>
      <c r="P249" s="181"/>
      <c r="Q249" s="181"/>
      <c r="R249" s="181"/>
      <c r="S249" s="181"/>
      <c r="T249" s="182"/>
      <c r="AT249" s="176" t="s">
        <v>129</v>
      </c>
      <c r="AU249" s="176" t="s">
        <v>83</v>
      </c>
      <c r="AV249" s="13" t="s">
        <v>83</v>
      </c>
      <c r="AW249" s="13" t="s">
        <v>32</v>
      </c>
      <c r="AX249" s="13" t="s">
        <v>82</v>
      </c>
      <c r="AY249" s="176" t="s">
        <v>122</v>
      </c>
    </row>
    <row r="250" spans="1:65" s="2" customFormat="1" ht="14.45" customHeight="1">
      <c r="A250" s="33"/>
      <c r="B250" s="159"/>
      <c r="C250" s="160" t="s">
        <v>190</v>
      </c>
      <c r="D250" s="160" t="s">
        <v>124</v>
      </c>
      <c r="E250" s="161" t="s">
        <v>209</v>
      </c>
      <c r="F250" s="162" t="s">
        <v>210</v>
      </c>
      <c r="G250" s="163" t="s">
        <v>158</v>
      </c>
      <c r="H250" s="164">
        <v>5</v>
      </c>
      <c r="I250" s="165"/>
      <c r="J250" s="166">
        <f>ROUND(I250*H250,2)</f>
        <v>0</v>
      </c>
      <c r="K250" s="167"/>
      <c r="L250" s="34"/>
      <c r="M250" s="168" t="s">
        <v>1</v>
      </c>
      <c r="N250" s="169" t="s">
        <v>41</v>
      </c>
      <c r="O250" s="59"/>
      <c r="P250" s="170">
        <f>O250*H250</f>
        <v>0</v>
      </c>
      <c r="Q250" s="170">
        <v>1.8000000000000001E-4</v>
      </c>
      <c r="R250" s="170">
        <f>Q250*H250</f>
        <v>9.0000000000000008E-4</v>
      </c>
      <c r="S250" s="170">
        <v>0</v>
      </c>
      <c r="T250" s="171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72" t="s">
        <v>162</v>
      </c>
      <c r="AT250" s="172" t="s">
        <v>124</v>
      </c>
      <c r="AU250" s="172" t="s">
        <v>83</v>
      </c>
      <c r="AY250" s="18" t="s">
        <v>122</v>
      </c>
      <c r="BE250" s="173">
        <f>IF(N250="základní",J250,0)</f>
        <v>0</v>
      </c>
      <c r="BF250" s="173">
        <f>IF(N250="snížená",J250,0)</f>
        <v>0</v>
      </c>
      <c r="BG250" s="173">
        <f>IF(N250="zákl. přenesená",J250,0)</f>
        <v>0</v>
      </c>
      <c r="BH250" s="173">
        <f>IF(N250="sníž. přenesená",J250,0)</f>
        <v>0</v>
      </c>
      <c r="BI250" s="173">
        <f>IF(N250="nulová",J250,0)</f>
        <v>0</v>
      </c>
      <c r="BJ250" s="18" t="s">
        <v>82</v>
      </c>
      <c r="BK250" s="173">
        <f>ROUND(I250*H250,2)</f>
        <v>0</v>
      </c>
      <c r="BL250" s="18" t="s">
        <v>162</v>
      </c>
      <c r="BM250" s="172" t="s">
        <v>360</v>
      </c>
    </row>
    <row r="251" spans="1:65" s="13" customFormat="1">
      <c r="B251" s="174"/>
      <c r="D251" s="175" t="s">
        <v>129</v>
      </c>
      <c r="E251" s="176" t="s">
        <v>1</v>
      </c>
      <c r="F251" s="177" t="s">
        <v>139</v>
      </c>
      <c r="H251" s="178">
        <v>5</v>
      </c>
      <c r="I251" s="179"/>
      <c r="L251" s="174"/>
      <c r="M251" s="180"/>
      <c r="N251" s="181"/>
      <c r="O251" s="181"/>
      <c r="P251" s="181"/>
      <c r="Q251" s="181"/>
      <c r="R251" s="181"/>
      <c r="S251" s="181"/>
      <c r="T251" s="182"/>
      <c r="AT251" s="176" t="s">
        <v>129</v>
      </c>
      <c r="AU251" s="176" t="s">
        <v>83</v>
      </c>
      <c r="AV251" s="13" t="s">
        <v>83</v>
      </c>
      <c r="AW251" s="13" t="s">
        <v>32</v>
      </c>
      <c r="AX251" s="13" t="s">
        <v>82</v>
      </c>
      <c r="AY251" s="176" t="s">
        <v>122</v>
      </c>
    </row>
    <row r="252" spans="1:65" s="2" customFormat="1" ht="32.450000000000003" customHeight="1">
      <c r="A252" s="33"/>
      <c r="B252" s="159"/>
      <c r="C252" s="198" t="s">
        <v>191</v>
      </c>
      <c r="D252" s="198" t="s">
        <v>147</v>
      </c>
      <c r="E252" s="199" t="s">
        <v>361</v>
      </c>
      <c r="F252" s="200" t="s">
        <v>362</v>
      </c>
      <c r="G252" s="201" t="s">
        <v>158</v>
      </c>
      <c r="H252" s="202">
        <v>5</v>
      </c>
      <c r="I252" s="203"/>
      <c r="J252" s="204">
        <f>ROUND(I252*H252,2)</f>
        <v>0</v>
      </c>
      <c r="K252" s="205"/>
      <c r="L252" s="206"/>
      <c r="M252" s="207" t="s">
        <v>1</v>
      </c>
      <c r="N252" s="208" t="s">
        <v>41</v>
      </c>
      <c r="O252" s="59"/>
      <c r="P252" s="170">
        <f>O252*H252</f>
        <v>0</v>
      </c>
      <c r="Q252" s="170">
        <v>1.8E-3</v>
      </c>
      <c r="R252" s="170">
        <f>Q252*H252</f>
        <v>8.9999999999999993E-3</v>
      </c>
      <c r="S252" s="170">
        <v>0</v>
      </c>
      <c r="T252" s="171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72" t="s">
        <v>181</v>
      </c>
      <c r="AT252" s="172" t="s">
        <v>147</v>
      </c>
      <c r="AU252" s="172" t="s">
        <v>83</v>
      </c>
      <c r="AY252" s="18" t="s">
        <v>122</v>
      </c>
      <c r="BE252" s="173">
        <f>IF(N252="základní",J252,0)</f>
        <v>0</v>
      </c>
      <c r="BF252" s="173">
        <f>IF(N252="snížená",J252,0)</f>
        <v>0</v>
      </c>
      <c r="BG252" s="173">
        <f>IF(N252="zákl. přenesená",J252,0)</f>
        <v>0</v>
      </c>
      <c r="BH252" s="173">
        <f>IF(N252="sníž. přenesená",J252,0)</f>
        <v>0</v>
      </c>
      <c r="BI252" s="173">
        <f>IF(N252="nulová",J252,0)</f>
        <v>0</v>
      </c>
      <c r="BJ252" s="18" t="s">
        <v>82</v>
      </c>
      <c r="BK252" s="173">
        <f>ROUND(I252*H252,2)</f>
        <v>0</v>
      </c>
      <c r="BL252" s="18" t="s">
        <v>162</v>
      </c>
      <c r="BM252" s="172" t="s">
        <v>363</v>
      </c>
    </row>
    <row r="253" spans="1:65" s="13" customFormat="1">
      <c r="B253" s="174"/>
      <c r="D253" s="175" t="s">
        <v>129</v>
      </c>
      <c r="E253" s="176" t="s">
        <v>1</v>
      </c>
      <c r="F253" s="177" t="s">
        <v>139</v>
      </c>
      <c r="H253" s="178">
        <v>5</v>
      </c>
      <c r="I253" s="179"/>
      <c r="L253" s="174"/>
      <c r="M253" s="180"/>
      <c r="N253" s="181"/>
      <c r="O253" s="181"/>
      <c r="P253" s="181"/>
      <c r="Q253" s="181"/>
      <c r="R253" s="181"/>
      <c r="S253" s="181"/>
      <c r="T253" s="182"/>
      <c r="AT253" s="176" t="s">
        <v>129</v>
      </c>
      <c r="AU253" s="176" t="s">
        <v>83</v>
      </c>
      <c r="AV253" s="13" t="s">
        <v>83</v>
      </c>
      <c r="AW253" s="13" t="s">
        <v>32</v>
      </c>
      <c r="AX253" s="13" t="s">
        <v>82</v>
      </c>
      <c r="AY253" s="176" t="s">
        <v>122</v>
      </c>
    </row>
    <row r="254" spans="1:65" s="2" customFormat="1" ht="21.6" customHeight="1">
      <c r="A254" s="33"/>
      <c r="B254" s="159"/>
      <c r="C254" s="160" t="s">
        <v>192</v>
      </c>
      <c r="D254" s="160" t="s">
        <v>124</v>
      </c>
      <c r="E254" s="161" t="s">
        <v>211</v>
      </c>
      <c r="F254" s="162" t="s">
        <v>212</v>
      </c>
      <c r="G254" s="163" t="s">
        <v>148</v>
      </c>
      <c r="H254" s="164">
        <v>6.4000000000000001E-2</v>
      </c>
      <c r="I254" s="165"/>
      <c r="J254" s="166">
        <f>ROUND(I254*H254,2)</f>
        <v>0</v>
      </c>
      <c r="K254" s="167"/>
      <c r="L254" s="34"/>
      <c r="M254" s="217" t="s">
        <v>1</v>
      </c>
      <c r="N254" s="218" t="s">
        <v>41</v>
      </c>
      <c r="O254" s="219"/>
      <c r="P254" s="220">
        <f>O254*H254</f>
        <v>0</v>
      </c>
      <c r="Q254" s="220">
        <v>0</v>
      </c>
      <c r="R254" s="220">
        <f>Q254*H254</f>
        <v>0</v>
      </c>
      <c r="S254" s="220">
        <v>0</v>
      </c>
      <c r="T254" s="221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72" t="s">
        <v>162</v>
      </c>
      <c r="AT254" s="172" t="s">
        <v>124</v>
      </c>
      <c r="AU254" s="172" t="s">
        <v>83</v>
      </c>
      <c r="AY254" s="18" t="s">
        <v>122</v>
      </c>
      <c r="BE254" s="173">
        <f>IF(N254="základní",J254,0)</f>
        <v>0</v>
      </c>
      <c r="BF254" s="173">
        <f>IF(N254="snížená",J254,0)</f>
        <v>0</v>
      </c>
      <c r="BG254" s="173">
        <f>IF(N254="zákl. přenesená",J254,0)</f>
        <v>0</v>
      </c>
      <c r="BH254" s="173">
        <f>IF(N254="sníž. přenesená",J254,0)</f>
        <v>0</v>
      </c>
      <c r="BI254" s="173">
        <f>IF(N254="nulová",J254,0)</f>
        <v>0</v>
      </c>
      <c r="BJ254" s="18" t="s">
        <v>82</v>
      </c>
      <c r="BK254" s="173">
        <f>ROUND(I254*H254,2)</f>
        <v>0</v>
      </c>
      <c r="BL254" s="18" t="s">
        <v>162</v>
      </c>
      <c r="BM254" s="172" t="s">
        <v>364</v>
      </c>
    </row>
    <row r="255" spans="1:65" s="2" customFormat="1" ht="6.95" customHeight="1">
      <c r="A255" s="33"/>
      <c r="B255" s="48"/>
      <c r="C255" s="49"/>
      <c r="D255" s="49"/>
      <c r="E255" s="49"/>
      <c r="F255" s="49"/>
      <c r="G255" s="49"/>
      <c r="H255" s="49"/>
      <c r="I255" s="118"/>
      <c r="J255" s="49"/>
      <c r="K255" s="49"/>
      <c r="L255" s="34"/>
      <c r="M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</row>
  </sheetData>
  <autoFilter ref="C123:K254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IO 400 - AREÁLOVÉ ROZVODY...</vt:lpstr>
      <vt:lpstr>'IO 400 - AREÁLOVÉ ROZVODY...'!Názvy_tisku</vt:lpstr>
      <vt:lpstr>'Rekapitulace stavby'!Názvy_tisku</vt:lpstr>
      <vt:lpstr>'IO 400 - AREÁLOVÉ ROZVODY...'!Oblast_tisku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Sova-HP\Sova</dc:creator>
  <cp:lastModifiedBy>Uživatel</cp:lastModifiedBy>
  <dcterms:created xsi:type="dcterms:W3CDTF">2020-07-09T21:32:10Z</dcterms:created>
  <dcterms:modified xsi:type="dcterms:W3CDTF">2020-10-01T09:53:42Z</dcterms:modified>
</cp:coreProperties>
</file>