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NABÍDKY\!!!!!!!!Nabídky 2021\41. ZŠ Sokolova - Sanace klenby\Rozpočet\"/>
    </mc:Choice>
  </mc:AlternateContent>
  <xr:revisionPtr revIDLastSave="0" documentId="13_ncr:1_{D313F32D-B692-4DC3-AEC6-C7F7469FE402}" xr6:coauthVersionLast="47" xr6:coauthVersionMax="47" xr10:uidLastSave="{00000000-0000-0000-0000-000000000000}"/>
  <bookViews>
    <workbookView xWindow="975" yWindow="615" windowWidth="26850" windowHeight="14205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 Pol" sheetId="12" r:id="rId4"/>
    <sheet name="01 3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 Pol'!$1:$7</definedName>
    <definedName name="_xlnm.Print_Titles" localSheetId="4">'01 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 Pol'!$A$1:$X$70</definedName>
    <definedName name="_xlnm.Print_Area" localSheetId="4">'01 3 Pol'!$A$1:$X$14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 l="1"/>
  <c r="I55" i="1"/>
  <c r="I54" i="1"/>
  <c r="I53" i="1"/>
  <c r="I51" i="1"/>
  <c r="G43" i="1"/>
  <c r="F43" i="1"/>
  <c r="G13" i="13"/>
  <c r="Q8" i="13"/>
  <c r="G9" i="13"/>
  <c r="G8" i="13" s="1"/>
  <c r="I9" i="13"/>
  <c r="I8" i="13" s="1"/>
  <c r="K9" i="13"/>
  <c r="K8" i="13" s="1"/>
  <c r="O9" i="13"/>
  <c r="O8" i="13" s="1"/>
  <c r="Q9" i="13"/>
  <c r="V9" i="13"/>
  <c r="V8" i="13" s="1"/>
  <c r="I10" i="13"/>
  <c r="G11" i="13"/>
  <c r="M11" i="13" s="1"/>
  <c r="M10" i="13" s="1"/>
  <c r="I11" i="13"/>
  <c r="K11" i="13"/>
  <c r="K10" i="13" s="1"/>
  <c r="O11" i="13"/>
  <c r="O10" i="13" s="1"/>
  <c r="Q11" i="13"/>
  <c r="Q10" i="13" s="1"/>
  <c r="V11" i="13"/>
  <c r="V10" i="13" s="1"/>
  <c r="AE13" i="13"/>
  <c r="O8" i="12"/>
  <c r="G9" i="12"/>
  <c r="I9" i="12"/>
  <c r="I8" i="12" s="1"/>
  <c r="K9" i="12"/>
  <c r="K8" i="12" s="1"/>
  <c r="M9" i="12"/>
  <c r="O9" i="12"/>
  <c r="Q9" i="12"/>
  <c r="Q8" i="12" s="1"/>
  <c r="V9" i="12"/>
  <c r="G10" i="12"/>
  <c r="G8" i="12" s="1"/>
  <c r="I10" i="12"/>
  <c r="K10" i="12"/>
  <c r="O10" i="12"/>
  <c r="Q10" i="12"/>
  <c r="V10" i="12"/>
  <c r="V8" i="12" s="1"/>
  <c r="G11" i="12"/>
  <c r="M11" i="12" s="1"/>
  <c r="I11" i="12"/>
  <c r="K11" i="12"/>
  <c r="O11" i="12"/>
  <c r="Q11" i="12"/>
  <c r="V11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20" i="12"/>
  <c r="I20" i="12"/>
  <c r="I19" i="12" s="1"/>
  <c r="K20" i="12"/>
  <c r="K19" i="12" s="1"/>
  <c r="M20" i="12"/>
  <c r="O20" i="12"/>
  <c r="Q20" i="12"/>
  <c r="Q19" i="12" s="1"/>
  <c r="V20" i="12"/>
  <c r="G21" i="12"/>
  <c r="I21" i="12"/>
  <c r="K21" i="12"/>
  <c r="O21" i="12"/>
  <c r="Q21" i="12"/>
  <c r="V21" i="12"/>
  <c r="V19" i="12" s="1"/>
  <c r="G25" i="12"/>
  <c r="M25" i="12" s="1"/>
  <c r="I25" i="12"/>
  <c r="K25" i="12"/>
  <c r="O25" i="12"/>
  <c r="Q25" i="12"/>
  <c r="V25" i="12"/>
  <c r="G28" i="12"/>
  <c r="M28" i="12" s="1"/>
  <c r="I28" i="12"/>
  <c r="K28" i="12"/>
  <c r="O28" i="12"/>
  <c r="Q28" i="12"/>
  <c r="V28" i="12"/>
  <c r="G29" i="12"/>
  <c r="I29" i="12"/>
  <c r="K29" i="12"/>
  <c r="M29" i="12"/>
  <c r="O29" i="12"/>
  <c r="Q29" i="12"/>
  <c r="V29" i="12"/>
  <c r="G30" i="12"/>
  <c r="I30" i="12"/>
  <c r="K30" i="12"/>
  <c r="M30" i="12"/>
  <c r="O30" i="12"/>
  <c r="O19" i="12" s="1"/>
  <c r="Q30" i="12"/>
  <c r="V30" i="12"/>
  <c r="G33" i="12"/>
  <c r="I33" i="12"/>
  <c r="K33" i="12"/>
  <c r="M33" i="12"/>
  <c r="O33" i="12"/>
  <c r="Q33" i="12"/>
  <c r="V33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41" i="12"/>
  <c r="I41" i="12"/>
  <c r="K41" i="12"/>
  <c r="M41" i="12"/>
  <c r="O41" i="12"/>
  <c r="Q41" i="12"/>
  <c r="V41" i="12"/>
  <c r="G42" i="12"/>
  <c r="I42" i="12"/>
  <c r="K42" i="12"/>
  <c r="M42" i="12"/>
  <c r="O42" i="12"/>
  <c r="Q42" i="12"/>
  <c r="V42" i="12"/>
  <c r="G43" i="12"/>
  <c r="I43" i="12"/>
  <c r="K43" i="12"/>
  <c r="M43" i="12"/>
  <c r="O43" i="12"/>
  <c r="Q43" i="12"/>
  <c r="V43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50" i="12"/>
  <c r="M50" i="12" s="1"/>
  <c r="I50" i="12"/>
  <c r="K50" i="12"/>
  <c r="O50" i="12"/>
  <c r="Q50" i="12"/>
  <c r="V50" i="12"/>
  <c r="G51" i="12"/>
  <c r="I51" i="12"/>
  <c r="K51" i="12"/>
  <c r="M51" i="12"/>
  <c r="O51" i="12"/>
  <c r="Q51" i="12"/>
  <c r="V51" i="12"/>
  <c r="G54" i="12"/>
  <c r="I54" i="12"/>
  <c r="K54" i="12"/>
  <c r="M54" i="12"/>
  <c r="O54" i="12"/>
  <c r="Q54" i="12"/>
  <c r="V54" i="12"/>
  <c r="G58" i="12"/>
  <c r="G57" i="12" s="1"/>
  <c r="I58" i="12"/>
  <c r="I57" i="12" s="1"/>
  <c r="K58" i="12"/>
  <c r="K57" i="12" s="1"/>
  <c r="O58" i="12"/>
  <c r="O57" i="12" s="1"/>
  <c r="Q58" i="12"/>
  <c r="V58" i="12"/>
  <c r="V57" i="12" s="1"/>
  <c r="G61" i="12"/>
  <c r="M61" i="12" s="1"/>
  <c r="I61" i="12"/>
  <c r="K61" i="12"/>
  <c r="O61" i="12"/>
  <c r="Q61" i="12"/>
  <c r="Q57" i="12" s="1"/>
  <c r="V61" i="12"/>
  <c r="G65" i="12"/>
  <c r="M65" i="12" s="1"/>
  <c r="I65" i="12"/>
  <c r="K65" i="12"/>
  <c r="O65" i="12"/>
  <c r="Q65" i="12"/>
  <c r="V65" i="12"/>
  <c r="I66" i="12"/>
  <c r="Q66" i="12"/>
  <c r="V66" i="12"/>
  <c r="G67" i="12"/>
  <c r="G66" i="12" s="1"/>
  <c r="I67" i="12"/>
  <c r="K67" i="12"/>
  <c r="K66" i="12" s="1"/>
  <c r="M67" i="12"/>
  <c r="M66" i="12" s="1"/>
  <c r="O67" i="12"/>
  <c r="O66" i="12" s="1"/>
  <c r="Q67" i="12"/>
  <c r="V67" i="12"/>
  <c r="AE69" i="12"/>
  <c r="F39" i="1" s="1"/>
  <c r="I20" i="1"/>
  <c r="I19" i="1"/>
  <c r="I18" i="1"/>
  <c r="I17" i="1"/>
  <c r="H44" i="1"/>
  <c r="I43" i="1"/>
  <c r="J28" i="1"/>
  <c r="J26" i="1"/>
  <c r="G38" i="1"/>
  <c r="F38" i="1"/>
  <c r="J23" i="1"/>
  <c r="J24" i="1"/>
  <c r="J25" i="1"/>
  <c r="J27" i="1"/>
  <c r="E24" i="1"/>
  <c r="G24" i="1"/>
  <c r="E26" i="1"/>
  <c r="G26" i="1"/>
  <c r="G19" i="12" l="1"/>
  <c r="G69" i="12" s="1"/>
  <c r="F44" i="1"/>
  <c r="G23" i="1" s="1"/>
  <c r="I52" i="1"/>
  <c r="I57" i="1" s="1"/>
  <c r="J52" i="1" s="1"/>
  <c r="F42" i="1"/>
  <c r="F41" i="1"/>
  <c r="AF13" i="13"/>
  <c r="M9" i="13"/>
  <c r="M8" i="13" s="1"/>
  <c r="G10" i="13"/>
  <c r="AF69" i="12"/>
  <c r="M58" i="12"/>
  <c r="M57" i="12" s="1"/>
  <c r="M21" i="12"/>
  <c r="M19" i="12" s="1"/>
  <c r="M10" i="12"/>
  <c r="M8" i="12" s="1"/>
  <c r="J55" i="1" l="1"/>
  <c r="I16" i="1"/>
  <c r="I21" i="1" s="1"/>
  <c r="G39" i="1"/>
  <c r="G42" i="1"/>
  <c r="I42" i="1" s="1"/>
  <c r="G41" i="1"/>
  <c r="I41" i="1" s="1"/>
  <c r="J56" i="1"/>
  <c r="J54" i="1"/>
  <c r="J53" i="1"/>
  <c r="J51" i="1"/>
  <c r="J57" i="1" l="1"/>
  <c r="G44" i="1"/>
  <c r="G25" i="1" s="1"/>
  <c r="A27" i="1" s="1"/>
  <c r="I39" i="1"/>
  <c r="I44" i="1" s="1"/>
  <c r="J42" i="1" l="1"/>
  <c r="J41" i="1"/>
  <c r="J43" i="1"/>
  <c r="J39" i="1"/>
  <c r="J44" i="1" s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Ševčíková Jarmila - Tocháček spol. s r. o.</author>
  </authors>
  <commentList>
    <comment ref="S6" authorId="0" shapeId="0" xr:uid="{7BFC7BAF-778A-4F2E-86F9-7A5CD934C75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9EE28B4-ECAA-4871-9429-38B1ED10A4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Ševčíková Jarmila - Tocháček spol. s r. o.</author>
  </authors>
  <commentList>
    <comment ref="S6" authorId="0" shapeId="0" xr:uid="{7A490FA6-710D-4481-82CB-F9032CEA1C4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9B5A101-B2C5-47A9-961C-42E602ADF86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<sst xmlns="http://schemas.openxmlformats.org/spreadsheetml/2006/main" count="464" uniqueCount="199">
  <si>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</si>
  <si>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</si>
  <si>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</si>
  <si>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</si>
  <si>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</si>
  <si>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</si>
  <si>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</si>
  <si>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</si>
  <si>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</si>
  <si>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</si>
  <si>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</si>
  <si>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</si>
  <si>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</si>
  <si>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</si>
  <si>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</si>
  <si>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</si>
  <si>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</si>
  <si>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</si>
  <si>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</si>
  <si>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</si>
  <si>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</si>
  <si>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</si>
  <si>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</si>
  <si>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</si>
  <si>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</si>
  <si>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</si>
  <si>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</si>
  <si>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</si>
  <si>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</si>
  <si>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</si>
  <si>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</si>
  <si>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</si>
  <si>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</si>
  <si>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</si>
  <si>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</si>
  <si>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</si>
  <si>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</si>
  <si>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</si>
  <si>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</si>
  <si>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</si>
  <si>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</si>
  <si>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</si>
  <si>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</si>
  <si>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41-2021</t>
  </si>
  <si>
    <t>ZŠ Sokolova - Sanace klenby</t>
  </si>
  <si>
    <t>Stavba</t>
  </si>
  <si>
    <t>Stavební objekt</t>
  </si>
  <si>
    <t>01</t>
  </si>
  <si>
    <t>Objekt</t>
  </si>
  <si>
    <t>2</t>
  </si>
  <si>
    <t>01 - Sanace klenby</t>
  </si>
  <si>
    <t>3</t>
  </si>
  <si>
    <t>02 - Vedlejší rozpočtové ...</t>
  </si>
  <si>
    <t>Celkem za stavbu</t>
  </si>
  <si>
    <t>CZK</t>
  </si>
  <si>
    <t>Rekapitulace dílů</t>
  </si>
  <si>
    <t>Typ dílu</t>
  </si>
  <si>
    <t>6</t>
  </si>
  <si>
    <t>Úpravy povrchů, podlahy a osazování výplní</t>
  </si>
  <si>
    <t>9</t>
  </si>
  <si>
    <t>Ostatní konstrukce a práce, bourání</t>
  </si>
  <si>
    <t>997</t>
  </si>
  <si>
    <t>Přesun sutě</t>
  </si>
  <si>
    <t>998</t>
  </si>
  <si>
    <t>Přesun hmot</t>
  </si>
  <si>
    <t>VRN3</t>
  </si>
  <si>
    <t>Zařízení staveniště</t>
  </si>
  <si>
    <t>VRN7</t>
  </si>
  <si>
    <t>Provozní vlivy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</si>
  <si>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</si>
  <si>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</si>
  <si>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</si>
  <si>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</si>
  <si>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</si>
  <si>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</si>
  <si>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</si>
  <si>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</si>
  <si>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</si>
  <si>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</si>
  <si>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</si>
  <si>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</si>
  <si>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</si>
  <si>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</si>
  <si>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</si>
  <si>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</si>
  <si>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</si>
  <si>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</si>
  <si>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</si>
  <si>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</si>
  <si>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</si>
  <si>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</si>
  <si>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</si>
  <si>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</si>
  <si>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</si>
  <si>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</si>
  <si>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</si>
  <si>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</si>
  <si>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</si>
  <si>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</si>
  <si>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611131101</t>
  </si>
  <si>
    <t>Cementový postřik vnitřních stropů nanášený celoplošně ručně</t>
  </si>
  <si>
    <t>m2</t>
  </si>
  <si>
    <t>URS</t>
  </si>
  <si>
    <t>Indiv</t>
  </si>
  <si>
    <t>Práce</t>
  </si>
  <si>
    <t>POL1_1</t>
  </si>
  <si>
    <t>611321143</t>
  </si>
  <si>
    <t>Vápenocementová omítka štuková dvouvrstvá vnitřních kleneb nebo skořepin nanášená ručně</t>
  </si>
  <si>
    <t>611321191</t>
  </si>
  <si>
    <t>Příplatek k vápenocementové omítce vnitřních stropů za každých dalších 5 mm tloušťky ručně</t>
  </si>
  <si>
    <t xml:space="preserve">46,0*3 : </t>
  </si>
  <si>
    <t>VV</t>
  </si>
  <si>
    <t>138</t>
  </si>
  <si>
    <t>619996117</t>
  </si>
  <si>
    <t>Ochrana podlahy obedněním z OSB desek</t>
  </si>
  <si>
    <t>629991011</t>
  </si>
  <si>
    <t>Zakrytí výplní otvorů a svislých ploch fólií přilepenou lepící páskou</t>
  </si>
  <si>
    <t xml:space="preserve">(23*2)*2 : </t>
  </si>
  <si>
    <t xml:space="preserve">92,0*3,5 : </t>
  </si>
  <si>
    <t>322</t>
  </si>
  <si>
    <t>949 R</t>
  </si>
  <si>
    <t>Překládání podpěr , demontáž vzduchotechniky + výpomoc</t>
  </si>
  <si>
    <t>soubor</t>
  </si>
  <si>
    <t>Vlastní</t>
  </si>
  <si>
    <t>949111113</t>
  </si>
  <si>
    <t>Montáž lešení lehkého kozového trubkového v do 2,5 m</t>
  </si>
  <si>
    <t>sada</t>
  </si>
  <si>
    <t xml:space="preserve">23/2 : </t>
  </si>
  <si>
    <t xml:space="preserve">"zaokr." 12 : </t>
  </si>
  <si>
    <t>12</t>
  </si>
  <si>
    <t>949111213</t>
  </si>
  <si>
    <t>Příplatek k lešení lehkému kozovému trubkovému v do 2,5 m za první a ZKD den použití</t>
  </si>
  <si>
    <t xml:space="preserve">12*30 : </t>
  </si>
  <si>
    <t>360</t>
  </si>
  <si>
    <t>949111813</t>
  </si>
  <si>
    <t>Demontáž lešení lehkého kozového trubkového v do 2,5 m</t>
  </si>
  <si>
    <t>952905241</t>
  </si>
  <si>
    <t>Dokončující úklid bytové nebo občanské výstavby</t>
  </si>
  <si>
    <t>978011191R00</t>
  </si>
  <si>
    <t>Otlučení omítek vápenných nebo vápenocementových vnitřních s vyškrabáním spár, s očištěním zdiva stropů, v rozsahu do 100 %</t>
  </si>
  <si>
    <t>801-3</t>
  </si>
  <si>
    <t>RTS 21/ I</t>
  </si>
  <si>
    <t xml:space="preserve">23*2 : </t>
  </si>
  <si>
    <t>46</t>
  </si>
  <si>
    <t>985132111</t>
  </si>
  <si>
    <t>Očištění ploch líce kleneb a podhledů tlakovou vodou</t>
  </si>
  <si>
    <t>985141111</t>
  </si>
  <si>
    <t>Vyčištění trhlin a dutin ve zdivu š do 30 mm hl do 150 mm</t>
  </si>
  <si>
    <t>m</t>
  </si>
  <si>
    <t>985142112</t>
  </si>
  <si>
    <t>Vysekání spojovací hmoty ze spár zdiva hl do 40 mm dl do 12 m/m2</t>
  </si>
  <si>
    <t>985231112</t>
  </si>
  <si>
    <t>Spárování zdiva aktivovanou maltou spára hl do 40 mm dl do 12 m/m2</t>
  </si>
  <si>
    <t xml:space="preserve">23,0*2 : </t>
  </si>
  <si>
    <t>985233122</t>
  </si>
  <si>
    <t>Úprava spár po spárování zdiva zdrsněním spára dl do 12 m/m2</t>
  </si>
  <si>
    <t>985421111</t>
  </si>
  <si>
    <t>Injektáž trhlin š 2 mm v cihelném zdivu tl do 300 mm aktivovanou cementovou maltou včetně vrtů</t>
  </si>
  <si>
    <t>985441112</t>
  </si>
  <si>
    <t>Přídavná šroubovitá nerezová výztuž 1 táhlo D 6 mm v drážce v cihelném zdivu hl do 70 mm</t>
  </si>
  <si>
    <t xml:space="preserve">(2*1,4)*22 : </t>
  </si>
  <si>
    <t>61,6</t>
  </si>
  <si>
    <t>985511211</t>
  </si>
  <si>
    <t>Stříkaný beton ze suché směsi pevnosti 25 MPa líce kleneb a pohledů tl 30 mm</t>
  </si>
  <si>
    <t>985511219</t>
  </si>
  <si>
    <t>Příplatek ke stříkanému betonu ze suché směsi pevnosti 25 MPa líce kleneb a pohledů ZKD 10 mm</t>
  </si>
  <si>
    <t xml:space="preserve">46,0*7 : </t>
  </si>
  <si>
    <t>985513111</t>
  </si>
  <si>
    <t>Stržení povrchu stříkaného betonu ze suchých směsí včetně zařezání</t>
  </si>
  <si>
    <t>985562322</t>
  </si>
  <si>
    <t>Výztuž stříkaného betonu líce kleneb ze svařovaných sítí jednovrstvých D drátu 6 mm oka přes 100 mm</t>
  </si>
  <si>
    <t xml:space="preserve">46,0*1,2 : </t>
  </si>
  <si>
    <t>55,2</t>
  </si>
  <si>
    <t>985564113</t>
  </si>
  <si>
    <t>Kotvičky pro výztuž stříkaného betonu hl do 200 mm z oceli D 10 mm do cementové malty</t>
  </si>
  <si>
    <t>kus</t>
  </si>
  <si>
    <t xml:space="preserve">"R12+R10" 200+240 : </t>
  </si>
  <si>
    <t>440</t>
  </si>
  <si>
    <t>273317T10</t>
  </si>
  <si>
    <t>Příplatek k odvozu suti a vybouraných hmot na skládku ZKD 1 km přes 1 km</t>
  </si>
  <si>
    <t>t</t>
  </si>
  <si>
    <t xml:space="preserve">3,6*10 : </t>
  </si>
  <si>
    <t>36</t>
  </si>
  <si>
    <t>997013511</t>
  </si>
  <si>
    <t>Odvoz suti a vybouraných hmot z meziskládky na skládku do 1 km s naložením a se složením</t>
  </si>
  <si>
    <t xml:space="preserve">46,0*0,04 : </t>
  </si>
  <si>
    <t xml:space="preserve">"zaokr." 2,0*1,8 : </t>
  </si>
  <si>
    <t>3,6</t>
  </si>
  <si>
    <t>997013601</t>
  </si>
  <si>
    <t>Poplatek za uložení na skládce (skládkovné) stavebního odpadu betonového kód odpadu 17 01 01</t>
  </si>
  <si>
    <t>998017001</t>
  </si>
  <si>
    <t>Přesun hmot s omezením mechanizace pro budovy v do 6 m</t>
  </si>
  <si>
    <t>SUM</t>
  </si>
  <si>
    <t>END</t>
  </si>
  <si>
    <t>005121R</t>
  </si>
  <si>
    <t>Soubor</t>
  </si>
  <si>
    <t>VRN</t>
  </si>
  <si>
    <t>POL99_8</t>
  </si>
  <si>
    <t>005122R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</si>
</sst>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\rt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2" t="s">
        <v>39</v>
      </c>
      <c r="B2" s="192"/>
      <c r="C2" s="192"/>
      <c r="D2" s="192"/>
      <c r="E2" s="192"/>
      <c r="F2" s="192"/>
      <c r="G2" s="192"/>
    </row>
  </sheetData>
  <sheetProtection algorithmName="SHA-512" hashValue="9vjWtuqfHUs9HGacgLpU7PAoyG11Wu4vIIiNuOsMQZMokF4IlU+z2FnssnN/3OIKA6RY1GpvegAjjNhteia18Q==" saltValue="ZK4LhtrwosD/gR3mUXWfm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opLeftCell="B1" zoomScaleNormal="100" zoomScaleSheetLayoutView="75" workbookViewId="0">
      <selection activeCell="I12" sqref="I1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3" t="s">
        <v>41</v>
      </c>
      <c r="C1" s="194"/>
      <c r="D1" s="194"/>
      <c r="E1" s="194"/>
      <c r="F1" s="194"/>
      <c r="G1" s="194"/>
      <c r="H1" s="194"/>
      <c r="I1" s="194"/>
      <c r="J1" s="195"/>
    </row>
    <row r="2" spans="1:15" ht="36" customHeight="1" x14ac:dyDescent="0.2">
      <c r="A2" s="2"/>
      <c r="B2" s="76" t="s">
        <v>22</v>
      </c>
      <c r="C2" s="77"/>
      <c r="D2" s="78" t="s">
        <v>43</v>
      </c>
      <c r="E2" s="202" t="s">
        <v>44</v>
      </c>
      <c r="F2" s="203"/>
      <c r="G2" s="203"/>
      <c r="H2" s="203"/>
      <c r="I2" s="203"/>
      <c r="J2" s="204"/>
      <c r="O2" s="1"/>
    </row>
    <row r="3" spans="1:15" ht="27" hidden="1" customHeight="1" x14ac:dyDescent="0.2">
      <c r="A3" s="2"/>
      <c r="B3" s="79"/>
      <c r="C3" s="77"/>
      <c r="D3" s="80"/>
      <c r="E3" s="205"/>
      <c r="F3" s="206"/>
      <c r="G3" s="206"/>
      <c r="H3" s="206"/>
      <c r="I3" s="206"/>
      <c r="J3" s="207"/>
    </row>
    <row r="4" spans="1:15" ht="23.25" customHeight="1" x14ac:dyDescent="0.2">
      <c r="A4" s="2"/>
      <c r="B4" s="81"/>
      <c r="C4" s="82"/>
      <c r="D4" s="83"/>
      <c r="E4" s="215"/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42</v>
      </c>
      <c r="D5" s="219"/>
      <c r="E5" s="220"/>
      <c r="F5" s="220"/>
      <c r="G5" s="220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1"/>
      <c r="E6" s="222"/>
      <c r="F6" s="222"/>
      <c r="G6" s="22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3"/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09"/>
      <c r="E11" s="209"/>
      <c r="F11" s="209"/>
      <c r="G11" s="209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7"/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08"/>
      <c r="F15" s="208"/>
      <c r="G15" s="210"/>
      <c r="H15" s="210"/>
      <c r="I15" s="210" t="s">
        <v>29</v>
      </c>
      <c r="J15" s="211"/>
    </row>
    <row r="16" spans="1:15" ht="23.25" customHeight="1" x14ac:dyDescent="0.2">
      <c r="A16" s="142" t="s">
        <v>24</v>
      </c>
      <c r="B16" s="38" t="s">
        <v>24</v>
      </c>
      <c r="C16" s="62"/>
      <c r="D16" s="63"/>
      <c r="E16" s="199"/>
      <c r="F16" s="200"/>
      <c r="G16" s="199"/>
      <c r="H16" s="200"/>
      <c r="I16" s="199">
        <f>SUMIF(F51:F56,A16,I51:I56)+SUMIF(F51:F56,"PSU",I51:I56)</f>
        <v>0</v>
      </c>
      <c r="J16" s="201"/>
    </row>
    <row r="17" spans="1:10" ht="23.25" customHeight="1" x14ac:dyDescent="0.2">
      <c r="A17" s="142" t="s">
        <v>25</v>
      </c>
      <c r="B17" s="38" t="s">
        <v>25</v>
      </c>
      <c r="C17" s="62"/>
      <c r="D17" s="63"/>
      <c r="E17" s="199"/>
      <c r="F17" s="200"/>
      <c r="G17" s="199"/>
      <c r="H17" s="200"/>
      <c r="I17" s="199">
        <f>SUMIF(F51:F56,A17,I51:I56)</f>
        <v>0</v>
      </c>
      <c r="J17" s="201"/>
    </row>
    <row r="18" spans="1:10" ht="23.25" customHeight="1" x14ac:dyDescent="0.2">
      <c r="A18" s="142" t="s">
        <v>26</v>
      </c>
      <c r="B18" s="38" t="s">
        <v>26</v>
      </c>
      <c r="C18" s="62"/>
      <c r="D18" s="63"/>
      <c r="E18" s="199"/>
      <c r="F18" s="200"/>
      <c r="G18" s="199"/>
      <c r="H18" s="200"/>
      <c r="I18" s="199">
        <f>SUMIF(F51:F56,A18,I51:I56)</f>
        <v>0</v>
      </c>
      <c r="J18" s="201"/>
    </row>
    <row r="19" spans="1:10" ht="23.25" customHeight="1" x14ac:dyDescent="0.2">
      <c r="A19" s="142" t="s">
        <v>69</v>
      </c>
      <c r="B19" s="38" t="s">
        <v>27</v>
      </c>
      <c r="C19" s="62"/>
      <c r="D19" s="63"/>
      <c r="E19" s="199"/>
      <c r="F19" s="200"/>
      <c r="G19" s="199"/>
      <c r="H19" s="200"/>
      <c r="I19" s="199">
        <f>SUMIF(F51:F56,A19,I51:I56)</f>
        <v>0</v>
      </c>
      <c r="J19" s="201"/>
    </row>
    <row r="20" spans="1:10" ht="23.25" customHeight="1" x14ac:dyDescent="0.2">
      <c r="A20" s="142" t="s">
        <v>70</v>
      </c>
      <c r="B20" s="38" t="s">
        <v>28</v>
      </c>
      <c r="C20" s="62"/>
      <c r="D20" s="63"/>
      <c r="E20" s="199"/>
      <c r="F20" s="200"/>
      <c r="G20" s="199"/>
      <c r="H20" s="200"/>
      <c r="I20" s="199">
        <f>SUMIF(F51:F56,A20,I51:I56)</f>
        <v>0</v>
      </c>
      <c r="J20" s="201"/>
    </row>
    <row r="21" spans="1:10" ht="23.25" customHeight="1" x14ac:dyDescent="0.2">
      <c r="A21" s="2"/>
      <c r="B21" s="48" t="s">
        <v>29</v>
      </c>
      <c r="C21" s="64"/>
      <c r="D21" s="65"/>
      <c r="E21" s="212"/>
      <c r="F21" s="213"/>
      <c r="G21" s="212"/>
      <c r="H21" s="213"/>
      <c r="I21" s="212">
        <f>SUM(I16:J20)</f>
        <v>0</v>
      </c>
      <c r="J21" s="230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28">
        <f>ZakladDPHSniVypocet</f>
        <v>0</v>
      </c>
      <c r="H23" s="229"/>
      <c r="I23" s="229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26">
        <f>I23*E23/100</f>
        <v>0</v>
      </c>
      <c r="H24" s="227"/>
      <c r="I24" s="227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28">
        <f>ZakladDPHZaklVypocet</f>
        <v>0</v>
      </c>
      <c r="H25" s="229"/>
      <c r="I25" s="229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196">
        <f>I25*E25/100</f>
        <v>0</v>
      </c>
      <c r="H26" s="197"/>
      <c r="I26" s="197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198">
        <f>CenaCelkemBezDPH-(ZakladDPHSni+ZakladDPHZakl)</f>
        <v>0</v>
      </c>
      <c r="H27" s="198"/>
      <c r="I27" s="198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32">
        <f>A27</f>
        <v>0</v>
      </c>
      <c r="H28" s="232"/>
      <c r="I28" s="232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31">
        <f>ZakladDPHSni+DPHSni+ZakladDPHZakl+DPHZakl+Zaokrouhleni</f>
        <v>0</v>
      </c>
      <c r="H29" s="231"/>
      <c r="I29" s="231"/>
      <c r="J29" s="123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3"/>
      <c r="E34" s="234"/>
      <c r="G34" s="235"/>
      <c r="H34" s="236"/>
      <c r="I34" s="236"/>
      <c r="J34" s="25"/>
    </row>
    <row r="35" spans="1:10" ht="12.75" customHeight="1" x14ac:dyDescent="0.2">
      <c r="A35" s="2"/>
      <c r="B35" s="2"/>
      <c r="D35" s="225" t="s">
        <v>2</v>
      </c>
      <c r="E35" s="22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45</v>
      </c>
      <c r="C39" s="237"/>
      <c r="D39" s="237"/>
      <c r="E39" s="237"/>
      <c r="F39" s="100">
        <f>'01 2 Pol'!AE69+'01 3 Pol'!AE13</f>
        <v>0</v>
      </c>
      <c r="G39" s="101">
        <f>'01 2 Pol'!AF69+'01 3 Pol'!AF13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88">
        <v>2</v>
      </c>
      <c r="B40" s="105"/>
      <c r="C40" s="238" t="s">
        <v>46</v>
      </c>
      <c r="D40" s="238"/>
      <c r="E40" s="238"/>
      <c r="F40" s="106"/>
      <c r="G40" s="107"/>
      <c r="H40" s="107"/>
      <c r="I40" s="108"/>
      <c r="J40" s="109"/>
    </row>
    <row r="41" spans="1:10" ht="25.5" customHeight="1" x14ac:dyDescent="0.2">
      <c r="A41" s="88">
        <v>2</v>
      </c>
      <c r="B41" s="105" t="s">
        <v>47</v>
      </c>
      <c r="C41" s="238" t="s">
        <v>48</v>
      </c>
      <c r="D41" s="238"/>
      <c r="E41" s="238"/>
      <c r="F41" s="106">
        <f>'01 2 Pol'!AE69+'01 3 Pol'!AE13</f>
        <v>0</v>
      </c>
      <c r="G41" s="107">
        <f>'01 2 Pol'!AF69+'01 3 Pol'!AF13</f>
        <v>0</v>
      </c>
      <c r="H41" s="107"/>
      <c r="I41" s="108">
        <f>F41+G41+H41</f>
        <v>0</v>
      </c>
      <c r="J41" s="109" t="str">
        <f>IF(CenaCelkemVypocet=0,"",I41/CenaCelkemVypocet*100)</f>
        <v/>
      </c>
    </row>
    <row r="42" spans="1:10" ht="25.5" customHeight="1" x14ac:dyDescent="0.2">
      <c r="A42" s="88">
        <v>3</v>
      </c>
      <c r="B42" s="110" t="s">
        <v>49</v>
      </c>
      <c r="C42" s="237" t="s">
        <v>50</v>
      </c>
      <c r="D42" s="237"/>
      <c r="E42" s="237"/>
      <c r="F42" s="111">
        <f>'01 2 Pol'!AE69</f>
        <v>0</v>
      </c>
      <c r="G42" s="102">
        <f>'01 2 Pol'!AF69</f>
        <v>0</v>
      </c>
      <c r="H42" s="102"/>
      <c r="I42" s="103">
        <f>F42+G42+H42</f>
        <v>0</v>
      </c>
      <c r="J42" s="104" t="str">
        <f>IF(CenaCelkemVypocet=0,"",I42/CenaCelkemVypocet*100)</f>
        <v/>
      </c>
    </row>
    <row r="43" spans="1:10" ht="25.5" customHeight="1" x14ac:dyDescent="0.2">
      <c r="A43" s="88">
        <v>3</v>
      </c>
      <c r="B43" s="110" t="s">
        <v>51</v>
      </c>
      <c r="C43" s="237" t="s">
        <v>52</v>
      </c>
      <c r="D43" s="237"/>
      <c r="E43" s="237"/>
      <c r="F43" s="111">
        <f>'01 3 Pol'!AE13</f>
        <v>0</v>
      </c>
      <c r="G43" s="102">
        <f>'01 3 Pol'!AF13</f>
        <v>0</v>
      </c>
      <c r="H43" s="102"/>
      <c r="I43" s="103">
        <f>F43+G43+H43</f>
        <v>0</v>
      </c>
      <c r="J43" s="104" t="str">
        <f>IF(CenaCelkemVypocet=0,"",I43/CenaCelkemVypocet*100)</f>
        <v/>
      </c>
    </row>
    <row r="44" spans="1:10" ht="25.5" customHeight="1" x14ac:dyDescent="0.2">
      <c r="A44" s="88"/>
      <c r="B44" s="241" t="s">
        <v>53</v>
      </c>
      <c r="C44" s="242"/>
      <c r="D44" s="242"/>
      <c r="E44" s="242"/>
      <c r="F44" s="112">
        <f>SUMIF(A39:A43,"=1",F39:F43)</f>
        <v>0</v>
      </c>
      <c r="G44" s="113">
        <f>SUMIF(A39:A43,"=1",G39:G43)</f>
        <v>0</v>
      </c>
      <c r="H44" s="113">
        <f>SUMIF(A39:A43,"=1",H39:H43)</f>
        <v>0</v>
      </c>
      <c r="I44" s="114">
        <f>SUMIF(A39:A43,"=1",I39:I43)</f>
        <v>0</v>
      </c>
      <c r="J44" s="115">
        <f>SUMIF(A39:A43,"=1",J39:J43)</f>
        <v>0</v>
      </c>
    </row>
    <row r="48" spans="1:10" ht="15.75" x14ac:dyDescent="0.25">
      <c r="B48" s="124" t="s">
        <v>55</v>
      </c>
    </row>
    <row r="50" spans="1:10" ht="25.5" customHeight="1" x14ac:dyDescent="0.2">
      <c r="A50" s="126"/>
      <c r="B50" s="129" t="s">
        <v>17</v>
      </c>
      <c r="C50" s="129" t="s">
        <v>5</v>
      </c>
      <c r="D50" s="130"/>
      <c r="E50" s="130"/>
      <c r="F50" s="131" t="s">
        <v>56</v>
      </c>
      <c r="G50" s="131"/>
      <c r="H50" s="131"/>
      <c r="I50" s="131" t="s">
        <v>29</v>
      </c>
      <c r="J50" s="131" t="s">
        <v>0</v>
      </c>
    </row>
    <row r="51" spans="1:10" ht="36.75" customHeight="1" x14ac:dyDescent="0.2">
      <c r="A51" s="127"/>
      <c r="B51" s="132" t="s">
        <v>57</v>
      </c>
      <c r="C51" s="239" t="s">
        <v>58</v>
      </c>
      <c r="D51" s="240"/>
      <c r="E51" s="240"/>
      <c r="F51" s="138" t="s">
        <v>24</v>
      </c>
      <c r="G51" s="139"/>
      <c r="H51" s="139"/>
      <c r="I51" s="139">
        <f>'01 2 Pol'!G8</f>
        <v>0</v>
      </c>
      <c r="J51" s="136" t="str">
        <f>IF(I57=0,"",I51/I57*100)</f>
        <v/>
      </c>
    </row>
    <row r="52" spans="1:10" ht="36.75" customHeight="1" x14ac:dyDescent="0.2">
      <c r="A52" s="127"/>
      <c r="B52" s="132" t="s">
        <v>59</v>
      </c>
      <c r="C52" s="239" t="s">
        <v>60</v>
      </c>
      <c r="D52" s="240"/>
      <c r="E52" s="240"/>
      <c r="F52" s="138" t="s">
        <v>24</v>
      </c>
      <c r="G52" s="139"/>
      <c r="H52" s="139"/>
      <c r="I52" s="139">
        <f>'01 2 Pol'!G19</f>
        <v>0</v>
      </c>
      <c r="J52" s="136" t="str">
        <f>IF(I57=0,"",I52/I57*100)</f>
        <v/>
      </c>
    </row>
    <row r="53" spans="1:10" ht="36.75" customHeight="1" x14ac:dyDescent="0.2">
      <c r="A53" s="127"/>
      <c r="B53" s="132" t="s">
        <v>61</v>
      </c>
      <c r="C53" s="239" t="s">
        <v>62</v>
      </c>
      <c r="D53" s="240"/>
      <c r="E53" s="240"/>
      <c r="F53" s="138" t="s">
        <v>24</v>
      </c>
      <c r="G53" s="139"/>
      <c r="H53" s="139"/>
      <c r="I53" s="139">
        <f>'01 2 Pol'!G57</f>
        <v>0</v>
      </c>
      <c r="J53" s="136" t="str">
        <f>IF(I57=0,"",I53/I57*100)</f>
        <v/>
      </c>
    </row>
    <row r="54" spans="1:10" ht="36.75" customHeight="1" x14ac:dyDescent="0.2">
      <c r="A54" s="127"/>
      <c r="B54" s="132" t="s">
        <v>63</v>
      </c>
      <c r="C54" s="239" t="s">
        <v>64</v>
      </c>
      <c r="D54" s="240"/>
      <c r="E54" s="240"/>
      <c r="F54" s="138" t="s">
        <v>24</v>
      </c>
      <c r="G54" s="139"/>
      <c r="H54" s="139"/>
      <c r="I54" s="139">
        <f>'01 2 Pol'!G66</f>
        <v>0</v>
      </c>
      <c r="J54" s="136" t="str">
        <f>IF(I57=0,"",I54/I57*100)</f>
        <v/>
      </c>
    </row>
    <row r="55" spans="1:10" ht="36.75" customHeight="1" x14ac:dyDescent="0.2">
      <c r="A55" s="127"/>
      <c r="B55" s="132" t="s">
        <v>65</v>
      </c>
      <c r="C55" s="239" t="s">
        <v>66</v>
      </c>
      <c r="D55" s="240"/>
      <c r="E55" s="240"/>
      <c r="F55" s="138" t="s">
        <v>24</v>
      </c>
      <c r="G55" s="139"/>
      <c r="H55" s="139"/>
      <c r="I55" s="139">
        <f>'01 3 Pol'!G8</f>
        <v>0</v>
      </c>
      <c r="J55" s="136" t="str">
        <f>IF(I57=0,"",I55/I57*100)</f>
        <v/>
      </c>
    </row>
    <row r="56" spans="1:10" ht="36.75" customHeight="1" x14ac:dyDescent="0.2">
      <c r="A56" s="127"/>
      <c r="B56" s="132" t="s">
        <v>67</v>
      </c>
      <c r="C56" s="239" t="s">
        <v>68</v>
      </c>
      <c r="D56" s="240"/>
      <c r="E56" s="240"/>
      <c r="F56" s="138" t="s">
        <v>24</v>
      </c>
      <c r="G56" s="139"/>
      <c r="H56" s="139"/>
      <c r="I56" s="139">
        <f>'01 3 Pol'!G10</f>
        <v>0</v>
      </c>
      <c r="J56" s="136" t="str">
        <f>IF(I57=0,"",I56/I57*100)</f>
        <v/>
      </c>
    </row>
    <row r="57" spans="1:10" ht="25.5" customHeight="1" x14ac:dyDescent="0.2">
      <c r="A57" s="128"/>
      <c r="B57" s="133" t="s">
        <v>1</v>
      </c>
      <c r="C57" s="134"/>
      <c r="D57" s="135"/>
      <c r="E57" s="135"/>
      <c r="F57" s="140"/>
      <c r="G57" s="141"/>
      <c r="H57" s="141"/>
      <c r="I57" s="141">
        <f>SUM(I51:I56)</f>
        <v>0</v>
      </c>
      <c r="J57" s="137">
        <f>SUM(J51:J56)</f>
        <v>0</v>
      </c>
    </row>
    <row r="58" spans="1:10" x14ac:dyDescent="0.2">
      <c r="F58" s="86"/>
      <c r="G58" s="86"/>
      <c r="H58" s="86"/>
      <c r="I58" s="86"/>
      <c r="J58" s="87"/>
    </row>
    <row r="59" spans="1:10" x14ac:dyDescent="0.2">
      <c r="F59" s="86"/>
      <c r="G59" s="86"/>
      <c r="H59" s="86"/>
      <c r="I59" s="86"/>
      <c r="J59" s="87"/>
    </row>
    <row r="60" spans="1:10" x14ac:dyDescent="0.2">
      <c r="F60" s="86"/>
      <c r="G60" s="86"/>
      <c r="H60" s="86"/>
      <c r="I60" s="86"/>
      <c r="J60" s="87"/>
    </row>
  </sheetData>
  <sheetProtection algorithmName="SHA-512" hashValue="BcrEiB4BAhr0w4mRlYap1ByeEgBbLZuu+7q0iOManbGPStgfn5dHIr8AiO4G0OGe+dq056iJXn4VtE1VGbGTjQ==" saltValue="LFbAN3cPoJ7iSF9M+VqF9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5:E55"/>
    <mergeCell ref="C56:E56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7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8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9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sheetProtection algorithmName="SHA-512" hashValue="YqEcMZoN0D6dG4ma8GB6A88jH48ur3a4IYwyF45QuiHBe1hlfZrGs9/S5ahs6YH+aWPdfpg8HtZKTwenVkRjJQ==" saltValue="s8ELaveXibuQMapsUSJJC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31F5E-303A-4801-858C-6CD5B24D028E}">
  <sheetPr>
    <outlinePr summaryBelow="0"/>
  </sheetPr>
  <dimension ref="A1:BH5000"/>
  <sheetViews>
    <sheetView workbookViewId="0">
      <pane ySplit="7" topLeftCell="A8" activePane="bottomLeft" state="frozen"/>
      <selection pane="bottomLeft" activeCell="AB51" sqref="AB5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71</v>
      </c>
      <c r="B1" s="247"/>
      <c r="C1" s="247"/>
      <c r="D1" s="247"/>
      <c r="E1" s="247"/>
      <c r="F1" s="247"/>
      <c r="G1" s="247"/>
      <c r="AG1" t="s">
        <v>72</v>
      </c>
    </row>
    <row r="2" spans="1:60" ht="24.95" customHeight="1" x14ac:dyDescent="0.2">
      <c r="A2" s="143" t="s">
        <v>7</v>
      </c>
      <c r="B2" s="49" t="s">
        <v>43</v>
      </c>
      <c r="C2" s="248" t="s">
        <v>44</v>
      </c>
      <c r="D2" s="249"/>
      <c r="E2" s="249"/>
      <c r="F2" s="249"/>
      <c r="G2" s="250"/>
      <c r="AG2" t="s">
        <v>73</v>
      </c>
    </row>
    <row r="3" spans="1:60" ht="24.95" customHeight="1" x14ac:dyDescent="0.2">
      <c r="A3" s="143" t="s">
        <v>8</v>
      </c>
      <c r="B3" s="49" t="s">
        <v>47</v>
      </c>
      <c r="C3" s="248" t="s">
        <v>48</v>
      </c>
      <c r="D3" s="249"/>
      <c r="E3" s="249"/>
      <c r="F3" s="249"/>
      <c r="G3" s="250"/>
      <c r="AC3" s="125" t="s">
        <v>73</v>
      </c>
      <c r="AG3" t="s">
        <v>74</v>
      </c>
    </row>
    <row r="4" spans="1:60" ht="24.95" customHeight="1" x14ac:dyDescent="0.2">
      <c r="A4" s="144" t="s">
        <v>9</v>
      </c>
      <c r="B4" s="145" t="s">
        <v>49</v>
      </c>
      <c r="C4" s="251" t="s">
        <v>50</v>
      </c>
      <c r="D4" s="252"/>
      <c r="E4" s="252"/>
      <c r="F4" s="252"/>
      <c r="G4" s="253"/>
      <c r="AG4" t="s">
        <v>75</v>
      </c>
    </row>
    <row r="5" spans="1:60" x14ac:dyDescent="0.2">
      <c r="D5" s="10"/>
    </row>
    <row r="6" spans="1:60" ht="38.25" x14ac:dyDescent="0.2">
      <c r="A6" s="147" t="s">
        <v>76</v>
      </c>
      <c r="B6" s="149" t="s">
        <v>77</v>
      </c>
      <c r="C6" s="149" t="s">
        <v>78</v>
      </c>
      <c r="D6" s="148" t="s">
        <v>79</v>
      </c>
      <c r="E6" s="147" t="s">
        <v>80</v>
      </c>
      <c r="F6" s="146" t="s">
        <v>81</v>
      </c>
      <c r="G6" s="147" t="s">
        <v>29</v>
      </c>
      <c r="H6" s="150" t="s">
        <v>30</v>
      </c>
      <c r="I6" s="150" t="s">
        <v>82</v>
      </c>
      <c r="J6" s="150" t="s">
        <v>31</v>
      </c>
      <c r="K6" s="150" t="s">
        <v>83</v>
      </c>
      <c r="L6" s="150" t="s">
        <v>84</v>
      </c>
      <c r="M6" s="150" t="s">
        <v>85</v>
      </c>
      <c r="N6" s="150" t="s">
        <v>86</v>
      </c>
      <c r="O6" s="150" t="s">
        <v>87</v>
      </c>
      <c r="P6" s="150" t="s">
        <v>88</v>
      </c>
      <c r="Q6" s="150" t="s">
        <v>89</v>
      </c>
      <c r="R6" s="150" t="s">
        <v>90</v>
      </c>
      <c r="S6" s="150" t="s">
        <v>91</v>
      </c>
      <c r="T6" s="150" t="s">
        <v>92</v>
      </c>
      <c r="U6" s="150" t="s">
        <v>93</v>
      </c>
      <c r="V6" s="150" t="s">
        <v>94</v>
      </c>
      <c r="W6" s="150" t="s">
        <v>95</v>
      </c>
      <c r="X6" s="150" t="s">
        <v>96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97</v>
      </c>
      <c r="B8" s="165" t="s">
        <v>57</v>
      </c>
      <c r="C8" s="185" t="s">
        <v>58</v>
      </c>
      <c r="D8" s="166"/>
      <c r="E8" s="167"/>
      <c r="F8" s="168"/>
      <c r="G8" s="168">
        <f>SUMIF(AG9:AG18,"&lt;&gt;NOR",G9:G18)</f>
        <v>0</v>
      </c>
      <c r="H8" s="168"/>
      <c r="I8" s="168">
        <f>SUM(I9:I18)</f>
        <v>0</v>
      </c>
      <c r="J8" s="168"/>
      <c r="K8" s="168">
        <f>SUM(K9:K18)</f>
        <v>0</v>
      </c>
      <c r="L8" s="168"/>
      <c r="M8" s="168">
        <f>SUM(M9:M18)</f>
        <v>0</v>
      </c>
      <c r="N8" s="168"/>
      <c r="O8" s="168">
        <f>SUM(O9:O18)</f>
        <v>3.0900000000000003</v>
      </c>
      <c r="P8" s="168"/>
      <c r="Q8" s="168">
        <f>SUM(Q9:Q18)</f>
        <v>0.92</v>
      </c>
      <c r="R8" s="168"/>
      <c r="S8" s="168"/>
      <c r="T8" s="169"/>
      <c r="U8" s="163"/>
      <c r="V8" s="163">
        <f>SUM(V9:V18)</f>
        <v>0</v>
      </c>
      <c r="W8" s="163"/>
      <c r="X8" s="163"/>
      <c r="AG8" t="s">
        <v>98</v>
      </c>
    </row>
    <row r="9" spans="1:60" outlineLevel="1" x14ac:dyDescent="0.2">
      <c r="A9" s="177">
        <v>1</v>
      </c>
      <c r="B9" s="178" t="s">
        <v>99</v>
      </c>
      <c r="C9" s="186" t="s">
        <v>100</v>
      </c>
      <c r="D9" s="179" t="s">
        <v>101</v>
      </c>
      <c r="E9" s="180">
        <v>46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2">
        <v>7.3499999999999998E-3</v>
      </c>
      <c r="O9" s="182">
        <f>ROUND(E9*N9,2)</f>
        <v>0.34</v>
      </c>
      <c r="P9" s="182">
        <v>0</v>
      </c>
      <c r="Q9" s="182">
        <f>ROUND(E9*P9,2)</f>
        <v>0</v>
      </c>
      <c r="R9" s="182"/>
      <c r="S9" s="182" t="s">
        <v>102</v>
      </c>
      <c r="T9" s="183" t="s">
        <v>103</v>
      </c>
      <c r="U9" s="160">
        <v>0</v>
      </c>
      <c r="V9" s="160">
        <f>ROUND(E9*U9,2)</f>
        <v>0</v>
      </c>
      <c r="W9" s="160"/>
      <c r="X9" s="160" t="s">
        <v>104</v>
      </c>
      <c r="Y9" s="151"/>
      <c r="Z9" s="151"/>
      <c r="AA9" s="151"/>
      <c r="AB9" s="151"/>
      <c r="AC9" s="151"/>
      <c r="AD9" s="151"/>
      <c r="AE9" s="151"/>
      <c r="AF9" s="151"/>
      <c r="AG9" s="151" t="s">
        <v>105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1" x14ac:dyDescent="0.2">
      <c r="A10" s="177">
        <v>2</v>
      </c>
      <c r="B10" s="178" t="s">
        <v>106</v>
      </c>
      <c r="C10" s="186" t="s">
        <v>107</v>
      </c>
      <c r="D10" s="179" t="s">
        <v>101</v>
      </c>
      <c r="E10" s="180">
        <v>46</v>
      </c>
      <c r="F10" s="181"/>
      <c r="G10" s="182">
        <f>ROUND(E10*F10,2)</f>
        <v>0</v>
      </c>
      <c r="H10" s="181"/>
      <c r="I10" s="182">
        <f>ROUND(E10*H10,2)</f>
        <v>0</v>
      </c>
      <c r="J10" s="181"/>
      <c r="K10" s="182">
        <f>ROUND(E10*J10,2)</f>
        <v>0</v>
      </c>
      <c r="L10" s="182">
        <v>21</v>
      </c>
      <c r="M10" s="182">
        <f>G10*(1+L10/100)</f>
        <v>0</v>
      </c>
      <c r="N10" s="182">
        <v>1.8380000000000001E-2</v>
      </c>
      <c r="O10" s="182">
        <f>ROUND(E10*N10,2)</f>
        <v>0.85</v>
      </c>
      <c r="P10" s="182">
        <v>0</v>
      </c>
      <c r="Q10" s="182">
        <f>ROUND(E10*P10,2)</f>
        <v>0</v>
      </c>
      <c r="R10" s="182"/>
      <c r="S10" s="182" t="s">
        <v>102</v>
      </c>
      <c r="T10" s="183" t="s">
        <v>103</v>
      </c>
      <c r="U10" s="160">
        <v>0</v>
      </c>
      <c r="V10" s="160">
        <f>ROUND(E10*U10,2)</f>
        <v>0</v>
      </c>
      <c r="W10" s="160"/>
      <c r="X10" s="160" t="s">
        <v>104</v>
      </c>
      <c r="Y10" s="151"/>
      <c r="Z10" s="151"/>
      <c r="AA10" s="151"/>
      <c r="AB10" s="151"/>
      <c r="AC10" s="151"/>
      <c r="AD10" s="151"/>
      <c r="AE10" s="151"/>
      <c r="AF10" s="151"/>
      <c r="AG10" s="151" t="s">
        <v>105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170">
        <v>3</v>
      </c>
      <c r="B11" s="171" t="s">
        <v>108</v>
      </c>
      <c r="C11" s="187" t="s">
        <v>109</v>
      </c>
      <c r="D11" s="172" t="s">
        <v>101</v>
      </c>
      <c r="E11" s="173">
        <v>138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7.9000000000000008E-3</v>
      </c>
      <c r="O11" s="175">
        <f>ROUND(E11*N11,2)</f>
        <v>1.0900000000000001</v>
      </c>
      <c r="P11" s="175">
        <v>0</v>
      </c>
      <c r="Q11" s="175">
        <f>ROUND(E11*P11,2)</f>
        <v>0</v>
      </c>
      <c r="R11" s="175"/>
      <c r="S11" s="175" t="s">
        <v>102</v>
      </c>
      <c r="T11" s="176" t="s">
        <v>103</v>
      </c>
      <c r="U11" s="160">
        <v>0</v>
      </c>
      <c r="V11" s="160">
        <f>ROUND(E11*U11,2)</f>
        <v>0</v>
      </c>
      <c r="W11" s="160"/>
      <c r="X11" s="160" t="s">
        <v>104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105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88" t="s">
        <v>110</v>
      </c>
      <c r="D12" s="161"/>
      <c r="E12" s="162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1"/>
      <c r="Z12" s="151"/>
      <c r="AA12" s="151"/>
      <c r="AB12" s="151"/>
      <c r="AC12" s="151"/>
      <c r="AD12" s="151"/>
      <c r="AE12" s="151"/>
      <c r="AF12" s="151"/>
      <c r="AG12" s="151" t="s">
        <v>111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112</v>
      </c>
      <c r="D13" s="161"/>
      <c r="E13" s="162">
        <v>138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1"/>
      <c r="Z13" s="151"/>
      <c r="AA13" s="151"/>
      <c r="AB13" s="151"/>
      <c r="AC13" s="151"/>
      <c r="AD13" s="151"/>
      <c r="AE13" s="151"/>
      <c r="AF13" s="151"/>
      <c r="AG13" s="151" t="s">
        <v>111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77">
        <v>4</v>
      </c>
      <c r="B14" s="178" t="s">
        <v>113</v>
      </c>
      <c r="C14" s="186" t="s">
        <v>114</v>
      </c>
      <c r="D14" s="179" t="s">
        <v>101</v>
      </c>
      <c r="E14" s="180">
        <v>46</v>
      </c>
      <c r="F14" s="181"/>
      <c r="G14" s="182">
        <f>ROUND(E14*F14,2)</f>
        <v>0</v>
      </c>
      <c r="H14" s="181"/>
      <c r="I14" s="182">
        <f>ROUND(E14*H14,2)</f>
        <v>0</v>
      </c>
      <c r="J14" s="181"/>
      <c r="K14" s="182">
        <f>ROUND(E14*J14,2)</f>
        <v>0</v>
      </c>
      <c r="L14" s="182">
        <v>21</v>
      </c>
      <c r="M14" s="182">
        <f>G14*(1+L14/100)</f>
        <v>0</v>
      </c>
      <c r="N14" s="182">
        <v>1.7639999999999999E-2</v>
      </c>
      <c r="O14" s="182">
        <f>ROUND(E14*N14,2)</f>
        <v>0.81</v>
      </c>
      <c r="P14" s="182">
        <v>0.02</v>
      </c>
      <c r="Q14" s="182">
        <f>ROUND(E14*P14,2)</f>
        <v>0.92</v>
      </c>
      <c r="R14" s="182"/>
      <c r="S14" s="182" t="s">
        <v>102</v>
      </c>
      <c r="T14" s="183" t="s">
        <v>103</v>
      </c>
      <c r="U14" s="160">
        <v>0</v>
      </c>
      <c r="V14" s="160">
        <f>ROUND(E14*U14,2)</f>
        <v>0</v>
      </c>
      <c r="W14" s="160"/>
      <c r="X14" s="160" t="s">
        <v>104</v>
      </c>
      <c r="Y14" s="151"/>
      <c r="Z14" s="151"/>
      <c r="AA14" s="151"/>
      <c r="AB14" s="151"/>
      <c r="AC14" s="151"/>
      <c r="AD14" s="151"/>
      <c r="AE14" s="151"/>
      <c r="AF14" s="151"/>
      <c r="AG14" s="151" t="s">
        <v>105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70">
        <v>5</v>
      </c>
      <c r="B15" s="171" t="s">
        <v>115</v>
      </c>
      <c r="C15" s="187" t="s">
        <v>116</v>
      </c>
      <c r="D15" s="172" t="s">
        <v>101</v>
      </c>
      <c r="E15" s="173">
        <v>322</v>
      </c>
      <c r="F15" s="174"/>
      <c r="G15" s="175">
        <f>ROUND(E15*F15,2)</f>
        <v>0</v>
      </c>
      <c r="H15" s="174"/>
      <c r="I15" s="175">
        <f>ROUND(E15*H15,2)</f>
        <v>0</v>
      </c>
      <c r="J15" s="174"/>
      <c r="K15" s="175">
        <f>ROUND(E15*J15,2)</f>
        <v>0</v>
      </c>
      <c r="L15" s="175">
        <v>21</v>
      </c>
      <c r="M15" s="175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5"/>
      <c r="S15" s="175" t="s">
        <v>102</v>
      </c>
      <c r="T15" s="176" t="s">
        <v>103</v>
      </c>
      <c r="U15" s="160">
        <v>0</v>
      </c>
      <c r="V15" s="160">
        <f>ROUND(E15*U15,2)</f>
        <v>0</v>
      </c>
      <c r="W15" s="160"/>
      <c r="X15" s="160" t="s">
        <v>104</v>
      </c>
      <c r="Y15" s="151"/>
      <c r="Z15" s="151"/>
      <c r="AA15" s="151"/>
      <c r="AB15" s="151"/>
      <c r="AC15" s="151"/>
      <c r="AD15" s="151"/>
      <c r="AE15" s="151"/>
      <c r="AF15" s="151"/>
      <c r="AG15" s="151" t="s">
        <v>105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117</v>
      </c>
      <c r="D16" s="161"/>
      <c r="E16" s="162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1"/>
      <c r="Z16" s="151"/>
      <c r="AA16" s="151"/>
      <c r="AB16" s="151"/>
      <c r="AC16" s="151"/>
      <c r="AD16" s="151"/>
      <c r="AE16" s="151"/>
      <c r="AF16" s="151"/>
      <c r="AG16" s="151" t="s">
        <v>111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8" t="s">
        <v>118</v>
      </c>
      <c r="D17" s="161"/>
      <c r="E17" s="162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1"/>
      <c r="Z17" s="151"/>
      <c r="AA17" s="151"/>
      <c r="AB17" s="151"/>
      <c r="AC17" s="151"/>
      <c r="AD17" s="151"/>
      <c r="AE17" s="151"/>
      <c r="AF17" s="151"/>
      <c r="AG17" s="151" t="s">
        <v>111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119</v>
      </c>
      <c r="D18" s="161"/>
      <c r="E18" s="162">
        <v>322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1"/>
      <c r="Z18" s="151"/>
      <c r="AA18" s="151"/>
      <c r="AB18" s="151"/>
      <c r="AC18" s="151"/>
      <c r="AD18" s="151"/>
      <c r="AE18" s="151"/>
      <c r="AF18" s="151"/>
      <c r="AG18" s="151" t="s">
        <v>111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">
      <c r="A19" s="164" t="s">
        <v>97</v>
      </c>
      <c r="B19" s="165" t="s">
        <v>59</v>
      </c>
      <c r="C19" s="185" t="s">
        <v>60</v>
      </c>
      <c r="D19" s="166"/>
      <c r="E19" s="167"/>
      <c r="F19" s="168"/>
      <c r="G19" s="168">
        <f>SUMIF(AG20:AG56,"&lt;&gt;NOR",G20:G56)</f>
        <v>0</v>
      </c>
      <c r="H19" s="168"/>
      <c r="I19" s="168">
        <f>SUM(I20:I56)</f>
        <v>0</v>
      </c>
      <c r="J19" s="168"/>
      <c r="K19" s="168">
        <f>SUM(K20:K56)</f>
        <v>0</v>
      </c>
      <c r="L19" s="168"/>
      <c r="M19" s="168">
        <f>SUM(M20:M56)</f>
        <v>0</v>
      </c>
      <c r="N19" s="168"/>
      <c r="O19" s="168">
        <f>SUM(O20:O56)</f>
        <v>9.14</v>
      </c>
      <c r="P19" s="168"/>
      <c r="Q19" s="168">
        <f>SUM(Q20:Q56)</f>
        <v>5.59</v>
      </c>
      <c r="R19" s="168"/>
      <c r="S19" s="168"/>
      <c r="T19" s="169"/>
      <c r="U19" s="163"/>
      <c r="V19" s="163">
        <f>SUM(V20:V56)</f>
        <v>15.18</v>
      </c>
      <c r="W19" s="163"/>
      <c r="X19" s="163"/>
      <c r="AG19" t="s">
        <v>98</v>
      </c>
    </row>
    <row r="20" spans="1:60" outlineLevel="1" x14ac:dyDescent="0.2">
      <c r="A20" s="177">
        <v>6</v>
      </c>
      <c r="B20" s="178" t="s">
        <v>120</v>
      </c>
      <c r="C20" s="186" t="s">
        <v>121</v>
      </c>
      <c r="D20" s="179" t="s">
        <v>122</v>
      </c>
      <c r="E20" s="180">
        <v>1</v>
      </c>
      <c r="F20" s="181"/>
      <c r="G20" s="182">
        <f>ROUND(E20*F20,2)</f>
        <v>0</v>
      </c>
      <c r="H20" s="181"/>
      <c r="I20" s="182">
        <f>ROUND(E20*H20,2)</f>
        <v>0</v>
      </c>
      <c r="J20" s="181"/>
      <c r="K20" s="182">
        <f>ROUND(E20*J20,2)</f>
        <v>0</v>
      </c>
      <c r="L20" s="182">
        <v>21</v>
      </c>
      <c r="M20" s="182">
        <f>G20*(1+L20/100)</f>
        <v>0</v>
      </c>
      <c r="N20" s="182">
        <v>7.0898599999999998</v>
      </c>
      <c r="O20" s="182">
        <f>ROUND(E20*N20,2)</f>
        <v>7.09</v>
      </c>
      <c r="P20" s="182">
        <v>0</v>
      </c>
      <c r="Q20" s="182">
        <f>ROUND(E20*P20,2)</f>
        <v>0</v>
      </c>
      <c r="R20" s="182"/>
      <c r="S20" s="182" t="s">
        <v>123</v>
      </c>
      <c r="T20" s="183" t="s">
        <v>103</v>
      </c>
      <c r="U20" s="160">
        <v>0</v>
      </c>
      <c r="V20" s="160">
        <f>ROUND(E20*U20,2)</f>
        <v>0</v>
      </c>
      <c r="W20" s="160"/>
      <c r="X20" s="160" t="s">
        <v>104</v>
      </c>
      <c r="Y20" s="151"/>
      <c r="Z20" s="151"/>
      <c r="AA20" s="151"/>
      <c r="AB20" s="151"/>
      <c r="AC20" s="151"/>
      <c r="AD20" s="151"/>
      <c r="AE20" s="151"/>
      <c r="AF20" s="151"/>
      <c r="AG20" s="151" t="s">
        <v>105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0">
        <v>7</v>
      </c>
      <c r="B21" s="171" t="s">
        <v>124</v>
      </c>
      <c r="C21" s="187" t="s">
        <v>125</v>
      </c>
      <c r="D21" s="172" t="s">
        <v>126</v>
      </c>
      <c r="E21" s="173">
        <v>12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5"/>
      <c r="S21" s="175" t="s">
        <v>102</v>
      </c>
      <c r="T21" s="176" t="s">
        <v>103</v>
      </c>
      <c r="U21" s="160">
        <v>0</v>
      </c>
      <c r="V21" s="160">
        <f>ROUND(E21*U21,2)</f>
        <v>0</v>
      </c>
      <c r="W21" s="160"/>
      <c r="X21" s="160" t="s">
        <v>104</v>
      </c>
      <c r="Y21" s="151"/>
      <c r="Z21" s="151"/>
      <c r="AA21" s="151"/>
      <c r="AB21" s="151"/>
      <c r="AC21" s="151"/>
      <c r="AD21" s="151"/>
      <c r="AE21" s="151"/>
      <c r="AF21" s="151"/>
      <c r="AG21" s="151" t="s">
        <v>105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88" t="s">
        <v>127</v>
      </c>
      <c r="D22" s="161"/>
      <c r="E22" s="162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1"/>
      <c r="Z22" s="151"/>
      <c r="AA22" s="151"/>
      <c r="AB22" s="151"/>
      <c r="AC22" s="151"/>
      <c r="AD22" s="151"/>
      <c r="AE22" s="151"/>
      <c r="AF22" s="151"/>
      <c r="AG22" s="151" t="s">
        <v>111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128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1"/>
      <c r="Z23" s="151"/>
      <c r="AA23" s="151"/>
      <c r="AB23" s="151"/>
      <c r="AC23" s="151"/>
      <c r="AD23" s="151"/>
      <c r="AE23" s="151"/>
      <c r="AF23" s="151"/>
      <c r="AG23" s="151" t="s">
        <v>111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129</v>
      </c>
      <c r="D24" s="161"/>
      <c r="E24" s="162">
        <v>12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1"/>
      <c r="Z24" s="151"/>
      <c r="AA24" s="151"/>
      <c r="AB24" s="151"/>
      <c r="AC24" s="151"/>
      <c r="AD24" s="151"/>
      <c r="AE24" s="151"/>
      <c r="AF24" s="151"/>
      <c r="AG24" s="151" t="s">
        <v>111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0">
        <v>8</v>
      </c>
      <c r="B25" s="171" t="s">
        <v>130</v>
      </c>
      <c r="C25" s="187" t="s">
        <v>131</v>
      </c>
      <c r="D25" s="172" t="s">
        <v>126</v>
      </c>
      <c r="E25" s="173">
        <v>360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5"/>
      <c r="S25" s="175" t="s">
        <v>102</v>
      </c>
      <c r="T25" s="176" t="s">
        <v>103</v>
      </c>
      <c r="U25" s="160">
        <v>0</v>
      </c>
      <c r="V25" s="160">
        <f>ROUND(E25*U25,2)</f>
        <v>0</v>
      </c>
      <c r="W25" s="160"/>
      <c r="X25" s="160" t="s">
        <v>104</v>
      </c>
      <c r="Y25" s="151"/>
      <c r="Z25" s="151"/>
      <c r="AA25" s="151"/>
      <c r="AB25" s="151"/>
      <c r="AC25" s="151"/>
      <c r="AD25" s="151"/>
      <c r="AE25" s="151"/>
      <c r="AF25" s="151"/>
      <c r="AG25" s="151" t="s">
        <v>105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88" t="s">
        <v>132</v>
      </c>
      <c r="D26" s="161"/>
      <c r="E26" s="162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1"/>
      <c r="Z26" s="151"/>
      <c r="AA26" s="151"/>
      <c r="AB26" s="151"/>
      <c r="AC26" s="151"/>
      <c r="AD26" s="151"/>
      <c r="AE26" s="151"/>
      <c r="AF26" s="151"/>
      <c r="AG26" s="151" t="s">
        <v>111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88" t="s">
        <v>133</v>
      </c>
      <c r="D27" s="161"/>
      <c r="E27" s="162">
        <v>360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1"/>
      <c r="Z27" s="151"/>
      <c r="AA27" s="151"/>
      <c r="AB27" s="151"/>
      <c r="AC27" s="151"/>
      <c r="AD27" s="151"/>
      <c r="AE27" s="151"/>
      <c r="AF27" s="151"/>
      <c r="AG27" s="151" t="s">
        <v>111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7">
        <v>9</v>
      </c>
      <c r="B28" s="178" t="s">
        <v>134</v>
      </c>
      <c r="C28" s="186" t="s">
        <v>135</v>
      </c>
      <c r="D28" s="179" t="s">
        <v>126</v>
      </c>
      <c r="E28" s="180">
        <v>12</v>
      </c>
      <c r="F28" s="181"/>
      <c r="G28" s="182">
        <f>ROUND(E28*F28,2)</f>
        <v>0</v>
      </c>
      <c r="H28" s="181"/>
      <c r="I28" s="182">
        <f>ROUND(E28*H28,2)</f>
        <v>0</v>
      </c>
      <c r="J28" s="181"/>
      <c r="K28" s="182">
        <f>ROUND(E28*J28,2)</f>
        <v>0</v>
      </c>
      <c r="L28" s="182">
        <v>21</v>
      </c>
      <c r="M28" s="182">
        <f>G28*(1+L28/100)</f>
        <v>0</v>
      </c>
      <c r="N28" s="182">
        <v>0</v>
      </c>
      <c r="O28" s="182">
        <f>ROUND(E28*N28,2)</f>
        <v>0</v>
      </c>
      <c r="P28" s="182">
        <v>0</v>
      </c>
      <c r="Q28" s="182">
        <f>ROUND(E28*P28,2)</f>
        <v>0</v>
      </c>
      <c r="R28" s="182"/>
      <c r="S28" s="182" t="s">
        <v>102</v>
      </c>
      <c r="T28" s="183" t="s">
        <v>103</v>
      </c>
      <c r="U28" s="160">
        <v>0</v>
      </c>
      <c r="V28" s="160">
        <f>ROUND(E28*U28,2)</f>
        <v>0</v>
      </c>
      <c r="W28" s="160"/>
      <c r="X28" s="160" t="s">
        <v>104</v>
      </c>
      <c r="Y28" s="151"/>
      <c r="Z28" s="151"/>
      <c r="AA28" s="151"/>
      <c r="AB28" s="151"/>
      <c r="AC28" s="151"/>
      <c r="AD28" s="151"/>
      <c r="AE28" s="151"/>
      <c r="AF28" s="151"/>
      <c r="AG28" s="151" t="s">
        <v>105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7">
        <v>10</v>
      </c>
      <c r="B29" s="178" t="s">
        <v>136</v>
      </c>
      <c r="C29" s="186" t="s">
        <v>137</v>
      </c>
      <c r="D29" s="179" t="s">
        <v>101</v>
      </c>
      <c r="E29" s="180">
        <v>46</v>
      </c>
      <c r="F29" s="181"/>
      <c r="G29" s="182">
        <f>ROUND(E29*F29,2)</f>
        <v>0</v>
      </c>
      <c r="H29" s="181"/>
      <c r="I29" s="182">
        <f>ROUND(E29*H29,2)</f>
        <v>0</v>
      </c>
      <c r="J29" s="181"/>
      <c r="K29" s="182">
        <f>ROUND(E29*J29,2)</f>
        <v>0</v>
      </c>
      <c r="L29" s="182">
        <v>21</v>
      </c>
      <c r="M29" s="182">
        <f>G29*(1+L29/100)</f>
        <v>0</v>
      </c>
      <c r="N29" s="182">
        <v>5.0000000000000002E-5</v>
      </c>
      <c r="O29" s="182">
        <f>ROUND(E29*N29,2)</f>
        <v>0</v>
      </c>
      <c r="P29" s="182">
        <v>0</v>
      </c>
      <c r="Q29" s="182">
        <f>ROUND(E29*P29,2)</f>
        <v>0</v>
      </c>
      <c r="R29" s="182"/>
      <c r="S29" s="182" t="s">
        <v>102</v>
      </c>
      <c r="T29" s="183" t="s">
        <v>103</v>
      </c>
      <c r="U29" s="160">
        <v>0</v>
      </c>
      <c r="V29" s="160">
        <f>ROUND(E29*U29,2)</f>
        <v>0</v>
      </c>
      <c r="W29" s="160"/>
      <c r="X29" s="160" t="s">
        <v>104</v>
      </c>
      <c r="Y29" s="151"/>
      <c r="Z29" s="151"/>
      <c r="AA29" s="151"/>
      <c r="AB29" s="151"/>
      <c r="AC29" s="151"/>
      <c r="AD29" s="151"/>
      <c r="AE29" s="151"/>
      <c r="AF29" s="151"/>
      <c r="AG29" s="151" t="s">
        <v>105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0">
        <v>11</v>
      </c>
      <c r="B30" s="171" t="s">
        <v>138</v>
      </c>
      <c r="C30" s="187" t="s">
        <v>139</v>
      </c>
      <c r="D30" s="172" t="s">
        <v>101</v>
      </c>
      <c r="E30" s="173">
        <v>46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0</v>
      </c>
      <c r="O30" s="175">
        <f>ROUND(E30*N30,2)</f>
        <v>0</v>
      </c>
      <c r="P30" s="175">
        <v>0.05</v>
      </c>
      <c r="Q30" s="175">
        <f>ROUND(E30*P30,2)</f>
        <v>2.2999999999999998</v>
      </c>
      <c r="R30" s="175" t="s">
        <v>140</v>
      </c>
      <c r="S30" s="175" t="s">
        <v>141</v>
      </c>
      <c r="T30" s="176" t="s">
        <v>103</v>
      </c>
      <c r="U30" s="160">
        <v>0.33</v>
      </c>
      <c r="V30" s="160">
        <f>ROUND(E30*U30,2)</f>
        <v>15.18</v>
      </c>
      <c r="W30" s="160"/>
      <c r="X30" s="160" t="s">
        <v>104</v>
      </c>
      <c r="Y30" s="151"/>
      <c r="Z30" s="151"/>
      <c r="AA30" s="151"/>
      <c r="AB30" s="151"/>
      <c r="AC30" s="151"/>
      <c r="AD30" s="151"/>
      <c r="AE30" s="151"/>
      <c r="AF30" s="151"/>
      <c r="AG30" s="151" t="s">
        <v>105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88" t="s">
        <v>142</v>
      </c>
      <c r="D31" s="161"/>
      <c r="E31" s="162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1"/>
      <c r="Z31" s="151"/>
      <c r="AA31" s="151"/>
      <c r="AB31" s="151"/>
      <c r="AC31" s="151"/>
      <c r="AD31" s="151"/>
      <c r="AE31" s="151"/>
      <c r="AF31" s="151"/>
      <c r="AG31" s="151" t="s">
        <v>111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143</v>
      </c>
      <c r="D32" s="161"/>
      <c r="E32" s="162">
        <v>46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1"/>
      <c r="Z32" s="151"/>
      <c r="AA32" s="151"/>
      <c r="AB32" s="151"/>
      <c r="AC32" s="151"/>
      <c r="AD32" s="151"/>
      <c r="AE32" s="151"/>
      <c r="AF32" s="151"/>
      <c r="AG32" s="151" t="s">
        <v>111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0">
        <v>12</v>
      </c>
      <c r="B33" s="171" t="s">
        <v>144</v>
      </c>
      <c r="C33" s="187" t="s">
        <v>145</v>
      </c>
      <c r="D33" s="172" t="s">
        <v>101</v>
      </c>
      <c r="E33" s="173">
        <v>46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5"/>
      <c r="S33" s="175" t="s">
        <v>102</v>
      </c>
      <c r="T33" s="176" t="s">
        <v>103</v>
      </c>
      <c r="U33" s="160">
        <v>0</v>
      </c>
      <c r="V33" s="160">
        <f>ROUND(E33*U33,2)</f>
        <v>0</v>
      </c>
      <c r="W33" s="160"/>
      <c r="X33" s="160" t="s">
        <v>104</v>
      </c>
      <c r="Y33" s="151"/>
      <c r="Z33" s="151"/>
      <c r="AA33" s="151"/>
      <c r="AB33" s="151"/>
      <c r="AC33" s="151"/>
      <c r="AD33" s="151"/>
      <c r="AE33" s="151"/>
      <c r="AF33" s="151"/>
      <c r="AG33" s="151" t="s">
        <v>105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88" t="s">
        <v>142</v>
      </c>
      <c r="D34" s="161"/>
      <c r="E34" s="162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1"/>
      <c r="Z34" s="151"/>
      <c r="AA34" s="151"/>
      <c r="AB34" s="151"/>
      <c r="AC34" s="151"/>
      <c r="AD34" s="151"/>
      <c r="AE34" s="151"/>
      <c r="AF34" s="151"/>
      <c r="AG34" s="151" t="s">
        <v>111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88" t="s">
        <v>143</v>
      </c>
      <c r="D35" s="161"/>
      <c r="E35" s="162">
        <v>46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1"/>
      <c r="Z35" s="151"/>
      <c r="AA35" s="151"/>
      <c r="AB35" s="151"/>
      <c r="AC35" s="151"/>
      <c r="AD35" s="151"/>
      <c r="AE35" s="151"/>
      <c r="AF35" s="151"/>
      <c r="AG35" s="151" t="s">
        <v>111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7">
        <v>13</v>
      </c>
      <c r="B36" s="178" t="s">
        <v>146</v>
      </c>
      <c r="C36" s="186" t="s">
        <v>147</v>
      </c>
      <c r="D36" s="179" t="s">
        <v>148</v>
      </c>
      <c r="E36" s="180">
        <v>23</v>
      </c>
      <c r="F36" s="181"/>
      <c r="G36" s="182">
        <f>ROUND(E36*F36,2)</f>
        <v>0</v>
      </c>
      <c r="H36" s="181"/>
      <c r="I36" s="182">
        <f>ROUND(E36*H36,2)</f>
        <v>0</v>
      </c>
      <c r="J36" s="181"/>
      <c r="K36" s="182">
        <f>ROUND(E36*J36,2)</f>
        <v>0</v>
      </c>
      <c r="L36" s="182">
        <v>21</v>
      </c>
      <c r="M36" s="182">
        <f>G36*(1+L36/100)</f>
        <v>0</v>
      </c>
      <c r="N36" s="182">
        <v>0</v>
      </c>
      <c r="O36" s="182">
        <f>ROUND(E36*N36,2)</f>
        <v>0</v>
      </c>
      <c r="P36" s="182">
        <v>0</v>
      </c>
      <c r="Q36" s="182">
        <f>ROUND(E36*P36,2)</f>
        <v>0</v>
      </c>
      <c r="R36" s="182"/>
      <c r="S36" s="182" t="s">
        <v>102</v>
      </c>
      <c r="T36" s="183" t="s">
        <v>103</v>
      </c>
      <c r="U36" s="160">
        <v>0</v>
      </c>
      <c r="V36" s="160">
        <f>ROUND(E36*U36,2)</f>
        <v>0</v>
      </c>
      <c r="W36" s="160"/>
      <c r="X36" s="160" t="s">
        <v>104</v>
      </c>
      <c r="Y36" s="151"/>
      <c r="Z36" s="151"/>
      <c r="AA36" s="151"/>
      <c r="AB36" s="151"/>
      <c r="AC36" s="151"/>
      <c r="AD36" s="151"/>
      <c r="AE36" s="151"/>
      <c r="AF36" s="151"/>
      <c r="AG36" s="151" t="s">
        <v>105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7">
        <v>14</v>
      </c>
      <c r="B37" s="178" t="s">
        <v>149</v>
      </c>
      <c r="C37" s="186" t="s">
        <v>150</v>
      </c>
      <c r="D37" s="179" t="s">
        <v>101</v>
      </c>
      <c r="E37" s="180">
        <v>46</v>
      </c>
      <c r="F37" s="181"/>
      <c r="G37" s="182">
        <f>ROUND(E37*F37,2)</f>
        <v>0</v>
      </c>
      <c r="H37" s="181"/>
      <c r="I37" s="182">
        <f>ROUND(E37*H37,2)</f>
        <v>0</v>
      </c>
      <c r="J37" s="181"/>
      <c r="K37" s="182">
        <f>ROUND(E37*J37,2)</f>
        <v>0</v>
      </c>
      <c r="L37" s="182">
        <v>21</v>
      </c>
      <c r="M37" s="182">
        <f>G37*(1+L37/100)</f>
        <v>0</v>
      </c>
      <c r="N37" s="182">
        <v>0</v>
      </c>
      <c r="O37" s="182">
        <f>ROUND(E37*N37,2)</f>
        <v>0</v>
      </c>
      <c r="P37" s="182">
        <v>2.3300000000000001E-2</v>
      </c>
      <c r="Q37" s="182">
        <f>ROUND(E37*P37,2)</f>
        <v>1.07</v>
      </c>
      <c r="R37" s="182"/>
      <c r="S37" s="182" t="s">
        <v>102</v>
      </c>
      <c r="T37" s="183" t="s">
        <v>103</v>
      </c>
      <c r="U37" s="160">
        <v>0</v>
      </c>
      <c r="V37" s="160">
        <f>ROUND(E37*U37,2)</f>
        <v>0</v>
      </c>
      <c r="W37" s="160"/>
      <c r="X37" s="160" t="s">
        <v>104</v>
      </c>
      <c r="Y37" s="151"/>
      <c r="Z37" s="151"/>
      <c r="AA37" s="151"/>
      <c r="AB37" s="151"/>
      <c r="AC37" s="151"/>
      <c r="AD37" s="151"/>
      <c r="AE37" s="151"/>
      <c r="AF37" s="151"/>
      <c r="AG37" s="151" t="s">
        <v>105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0">
        <v>15</v>
      </c>
      <c r="B38" s="171" t="s">
        <v>151</v>
      </c>
      <c r="C38" s="187" t="s">
        <v>152</v>
      </c>
      <c r="D38" s="172" t="s">
        <v>101</v>
      </c>
      <c r="E38" s="173">
        <v>46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5">
        <v>2.324E-2</v>
      </c>
      <c r="O38" s="175">
        <f>ROUND(E38*N38,2)</f>
        <v>1.07</v>
      </c>
      <c r="P38" s="175">
        <v>0</v>
      </c>
      <c r="Q38" s="175">
        <f>ROUND(E38*P38,2)</f>
        <v>0</v>
      </c>
      <c r="R38" s="175"/>
      <c r="S38" s="175" t="s">
        <v>102</v>
      </c>
      <c r="T38" s="176" t="s">
        <v>103</v>
      </c>
      <c r="U38" s="160">
        <v>0</v>
      </c>
      <c r="V38" s="160">
        <f>ROUND(E38*U38,2)</f>
        <v>0</v>
      </c>
      <c r="W38" s="160"/>
      <c r="X38" s="160" t="s">
        <v>104</v>
      </c>
      <c r="Y38" s="151"/>
      <c r="Z38" s="151"/>
      <c r="AA38" s="151"/>
      <c r="AB38" s="151"/>
      <c r="AC38" s="151"/>
      <c r="AD38" s="151"/>
      <c r="AE38" s="151"/>
      <c r="AF38" s="151"/>
      <c r="AG38" s="151" t="s">
        <v>105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58"/>
      <c r="B39" s="159"/>
      <c r="C39" s="188" t="s">
        <v>153</v>
      </c>
      <c r="D39" s="161"/>
      <c r="E39" s="162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1"/>
      <c r="Z39" s="151"/>
      <c r="AA39" s="151"/>
      <c r="AB39" s="151"/>
      <c r="AC39" s="151"/>
      <c r="AD39" s="151"/>
      <c r="AE39" s="151"/>
      <c r="AF39" s="151"/>
      <c r="AG39" s="151" t="s">
        <v>111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58"/>
      <c r="B40" s="159"/>
      <c r="C40" s="188" t="s">
        <v>143</v>
      </c>
      <c r="D40" s="161"/>
      <c r="E40" s="162">
        <v>46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1"/>
      <c r="Z40" s="151"/>
      <c r="AA40" s="151"/>
      <c r="AB40" s="151"/>
      <c r="AC40" s="151"/>
      <c r="AD40" s="151"/>
      <c r="AE40" s="151"/>
      <c r="AF40" s="151"/>
      <c r="AG40" s="151" t="s">
        <v>111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7">
        <v>16</v>
      </c>
      <c r="B41" s="178" t="s">
        <v>154</v>
      </c>
      <c r="C41" s="186" t="s">
        <v>155</v>
      </c>
      <c r="D41" s="179" t="s">
        <v>101</v>
      </c>
      <c r="E41" s="180">
        <v>46</v>
      </c>
      <c r="F41" s="181"/>
      <c r="G41" s="182">
        <f>ROUND(E41*F41,2)</f>
        <v>0</v>
      </c>
      <c r="H41" s="181"/>
      <c r="I41" s="182">
        <f>ROUND(E41*H41,2)</f>
        <v>0</v>
      </c>
      <c r="J41" s="181"/>
      <c r="K41" s="182">
        <f>ROUND(E41*J41,2)</f>
        <v>0</v>
      </c>
      <c r="L41" s="182">
        <v>21</v>
      </c>
      <c r="M41" s="182">
        <f>G41*(1+L41/100)</f>
        <v>0</v>
      </c>
      <c r="N41" s="182">
        <v>0</v>
      </c>
      <c r="O41" s="182">
        <f>ROUND(E41*N41,2)</f>
        <v>0</v>
      </c>
      <c r="P41" s="182">
        <v>0</v>
      </c>
      <c r="Q41" s="182">
        <f>ROUND(E41*P41,2)</f>
        <v>0</v>
      </c>
      <c r="R41" s="182"/>
      <c r="S41" s="182" t="s">
        <v>102</v>
      </c>
      <c r="T41" s="183" t="s">
        <v>103</v>
      </c>
      <c r="U41" s="160">
        <v>0</v>
      </c>
      <c r="V41" s="160">
        <f>ROUND(E41*U41,2)</f>
        <v>0</v>
      </c>
      <c r="W41" s="160"/>
      <c r="X41" s="160" t="s">
        <v>104</v>
      </c>
      <c r="Y41" s="151"/>
      <c r="Z41" s="151"/>
      <c r="AA41" s="151"/>
      <c r="AB41" s="151"/>
      <c r="AC41" s="151"/>
      <c r="AD41" s="151"/>
      <c r="AE41" s="151"/>
      <c r="AF41" s="151"/>
      <c r="AG41" s="151" t="s">
        <v>105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77">
        <v>17</v>
      </c>
      <c r="B42" s="178" t="s">
        <v>156</v>
      </c>
      <c r="C42" s="186" t="s">
        <v>157</v>
      </c>
      <c r="D42" s="179" t="s">
        <v>148</v>
      </c>
      <c r="E42" s="180">
        <v>23</v>
      </c>
      <c r="F42" s="181"/>
      <c r="G42" s="182">
        <f>ROUND(E42*F42,2)</f>
        <v>0</v>
      </c>
      <c r="H42" s="181"/>
      <c r="I42" s="182">
        <f>ROUND(E42*H42,2)</f>
        <v>0</v>
      </c>
      <c r="J42" s="181"/>
      <c r="K42" s="182">
        <f>ROUND(E42*J42,2)</f>
        <v>0</v>
      </c>
      <c r="L42" s="182">
        <v>21</v>
      </c>
      <c r="M42" s="182">
        <f>G42*(1+L42/100)</f>
        <v>0</v>
      </c>
      <c r="N42" s="182">
        <v>3.0300000000000001E-3</v>
      </c>
      <c r="O42" s="182">
        <f>ROUND(E42*N42,2)</f>
        <v>7.0000000000000007E-2</v>
      </c>
      <c r="P42" s="182">
        <v>0</v>
      </c>
      <c r="Q42" s="182">
        <f>ROUND(E42*P42,2)</f>
        <v>0</v>
      </c>
      <c r="R42" s="182"/>
      <c r="S42" s="182" t="s">
        <v>102</v>
      </c>
      <c r="T42" s="183" t="s">
        <v>103</v>
      </c>
      <c r="U42" s="160">
        <v>0</v>
      </c>
      <c r="V42" s="160">
        <f>ROUND(E42*U42,2)</f>
        <v>0</v>
      </c>
      <c r="W42" s="160"/>
      <c r="X42" s="160" t="s">
        <v>104</v>
      </c>
      <c r="Y42" s="151"/>
      <c r="Z42" s="151"/>
      <c r="AA42" s="151"/>
      <c r="AB42" s="151"/>
      <c r="AC42" s="151"/>
      <c r="AD42" s="151"/>
      <c r="AE42" s="151"/>
      <c r="AF42" s="151"/>
      <c r="AG42" s="151" t="s">
        <v>105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170">
        <v>18</v>
      </c>
      <c r="B43" s="171" t="s">
        <v>158</v>
      </c>
      <c r="C43" s="187" t="s">
        <v>159</v>
      </c>
      <c r="D43" s="172" t="s">
        <v>148</v>
      </c>
      <c r="E43" s="173">
        <v>61.6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5">
        <v>1.1299999999999999E-3</v>
      </c>
      <c r="O43" s="175">
        <f>ROUND(E43*N43,2)</f>
        <v>7.0000000000000007E-2</v>
      </c>
      <c r="P43" s="175">
        <v>1E-3</v>
      </c>
      <c r="Q43" s="175">
        <f>ROUND(E43*P43,2)</f>
        <v>0.06</v>
      </c>
      <c r="R43" s="175"/>
      <c r="S43" s="175" t="s">
        <v>102</v>
      </c>
      <c r="T43" s="176" t="s">
        <v>103</v>
      </c>
      <c r="U43" s="160">
        <v>0</v>
      </c>
      <c r="V43" s="160">
        <f>ROUND(E43*U43,2)</f>
        <v>0</v>
      </c>
      <c r="W43" s="160"/>
      <c r="X43" s="160" t="s">
        <v>104</v>
      </c>
      <c r="Y43" s="151"/>
      <c r="Z43" s="151"/>
      <c r="AA43" s="151"/>
      <c r="AB43" s="151"/>
      <c r="AC43" s="151"/>
      <c r="AD43" s="151"/>
      <c r="AE43" s="151"/>
      <c r="AF43" s="151"/>
      <c r="AG43" s="151" t="s">
        <v>105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160</v>
      </c>
      <c r="D44" s="161"/>
      <c r="E44" s="162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1"/>
      <c r="Z44" s="151"/>
      <c r="AA44" s="151"/>
      <c r="AB44" s="151"/>
      <c r="AC44" s="151"/>
      <c r="AD44" s="151"/>
      <c r="AE44" s="151"/>
      <c r="AF44" s="151"/>
      <c r="AG44" s="151" t="s">
        <v>111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58"/>
      <c r="B45" s="159"/>
      <c r="C45" s="188" t="s">
        <v>161</v>
      </c>
      <c r="D45" s="161"/>
      <c r="E45" s="162">
        <v>61.6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1"/>
      <c r="Z45" s="151"/>
      <c r="AA45" s="151"/>
      <c r="AB45" s="151"/>
      <c r="AC45" s="151"/>
      <c r="AD45" s="151"/>
      <c r="AE45" s="151"/>
      <c r="AF45" s="151"/>
      <c r="AG45" s="151" t="s">
        <v>111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7">
        <v>19</v>
      </c>
      <c r="B46" s="178" t="s">
        <v>162</v>
      </c>
      <c r="C46" s="186" t="s">
        <v>163</v>
      </c>
      <c r="D46" s="179" t="s">
        <v>101</v>
      </c>
      <c r="E46" s="180">
        <v>46</v>
      </c>
      <c r="F46" s="181"/>
      <c r="G46" s="182">
        <f>ROUND(E46*F46,2)</f>
        <v>0</v>
      </c>
      <c r="H46" s="181"/>
      <c r="I46" s="182">
        <f>ROUND(E46*H46,2)</f>
        <v>0</v>
      </c>
      <c r="J46" s="181"/>
      <c r="K46" s="182">
        <f>ROUND(E46*J46,2)</f>
        <v>0</v>
      </c>
      <c r="L46" s="182">
        <v>21</v>
      </c>
      <c r="M46" s="182">
        <f>G46*(1+L46/100)</f>
        <v>0</v>
      </c>
      <c r="N46" s="182">
        <v>0</v>
      </c>
      <c r="O46" s="182">
        <f>ROUND(E46*N46,2)</f>
        <v>0</v>
      </c>
      <c r="P46" s="182">
        <v>1.4200000000000001E-2</v>
      </c>
      <c r="Q46" s="182">
        <f>ROUND(E46*P46,2)</f>
        <v>0.65</v>
      </c>
      <c r="R46" s="182"/>
      <c r="S46" s="182" t="s">
        <v>102</v>
      </c>
      <c r="T46" s="183" t="s">
        <v>103</v>
      </c>
      <c r="U46" s="160">
        <v>0</v>
      </c>
      <c r="V46" s="160">
        <f>ROUND(E46*U46,2)</f>
        <v>0</v>
      </c>
      <c r="W46" s="160"/>
      <c r="X46" s="160" t="s">
        <v>104</v>
      </c>
      <c r="Y46" s="151"/>
      <c r="Z46" s="151"/>
      <c r="AA46" s="151"/>
      <c r="AB46" s="151"/>
      <c r="AC46" s="151"/>
      <c r="AD46" s="151"/>
      <c r="AE46" s="151"/>
      <c r="AF46" s="151"/>
      <c r="AG46" s="151" t="s">
        <v>105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 x14ac:dyDescent="0.2">
      <c r="A47" s="170">
        <v>20</v>
      </c>
      <c r="B47" s="171" t="s">
        <v>164</v>
      </c>
      <c r="C47" s="187" t="s">
        <v>165</v>
      </c>
      <c r="D47" s="172" t="s">
        <v>101</v>
      </c>
      <c r="E47" s="173">
        <v>322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5">
        <v>0</v>
      </c>
      <c r="O47" s="175">
        <f>ROUND(E47*N47,2)</f>
        <v>0</v>
      </c>
      <c r="P47" s="175">
        <v>4.7000000000000002E-3</v>
      </c>
      <c r="Q47" s="175">
        <f>ROUND(E47*P47,2)</f>
        <v>1.51</v>
      </c>
      <c r="R47" s="175"/>
      <c r="S47" s="175" t="s">
        <v>102</v>
      </c>
      <c r="T47" s="176" t="s">
        <v>103</v>
      </c>
      <c r="U47" s="160">
        <v>0</v>
      </c>
      <c r="V47" s="160">
        <f>ROUND(E47*U47,2)</f>
        <v>0</v>
      </c>
      <c r="W47" s="160"/>
      <c r="X47" s="160" t="s">
        <v>104</v>
      </c>
      <c r="Y47" s="151"/>
      <c r="Z47" s="151"/>
      <c r="AA47" s="151"/>
      <c r="AB47" s="151"/>
      <c r="AC47" s="151"/>
      <c r="AD47" s="151"/>
      <c r="AE47" s="151"/>
      <c r="AF47" s="151"/>
      <c r="AG47" s="151" t="s">
        <v>105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58"/>
      <c r="B48" s="159"/>
      <c r="C48" s="188" t="s">
        <v>166</v>
      </c>
      <c r="D48" s="161"/>
      <c r="E48" s="162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1"/>
      <c r="Z48" s="151"/>
      <c r="AA48" s="151"/>
      <c r="AB48" s="151"/>
      <c r="AC48" s="151"/>
      <c r="AD48" s="151"/>
      <c r="AE48" s="151"/>
      <c r="AF48" s="151"/>
      <c r="AG48" s="151" t="s">
        <v>111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188" t="s">
        <v>119</v>
      </c>
      <c r="D49" s="161"/>
      <c r="E49" s="162">
        <v>322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1"/>
      <c r="Z49" s="151"/>
      <c r="AA49" s="151"/>
      <c r="AB49" s="151"/>
      <c r="AC49" s="151"/>
      <c r="AD49" s="151"/>
      <c r="AE49" s="151"/>
      <c r="AF49" s="151"/>
      <c r="AG49" s="151" t="s">
        <v>111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7">
        <v>21</v>
      </c>
      <c r="B50" s="178" t="s">
        <v>167</v>
      </c>
      <c r="C50" s="186" t="s">
        <v>168</v>
      </c>
      <c r="D50" s="179" t="s">
        <v>101</v>
      </c>
      <c r="E50" s="180">
        <v>46</v>
      </c>
      <c r="F50" s="181"/>
      <c r="G50" s="182">
        <f>ROUND(E50*F50,2)</f>
        <v>0</v>
      </c>
      <c r="H50" s="181"/>
      <c r="I50" s="182">
        <f>ROUND(E50*H50,2)</f>
        <v>0</v>
      </c>
      <c r="J50" s="181"/>
      <c r="K50" s="182">
        <f>ROUND(E50*J50,2)</f>
        <v>0</v>
      </c>
      <c r="L50" s="182">
        <v>21</v>
      </c>
      <c r="M50" s="182">
        <f>G50*(1+L50/100)</f>
        <v>0</v>
      </c>
      <c r="N50" s="182">
        <v>0</v>
      </c>
      <c r="O50" s="182">
        <f>ROUND(E50*N50,2)</f>
        <v>0</v>
      </c>
      <c r="P50" s="182">
        <v>0</v>
      </c>
      <c r="Q50" s="182">
        <f>ROUND(E50*P50,2)</f>
        <v>0</v>
      </c>
      <c r="R50" s="182"/>
      <c r="S50" s="182" t="s">
        <v>102</v>
      </c>
      <c r="T50" s="183" t="s">
        <v>103</v>
      </c>
      <c r="U50" s="160">
        <v>0</v>
      </c>
      <c r="V50" s="160">
        <f>ROUND(E50*U50,2)</f>
        <v>0</v>
      </c>
      <c r="W50" s="160"/>
      <c r="X50" s="160" t="s">
        <v>104</v>
      </c>
      <c r="Y50" s="151"/>
      <c r="Z50" s="151"/>
      <c r="AA50" s="151"/>
      <c r="AB50" s="151"/>
      <c r="AC50" s="151"/>
      <c r="AD50" s="151"/>
      <c r="AE50" s="151"/>
      <c r="AF50" s="151"/>
      <c r="AG50" s="151" t="s">
        <v>105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70">
        <v>22</v>
      </c>
      <c r="B51" s="171" t="s">
        <v>169</v>
      </c>
      <c r="C51" s="187" t="s">
        <v>170</v>
      </c>
      <c r="D51" s="172" t="s">
        <v>101</v>
      </c>
      <c r="E51" s="173">
        <v>55.2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5">
        <v>5.3800000000000002E-3</v>
      </c>
      <c r="O51" s="175">
        <f>ROUND(E51*N51,2)</f>
        <v>0.3</v>
      </c>
      <c r="P51" s="175">
        <v>0</v>
      </c>
      <c r="Q51" s="175">
        <f>ROUND(E51*P51,2)</f>
        <v>0</v>
      </c>
      <c r="R51" s="175"/>
      <c r="S51" s="175" t="s">
        <v>102</v>
      </c>
      <c r="T51" s="176" t="s">
        <v>103</v>
      </c>
      <c r="U51" s="160">
        <v>0</v>
      </c>
      <c r="V51" s="160">
        <f>ROUND(E51*U51,2)</f>
        <v>0</v>
      </c>
      <c r="W51" s="160"/>
      <c r="X51" s="160" t="s">
        <v>104</v>
      </c>
      <c r="Y51" s="151"/>
      <c r="Z51" s="151"/>
      <c r="AA51" s="151"/>
      <c r="AB51" s="151"/>
      <c r="AC51" s="151"/>
      <c r="AD51" s="151"/>
      <c r="AE51" s="151"/>
      <c r="AF51" s="151"/>
      <c r="AG51" s="151" t="s">
        <v>105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88" t="s">
        <v>171</v>
      </c>
      <c r="D52" s="161"/>
      <c r="E52" s="162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1"/>
      <c r="Z52" s="151"/>
      <c r="AA52" s="151"/>
      <c r="AB52" s="151"/>
      <c r="AC52" s="151"/>
      <c r="AD52" s="151"/>
      <c r="AE52" s="151"/>
      <c r="AF52" s="151"/>
      <c r="AG52" s="151" t="s">
        <v>111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88" t="s">
        <v>172</v>
      </c>
      <c r="D53" s="161"/>
      <c r="E53" s="162">
        <v>55.2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1"/>
      <c r="Z53" s="151"/>
      <c r="AA53" s="151"/>
      <c r="AB53" s="151"/>
      <c r="AC53" s="151"/>
      <c r="AD53" s="151"/>
      <c r="AE53" s="151"/>
      <c r="AF53" s="151"/>
      <c r="AG53" s="151" t="s">
        <v>111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1" x14ac:dyDescent="0.2">
      <c r="A54" s="170">
        <v>23</v>
      </c>
      <c r="B54" s="171" t="s">
        <v>173</v>
      </c>
      <c r="C54" s="187" t="s">
        <v>174</v>
      </c>
      <c r="D54" s="172" t="s">
        <v>175</v>
      </c>
      <c r="E54" s="173">
        <v>440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5">
        <v>1.23E-3</v>
      </c>
      <c r="O54" s="175">
        <f>ROUND(E54*N54,2)</f>
        <v>0.54</v>
      </c>
      <c r="P54" s="175">
        <v>0</v>
      </c>
      <c r="Q54" s="175">
        <f>ROUND(E54*P54,2)</f>
        <v>0</v>
      </c>
      <c r="R54" s="175"/>
      <c r="S54" s="175" t="s">
        <v>102</v>
      </c>
      <c r="T54" s="176" t="s">
        <v>103</v>
      </c>
      <c r="U54" s="160">
        <v>0</v>
      </c>
      <c r="V54" s="160">
        <f>ROUND(E54*U54,2)</f>
        <v>0</v>
      </c>
      <c r="W54" s="160"/>
      <c r="X54" s="160" t="s">
        <v>104</v>
      </c>
      <c r="Y54" s="151"/>
      <c r="Z54" s="151"/>
      <c r="AA54" s="151"/>
      <c r="AB54" s="151"/>
      <c r="AC54" s="151"/>
      <c r="AD54" s="151"/>
      <c r="AE54" s="151"/>
      <c r="AF54" s="151"/>
      <c r="AG54" s="151" t="s">
        <v>105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88" t="s">
        <v>176</v>
      </c>
      <c r="D55" s="161"/>
      <c r="E55" s="162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1"/>
      <c r="Z55" s="151"/>
      <c r="AA55" s="151"/>
      <c r="AB55" s="151"/>
      <c r="AC55" s="151"/>
      <c r="AD55" s="151"/>
      <c r="AE55" s="151"/>
      <c r="AF55" s="151"/>
      <c r="AG55" s="151" t="s">
        <v>111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58"/>
      <c r="B56" s="159"/>
      <c r="C56" s="188" t="s">
        <v>177</v>
      </c>
      <c r="D56" s="161"/>
      <c r="E56" s="162">
        <v>440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1"/>
      <c r="Z56" s="151"/>
      <c r="AA56" s="151"/>
      <c r="AB56" s="151"/>
      <c r="AC56" s="151"/>
      <c r="AD56" s="151"/>
      <c r="AE56" s="151"/>
      <c r="AF56" s="151"/>
      <c r="AG56" s="151" t="s">
        <v>111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x14ac:dyDescent="0.2">
      <c r="A57" s="164" t="s">
        <v>97</v>
      </c>
      <c r="B57" s="165" t="s">
        <v>61</v>
      </c>
      <c r="C57" s="185" t="s">
        <v>62</v>
      </c>
      <c r="D57" s="166"/>
      <c r="E57" s="167"/>
      <c r="F57" s="168"/>
      <c r="G57" s="168">
        <f>SUMIF(AG58:AG65,"&lt;&gt;NOR",G58:G65)</f>
        <v>0</v>
      </c>
      <c r="H57" s="168"/>
      <c r="I57" s="168">
        <f>SUM(I58:I65)</f>
        <v>0</v>
      </c>
      <c r="J57" s="168"/>
      <c r="K57" s="168">
        <f>SUM(K58:K65)</f>
        <v>0</v>
      </c>
      <c r="L57" s="168"/>
      <c r="M57" s="168">
        <f>SUM(M58:M65)</f>
        <v>0</v>
      </c>
      <c r="N57" s="168"/>
      <c r="O57" s="168">
        <f>SUM(O58:O65)</f>
        <v>0</v>
      </c>
      <c r="P57" s="168"/>
      <c r="Q57" s="168">
        <f>SUM(Q58:Q65)</f>
        <v>0</v>
      </c>
      <c r="R57" s="168"/>
      <c r="S57" s="168"/>
      <c r="T57" s="169"/>
      <c r="U57" s="163"/>
      <c r="V57" s="163">
        <f>SUM(V58:V65)</f>
        <v>0</v>
      </c>
      <c r="W57" s="163"/>
      <c r="X57" s="163"/>
      <c r="AG57" t="s">
        <v>98</v>
      </c>
    </row>
    <row r="58" spans="1:60" outlineLevel="1" x14ac:dyDescent="0.2">
      <c r="A58" s="170">
        <v>24</v>
      </c>
      <c r="B58" s="171" t="s">
        <v>178</v>
      </c>
      <c r="C58" s="187" t="s">
        <v>179</v>
      </c>
      <c r="D58" s="172" t="s">
        <v>180</v>
      </c>
      <c r="E58" s="173">
        <v>36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5"/>
      <c r="S58" s="175" t="s">
        <v>123</v>
      </c>
      <c r="T58" s="176" t="s">
        <v>103</v>
      </c>
      <c r="U58" s="160">
        <v>0</v>
      </c>
      <c r="V58" s="160">
        <f>ROUND(E58*U58,2)</f>
        <v>0</v>
      </c>
      <c r="W58" s="160"/>
      <c r="X58" s="160" t="s">
        <v>104</v>
      </c>
      <c r="Y58" s="151"/>
      <c r="Z58" s="151"/>
      <c r="AA58" s="151"/>
      <c r="AB58" s="151"/>
      <c r="AC58" s="151"/>
      <c r="AD58" s="151"/>
      <c r="AE58" s="151"/>
      <c r="AF58" s="151"/>
      <c r="AG58" s="151" t="s">
        <v>105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88" t="s">
        <v>181</v>
      </c>
      <c r="D59" s="161"/>
      <c r="E59" s="162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1"/>
      <c r="Z59" s="151"/>
      <c r="AA59" s="151"/>
      <c r="AB59" s="151"/>
      <c r="AC59" s="151"/>
      <c r="AD59" s="151"/>
      <c r="AE59" s="151"/>
      <c r="AF59" s="151"/>
      <c r="AG59" s="151" t="s">
        <v>111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58"/>
      <c r="B60" s="159"/>
      <c r="C60" s="188" t="s">
        <v>182</v>
      </c>
      <c r="D60" s="161"/>
      <c r="E60" s="162">
        <v>36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1"/>
      <c r="Z60" s="151"/>
      <c r="AA60" s="151"/>
      <c r="AB60" s="151"/>
      <c r="AC60" s="151"/>
      <c r="AD60" s="151"/>
      <c r="AE60" s="151"/>
      <c r="AF60" s="151"/>
      <c r="AG60" s="151" t="s">
        <v>111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1" x14ac:dyDescent="0.2">
      <c r="A61" s="170">
        <v>25</v>
      </c>
      <c r="B61" s="171" t="s">
        <v>183</v>
      </c>
      <c r="C61" s="187" t="s">
        <v>184</v>
      </c>
      <c r="D61" s="172" t="s">
        <v>180</v>
      </c>
      <c r="E61" s="173">
        <v>3.6</v>
      </c>
      <c r="F61" s="174"/>
      <c r="G61" s="175">
        <f>ROUND(E61*F61,2)</f>
        <v>0</v>
      </c>
      <c r="H61" s="174"/>
      <c r="I61" s="175">
        <f>ROUND(E61*H61,2)</f>
        <v>0</v>
      </c>
      <c r="J61" s="174"/>
      <c r="K61" s="175">
        <f>ROUND(E61*J61,2)</f>
        <v>0</v>
      </c>
      <c r="L61" s="175">
        <v>21</v>
      </c>
      <c r="M61" s="175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5"/>
      <c r="S61" s="175" t="s">
        <v>102</v>
      </c>
      <c r="T61" s="176" t="s">
        <v>103</v>
      </c>
      <c r="U61" s="160">
        <v>0</v>
      </c>
      <c r="V61" s="160">
        <f>ROUND(E61*U61,2)</f>
        <v>0</v>
      </c>
      <c r="W61" s="160"/>
      <c r="X61" s="160" t="s">
        <v>104</v>
      </c>
      <c r="Y61" s="151"/>
      <c r="Z61" s="151"/>
      <c r="AA61" s="151"/>
      <c r="AB61" s="151"/>
      <c r="AC61" s="151"/>
      <c r="AD61" s="151"/>
      <c r="AE61" s="151"/>
      <c r="AF61" s="151"/>
      <c r="AG61" s="151" t="s">
        <v>105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88" t="s">
        <v>185</v>
      </c>
      <c r="D62" s="161"/>
      <c r="E62" s="162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1"/>
      <c r="Z62" s="151"/>
      <c r="AA62" s="151"/>
      <c r="AB62" s="151"/>
      <c r="AC62" s="151"/>
      <c r="AD62" s="151"/>
      <c r="AE62" s="151"/>
      <c r="AF62" s="151"/>
      <c r="AG62" s="151" t="s">
        <v>111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88" t="s">
        <v>186</v>
      </c>
      <c r="D63" s="161"/>
      <c r="E63" s="162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1"/>
      <c r="Z63" s="151"/>
      <c r="AA63" s="151"/>
      <c r="AB63" s="151"/>
      <c r="AC63" s="151"/>
      <c r="AD63" s="151"/>
      <c r="AE63" s="151"/>
      <c r="AF63" s="151"/>
      <c r="AG63" s="151" t="s">
        <v>111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58"/>
      <c r="B64" s="159"/>
      <c r="C64" s="188" t="s">
        <v>187</v>
      </c>
      <c r="D64" s="161"/>
      <c r="E64" s="162">
        <v>3.6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1"/>
      <c r="Z64" s="151"/>
      <c r="AA64" s="151"/>
      <c r="AB64" s="151"/>
      <c r="AC64" s="151"/>
      <c r="AD64" s="151"/>
      <c r="AE64" s="151"/>
      <c r="AF64" s="151"/>
      <c r="AG64" s="151" t="s">
        <v>111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77">
        <v>26</v>
      </c>
      <c r="B65" s="178" t="s">
        <v>188</v>
      </c>
      <c r="C65" s="186" t="s">
        <v>189</v>
      </c>
      <c r="D65" s="179" t="s">
        <v>180</v>
      </c>
      <c r="E65" s="180">
        <v>3.6</v>
      </c>
      <c r="F65" s="181"/>
      <c r="G65" s="182">
        <f>ROUND(E65*F65,2)</f>
        <v>0</v>
      </c>
      <c r="H65" s="181"/>
      <c r="I65" s="182">
        <f>ROUND(E65*H65,2)</f>
        <v>0</v>
      </c>
      <c r="J65" s="181"/>
      <c r="K65" s="182">
        <f>ROUND(E65*J65,2)</f>
        <v>0</v>
      </c>
      <c r="L65" s="182">
        <v>21</v>
      </c>
      <c r="M65" s="182">
        <f>G65*(1+L65/100)</f>
        <v>0</v>
      </c>
      <c r="N65" s="182">
        <v>0</v>
      </c>
      <c r="O65" s="182">
        <f>ROUND(E65*N65,2)</f>
        <v>0</v>
      </c>
      <c r="P65" s="182">
        <v>0</v>
      </c>
      <c r="Q65" s="182">
        <f>ROUND(E65*P65,2)</f>
        <v>0</v>
      </c>
      <c r="R65" s="182"/>
      <c r="S65" s="182" t="s">
        <v>102</v>
      </c>
      <c r="T65" s="183" t="s">
        <v>103</v>
      </c>
      <c r="U65" s="160">
        <v>0</v>
      </c>
      <c r="V65" s="160">
        <f>ROUND(E65*U65,2)</f>
        <v>0</v>
      </c>
      <c r="W65" s="160"/>
      <c r="X65" s="160" t="s">
        <v>104</v>
      </c>
      <c r="Y65" s="151"/>
      <c r="Z65" s="151"/>
      <c r="AA65" s="151"/>
      <c r="AB65" s="151"/>
      <c r="AC65" s="151"/>
      <c r="AD65" s="151"/>
      <c r="AE65" s="151"/>
      <c r="AF65" s="151"/>
      <c r="AG65" s="151" t="s">
        <v>105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164" t="s">
        <v>97</v>
      </c>
      <c r="B66" s="165" t="s">
        <v>63</v>
      </c>
      <c r="C66" s="185" t="s">
        <v>64</v>
      </c>
      <c r="D66" s="166"/>
      <c r="E66" s="167"/>
      <c r="F66" s="168"/>
      <c r="G66" s="168">
        <f>SUMIF(AG67:AG67,"&lt;&gt;NOR",G67:G67)</f>
        <v>0</v>
      </c>
      <c r="H66" s="168"/>
      <c r="I66" s="168">
        <f>SUM(I67:I67)</f>
        <v>0</v>
      </c>
      <c r="J66" s="168"/>
      <c r="K66" s="168">
        <f>SUM(K67:K67)</f>
        <v>0</v>
      </c>
      <c r="L66" s="168"/>
      <c r="M66" s="168">
        <f>SUM(M67:M67)</f>
        <v>0</v>
      </c>
      <c r="N66" s="168"/>
      <c r="O66" s="168">
        <f>SUM(O67:O67)</f>
        <v>0</v>
      </c>
      <c r="P66" s="168"/>
      <c r="Q66" s="168">
        <f>SUM(Q67:Q67)</f>
        <v>0</v>
      </c>
      <c r="R66" s="168"/>
      <c r="S66" s="168"/>
      <c r="T66" s="169"/>
      <c r="U66" s="163"/>
      <c r="V66" s="163">
        <f>SUM(V67:V67)</f>
        <v>0</v>
      </c>
      <c r="W66" s="163"/>
      <c r="X66" s="163"/>
      <c r="AG66" t="s">
        <v>98</v>
      </c>
    </row>
    <row r="67" spans="1:60" outlineLevel="1" x14ac:dyDescent="0.2">
      <c r="A67" s="170">
        <v>27</v>
      </c>
      <c r="B67" s="171" t="s">
        <v>190</v>
      </c>
      <c r="C67" s="187" t="s">
        <v>191</v>
      </c>
      <c r="D67" s="172" t="s">
        <v>180</v>
      </c>
      <c r="E67" s="173">
        <v>12.224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5"/>
      <c r="S67" s="175" t="s">
        <v>102</v>
      </c>
      <c r="T67" s="176" t="s">
        <v>103</v>
      </c>
      <c r="U67" s="160">
        <v>0</v>
      </c>
      <c r="V67" s="160">
        <f>ROUND(E67*U67,2)</f>
        <v>0</v>
      </c>
      <c r="W67" s="160"/>
      <c r="X67" s="160" t="s">
        <v>104</v>
      </c>
      <c r="Y67" s="151"/>
      <c r="Z67" s="151"/>
      <c r="AA67" s="151"/>
      <c r="AB67" s="151"/>
      <c r="AC67" s="151"/>
      <c r="AD67" s="151"/>
      <c r="AE67" s="151"/>
      <c r="AF67" s="151"/>
      <c r="AG67" s="151" t="s">
        <v>105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3"/>
      <c r="B68" s="4"/>
      <c r="C68" s="189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E68">
        <v>15</v>
      </c>
      <c r="AF68">
        <v>21</v>
      </c>
      <c r="AG68" t="s">
        <v>84</v>
      </c>
    </row>
    <row r="69" spans="1:60" x14ac:dyDescent="0.2">
      <c r="A69" s="154"/>
      <c r="B69" s="155" t="s">
        <v>29</v>
      </c>
      <c r="C69" s="190"/>
      <c r="D69" s="156"/>
      <c r="E69" s="157"/>
      <c r="F69" s="157"/>
      <c r="G69" s="184">
        <f>G8+G19+G57+G66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f>SUMIF(L7:L67,AE68,G7:G67)</f>
        <v>0</v>
      </c>
      <c r="AF69">
        <f>SUMIF(L7:L67,AF68,G7:G67)</f>
        <v>0</v>
      </c>
      <c r="AG69" t="s">
        <v>192</v>
      </c>
    </row>
    <row r="70" spans="1:60" x14ac:dyDescent="0.2">
      <c r="C70" s="191"/>
      <c r="D70" s="10"/>
      <c r="AG70" t="s">
        <v>193</v>
      </c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2Tbw+2oeOVvrX6fM1mjn6Zuh/Jnrrvd+khWaMDzAoGP2uYDYbSm5UBOMLvFTx/xHd8SmEzPm3O3A/isTa12jw==" saltValue="0S+mFBE9SO47IC9LvoT5T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CDFD-E1D8-4A47-8720-4F9B2B57E690}">
  <sheetPr>
    <outlinePr summaryBelow="0"/>
  </sheetPr>
  <dimension ref="A1:BH5000"/>
  <sheetViews>
    <sheetView workbookViewId="0">
      <pane ySplit="7" topLeftCell="A8" activePane="bottomLeft" state="frozen"/>
      <selection pane="bottomLeft" activeCell="AD22" sqref="AD22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71</v>
      </c>
      <c r="B1" s="247"/>
      <c r="C1" s="247"/>
      <c r="D1" s="247"/>
      <c r="E1" s="247"/>
      <c r="F1" s="247"/>
      <c r="G1" s="247"/>
      <c r="AG1" t="s">
        <v>72</v>
      </c>
    </row>
    <row r="2" spans="1:60" ht="24.95" customHeight="1" x14ac:dyDescent="0.2">
      <c r="A2" s="143" t="s">
        <v>7</v>
      </c>
      <c r="B2" s="49" t="s">
        <v>43</v>
      </c>
      <c r="C2" s="248" t="s">
        <v>44</v>
      </c>
      <c r="D2" s="249"/>
      <c r="E2" s="249"/>
      <c r="F2" s="249"/>
      <c r="G2" s="250"/>
      <c r="AG2" t="s">
        <v>73</v>
      </c>
    </row>
    <row r="3" spans="1:60" ht="24.95" customHeight="1" x14ac:dyDescent="0.2">
      <c r="A3" s="143" t="s">
        <v>8</v>
      </c>
      <c r="B3" s="49" t="s">
        <v>47</v>
      </c>
      <c r="C3" s="248" t="s">
        <v>48</v>
      </c>
      <c r="D3" s="249"/>
      <c r="E3" s="249"/>
      <c r="F3" s="249"/>
      <c r="G3" s="250"/>
      <c r="AC3" s="125" t="s">
        <v>73</v>
      </c>
      <c r="AG3" t="s">
        <v>74</v>
      </c>
    </row>
    <row r="4" spans="1:60" ht="24.95" customHeight="1" x14ac:dyDescent="0.2">
      <c r="A4" s="144" t="s">
        <v>9</v>
      </c>
      <c r="B4" s="145" t="s">
        <v>51</v>
      </c>
      <c r="C4" s="251" t="s">
        <v>52</v>
      </c>
      <c r="D4" s="252"/>
      <c r="E4" s="252"/>
      <c r="F4" s="252"/>
      <c r="G4" s="253"/>
      <c r="AG4" t="s">
        <v>75</v>
      </c>
    </row>
    <row r="5" spans="1:60" x14ac:dyDescent="0.2">
      <c r="D5" s="10"/>
    </row>
    <row r="6" spans="1:60" ht="38.25" x14ac:dyDescent="0.2">
      <c r="A6" s="147" t="s">
        <v>76</v>
      </c>
      <c r="B6" s="149" t="s">
        <v>77</v>
      </c>
      <c r="C6" s="149" t="s">
        <v>78</v>
      </c>
      <c r="D6" s="148" t="s">
        <v>79</v>
      </c>
      <c r="E6" s="147" t="s">
        <v>80</v>
      </c>
      <c r="F6" s="146" t="s">
        <v>81</v>
      </c>
      <c r="G6" s="147" t="s">
        <v>29</v>
      </c>
      <c r="H6" s="150" t="s">
        <v>30</v>
      </c>
      <c r="I6" s="150" t="s">
        <v>82</v>
      </c>
      <c r="J6" s="150" t="s">
        <v>31</v>
      </c>
      <c r="K6" s="150" t="s">
        <v>83</v>
      </c>
      <c r="L6" s="150" t="s">
        <v>84</v>
      </c>
      <c r="M6" s="150" t="s">
        <v>85</v>
      </c>
      <c r="N6" s="150" t="s">
        <v>86</v>
      </c>
      <c r="O6" s="150" t="s">
        <v>87</v>
      </c>
      <c r="P6" s="150" t="s">
        <v>88</v>
      </c>
      <c r="Q6" s="150" t="s">
        <v>89</v>
      </c>
      <c r="R6" s="150" t="s">
        <v>90</v>
      </c>
      <c r="S6" s="150" t="s">
        <v>91</v>
      </c>
      <c r="T6" s="150" t="s">
        <v>92</v>
      </c>
      <c r="U6" s="150" t="s">
        <v>93</v>
      </c>
      <c r="V6" s="150" t="s">
        <v>94</v>
      </c>
      <c r="W6" s="150" t="s">
        <v>95</v>
      </c>
      <c r="X6" s="150" t="s">
        <v>96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60" x14ac:dyDescent="0.2">
      <c r="A8" s="164" t="s">
        <v>97</v>
      </c>
      <c r="B8" s="165" t="s">
        <v>65</v>
      </c>
      <c r="C8" s="185" t="s">
        <v>66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X8" s="163"/>
      <c r="AG8" t="s">
        <v>98</v>
      </c>
    </row>
    <row r="9" spans="1:60" outlineLevel="1" x14ac:dyDescent="0.2">
      <c r="A9" s="177">
        <v>1</v>
      </c>
      <c r="B9" s="178" t="s">
        <v>194</v>
      </c>
      <c r="C9" s="186" t="s">
        <v>66</v>
      </c>
      <c r="D9" s="179" t="s">
        <v>195</v>
      </c>
      <c r="E9" s="180">
        <v>1</v>
      </c>
      <c r="F9" s="181"/>
      <c r="G9" s="182">
        <f>ROUND(E9*F9,2)</f>
        <v>0</v>
      </c>
      <c r="H9" s="181"/>
      <c r="I9" s="182">
        <f>ROUND(E9*H9,2)</f>
        <v>0</v>
      </c>
      <c r="J9" s="181"/>
      <c r="K9" s="182">
        <f>ROUND(E9*J9,2)</f>
        <v>0</v>
      </c>
      <c r="L9" s="182">
        <v>21</v>
      </c>
      <c r="M9" s="182">
        <f>G9*(1+L9/100)</f>
        <v>0</v>
      </c>
      <c r="N9" s="182">
        <v>0</v>
      </c>
      <c r="O9" s="182">
        <f>ROUND(E9*N9,2)</f>
        <v>0</v>
      </c>
      <c r="P9" s="182">
        <v>0</v>
      </c>
      <c r="Q9" s="182">
        <f>ROUND(E9*P9,2)</f>
        <v>0</v>
      </c>
      <c r="R9" s="182"/>
      <c r="S9" s="182" t="s">
        <v>141</v>
      </c>
      <c r="T9" s="183" t="s">
        <v>103</v>
      </c>
      <c r="U9" s="160">
        <v>0</v>
      </c>
      <c r="V9" s="160">
        <f>ROUND(E9*U9,2)</f>
        <v>0</v>
      </c>
      <c r="W9" s="160"/>
      <c r="X9" s="160" t="s">
        <v>196</v>
      </c>
      <c r="Y9" s="151"/>
      <c r="Z9" s="151"/>
      <c r="AA9" s="151"/>
      <c r="AB9" s="151"/>
      <c r="AC9" s="151"/>
      <c r="AD9" s="151"/>
      <c r="AE9" s="151"/>
      <c r="AF9" s="151"/>
      <c r="AG9" s="151" t="s">
        <v>197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x14ac:dyDescent="0.2">
      <c r="A10" s="164" t="s">
        <v>97</v>
      </c>
      <c r="B10" s="165" t="s">
        <v>67</v>
      </c>
      <c r="C10" s="185" t="s">
        <v>68</v>
      </c>
      <c r="D10" s="166"/>
      <c r="E10" s="167"/>
      <c r="F10" s="168"/>
      <c r="G10" s="168">
        <f>SUMIF(AG11:AG11,"&lt;&gt;NOR",G11:G11)</f>
        <v>0</v>
      </c>
      <c r="H10" s="168"/>
      <c r="I10" s="168">
        <f>SUM(I11:I11)</f>
        <v>0</v>
      </c>
      <c r="J10" s="168"/>
      <c r="K10" s="168">
        <f>SUM(K11:K11)</f>
        <v>0</v>
      </c>
      <c r="L10" s="168"/>
      <c r="M10" s="168">
        <f>SUM(M11:M11)</f>
        <v>0</v>
      </c>
      <c r="N10" s="168"/>
      <c r="O10" s="168">
        <f>SUM(O11:O11)</f>
        <v>0</v>
      </c>
      <c r="P10" s="168"/>
      <c r="Q10" s="168">
        <f>SUM(Q11:Q11)</f>
        <v>0</v>
      </c>
      <c r="R10" s="168"/>
      <c r="S10" s="168"/>
      <c r="T10" s="169"/>
      <c r="U10" s="163"/>
      <c r="V10" s="163">
        <f>SUM(V11:V11)</f>
        <v>0</v>
      </c>
      <c r="W10" s="163"/>
      <c r="X10" s="163"/>
      <c r="AG10" t="s">
        <v>98</v>
      </c>
    </row>
    <row r="11" spans="1:60" outlineLevel="1" x14ac:dyDescent="0.2">
      <c r="A11" s="170">
        <v>2</v>
      </c>
      <c r="B11" s="171" t="s">
        <v>198</v>
      </c>
      <c r="C11" s="187" t="s">
        <v>68</v>
      </c>
      <c r="D11" s="172" t="s">
        <v>195</v>
      </c>
      <c r="E11" s="173">
        <v>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5"/>
      <c r="S11" s="175" t="s">
        <v>141</v>
      </c>
      <c r="T11" s="176" t="s">
        <v>103</v>
      </c>
      <c r="U11" s="160">
        <v>0</v>
      </c>
      <c r="V11" s="160">
        <f>ROUND(E11*U11,2)</f>
        <v>0</v>
      </c>
      <c r="W11" s="160"/>
      <c r="X11" s="160" t="s">
        <v>196</v>
      </c>
      <c r="Y11" s="151"/>
      <c r="Z11" s="151"/>
      <c r="AA11" s="151"/>
      <c r="AB11" s="151"/>
      <c r="AC11" s="151"/>
      <c r="AD11" s="151"/>
      <c r="AE11" s="151"/>
      <c r="AF11" s="151"/>
      <c r="AG11" s="151" t="s">
        <v>197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x14ac:dyDescent="0.2">
      <c r="A12" s="3"/>
      <c r="B12" s="4"/>
      <c r="C12" s="189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>
        <v>15</v>
      </c>
      <c r="AF12">
        <v>21</v>
      </c>
      <c r="AG12" t="s">
        <v>84</v>
      </c>
    </row>
    <row r="13" spans="1:60" x14ac:dyDescent="0.2">
      <c r="A13" s="154"/>
      <c r="B13" s="155" t="s">
        <v>29</v>
      </c>
      <c r="C13" s="190"/>
      <c r="D13" s="156"/>
      <c r="E13" s="157"/>
      <c r="F13" s="157"/>
      <c r="G13" s="184">
        <f>G8+G10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f>SUMIF(L7:L11,AE12,G7:G11)</f>
        <v>0</v>
      </c>
      <c r="AF13">
        <f>SUMIF(L7:L11,AF12,G7:G11)</f>
        <v>0</v>
      </c>
      <c r="AG13" t="s">
        <v>192</v>
      </c>
    </row>
    <row r="14" spans="1:60" x14ac:dyDescent="0.2">
      <c r="C14" s="191"/>
      <c r="D14" s="10"/>
      <c r="AG14" t="s">
        <v>193</v>
      </c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2+cGiO8zNINNAQySRsUPM+S3BSpC0/NgzWc3VYWeWhZdwK2zdICpVRsVfsZDzAIZDrPxc/tLYuqz8OS1pF/5g==" saltValue="g8sicGjOSSuYZdhBYNNpb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2 Pol</vt:lpstr>
      <vt:lpstr>01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 Pol'!Názvy_tisku</vt:lpstr>
      <vt:lpstr>'01 3 Pol'!Názvy_tisku</vt:lpstr>
      <vt:lpstr>oadresa</vt:lpstr>
      <vt:lpstr>Stavba!Objednatel</vt:lpstr>
      <vt:lpstr>Stavba!Objekt</vt:lpstr>
      <vt:lpstr>'01 2 Pol'!Oblast_tisku</vt:lpstr>
      <vt:lpstr>'01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2019-03-19T12:27:02Z</cp:lastPrinted>
  <dcterms:created xsi:type="dcterms:W3CDTF">2009-04-08T07:15:50Z</dcterms:created>
  <dcterms:modified xsi:type="dcterms:W3CDTF">2021-06-02T06:57:14Z</dcterms:modified>
</cp:coreProperties>
</file>