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1 Přístavba\D.2 IO\IO 420\"/>
    </mc:Choice>
  </mc:AlternateContent>
  <xr:revisionPtr revIDLastSave="0" documentId="13_ncr:1_{84C38B09-0B77-4A10-BD76-2299B86C815C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Rekapitulace stavby" sheetId="1" r:id="rId1"/>
    <sheet name="IO 420 - AREÁLOVÉ ROZVODY..." sheetId="5" r:id="rId2"/>
  </sheets>
  <definedNames>
    <definedName name="_xlnm._FilterDatabase" localSheetId="1" hidden="1">'IO 420 - AREÁLOVÉ ROZVODY...'!$C$122:$K$235</definedName>
    <definedName name="_xlnm.Print_Titles" localSheetId="1">'IO 420 - AREÁLOVÉ ROZVODY...'!$122:$122</definedName>
    <definedName name="_xlnm.Print_Titles" localSheetId="0">'Rekapitulace stavby'!$92:$92</definedName>
    <definedName name="_xlnm.Print_Area" localSheetId="1">'IO 420 - AREÁLOVÉ ROZVODY...'!$C$4:$J$76,'IO 420 - AREÁLOVÉ ROZVODY...'!$C$82:$J$104,'IO 420 - AREÁLOVÉ ROZVODY...'!$C$110:$K$235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95" i="1" s="1"/>
  <c r="J35" i="5"/>
  <c r="AX95" i="1" s="1"/>
  <c r="BI235" i="5"/>
  <c r="BH235" i="5"/>
  <c r="BG235" i="5"/>
  <c r="BF235" i="5"/>
  <c r="T235" i="5"/>
  <c r="T234" i="5"/>
  <c r="T233" i="5" s="1"/>
  <c r="R235" i="5"/>
  <c r="R234" i="5" s="1"/>
  <c r="R233" i="5" s="1"/>
  <c r="P235" i="5"/>
  <c r="P234" i="5" s="1"/>
  <c r="P233" i="5" s="1"/>
  <c r="BK235" i="5"/>
  <c r="BK234" i="5" s="1"/>
  <c r="J235" i="5"/>
  <c r="BE235" i="5" s="1"/>
  <c r="BI232" i="5"/>
  <c r="BH232" i="5"/>
  <c r="BG232" i="5"/>
  <c r="BF232" i="5"/>
  <c r="T232" i="5"/>
  <c r="R232" i="5"/>
  <c r="P232" i="5"/>
  <c r="BK232" i="5"/>
  <c r="J232" i="5"/>
  <c r="BE232" i="5" s="1"/>
  <c r="BI231" i="5"/>
  <c r="BH231" i="5"/>
  <c r="BG231" i="5"/>
  <c r="BF231" i="5"/>
  <c r="T231" i="5"/>
  <c r="R231" i="5"/>
  <c r="P231" i="5"/>
  <c r="BK231" i="5"/>
  <c r="J231" i="5"/>
  <c r="BE231" i="5" s="1"/>
  <c r="BI229" i="5"/>
  <c r="BH229" i="5"/>
  <c r="BG229" i="5"/>
  <c r="BF229" i="5"/>
  <c r="T229" i="5"/>
  <c r="T227" i="5" s="1"/>
  <c r="R229" i="5"/>
  <c r="P229" i="5"/>
  <c r="BK229" i="5"/>
  <c r="J229" i="5"/>
  <c r="BE229" i="5" s="1"/>
  <c r="BI228" i="5"/>
  <c r="BH228" i="5"/>
  <c r="BG228" i="5"/>
  <c r="BF228" i="5"/>
  <c r="T228" i="5"/>
  <c r="R228" i="5"/>
  <c r="P228" i="5"/>
  <c r="BK228" i="5"/>
  <c r="J228" i="5"/>
  <c r="BE228" i="5" s="1"/>
  <c r="BI225" i="5"/>
  <c r="BH225" i="5"/>
  <c r="BG225" i="5"/>
  <c r="BF225" i="5"/>
  <c r="T225" i="5"/>
  <c r="R225" i="5"/>
  <c r="P225" i="5"/>
  <c r="BK225" i="5"/>
  <c r="J225" i="5"/>
  <c r="BE225" i="5"/>
  <c r="BI223" i="5"/>
  <c r="BH223" i="5"/>
  <c r="BG223" i="5"/>
  <c r="BF223" i="5"/>
  <c r="T223" i="5"/>
  <c r="R223" i="5"/>
  <c r="P223" i="5"/>
  <c r="BK223" i="5"/>
  <c r="J223" i="5"/>
  <c r="BE223" i="5" s="1"/>
  <c r="BI221" i="5"/>
  <c r="BH221" i="5"/>
  <c r="BG221" i="5"/>
  <c r="BF221" i="5"/>
  <c r="T221" i="5"/>
  <c r="R221" i="5"/>
  <c r="P221" i="5"/>
  <c r="BK221" i="5"/>
  <c r="J221" i="5"/>
  <c r="BE221" i="5" s="1"/>
  <c r="BI219" i="5"/>
  <c r="BH219" i="5"/>
  <c r="BG219" i="5"/>
  <c r="BF219" i="5"/>
  <c r="T219" i="5"/>
  <c r="R219" i="5"/>
  <c r="P219" i="5"/>
  <c r="BK219" i="5"/>
  <c r="J219" i="5"/>
  <c r="BE219" i="5" s="1"/>
  <c r="BI217" i="5"/>
  <c r="BH217" i="5"/>
  <c r="BG217" i="5"/>
  <c r="BF217" i="5"/>
  <c r="T217" i="5"/>
  <c r="R217" i="5"/>
  <c r="P217" i="5"/>
  <c r="BK217" i="5"/>
  <c r="J217" i="5"/>
  <c r="BE217" i="5" s="1"/>
  <c r="BI215" i="5"/>
  <c r="BH215" i="5"/>
  <c r="BG215" i="5"/>
  <c r="BF215" i="5"/>
  <c r="T215" i="5"/>
  <c r="R215" i="5"/>
  <c r="P215" i="5"/>
  <c r="BK215" i="5"/>
  <c r="J215" i="5"/>
  <c r="BE215" i="5" s="1"/>
  <c r="BI213" i="5"/>
  <c r="BH213" i="5"/>
  <c r="BG213" i="5"/>
  <c r="BF213" i="5"/>
  <c r="T213" i="5"/>
  <c r="R213" i="5"/>
  <c r="P213" i="5"/>
  <c r="BK213" i="5"/>
  <c r="J213" i="5"/>
  <c r="BE213" i="5" s="1"/>
  <c r="BI211" i="5"/>
  <c r="BH211" i="5"/>
  <c r="BG211" i="5"/>
  <c r="BF211" i="5"/>
  <c r="T211" i="5"/>
  <c r="R211" i="5"/>
  <c r="P211" i="5"/>
  <c r="BK211" i="5"/>
  <c r="J211" i="5"/>
  <c r="BE211" i="5" s="1"/>
  <c r="BI209" i="5"/>
  <c r="BH209" i="5"/>
  <c r="BG209" i="5"/>
  <c r="BF209" i="5"/>
  <c r="T209" i="5"/>
  <c r="R209" i="5"/>
  <c r="P209" i="5"/>
  <c r="BK209" i="5"/>
  <c r="J209" i="5"/>
  <c r="BE209" i="5"/>
  <c r="BI207" i="5"/>
  <c r="BH207" i="5"/>
  <c r="BG207" i="5"/>
  <c r="BF207" i="5"/>
  <c r="T207" i="5"/>
  <c r="R207" i="5"/>
  <c r="P207" i="5"/>
  <c r="BK207" i="5"/>
  <c r="J207" i="5"/>
  <c r="BE207" i="5" s="1"/>
  <c r="BI205" i="5"/>
  <c r="BH205" i="5"/>
  <c r="BG205" i="5"/>
  <c r="BF205" i="5"/>
  <c r="T205" i="5"/>
  <c r="R205" i="5"/>
  <c r="P205" i="5"/>
  <c r="BK205" i="5"/>
  <c r="J205" i="5"/>
  <c r="BE205" i="5" s="1"/>
  <c r="BI203" i="5"/>
  <c r="BH203" i="5"/>
  <c r="BG203" i="5"/>
  <c r="BF203" i="5"/>
  <c r="T203" i="5"/>
  <c r="R203" i="5"/>
  <c r="P203" i="5"/>
  <c r="BK203" i="5"/>
  <c r="J203" i="5"/>
  <c r="BE203" i="5" s="1"/>
  <c r="BI201" i="5"/>
  <c r="BH201" i="5"/>
  <c r="BG201" i="5"/>
  <c r="BF201" i="5"/>
  <c r="T201" i="5"/>
  <c r="R201" i="5"/>
  <c r="P201" i="5"/>
  <c r="BK201" i="5"/>
  <c r="J201" i="5"/>
  <c r="BE201" i="5"/>
  <c r="BI199" i="5"/>
  <c r="BH199" i="5"/>
  <c r="BG199" i="5"/>
  <c r="BF199" i="5"/>
  <c r="T199" i="5"/>
  <c r="R199" i="5"/>
  <c r="P199" i="5"/>
  <c r="BK199" i="5"/>
  <c r="J199" i="5"/>
  <c r="BE199" i="5" s="1"/>
  <c r="BI197" i="5"/>
  <c r="BH197" i="5"/>
  <c r="BG197" i="5"/>
  <c r="BF197" i="5"/>
  <c r="T197" i="5"/>
  <c r="R197" i="5"/>
  <c r="P197" i="5"/>
  <c r="BK197" i="5"/>
  <c r="J197" i="5"/>
  <c r="BE197" i="5" s="1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/>
  <c r="BI191" i="5"/>
  <c r="BH191" i="5"/>
  <c r="BG191" i="5"/>
  <c r="BF191" i="5"/>
  <c r="T191" i="5"/>
  <c r="R191" i="5"/>
  <c r="P191" i="5"/>
  <c r="BK191" i="5"/>
  <c r="J191" i="5"/>
  <c r="BE191" i="5" s="1"/>
  <c r="BI189" i="5"/>
  <c r="BH189" i="5"/>
  <c r="BG189" i="5"/>
  <c r="BF189" i="5"/>
  <c r="T189" i="5"/>
  <c r="R189" i="5"/>
  <c r="P189" i="5"/>
  <c r="BK189" i="5"/>
  <c r="J189" i="5"/>
  <c r="BE189" i="5" s="1"/>
  <c r="BI187" i="5"/>
  <c r="BH187" i="5"/>
  <c r="BG187" i="5"/>
  <c r="BF187" i="5"/>
  <c r="T187" i="5"/>
  <c r="R187" i="5"/>
  <c r="P187" i="5"/>
  <c r="BK187" i="5"/>
  <c r="J187" i="5"/>
  <c r="BE187" i="5" s="1"/>
  <c r="BI185" i="5"/>
  <c r="BH185" i="5"/>
  <c r="BG185" i="5"/>
  <c r="BF185" i="5"/>
  <c r="T185" i="5"/>
  <c r="R185" i="5"/>
  <c r="P185" i="5"/>
  <c r="BK185" i="5"/>
  <c r="J185" i="5"/>
  <c r="BE185" i="5"/>
  <c r="BI183" i="5"/>
  <c r="BH183" i="5"/>
  <c r="BG183" i="5"/>
  <c r="BF183" i="5"/>
  <c r="T183" i="5"/>
  <c r="R183" i="5"/>
  <c r="P183" i="5"/>
  <c r="BK183" i="5"/>
  <c r="J183" i="5"/>
  <c r="BE183" i="5" s="1"/>
  <c r="BI181" i="5"/>
  <c r="BH181" i="5"/>
  <c r="BG181" i="5"/>
  <c r="BF181" i="5"/>
  <c r="T181" i="5"/>
  <c r="R181" i="5"/>
  <c r="P181" i="5"/>
  <c r="BK181" i="5"/>
  <c r="J181" i="5"/>
  <c r="BE181" i="5" s="1"/>
  <c r="BI179" i="5"/>
  <c r="BH179" i="5"/>
  <c r="BG179" i="5"/>
  <c r="BF179" i="5"/>
  <c r="T179" i="5"/>
  <c r="R179" i="5"/>
  <c r="P179" i="5"/>
  <c r="BK179" i="5"/>
  <c r="J179" i="5"/>
  <c r="BE179" i="5" s="1"/>
  <c r="BI177" i="5"/>
  <c r="BH177" i="5"/>
  <c r="BG177" i="5"/>
  <c r="BF177" i="5"/>
  <c r="T177" i="5"/>
  <c r="R177" i="5"/>
  <c r="P177" i="5"/>
  <c r="BK177" i="5"/>
  <c r="J177" i="5"/>
  <c r="BE177" i="5"/>
  <c r="BI175" i="5"/>
  <c r="BH175" i="5"/>
  <c r="BG175" i="5"/>
  <c r="BF175" i="5"/>
  <c r="T175" i="5"/>
  <c r="R175" i="5"/>
  <c r="P175" i="5"/>
  <c r="BK175" i="5"/>
  <c r="J175" i="5"/>
  <c r="BE175" i="5" s="1"/>
  <c r="BI173" i="5"/>
  <c r="BH173" i="5"/>
  <c r="BG173" i="5"/>
  <c r="BF173" i="5"/>
  <c r="T173" i="5"/>
  <c r="R173" i="5"/>
  <c r="P173" i="5"/>
  <c r="BK173" i="5"/>
  <c r="J173" i="5"/>
  <c r="BE173" i="5" s="1"/>
  <c r="BI171" i="5"/>
  <c r="BH171" i="5"/>
  <c r="BG171" i="5"/>
  <c r="BF171" i="5"/>
  <c r="T171" i="5"/>
  <c r="R171" i="5"/>
  <c r="P171" i="5"/>
  <c r="BK171" i="5"/>
  <c r="J171" i="5"/>
  <c r="BE171" i="5" s="1"/>
  <c r="BI169" i="5"/>
  <c r="BH169" i="5"/>
  <c r="BG169" i="5"/>
  <c r="BF169" i="5"/>
  <c r="T169" i="5"/>
  <c r="R169" i="5"/>
  <c r="P169" i="5"/>
  <c r="BK169" i="5"/>
  <c r="J169" i="5"/>
  <c r="BE169" i="5"/>
  <c r="BI167" i="5"/>
  <c r="BH167" i="5"/>
  <c r="BG167" i="5"/>
  <c r="BF167" i="5"/>
  <c r="T167" i="5"/>
  <c r="R167" i="5"/>
  <c r="P167" i="5"/>
  <c r="BK167" i="5"/>
  <c r="J167" i="5"/>
  <c r="BE167" i="5" s="1"/>
  <c r="BI165" i="5"/>
  <c r="BH165" i="5"/>
  <c r="BG165" i="5"/>
  <c r="BF165" i="5"/>
  <c r="T165" i="5"/>
  <c r="R165" i="5"/>
  <c r="P165" i="5"/>
  <c r="BK165" i="5"/>
  <c r="J165" i="5"/>
  <c r="BE165" i="5" s="1"/>
  <c r="BI163" i="5"/>
  <c r="BH163" i="5"/>
  <c r="BG163" i="5"/>
  <c r="BF163" i="5"/>
  <c r="T163" i="5"/>
  <c r="R163" i="5"/>
  <c r="P163" i="5"/>
  <c r="BK163" i="5"/>
  <c r="J163" i="5"/>
  <c r="BE163" i="5" s="1"/>
  <c r="BI161" i="5"/>
  <c r="BH161" i="5"/>
  <c r="BG161" i="5"/>
  <c r="BF161" i="5"/>
  <c r="T161" i="5"/>
  <c r="R161" i="5"/>
  <c r="P161" i="5"/>
  <c r="BK161" i="5"/>
  <c r="J161" i="5"/>
  <c r="BE161" i="5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R157" i="5"/>
  <c r="P157" i="5"/>
  <c r="BK157" i="5"/>
  <c r="J157" i="5"/>
  <c r="BE157" i="5" s="1"/>
  <c r="BI155" i="5"/>
  <c r="BH155" i="5"/>
  <c r="BG155" i="5"/>
  <c r="BF155" i="5"/>
  <c r="T155" i="5"/>
  <c r="R155" i="5"/>
  <c r="R154" i="5"/>
  <c r="P155" i="5"/>
  <c r="BK155" i="5"/>
  <c r="BK154" i="5" s="1"/>
  <c r="J154" i="5" s="1"/>
  <c r="J100" i="5" s="1"/>
  <c r="J155" i="5"/>
  <c r="BE155" i="5" s="1"/>
  <c r="BI151" i="5"/>
  <c r="BH151" i="5"/>
  <c r="BG151" i="5"/>
  <c r="BF151" i="5"/>
  <c r="T151" i="5"/>
  <c r="T150" i="5" s="1"/>
  <c r="R151" i="5"/>
  <c r="R150" i="5"/>
  <c r="P151" i="5"/>
  <c r="P150" i="5" s="1"/>
  <c r="BK151" i="5"/>
  <c r="BK150" i="5" s="1"/>
  <c r="J150" i="5" s="1"/>
  <c r="J99" i="5" s="1"/>
  <c r="J151" i="5"/>
  <c r="BE151" i="5" s="1"/>
  <c r="BI148" i="5"/>
  <c r="BH148" i="5"/>
  <c r="BG148" i="5"/>
  <c r="BF148" i="5"/>
  <c r="T148" i="5"/>
  <c r="R148" i="5"/>
  <c r="P148" i="5"/>
  <c r="BK148" i="5"/>
  <c r="J148" i="5"/>
  <c r="BE148" i="5" s="1"/>
  <c r="BI145" i="5"/>
  <c r="BH145" i="5"/>
  <c r="BG145" i="5"/>
  <c r="BF145" i="5"/>
  <c r="T145" i="5"/>
  <c r="R145" i="5"/>
  <c r="P145" i="5"/>
  <c r="BK145" i="5"/>
  <c r="J145" i="5"/>
  <c r="BE145" i="5"/>
  <c r="BI143" i="5"/>
  <c r="BH143" i="5"/>
  <c r="BG143" i="5"/>
  <c r="BF143" i="5"/>
  <c r="T143" i="5"/>
  <c r="R143" i="5"/>
  <c r="P143" i="5"/>
  <c r="BK143" i="5"/>
  <c r="J143" i="5"/>
  <c r="BE143" i="5" s="1"/>
  <c r="BI141" i="5"/>
  <c r="BH141" i="5"/>
  <c r="BG141" i="5"/>
  <c r="BF141" i="5"/>
  <c r="T141" i="5"/>
  <c r="R141" i="5"/>
  <c r="P141" i="5"/>
  <c r="BK141" i="5"/>
  <c r="J141" i="5"/>
  <c r="BE141" i="5" s="1"/>
  <c r="BI139" i="5"/>
  <c r="BH139" i="5"/>
  <c r="BG139" i="5"/>
  <c r="BF139" i="5"/>
  <c r="T139" i="5"/>
  <c r="R139" i="5"/>
  <c r="P139" i="5"/>
  <c r="BK139" i="5"/>
  <c r="J139" i="5"/>
  <c r="BE139" i="5" s="1"/>
  <c r="BI135" i="5"/>
  <c r="BH135" i="5"/>
  <c r="BG135" i="5"/>
  <c r="BF135" i="5"/>
  <c r="T135" i="5"/>
  <c r="R135" i="5"/>
  <c r="P135" i="5"/>
  <c r="BK135" i="5"/>
  <c r="J135" i="5"/>
  <c r="BE135" i="5"/>
  <c r="BI133" i="5"/>
  <c r="BH133" i="5"/>
  <c r="BG133" i="5"/>
  <c r="BF133" i="5"/>
  <c r="T133" i="5"/>
  <c r="R133" i="5"/>
  <c r="P133" i="5"/>
  <c r="BK133" i="5"/>
  <c r="J133" i="5"/>
  <c r="BE133" i="5" s="1"/>
  <c r="BI126" i="5"/>
  <c r="BH126" i="5"/>
  <c r="BG126" i="5"/>
  <c r="BF126" i="5"/>
  <c r="T126" i="5"/>
  <c r="R126" i="5"/>
  <c r="P126" i="5"/>
  <c r="BK126" i="5"/>
  <c r="J126" i="5"/>
  <c r="BE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3" i="5" s="1"/>
  <c r="AS94" i="1"/>
  <c r="L90" i="1"/>
  <c r="AM90" i="1"/>
  <c r="AM89" i="1"/>
  <c r="L89" i="1"/>
  <c r="AM87" i="1"/>
  <c r="L87" i="1"/>
  <c r="L85" i="1"/>
  <c r="L84" i="1"/>
  <c r="J34" i="5" l="1"/>
  <c r="AW95" i="1" s="1"/>
  <c r="E85" i="5"/>
  <c r="J117" i="5"/>
  <c r="F36" i="5"/>
  <c r="BC95" i="1" s="1"/>
  <c r="F120" i="5"/>
  <c r="T154" i="5"/>
  <c r="P227" i="5"/>
  <c r="BK125" i="5"/>
  <c r="BK124" i="5" s="1"/>
  <c r="P125" i="5"/>
  <c r="BA94" i="1"/>
  <c r="W30" i="1" s="1"/>
  <c r="R125" i="5"/>
  <c r="BK227" i="5"/>
  <c r="J227" i="5" s="1"/>
  <c r="J101" i="5" s="1"/>
  <c r="R227" i="5"/>
  <c r="F34" i="5"/>
  <c r="BA95" i="1" s="1"/>
  <c r="T125" i="5"/>
  <c r="T124" i="5" s="1"/>
  <c r="T123" i="5" s="1"/>
  <c r="J33" i="5"/>
  <c r="AV95" i="1" s="1"/>
  <c r="AT95" i="1" s="1"/>
  <c r="F33" i="5"/>
  <c r="AZ95" i="1" s="1"/>
  <c r="P154" i="5"/>
  <c r="P124" i="5" s="1"/>
  <c r="P123" i="5" s="1"/>
  <c r="AU95" i="1" s="1"/>
  <c r="J234" i="5"/>
  <c r="J103" i="5" s="1"/>
  <c r="BK233" i="5"/>
  <c r="J233" i="5" s="1"/>
  <c r="J102" i="5" s="1"/>
  <c r="R124" i="5"/>
  <c r="R123" i="5" s="1"/>
  <c r="F35" i="5"/>
  <c r="BB95" i="1" s="1"/>
  <c r="F37" i="5"/>
  <c r="BD95" i="1" s="1"/>
  <c r="J125" i="5" l="1"/>
  <c r="J98" i="5" s="1"/>
  <c r="AW94" i="1"/>
  <c r="AK30" i="1" s="1"/>
  <c r="BD94" i="1"/>
  <c r="W33" i="1" s="1"/>
  <c r="BC94" i="1"/>
  <c r="BB94" i="1"/>
  <c r="AU94" i="1"/>
  <c r="J124" i="5"/>
  <c r="J97" i="5" s="1"/>
  <c r="BK123" i="5"/>
  <c r="J123" i="5" s="1"/>
  <c r="AZ94" i="1"/>
  <c r="AY94" i="1" l="1"/>
  <c r="W32" i="1"/>
  <c r="AX94" i="1"/>
  <c r="W31" i="1"/>
  <c r="AV94" i="1"/>
  <c r="W29" i="1"/>
  <c r="J30" i="5"/>
  <c r="J96" i="5"/>
  <c r="AK29" i="1" l="1"/>
  <c r="AT94" i="1"/>
  <c r="J39" i="5"/>
  <c r="AG95" i="1"/>
  <c r="AN95" i="1" s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<sst xmlns="http://schemas.openxmlformats.org/spreadsheetml/2006/main" count="1522" uniqueCount="365">
  <si>
    <t>Export Komplet</t>
  </si>
  <si>
    <t/>
  </si>
  <si>
    <t>2.0</t>
  </si>
  <si>
    <t>False</t>
  </si>
  <si>
    <t>{e5e1c36e-cd2d-4512-b822-5b5fea4675ba}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</si>
  <si>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</si>
  <si>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</si>
  <si>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</si>
  <si>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</si>
  <si>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</si>
  <si>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</si>
  <si>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</si>
  <si>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</si>
  <si>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</si>
  <si>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179AR1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</si>
  <si>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</si>
  <si>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</si>
  <si>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</si>
  <si>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</si>
  <si>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</si>
  <si>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</si>
  <si>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</si>
  <si>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</si>
  <si>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30. 6. 2020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</si>
  <si>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</si>
  <si>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</si>
  <si>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</si>
  <si>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</si>
  <si>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</si>
  <si>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</si>
  <si>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</si>
  <si>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</si>
  <si>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</si>
  <si>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</si>
  <si>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</si>
  <si>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</si>
  <si>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Revize 4.6.2021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</si>
  <si>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</si>
  <si>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</si>
  <si>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</si>
  <si>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</si>
  <si>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</si>
  <si>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</si>
  <si>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</si>
  <si>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</si>
  <si>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</si>
  <si>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</si>
  <si>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</si>
  <si>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</si>
  <si>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</si>
  <si>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</si>
  <si>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</si>
  <si>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</si>
  <si>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</si>
  <si>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</si>
  <si>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</si>
  <si>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</si>
  <si>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</si>
  <si>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</si>
  <si>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</si>
  <si>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</si>
  <si>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</si>
  <si>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</si>
  <si>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</si>
  <si>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</si>
  <si>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</si>
  <si>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</si>
  <si>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</si>
  <si>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</si>
  <si>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</si>
  <si>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</si>
  <si>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</si>
  <si>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</si>
  <si>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</si>
  <si>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</si>
  <si>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</si>
  <si>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</si>
  <si>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</si>
  <si>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</si>
  <si>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</si>
  <si>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</si>
  <si>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</si>
  <si>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</si>
  <si>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</si>
  <si>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</si>
  <si>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IO 420</t>
  </si>
  <si>
    <t>AREÁLOVÉ ROZVODY KANALIZACE JEDNOTNÉ</t>
  </si>
  <si>
    <t>{6fb8befd-a6cd-455f-87b4-7b436a4f5cb5}</t>
  </si>
  <si>
    <t>F1</t>
  </si>
  <si>
    <t>výkop rýha</t>
  </si>
  <si>
    <t>lože</t>
  </si>
  <si>
    <t>KRYCÍ LIST SOUPISU PRACÍ</t>
  </si>
  <si>
    <t>F4</t>
  </si>
  <si>
    <t>obsyp celkem</t>
  </si>
  <si>
    <t>F6</t>
  </si>
  <si>
    <t>vytlačená kubatura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</si>
  <si>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</si>
  <si>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</si>
  <si>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</si>
  <si>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</si>
  <si>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</si>
  <si>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</si>
  <si>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</si>
  <si>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</si>
  <si>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</si>
  <si>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</si>
  <si>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</si>
  <si>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</si>
  <si>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</si>
  <si>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</si>
  <si>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</si>
  <si>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</si>
  <si>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</si>
  <si>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</si>
  <si>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</si>
  <si>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</si>
  <si>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</si>
  <si>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</si>
  <si>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</si>
  <si>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</si>
  <si>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</si>
  <si>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</si>
  <si>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</si>
  <si>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</si>
  <si>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</si>
  <si>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</si>
  <si>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m3</t>
  </si>
  <si>
    <t>4</t>
  </si>
  <si>
    <t>VV</t>
  </si>
  <si>
    <t>Součet</t>
  </si>
  <si>
    <t>161101101</t>
  </si>
  <si>
    <t>Svislé přemístění výkopku z horniny tř. 1 až 4 hl výkopu do 2,5 m</t>
  </si>
  <si>
    <t>3</t>
  </si>
  <si>
    <t>162701105</t>
  </si>
  <si>
    <t>Vodorovné přemístění do 10000 m výkopku/sypaniny z horniny tř. 1 až 4</t>
  </si>
  <si>
    <t>F3+F4</t>
  </si>
  <si>
    <t>171201201</t>
  </si>
  <si>
    <t>Uložení sypaniny na skládky</t>
  </si>
  <si>
    <t>5</t>
  </si>
  <si>
    <t>174101101</t>
  </si>
  <si>
    <t>Zásyp jam, šachet rýh nebo kolem objektů sypaninou se zhutněním</t>
  </si>
  <si>
    <t>F1-F6</t>
  </si>
  <si>
    <t>6</t>
  </si>
  <si>
    <t>175151101</t>
  </si>
  <si>
    <t>Obsypání potrubí strojně sypaninou bez prohození, uloženou do 3 m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</si>
  <si>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</si>
  <si>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</si>
  <si>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</si>
  <si>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</si>
  <si>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</si>
  <si>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</si>
  <si>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</si>
  <si>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</si>
  <si>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</si>
  <si>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Trubní vedení</t>
  </si>
  <si>
    <t>11</t>
  </si>
  <si>
    <t>kus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</si>
  <si>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</si>
  <si>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</si>
  <si>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</si>
  <si>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</si>
  <si>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</si>
  <si>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</si>
  <si>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</si>
  <si>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</si>
  <si>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</si>
  <si>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</si>
  <si>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</si>
  <si>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</si>
  <si>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</si>
  <si>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</si>
  <si>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</si>
  <si>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</si>
  <si>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m</t>
  </si>
  <si>
    <t>30</t>
  </si>
  <si>
    <t>6*1,015</t>
  </si>
  <si>
    <t>31</t>
  </si>
  <si>
    <t>32</t>
  </si>
  <si>
    <t>33</t>
  </si>
  <si>
    <t>877310310</t>
  </si>
  <si>
    <t>Montáž kolen na kanalizačním potrubí z PP trub hladkých plnostěnných DN 150</t>
  </si>
  <si>
    <t>34</t>
  </si>
  <si>
    <t>35</t>
  </si>
  <si>
    <t>1*1,015</t>
  </si>
  <si>
    <t>36</t>
  </si>
  <si>
    <t>877350310</t>
  </si>
  <si>
    <t>Montáž kolen na kanalizačním potrubí z PP trub hladkých plnostěnných DN 200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</si>
  <si>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</si>
  <si>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</si>
  <si>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</si>
  <si>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</si>
  <si>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</si>
  <si>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</si>
  <si>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</si>
  <si>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</si>
  <si>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</si>
  <si>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</si>
  <si>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</si>
  <si>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</si>
  <si>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</si>
  <si>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</si>
  <si>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Ostatní konstrukce a práce-bourání</t>
  </si>
  <si>
    <t>65</t>
  </si>
  <si>
    <t>99</t>
  </si>
  <si>
    <t>Přesun hmot</t>
  </si>
  <si>
    <t>998276101</t>
  </si>
  <si>
    <t>Přesun hmot pro trubní vedení z trub z plastických hmot otevřený výkop</t>
  </si>
  <si>
    <t>6+1</t>
  </si>
  <si>
    <t>171201211</t>
  </si>
  <si>
    <t>F6*1,8</t>
  </si>
  <si>
    <t>58337303</t>
  </si>
  <si>
    <t>štěrkopísek frakce 0/8</t>
  </si>
  <si>
    <t>286171PC1</t>
  </si>
  <si>
    <t>koleno PP KGB s těsnícím kroužkem DN/OD 160 45°</t>
  </si>
  <si>
    <t>877310330</t>
  </si>
  <si>
    <t>Montáž spojek na kanalizačním potrubí z PP trub hladkých plnostěnných DN 150</t>
  </si>
  <si>
    <t>286115PC</t>
  </si>
  <si>
    <t xml:space="preserve">redukce PP KGR s těsnícím kroužkem DN/OD 160/110 </t>
  </si>
  <si>
    <t>892392121</t>
  </si>
  <si>
    <t>Tlaková zkouška vzduchem potrubí DN 400 těsnícím vakem ucpávkovým</t>
  </si>
  <si>
    <t>úsek</t>
  </si>
  <si>
    <t>8948125PC</t>
  </si>
  <si>
    <t>59223PC1R1</t>
  </si>
  <si>
    <t>59223PC2R2</t>
  </si>
  <si>
    <t>59223PC3R3</t>
  </si>
  <si>
    <t>59223PC4R4</t>
  </si>
  <si>
    <t>59223PC5R5</t>
  </si>
  <si>
    <t>59223PC6R6</t>
  </si>
  <si>
    <t>59223PC7R7</t>
  </si>
  <si>
    <t>59223PC8R8</t>
  </si>
  <si>
    <t>59223PC9R9</t>
  </si>
  <si>
    <t>59223PC10R10</t>
  </si>
  <si>
    <t>59223PC11R11</t>
  </si>
  <si>
    <t>59223PC12R12</t>
  </si>
  <si>
    <t xml:space="preserve">dvojité hrdlo PP KGMM s těsnícími kroužky DN/OD 250 </t>
  </si>
  <si>
    <t>59223PC13R13</t>
  </si>
  <si>
    <t>59223PC14R14</t>
  </si>
  <si>
    <t>59223PC15R15</t>
  </si>
  <si>
    <t>59223PC16R16</t>
  </si>
  <si>
    <t>59223PC17R17</t>
  </si>
  <si>
    <t>dodatečný boční přítok DN250 nad dnem</t>
  </si>
  <si>
    <t>899722113</t>
  </si>
  <si>
    <t>Krytí potrubí z plastů výstražnou fólií z PVC 34cm</t>
  </si>
  <si>
    <t>48,803</t>
  </si>
  <si>
    <t>f3</t>
  </si>
  <si>
    <t>1,983</t>
  </si>
  <si>
    <t>9,52</t>
  </si>
  <si>
    <t>11,503</t>
  </si>
  <si>
    <t>IO 420 - AREÁLOVÉ ROZVODY KANALIZACE JEDNOTNÉ</t>
  </si>
  <si>
    <t xml:space="preserve">    997 - Přesun sutě</t>
  </si>
  <si>
    <t>132201201</t>
  </si>
  <si>
    <t>Hloubení rýh š do 2000 mm v hornině tř. 3 objemu do 100 m3</t>
  </si>
  <si>
    <t>-1676918343</t>
  </si>
  <si>
    <t>kanalizace Šs1-objekt</t>
  </si>
  <si>
    <t>3*1,1*(4,38+3,11)/2</t>
  </si>
  <si>
    <t>kanalizace Šs5-Šs6</t>
  </si>
  <si>
    <t>8,02*1,1*(2,85+4,28)/2</t>
  </si>
  <si>
    <t>1,0*1,1*(6,23+2,85)/2</t>
  </si>
  <si>
    <t>1542979913</t>
  </si>
  <si>
    <t>424054208</t>
  </si>
  <si>
    <t xml:space="preserve">lože a obsyp </t>
  </si>
  <si>
    <t>-1966823116</t>
  </si>
  <si>
    <t>Poplatek za uložení stavebního odpadu - zeminy a kameniva na skládce</t>
  </si>
  <si>
    <t>-914501506</t>
  </si>
  <si>
    <t>-1465100422</t>
  </si>
  <si>
    <t>-750673623</t>
  </si>
  <si>
    <t>3*1,1*0,72</t>
  </si>
  <si>
    <t>9,02*1,1*0,72</t>
  </si>
  <si>
    <t>-1985513194</t>
  </si>
  <si>
    <t>F4*1,85</t>
  </si>
  <si>
    <t>652604596</t>
  </si>
  <si>
    <t>3*1,1*0,15</t>
  </si>
  <si>
    <t>9,02*1,1*0,15</t>
  </si>
  <si>
    <t>810391811</t>
  </si>
  <si>
    <t>Bourání stávajícího potrubí z betonu DN přes 200 do 400</t>
  </si>
  <si>
    <t>1055910141</t>
  </si>
  <si>
    <t>8173641PC</t>
  </si>
  <si>
    <t>Montáž betonových útesů s hrdlem DN 400 -napojení na stáv.potrubí kanalizace</t>
  </si>
  <si>
    <t>1516748712</t>
  </si>
  <si>
    <t>871390310</t>
  </si>
  <si>
    <t>Montáž kanalizačního potrubí hladkého plnostěnného SN 10 z polypropylenu DN 400</t>
  </si>
  <si>
    <t>328757828</t>
  </si>
  <si>
    <t>286170PC</t>
  </si>
  <si>
    <t>plnostěnná třívrstvá trubka PP EQ SN10 DN/OD 400x15,3 - 6000 mm</t>
  </si>
  <si>
    <t>1357982964</t>
  </si>
  <si>
    <t>65*1,015</t>
  </si>
  <si>
    <t>-1135418110</t>
  </si>
  <si>
    <t>669994957</t>
  </si>
  <si>
    <t>-1878875301</t>
  </si>
  <si>
    <t>-1336459453</t>
  </si>
  <si>
    <t>1190813172</t>
  </si>
  <si>
    <t>286171PC2</t>
  </si>
  <si>
    <t>koleno PP KGB s těsnícím kroužkem DN/OD 200 45°</t>
  </si>
  <si>
    <t>-398833564</t>
  </si>
  <si>
    <t>877390330</t>
  </si>
  <si>
    <t>Montáž spojek na kanalizačním potrubí z PP trub hladkých plnostěnných DN 400</t>
  </si>
  <si>
    <t>-1239883920</t>
  </si>
  <si>
    <t>286172PC1</t>
  </si>
  <si>
    <t>Navrtávací odbočka PC DN400/160 s kloubem nast. o +/- 7,5° DN 400</t>
  </si>
  <si>
    <t>89993982</t>
  </si>
  <si>
    <t>286172PC2</t>
  </si>
  <si>
    <t xml:space="preserve">Navrtávací odbočka PC DN400/200 s kloubem nast. o +/- 7,5° DN 400 </t>
  </si>
  <si>
    <t>-518137690</t>
  </si>
  <si>
    <t>890451851</t>
  </si>
  <si>
    <t>Bourání šachet z prefabrikovaných skruží strojně obestavěného prostoru do 5 m3</t>
  </si>
  <si>
    <t>-393565405</t>
  </si>
  <si>
    <t>3,14*0,6*0,6*(4,38+6,23+4,28)</t>
  </si>
  <si>
    <t>-830874585</t>
  </si>
  <si>
    <t>Revizní a čistící šachta z PP typ DN 1000/400 šachtové dno průtočné 30°, 60°, 90° - montáž</t>
  </si>
  <si>
    <t>-447267939</t>
  </si>
  <si>
    <t>Revizní, čistící a spádišťová šachta z PP typ DN 1000/400-betonový roznášecí prstenec (pro běžné poklopy BEGU DN625)</t>
  </si>
  <si>
    <t>-727592792</t>
  </si>
  <si>
    <t>šachtový konus PP DN1000/625 mm včetně žebříku, možnost zkrácení o 250mm</t>
  </si>
  <si>
    <t>-598392207</t>
  </si>
  <si>
    <t>šachtový prstenec PP DN1000/250 mm včetně žebříku</t>
  </si>
  <si>
    <t>-861127521</t>
  </si>
  <si>
    <t>šachtový prstenec PP DN1000/750 mm včetně žebříku</t>
  </si>
  <si>
    <t>23364550</t>
  </si>
  <si>
    <t>šachtový prstenec PP DN1000/1000 mm včetně žebříku</t>
  </si>
  <si>
    <t>-96187233</t>
  </si>
  <si>
    <t>mezisegmentové těsnění DN625 (konus-roznášací prstenec-poklop)</t>
  </si>
  <si>
    <t>-297490500</t>
  </si>
  <si>
    <t>mezisegmentové těsnění DN1000 (dno-prstence-kónus)</t>
  </si>
  <si>
    <t>-1492797806</t>
  </si>
  <si>
    <t>šachtové dno PP DN1000/400, přímý průtok podle specifikace projektu, Hvyuž.=935mm</t>
  </si>
  <si>
    <t>-1038464493</t>
  </si>
  <si>
    <t>dodatečný boční přítok DN200 do dna</t>
  </si>
  <si>
    <t>1578943200</t>
  </si>
  <si>
    <t>-502739023</t>
  </si>
  <si>
    <t>dodatečný boční přítok DN400 nad dnem</t>
  </si>
  <si>
    <t>488714071</t>
  </si>
  <si>
    <t>příplatek za zkrácení části šachtového dna nebo šachtového prstence</t>
  </si>
  <si>
    <t>-1126501745</t>
  </si>
  <si>
    <t>plnostěnná trubka PP SN10 DN/OD 315 - 1000 mm</t>
  </si>
  <si>
    <t>-1681254366</t>
  </si>
  <si>
    <t>plnostěnná trubka PP SN10 DN/OD 315 - 3000 mm</t>
  </si>
  <si>
    <t>26931309</t>
  </si>
  <si>
    <t>koleno PP KGB s těsnícím kroužkem DN/OD 315 88°</t>
  </si>
  <si>
    <t>282933079</t>
  </si>
  <si>
    <t>odbočka PP KGEA s těsnícím kroužkem DN/OD 400/315 90°</t>
  </si>
  <si>
    <t>154436034</t>
  </si>
  <si>
    <t>redukce PP KGR s těsnícím kroužkem DN/OD 400/315</t>
  </si>
  <si>
    <t>-565721196</t>
  </si>
  <si>
    <t>59223PC18R18</t>
  </si>
  <si>
    <t>-627414217</t>
  </si>
  <si>
    <t>59223PC19R19</t>
  </si>
  <si>
    <t xml:space="preserve">dvojité hrdlo PP KGMM s těsnícími kroužky DN/OD 400 </t>
  </si>
  <si>
    <t>-1732321846</t>
  </si>
  <si>
    <t>998300378</t>
  </si>
  <si>
    <t>997</t>
  </si>
  <si>
    <t>Přesun sutě</t>
  </si>
  <si>
    <t>997221571</t>
  </si>
  <si>
    <t>Vodorovná doprava vybouraných hmot do 1 km</t>
  </si>
  <si>
    <t>-409117503</t>
  </si>
  <si>
    <t>997221579</t>
  </si>
  <si>
    <t>Příplatek ZKD 1 km u vodorovné dopravy vybouraných hmot</t>
  </si>
  <si>
    <t>-119734273</t>
  </si>
  <si>
    <t>26,86*9</t>
  </si>
  <si>
    <t>997221612</t>
  </si>
  <si>
    <t>Nakládání vybouraných hmot na dopravní prostředky pro vodorovnou dopravu</t>
  </si>
  <si>
    <t>2126448944</t>
  </si>
  <si>
    <t>997221815</t>
  </si>
  <si>
    <t>Poplatek za uložení na skládce (skládkovné) stavebního odpadu betonového kód odpadu 170 101</t>
  </si>
  <si>
    <t>186458505</t>
  </si>
  <si>
    <t>-315817471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</si>
</sst>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6" borderId="0" xfId="0" applyFont="1" applyFill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36" fillId="6" borderId="22" xfId="0" applyFont="1" applyFill="1" applyBorder="1" applyAlignment="1" applyProtection="1">
      <alignment horizontal="center" vertical="center"/>
    </xf>
    <xf numFmtId="49" fontId="36" fillId="6" borderId="22" xfId="0" applyNumberFormat="1" applyFont="1" applyFill="1" applyBorder="1" applyAlignment="1" applyProtection="1">
      <alignment horizontal="left" vertical="center" wrapText="1"/>
    </xf>
    <xf numFmtId="0" fontId="36" fillId="6" borderId="22" xfId="0" applyFont="1" applyFill="1" applyBorder="1" applyAlignment="1" applyProtection="1">
      <alignment horizontal="left" vertical="center" wrapText="1"/>
    </xf>
    <xf numFmtId="0" fontId="36" fillId="6" borderId="22" xfId="0" applyFont="1" applyFill="1" applyBorder="1" applyAlignment="1" applyProtection="1">
      <alignment horizontal="center" vertical="center" wrapText="1"/>
    </xf>
    <xf numFmtId="167" fontId="36" fillId="6" borderId="22" xfId="0" applyNumberFormat="1" applyFont="1" applyFill="1" applyBorder="1" applyAlignment="1" applyProtection="1">
      <alignment vertical="center"/>
    </xf>
    <xf numFmtId="4" fontId="36" fillId="6" borderId="22" xfId="0" applyNumberFormat="1" applyFont="1" applyFill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35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 wrapText="1"/>
    </xf>
    <xf numFmtId="167" fontId="9" fillId="6" borderId="0" xfId="0" applyNumberFormat="1" applyFont="1" applyFill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BE35" sqref="BE35:BE36"/>
    </sheetView>
  </sheetViews>
  <sheetFormatPr defaultRowHeight="10.199999999999999" x14ac:dyDescent="0.2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104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 x14ac:dyDescent="0.2">
      <c r="B5" s="12"/>
      <c r="D5" s="16" t="s">
        <v>13</v>
      </c>
      <c r="K5" s="115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R5" s="12"/>
      <c r="BE5" s="121" t="s">
        <v>15</v>
      </c>
      <c r="BS5" s="9" t="s">
        <v>6</v>
      </c>
    </row>
    <row r="6" spans="1:74" s="1" customFormat="1" ht="36.9" customHeight="1" x14ac:dyDescent="0.2">
      <c r="B6" s="12"/>
      <c r="D6" s="18" t="s">
        <v>16</v>
      </c>
      <c r="K6" s="11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R6" s="12"/>
      <c r="BE6" s="122"/>
      <c r="BS6" s="9" t="s">
        <v>6</v>
      </c>
    </row>
    <row r="7" spans="1:74" s="1" customFormat="1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2"/>
      <c r="BS7" s="9" t="s">
        <v>6</v>
      </c>
    </row>
    <row r="8" spans="1:74" s="1" customFormat="1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2"/>
      <c r="BS8" s="9" t="s">
        <v>6</v>
      </c>
    </row>
    <row r="9" spans="1:74" s="1" customFormat="1" ht="14.4" customHeight="1" x14ac:dyDescent="0.2">
      <c r="B9" s="12"/>
      <c r="AR9" s="12"/>
      <c r="BE9" s="122"/>
      <c r="BS9" s="9" t="s">
        <v>6</v>
      </c>
    </row>
    <row r="10" spans="1:74" s="1" customFormat="1" ht="12" customHeight="1" x14ac:dyDescent="0.2">
      <c r="B10" s="12"/>
      <c r="D10" s="19" t="s">
        <v>24</v>
      </c>
      <c r="AK10" s="19" t="s">
        <v>25</v>
      </c>
      <c r="AN10" s="17" t="s">
        <v>1</v>
      </c>
      <c r="AR10" s="12"/>
      <c r="BE10" s="122"/>
      <c r="BS10" s="9" t="s">
        <v>6</v>
      </c>
    </row>
    <row r="11" spans="1:74" s="1" customFormat="1" ht="18.45" customHeight="1" x14ac:dyDescent="0.2">
      <c r="B11" s="12"/>
      <c r="E11" s="17" t="s">
        <v>26</v>
      </c>
      <c r="AK11" s="19" t="s">
        <v>27</v>
      </c>
      <c r="AN11" s="17" t="s">
        <v>1</v>
      </c>
      <c r="AR11" s="12"/>
      <c r="BE11" s="122"/>
      <c r="BS11" s="9" t="s">
        <v>6</v>
      </c>
    </row>
    <row r="12" spans="1:74" s="1" customFormat="1" ht="6.9" customHeight="1" x14ac:dyDescent="0.2">
      <c r="B12" s="12"/>
      <c r="AR12" s="12"/>
      <c r="BE12" s="122"/>
      <c r="BS12" s="9" t="s">
        <v>6</v>
      </c>
    </row>
    <row r="13" spans="1:74" s="1" customFormat="1" ht="12" customHeight="1" x14ac:dyDescent="0.2">
      <c r="B13" s="12"/>
      <c r="D13" s="19" t="s">
        <v>28</v>
      </c>
      <c r="AK13" s="19" t="s">
        <v>25</v>
      </c>
      <c r="AN13" s="21" t="s">
        <v>29</v>
      </c>
      <c r="AR13" s="12"/>
      <c r="BE13" s="122"/>
      <c r="BS13" s="9" t="s">
        <v>6</v>
      </c>
    </row>
    <row r="14" spans="1:74" ht="13.2" x14ac:dyDescent="0.2">
      <c r="B14" s="12"/>
      <c r="E14" s="117" t="s">
        <v>29</v>
      </c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9" t="s">
        <v>27</v>
      </c>
      <c r="AN14" s="21" t="s">
        <v>29</v>
      </c>
      <c r="AR14" s="12"/>
      <c r="BE14" s="122"/>
      <c r="BS14" s="9" t="s">
        <v>6</v>
      </c>
    </row>
    <row r="15" spans="1:74" s="1" customFormat="1" ht="6.9" customHeight="1" x14ac:dyDescent="0.2">
      <c r="B15" s="12"/>
      <c r="AR15" s="12"/>
      <c r="BE15" s="122"/>
      <c r="BS15" s="9" t="s">
        <v>3</v>
      </c>
    </row>
    <row r="16" spans="1:74" s="1" customFormat="1" ht="12" customHeight="1" x14ac:dyDescent="0.2">
      <c r="B16" s="12"/>
      <c r="D16" s="19" t="s">
        <v>30</v>
      </c>
      <c r="AK16" s="19" t="s">
        <v>25</v>
      </c>
      <c r="AN16" s="17" t="s">
        <v>1</v>
      </c>
      <c r="AR16" s="12"/>
      <c r="BE16" s="122"/>
      <c r="BS16" s="9" t="s">
        <v>3</v>
      </c>
    </row>
    <row r="17" spans="1:71" s="1" customFormat="1" ht="18.45" customHeight="1" x14ac:dyDescent="0.2">
      <c r="B17" s="12"/>
      <c r="E17" s="17" t="s">
        <v>31</v>
      </c>
      <c r="AK17" s="19" t="s">
        <v>27</v>
      </c>
      <c r="AN17" s="17" t="s">
        <v>1</v>
      </c>
      <c r="AR17" s="12"/>
      <c r="BE17" s="122"/>
      <c r="BS17" s="9" t="s">
        <v>32</v>
      </c>
    </row>
    <row r="18" spans="1:71" s="1" customFormat="1" ht="6.9" customHeight="1" x14ac:dyDescent="0.2">
      <c r="B18" s="12"/>
      <c r="AR18" s="12"/>
      <c r="BE18" s="122"/>
      <c r="BS18" s="9" t="s">
        <v>6</v>
      </c>
    </row>
    <row r="19" spans="1:71" s="1" customFormat="1" ht="12" customHeight="1" x14ac:dyDescent="0.2">
      <c r="B19" s="12"/>
      <c r="D19" s="19" t="s">
        <v>33</v>
      </c>
      <c r="AK19" s="19" t="s">
        <v>25</v>
      </c>
      <c r="AN19" s="17" t="s">
        <v>1</v>
      </c>
      <c r="AR19" s="12"/>
      <c r="BE19" s="122"/>
      <c r="BS19" s="9" t="s">
        <v>6</v>
      </c>
    </row>
    <row r="20" spans="1:71" s="1" customFormat="1" ht="18.45" customHeight="1" x14ac:dyDescent="0.2">
      <c r="B20" s="12"/>
      <c r="E20" s="17" t="s">
        <v>34</v>
      </c>
      <c r="AK20" s="19" t="s">
        <v>27</v>
      </c>
      <c r="AN20" s="17" t="s">
        <v>1</v>
      </c>
      <c r="AR20" s="12"/>
      <c r="BE20" s="122"/>
      <c r="BS20" s="9" t="s">
        <v>32</v>
      </c>
    </row>
    <row r="21" spans="1:71" s="1" customFormat="1" ht="6.9" customHeight="1" x14ac:dyDescent="0.2">
      <c r="B21" s="12"/>
      <c r="AR21" s="12"/>
      <c r="BE21" s="122"/>
    </row>
    <row r="22" spans="1:71" s="1" customFormat="1" ht="12" customHeight="1" x14ac:dyDescent="0.2">
      <c r="B22" s="12"/>
      <c r="D22" s="19" t="s">
        <v>35</v>
      </c>
      <c r="AR22" s="12"/>
      <c r="BE22" s="122"/>
    </row>
    <row r="23" spans="1:71" s="1" customFormat="1" ht="14.4" customHeight="1" x14ac:dyDescent="0.2">
      <c r="B23" s="12"/>
      <c r="E23" s="119" t="s">
        <v>36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R23" s="12"/>
      <c r="BE23" s="122"/>
    </row>
    <row r="24" spans="1:71" s="1" customFormat="1" ht="6.9" customHeight="1" x14ac:dyDescent="0.2">
      <c r="B24" s="12"/>
      <c r="AR24" s="12"/>
      <c r="BE24" s="122"/>
    </row>
    <row r="25" spans="1:71" s="1" customFormat="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2"/>
    </row>
    <row r="26" spans="1:71" s="2" customFormat="1" ht="25.95" customHeight="1" x14ac:dyDescent="0.2">
      <c r="A26" s="23"/>
      <c r="B26" s="24"/>
      <c r="C26" s="23"/>
      <c r="D26" s="25" t="s">
        <v>37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24">
        <f>ROUND(AG94,2)</f>
        <v>0</v>
      </c>
      <c r="AL26" s="125"/>
      <c r="AM26" s="125"/>
      <c r="AN26" s="125"/>
      <c r="AO26" s="125"/>
      <c r="AP26" s="23"/>
      <c r="AQ26" s="23"/>
      <c r="AR26" s="24"/>
      <c r="BE26" s="122"/>
    </row>
    <row r="27" spans="1:71" s="2" customFormat="1" ht="6.9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22"/>
    </row>
    <row r="28" spans="1:71" s="2" customFormat="1" ht="13.2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20" t="s">
        <v>38</v>
      </c>
      <c r="M28" s="120"/>
      <c r="N28" s="120"/>
      <c r="O28" s="120"/>
      <c r="P28" s="120"/>
      <c r="Q28" s="23"/>
      <c r="R28" s="23"/>
      <c r="S28" s="23"/>
      <c r="T28" s="23"/>
      <c r="U28" s="23"/>
      <c r="V28" s="23"/>
      <c r="W28" s="120" t="s">
        <v>39</v>
      </c>
      <c r="X28" s="120"/>
      <c r="Y28" s="120"/>
      <c r="Z28" s="120"/>
      <c r="AA28" s="120"/>
      <c r="AB28" s="120"/>
      <c r="AC28" s="120"/>
      <c r="AD28" s="120"/>
      <c r="AE28" s="120"/>
      <c r="AF28" s="23"/>
      <c r="AG28" s="23"/>
      <c r="AH28" s="23"/>
      <c r="AI28" s="23"/>
      <c r="AJ28" s="23"/>
      <c r="AK28" s="120" t="s">
        <v>40</v>
      </c>
      <c r="AL28" s="120"/>
      <c r="AM28" s="120"/>
      <c r="AN28" s="120"/>
      <c r="AO28" s="120"/>
      <c r="AP28" s="23"/>
      <c r="AQ28" s="23"/>
      <c r="AR28" s="24"/>
      <c r="BE28" s="122"/>
    </row>
    <row r="29" spans="1:71" s="3" customFormat="1" ht="14.4" customHeight="1" x14ac:dyDescent="0.2">
      <c r="B29" s="27"/>
      <c r="D29" s="19" t="s">
        <v>41</v>
      </c>
      <c r="F29" s="19" t="s">
        <v>42</v>
      </c>
      <c r="L29" s="95">
        <v>0.21</v>
      </c>
      <c r="M29" s="96"/>
      <c r="N29" s="96"/>
      <c r="O29" s="96"/>
      <c r="P29" s="96"/>
      <c r="W29" s="103">
        <f>ROUND(AZ94, 2)</f>
        <v>0</v>
      </c>
      <c r="X29" s="96"/>
      <c r="Y29" s="96"/>
      <c r="Z29" s="96"/>
      <c r="AA29" s="96"/>
      <c r="AB29" s="96"/>
      <c r="AC29" s="96"/>
      <c r="AD29" s="96"/>
      <c r="AE29" s="96"/>
      <c r="AK29" s="103">
        <f>ROUND(AV94, 2)</f>
        <v>0</v>
      </c>
      <c r="AL29" s="96"/>
      <c r="AM29" s="96"/>
      <c r="AN29" s="96"/>
      <c r="AO29" s="96"/>
      <c r="AR29" s="27"/>
      <c r="BE29" s="123"/>
    </row>
    <row r="30" spans="1:71" s="3" customFormat="1" ht="14.4" customHeight="1" x14ac:dyDescent="0.2">
      <c r="B30" s="27"/>
      <c r="F30" s="19" t="s">
        <v>43</v>
      </c>
      <c r="L30" s="95">
        <v>0.15</v>
      </c>
      <c r="M30" s="96"/>
      <c r="N30" s="96"/>
      <c r="O30" s="96"/>
      <c r="P30" s="96"/>
      <c r="W30" s="103">
        <f>ROUND(BA94, 2)</f>
        <v>0</v>
      </c>
      <c r="X30" s="96"/>
      <c r="Y30" s="96"/>
      <c r="Z30" s="96"/>
      <c r="AA30" s="96"/>
      <c r="AB30" s="96"/>
      <c r="AC30" s="96"/>
      <c r="AD30" s="96"/>
      <c r="AE30" s="96"/>
      <c r="AK30" s="103">
        <f>ROUND(AW94, 2)</f>
        <v>0</v>
      </c>
      <c r="AL30" s="96"/>
      <c r="AM30" s="96"/>
      <c r="AN30" s="96"/>
      <c r="AO30" s="96"/>
      <c r="AR30" s="27"/>
      <c r="BE30" s="123"/>
    </row>
    <row r="31" spans="1:71" s="3" customFormat="1" ht="14.4" hidden="1" customHeight="1" x14ac:dyDescent="0.2">
      <c r="B31" s="27"/>
      <c r="F31" s="19" t="s">
        <v>44</v>
      </c>
      <c r="L31" s="95">
        <v>0.21</v>
      </c>
      <c r="M31" s="96"/>
      <c r="N31" s="96"/>
      <c r="O31" s="96"/>
      <c r="P31" s="96"/>
      <c r="W31" s="103">
        <f>ROUND(BB94, 2)</f>
        <v>0</v>
      </c>
      <c r="X31" s="96"/>
      <c r="Y31" s="96"/>
      <c r="Z31" s="96"/>
      <c r="AA31" s="96"/>
      <c r="AB31" s="96"/>
      <c r="AC31" s="96"/>
      <c r="AD31" s="96"/>
      <c r="AE31" s="96"/>
      <c r="AK31" s="103">
        <v>0</v>
      </c>
      <c r="AL31" s="96"/>
      <c r="AM31" s="96"/>
      <c r="AN31" s="96"/>
      <c r="AO31" s="96"/>
      <c r="AR31" s="27"/>
      <c r="BE31" s="123"/>
    </row>
    <row r="32" spans="1:71" s="3" customFormat="1" ht="14.4" hidden="1" customHeight="1" x14ac:dyDescent="0.2">
      <c r="B32" s="27"/>
      <c r="F32" s="19" t="s">
        <v>45</v>
      </c>
      <c r="L32" s="95">
        <v>0.15</v>
      </c>
      <c r="M32" s="96"/>
      <c r="N32" s="96"/>
      <c r="O32" s="96"/>
      <c r="P32" s="96"/>
      <c r="W32" s="103">
        <f>ROUND(BC94, 2)</f>
        <v>0</v>
      </c>
      <c r="X32" s="96"/>
      <c r="Y32" s="96"/>
      <c r="Z32" s="96"/>
      <c r="AA32" s="96"/>
      <c r="AB32" s="96"/>
      <c r="AC32" s="96"/>
      <c r="AD32" s="96"/>
      <c r="AE32" s="96"/>
      <c r="AK32" s="103">
        <v>0</v>
      </c>
      <c r="AL32" s="96"/>
      <c r="AM32" s="96"/>
      <c r="AN32" s="96"/>
      <c r="AO32" s="96"/>
      <c r="AR32" s="27"/>
      <c r="BE32" s="123"/>
    </row>
    <row r="33" spans="1:57" s="3" customFormat="1" ht="14.4" hidden="1" customHeight="1" x14ac:dyDescent="0.2">
      <c r="B33" s="27"/>
      <c r="F33" s="19" t="s">
        <v>46</v>
      </c>
      <c r="L33" s="95">
        <v>0</v>
      </c>
      <c r="M33" s="96"/>
      <c r="N33" s="96"/>
      <c r="O33" s="96"/>
      <c r="P33" s="96"/>
      <c r="W33" s="103">
        <f>ROUND(BD94, 2)</f>
        <v>0</v>
      </c>
      <c r="X33" s="96"/>
      <c r="Y33" s="96"/>
      <c r="Z33" s="96"/>
      <c r="AA33" s="96"/>
      <c r="AB33" s="96"/>
      <c r="AC33" s="96"/>
      <c r="AD33" s="96"/>
      <c r="AE33" s="96"/>
      <c r="AK33" s="103">
        <v>0</v>
      </c>
      <c r="AL33" s="96"/>
      <c r="AM33" s="96"/>
      <c r="AN33" s="96"/>
      <c r="AO33" s="96"/>
      <c r="AR33" s="27"/>
      <c r="BE33" s="123"/>
    </row>
    <row r="34" spans="1:57" s="2" customFormat="1" ht="6.9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22"/>
    </row>
    <row r="35" spans="1:57" s="2" customFormat="1" ht="25.95" customHeight="1" x14ac:dyDescent="0.2">
      <c r="A35" s="23"/>
      <c r="B35" s="24"/>
      <c r="C35" s="28"/>
      <c r="D35" s="29" t="s">
        <v>47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48</v>
      </c>
      <c r="U35" s="30"/>
      <c r="V35" s="30"/>
      <c r="W35" s="30"/>
      <c r="X35" s="99" t="s">
        <v>49</v>
      </c>
      <c r="Y35" s="100"/>
      <c r="Z35" s="100"/>
      <c r="AA35" s="100"/>
      <c r="AB35" s="100"/>
      <c r="AC35" s="30"/>
      <c r="AD35" s="30"/>
      <c r="AE35" s="30"/>
      <c r="AF35" s="30"/>
      <c r="AG35" s="30"/>
      <c r="AH35" s="30"/>
      <c r="AI35" s="30"/>
      <c r="AJ35" s="30"/>
      <c r="AK35" s="101">
        <f>SUM(AK26:AK33)</f>
        <v>0</v>
      </c>
      <c r="AL35" s="100"/>
      <c r="AM35" s="100"/>
      <c r="AN35" s="100"/>
      <c r="AO35" s="102"/>
      <c r="AP35" s="28"/>
      <c r="AQ35" s="28"/>
      <c r="AR35" s="24"/>
      <c r="BE35" s="23"/>
    </row>
    <row r="36" spans="1:57" s="2" customFormat="1" ht="6.9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32"/>
      <c r="D49" s="33" t="s">
        <v>50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51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3"/>
      <c r="B60" s="24"/>
      <c r="C60" s="23"/>
      <c r="D60" s="35" t="s">
        <v>52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53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52</v>
      </c>
      <c r="AI60" s="26"/>
      <c r="AJ60" s="26"/>
      <c r="AK60" s="26"/>
      <c r="AL60" s="26"/>
      <c r="AM60" s="35" t="s">
        <v>53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3"/>
      <c r="B64" s="24"/>
      <c r="C64" s="23"/>
      <c r="D64" s="33" t="s">
        <v>54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55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3"/>
      <c r="B75" s="24"/>
      <c r="C75" s="23"/>
      <c r="D75" s="35" t="s">
        <v>52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53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52</v>
      </c>
      <c r="AI75" s="26"/>
      <c r="AJ75" s="26"/>
      <c r="AK75" s="26"/>
      <c r="AL75" s="26"/>
      <c r="AM75" s="35" t="s">
        <v>53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1" s="2" customFormat="1" ht="6.9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1" s="2" customFormat="1" ht="24.9" customHeight="1" x14ac:dyDescent="0.2">
      <c r="A82" s="23"/>
      <c r="B82" s="24"/>
      <c r="C82" s="13" t="s">
        <v>56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 x14ac:dyDescent="0.2">
      <c r="B84" s="41"/>
      <c r="C84" s="19" t="s">
        <v>13</v>
      </c>
      <c r="L84" s="4" t="str">
        <f>K5</f>
        <v>179AR1</v>
      </c>
      <c r="AR84" s="41"/>
    </row>
    <row r="85" spans="1:91" s="5" customFormat="1" ht="36.9" customHeight="1" x14ac:dyDescent="0.2">
      <c r="B85" s="42"/>
      <c r="C85" s="43" t="s">
        <v>16</v>
      </c>
      <c r="L85" s="112" t="str">
        <f>K6</f>
        <v>STAVBA 25 METROVÉHO BAZÉNU MPS LUŽÁNKY</v>
      </c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R85" s="42"/>
    </row>
    <row r="86" spans="1:91" s="2" customFormat="1" ht="6.9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 x14ac:dyDescent="0.2">
      <c r="A87" s="23"/>
      <c r="B87" s="24"/>
      <c r="C87" s="19" t="s">
        <v>20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Brno-Královo Pole, MPS Lužánky, ul. Sportovní 4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22</v>
      </c>
      <c r="AJ87" s="23"/>
      <c r="AK87" s="23"/>
      <c r="AL87" s="23"/>
      <c r="AM87" s="114" t="str">
        <f>IF(AN8= "","",AN8)</f>
        <v>30. 6. 2020</v>
      </c>
      <c r="AN87" s="114"/>
      <c r="AO87" s="23"/>
      <c r="AP87" s="23"/>
      <c r="AQ87" s="23"/>
      <c r="AR87" s="24"/>
      <c r="BE87" s="23"/>
    </row>
    <row r="88" spans="1:91" s="2" customFormat="1" ht="6.9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40.799999999999997" customHeight="1" x14ac:dyDescent="0.2">
      <c r="A89" s="23"/>
      <c r="B89" s="24"/>
      <c r="C89" s="19" t="s">
        <v>24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Statutární město Brno, Dominikánské nám. 1,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30</v>
      </c>
      <c r="AJ89" s="23"/>
      <c r="AK89" s="23"/>
      <c r="AL89" s="23"/>
      <c r="AM89" s="110" t="str">
        <f>IF(E17="","",E17)</f>
        <v>Centroprojekt Group a.s., Štefánikova 167, Zlín</v>
      </c>
      <c r="AN89" s="111"/>
      <c r="AO89" s="111"/>
      <c r="AP89" s="111"/>
      <c r="AQ89" s="23"/>
      <c r="AR89" s="24"/>
      <c r="AS89" s="106" t="s">
        <v>57</v>
      </c>
      <c r="AT89" s="107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1" s="2" customFormat="1" ht="15.6" customHeight="1" x14ac:dyDescent="0.2">
      <c r="A90" s="23"/>
      <c r="B90" s="24"/>
      <c r="C90" s="19" t="s">
        <v>28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33</v>
      </c>
      <c r="AJ90" s="23"/>
      <c r="AK90" s="23"/>
      <c r="AL90" s="23"/>
      <c r="AM90" s="110" t="str">
        <f>IF(E20="","",E20)</f>
        <v>Ing. V. Potěšilová</v>
      </c>
      <c r="AN90" s="111"/>
      <c r="AO90" s="111"/>
      <c r="AP90" s="111"/>
      <c r="AQ90" s="23"/>
      <c r="AR90" s="24"/>
      <c r="AS90" s="108"/>
      <c r="AT90" s="109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1" s="2" customFormat="1" ht="10.8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08"/>
      <c r="AT91" s="109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1" s="2" customFormat="1" ht="29.25" customHeight="1" x14ac:dyDescent="0.2">
      <c r="A92" s="23"/>
      <c r="B92" s="24"/>
      <c r="C92" s="91" t="s">
        <v>58</v>
      </c>
      <c r="D92" s="92"/>
      <c r="E92" s="92"/>
      <c r="F92" s="92"/>
      <c r="G92" s="92"/>
      <c r="H92" s="49"/>
      <c r="I92" s="93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8" t="s">
        <v>60</v>
      </c>
      <c r="AH92" s="92"/>
      <c r="AI92" s="92"/>
      <c r="AJ92" s="92"/>
      <c r="AK92" s="92"/>
      <c r="AL92" s="92"/>
      <c r="AM92" s="92"/>
      <c r="AN92" s="93" t="s">
        <v>61</v>
      </c>
      <c r="AO92" s="92"/>
      <c r="AP92" s="97"/>
      <c r="AQ92" s="50" t="s">
        <v>62</v>
      </c>
      <c r="AR92" s="24"/>
      <c r="AS92" s="51" t="s">
        <v>63</v>
      </c>
      <c r="AT92" s="52" t="s">
        <v>64</v>
      </c>
      <c r="AU92" s="52" t="s">
        <v>65</v>
      </c>
      <c r="AV92" s="52" t="s">
        <v>66</v>
      </c>
      <c r="AW92" s="52" t="s">
        <v>67</v>
      </c>
      <c r="AX92" s="52" t="s">
        <v>68</v>
      </c>
      <c r="AY92" s="52" t="s">
        <v>69</v>
      </c>
      <c r="AZ92" s="52" t="s">
        <v>70</v>
      </c>
      <c r="BA92" s="52" t="s">
        <v>71</v>
      </c>
      <c r="BB92" s="52" t="s">
        <v>72</v>
      </c>
      <c r="BC92" s="52" t="s">
        <v>73</v>
      </c>
      <c r="BD92" s="53" t="s">
        <v>74</v>
      </c>
      <c r="BE92" s="23"/>
    </row>
    <row r="93" spans="1:91" s="2" customFormat="1" ht="10.8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1" s="6" customFormat="1" ht="32.4" customHeight="1" x14ac:dyDescent="0.2">
      <c r="B94" s="57"/>
      <c r="C94" s="58" t="s">
        <v>75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89">
        <f>ROUND(SUM(AG95:AG95),2)</f>
        <v>0</v>
      </c>
      <c r="AH94" s="89"/>
      <c r="AI94" s="89"/>
      <c r="AJ94" s="89"/>
      <c r="AK94" s="89"/>
      <c r="AL94" s="89"/>
      <c r="AM94" s="89"/>
      <c r="AN94" s="90">
        <f>SUM(AG94,AT94)</f>
        <v>0</v>
      </c>
      <c r="AO94" s="90"/>
      <c r="AP94" s="90"/>
      <c r="AQ94" s="60" t="s">
        <v>1</v>
      </c>
      <c r="AR94" s="57"/>
      <c r="AS94" s="61">
        <f>ROUND(SUM(AS95:AS95),2)</f>
        <v>0</v>
      </c>
      <c r="AT94" s="62">
        <f>ROUND(SUM(AV94:AW94),2)</f>
        <v>0</v>
      </c>
      <c r="AU94" s="63">
        <f>ROUND(SUM(AU95:AU95),5)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76</v>
      </c>
      <c r="BT94" s="65" t="s">
        <v>77</v>
      </c>
      <c r="BU94" s="66" t="s">
        <v>78</v>
      </c>
      <c r="BV94" s="65" t="s">
        <v>79</v>
      </c>
      <c r="BW94" s="65" t="s">
        <v>4</v>
      </c>
      <c r="BX94" s="65" t="s">
        <v>80</v>
      </c>
      <c r="CL94" s="65" t="s">
        <v>1</v>
      </c>
    </row>
    <row r="95" spans="1:91" s="7" customFormat="1" ht="26.4" customHeight="1" x14ac:dyDescent="0.2">
      <c r="A95" s="67" t="s">
        <v>81</v>
      </c>
      <c r="B95" s="68"/>
      <c r="C95" s="69"/>
      <c r="D95" s="94" t="s">
        <v>85</v>
      </c>
      <c r="E95" s="94"/>
      <c r="F95" s="94"/>
      <c r="G95" s="94"/>
      <c r="H95" s="94"/>
      <c r="I95" s="70"/>
      <c r="J95" s="94" t="s">
        <v>86</v>
      </c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87">
        <f>'IO 420 - AREÁLOVÉ ROZVODY...'!J30</f>
        <v>0</v>
      </c>
      <c r="AH95" s="88"/>
      <c r="AI95" s="88"/>
      <c r="AJ95" s="88"/>
      <c r="AK95" s="88"/>
      <c r="AL95" s="88"/>
      <c r="AM95" s="88"/>
      <c r="AN95" s="87">
        <f>SUM(AG95,AT95)</f>
        <v>0</v>
      </c>
      <c r="AO95" s="88"/>
      <c r="AP95" s="88"/>
      <c r="AQ95" s="71" t="s">
        <v>82</v>
      </c>
      <c r="AR95" s="68"/>
      <c r="AS95" s="73">
        <v>0</v>
      </c>
      <c r="AT95" s="74">
        <f>ROUND(SUM(AV95:AW95),2)</f>
        <v>0</v>
      </c>
      <c r="AU95" s="75">
        <f>'IO 420 - AREÁLOVÉ ROZVODY...'!P123</f>
        <v>0</v>
      </c>
      <c r="AV95" s="74">
        <f>'IO 420 - AREÁLOVÉ ROZVODY...'!J33</f>
        <v>0</v>
      </c>
      <c r="AW95" s="74">
        <f>'IO 420 - AREÁLOVÉ ROZVODY...'!J34</f>
        <v>0</v>
      </c>
      <c r="AX95" s="74">
        <f>'IO 420 - AREÁLOVÉ ROZVODY...'!J35</f>
        <v>0</v>
      </c>
      <c r="AY95" s="74">
        <f>'IO 420 - AREÁLOVÉ ROZVODY...'!J36</f>
        <v>0</v>
      </c>
      <c r="AZ95" s="74">
        <f>'IO 420 - AREÁLOVÉ ROZVODY...'!F33</f>
        <v>0</v>
      </c>
      <c r="BA95" s="74">
        <f>'IO 420 - AREÁLOVÉ ROZVODY...'!F34</f>
        <v>0</v>
      </c>
      <c r="BB95" s="74">
        <f>'IO 420 - AREÁLOVÉ ROZVODY...'!F35</f>
        <v>0</v>
      </c>
      <c r="BC95" s="74">
        <f>'IO 420 - AREÁLOVÉ ROZVODY...'!F36</f>
        <v>0</v>
      </c>
      <c r="BD95" s="76">
        <f>'IO 420 - AREÁLOVÉ ROZVODY...'!F37</f>
        <v>0</v>
      </c>
      <c r="BT95" s="72" t="s">
        <v>83</v>
      </c>
      <c r="BV95" s="72" t="s">
        <v>79</v>
      </c>
      <c r="BW95" s="72" t="s">
        <v>87</v>
      </c>
      <c r="BX95" s="72" t="s">
        <v>4</v>
      </c>
      <c r="CL95" s="72" t="s">
        <v>1</v>
      </c>
      <c r="CM95" s="72" t="s">
        <v>84</v>
      </c>
    </row>
    <row r="96" spans="1:91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" customHeight="1" x14ac:dyDescent="0.2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sheetProtection algorithmName="SHA-512" hashValue="1YMByZiOeDrw7MJtjFZmzF64u+bRtr7KQHikeyu93NCq+uP1AuhpthCJKA4jNeOQbj/YwMSpWyD41GDEgQ1uXA==" saltValue="VC7VRIeUyReIw4GdPk+eFA==" spinCount="100000" sheet="1" objects="1" scenarios="1" formatColumns="0" formatRows="0"/>
  <mergeCells count="42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5:AP95"/>
    <mergeCell ref="AG95:AM95"/>
    <mergeCell ref="AG94:AM94"/>
    <mergeCell ref="AN94:AP94"/>
    <mergeCell ref="C92:G92"/>
    <mergeCell ref="I92:AF92"/>
    <mergeCell ref="D95:H95"/>
    <mergeCell ref="J95:AF95"/>
  </mergeCells>
  <hyperlinks>
    <hyperlink ref="A95" location="'IO 420 - AREÁLOVÉ ROZVODY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6"/>
  <sheetViews>
    <sheetView showGridLines="0" workbookViewId="0">
      <selection activeCell="I147" sqref="I147"/>
    </sheetView>
  </sheetViews>
  <sheetFormatPr defaultRowHeight="10.199999999999999" x14ac:dyDescent="0.2"/>
  <cols>
    <col min="1" max="1" width="7.140625" style="127" customWidth="1"/>
    <col min="2" max="2" width="1.42578125" style="127" customWidth="1"/>
    <col min="3" max="3" width="3.5703125" style="127" customWidth="1"/>
    <col min="4" max="4" width="3.7109375" style="127" customWidth="1"/>
    <col min="5" max="5" width="14.7109375" style="127" customWidth="1"/>
    <col min="6" max="6" width="43.5703125" style="127" customWidth="1"/>
    <col min="7" max="7" width="6" style="127" customWidth="1"/>
    <col min="8" max="8" width="9.85546875" style="127" customWidth="1"/>
    <col min="9" max="9" width="17.28515625" style="127" customWidth="1"/>
    <col min="10" max="10" width="22.7109375" style="127" customWidth="1"/>
    <col min="11" max="11" width="17.28515625" style="127" hidden="1" customWidth="1"/>
    <col min="12" max="12" width="8" style="127" customWidth="1"/>
    <col min="13" max="13" width="9.28515625" style="127" hidden="1" customWidth="1"/>
    <col min="14" max="14" width="9.140625" style="127" hidden="1"/>
    <col min="15" max="20" width="12.140625" style="127" hidden="1" customWidth="1"/>
    <col min="21" max="21" width="14" style="127" hidden="1" customWidth="1"/>
    <col min="22" max="22" width="10.5703125" style="127" customWidth="1"/>
    <col min="23" max="23" width="14" style="127" customWidth="1"/>
    <col min="24" max="24" width="10.5703125" style="127" customWidth="1"/>
    <col min="25" max="25" width="12.85546875" style="127" customWidth="1"/>
    <col min="26" max="26" width="9.42578125" style="127" customWidth="1"/>
    <col min="27" max="27" width="12.85546875" style="127" customWidth="1"/>
    <col min="28" max="28" width="14" style="127" customWidth="1"/>
    <col min="29" max="29" width="9.42578125" style="127" customWidth="1"/>
    <col min="30" max="30" width="12.85546875" style="127" customWidth="1"/>
    <col min="31" max="31" width="14" style="127" customWidth="1"/>
    <col min="32" max="43" width="9.140625" style="127"/>
    <col min="44" max="65" width="9.140625" style="127" hidden="1"/>
    <col min="66" max="16384" width="9.140625" style="127"/>
  </cols>
  <sheetData>
    <row r="2" spans="1:56" ht="36.9" customHeight="1" x14ac:dyDescent="0.2">
      <c r="L2" s="128" t="s">
        <v>5</v>
      </c>
      <c r="M2" s="129"/>
      <c r="N2" s="129"/>
      <c r="O2" s="129"/>
      <c r="P2" s="129"/>
      <c r="Q2" s="129"/>
      <c r="R2" s="129"/>
      <c r="S2" s="129"/>
      <c r="T2" s="129"/>
      <c r="U2" s="129"/>
      <c r="V2" s="129"/>
      <c r="AT2" s="130" t="s">
        <v>87</v>
      </c>
      <c r="AZ2" s="131" t="s">
        <v>88</v>
      </c>
      <c r="BA2" s="131" t="s">
        <v>89</v>
      </c>
      <c r="BB2" s="131" t="s">
        <v>1</v>
      </c>
      <c r="BC2" s="131" t="s">
        <v>243</v>
      </c>
      <c r="BD2" s="131" t="s">
        <v>84</v>
      </c>
    </row>
    <row r="3" spans="1:56" ht="6.9" customHeight="1" x14ac:dyDescent="0.2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4"/>
      <c r="AT3" s="130" t="s">
        <v>84</v>
      </c>
      <c r="AZ3" s="131" t="s">
        <v>244</v>
      </c>
      <c r="BA3" s="131" t="s">
        <v>90</v>
      </c>
      <c r="BB3" s="131" t="s">
        <v>1</v>
      </c>
      <c r="BC3" s="131" t="s">
        <v>245</v>
      </c>
      <c r="BD3" s="131" t="s">
        <v>84</v>
      </c>
    </row>
    <row r="4" spans="1:56" ht="24.9" customHeight="1" x14ac:dyDescent="0.2">
      <c r="B4" s="134"/>
      <c r="D4" s="135" t="s">
        <v>91</v>
      </c>
      <c r="L4" s="134"/>
      <c r="M4" s="136" t="s">
        <v>10</v>
      </c>
      <c r="AT4" s="130" t="s">
        <v>3</v>
      </c>
      <c r="AZ4" s="131" t="s">
        <v>92</v>
      </c>
      <c r="BA4" s="131" t="s">
        <v>93</v>
      </c>
      <c r="BB4" s="131" t="s">
        <v>1</v>
      </c>
      <c r="BC4" s="131" t="s">
        <v>246</v>
      </c>
      <c r="BD4" s="131" t="s">
        <v>84</v>
      </c>
    </row>
    <row r="5" spans="1:56" ht="6.9" customHeight="1" x14ac:dyDescent="0.2">
      <c r="B5" s="134"/>
      <c r="L5" s="134"/>
      <c r="AZ5" s="131" t="s">
        <v>94</v>
      </c>
      <c r="BA5" s="131" t="s">
        <v>95</v>
      </c>
      <c r="BB5" s="131" t="s">
        <v>1</v>
      </c>
      <c r="BC5" s="131" t="s">
        <v>247</v>
      </c>
      <c r="BD5" s="131" t="s">
        <v>84</v>
      </c>
    </row>
    <row r="6" spans="1:56" ht="12" customHeight="1" x14ac:dyDescent="0.2">
      <c r="B6" s="134"/>
      <c r="D6" s="137" t="s">
        <v>16</v>
      </c>
      <c r="L6" s="134"/>
    </row>
    <row r="7" spans="1:56" ht="14.4" customHeight="1" x14ac:dyDescent="0.2">
      <c r="B7" s="134"/>
      <c r="E7" s="138" t="str">
        <f>'Rekapitulace stavby'!K6</f>
        <v>STAVBA 25 METROVÉHO BAZÉNU MPS LUŽÁNKY</v>
      </c>
      <c r="F7" s="139"/>
      <c r="G7" s="139"/>
      <c r="H7" s="139"/>
      <c r="L7" s="134"/>
    </row>
    <row r="8" spans="1:56" s="143" customFormat="1" ht="12" customHeight="1" x14ac:dyDescent="0.2">
      <c r="A8" s="140"/>
      <c r="B8" s="141"/>
      <c r="C8" s="140"/>
      <c r="D8" s="137" t="s">
        <v>96</v>
      </c>
      <c r="E8" s="140"/>
      <c r="F8" s="140"/>
      <c r="G8" s="140"/>
      <c r="H8" s="140"/>
      <c r="I8" s="140"/>
      <c r="J8" s="140"/>
      <c r="K8" s="140"/>
      <c r="L8" s="142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</row>
    <row r="9" spans="1:56" s="143" customFormat="1" ht="26.4" customHeight="1" x14ac:dyDescent="0.2">
      <c r="A9" s="140"/>
      <c r="B9" s="141"/>
      <c r="C9" s="140"/>
      <c r="D9" s="140"/>
      <c r="E9" s="144" t="s">
        <v>248</v>
      </c>
      <c r="F9" s="145"/>
      <c r="G9" s="145"/>
      <c r="H9" s="145"/>
      <c r="I9" s="140"/>
      <c r="J9" s="140"/>
      <c r="K9" s="140"/>
      <c r="L9" s="142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</row>
    <row r="10" spans="1:56" s="143" customFormat="1" x14ac:dyDescent="0.2">
      <c r="A10" s="140"/>
      <c r="B10" s="141"/>
      <c r="C10" s="140"/>
      <c r="D10" s="140"/>
      <c r="E10" s="140"/>
      <c r="F10" s="140"/>
      <c r="G10" s="140"/>
      <c r="H10" s="140"/>
      <c r="I10" s="140"/>
      <c r="J10" s="140"/>
      <c r="K10" s="140"/>
      <c r="L10" s="142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56" s="143" customFormat="1" ht="12" customHeight="1" x14ac:dyDescent="0.2">
      <c r="A11" s="140"/>
      <c r="B11" s="141"/>
      <c r="C11" s="140"/>
      <c r="D11" s="137" t="s">
        <v>18</v>
      </c>
      <c r="E11" s="140"/>
      <c r="F11" s="146" t="s">
        <v>1</v>
      </c>
      <c r="G11" s="140"/>
      <c r="H11" s="140"/>
      <c r="I11" s="137" t="s">
        <v>19</v>
      </c>
      <c r="J11" s="146" t="s">
        <v>1</v>
      </c>
      <c r="K11" s="140"/>
      <c r="L11" s="142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</row>
    <row r="12" spans="1:56" s="143" customFormat="1" ht="12" customHeight="1" x14ac:dyDescent="0.2">
      <c r="A12" s="140"/>
      <c r="B12" s="141"/>
      <c r="C12" s="140"/>
      <c r="D12" s="137" t="s">
        <v>20</v>
      </c>
      <c r="E12" s="140"/>
      <c r="F12" s="146" t="s">
        <v>21</v>
      </c>
      <c r="G12" s="140"/>
      <c r="H12" s="140"/>
      <c r="I12" s="137" t="s">
        <v>22</v>
      </c>
      <c r="J12" s="147" t="str">
        <f>'Rekapitulace stavby'!AN8</f>
        <v>30. 6. 2020</v>
      </c>
      <c r="K12" s="140"/>
      <c r="L12" s="142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</row>
    <row r="13" spans="1:56" s="143" customFormat="1" ht="10.8" customHeight="1" x14ac:dyDescent="0.2">
      <c r="A13" s="140"/>
      <c r="B13" s="141"/>
      <c r="C13" s="140"/>
      <c r="D13" s="140"/>
      <c r="E13" s="140"/>
      <c r="F13" s="140"/>
      <c r="G13" s="140"/>
      <c r="H13" s="140"/>
      <c r="I13" s="140"/>
      <c r="J13" s="140"/>
      <c r="K13" s="140"/>
      <c r="L13" s="142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</row>
    <row r="14" spans="1:56" s="143" customFormat="1" ht="12" customHeight="1" x14ac:dyDescent="0.2">
      <c r="A14" s="140"/>
      <c r="B14" s="141"/>
      <c r="C14" s="140"/>
      <c r="D14" s="137" t="s">
        <v>24</v>
      </c>
      <c r="E14" s="140"/>
      <c r="F14" s="140"/>
      <c r="G14" s="140"/>
      <c r="H14" s="140"/>
      <c r="I14" s="137" t="s">
        <v>25</v>
      </c>
      <c r="J14" s="146" t="s">
        <v>1</v>
      </c>
      <c r="K14" s="140"/>
      <c r="L14" s="142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</row>
    <row r="15" spans="1:56" s="143" customFormat="1" ht="18" customHeight="1" x14ac:dyDescent="0.2">
      <c r="A15" s="140"/>
      <c r="B15" s="141"/>
      <c r="C15" s="140"/>
      <c r="D15" s="140"/>
      <c r="E15" s="146" t="s">
        <v>26</v>
      </c>
      <c r="F15" s="140"/>
      <c r="G15" s="140"/>
      <c r="H15" s="140"/>
      <c r="I15" s="137" t="s">
        <v>27</v>
      </c>
      <c r="J15" s="146" t="s">
        <v>1</v>
      </c>
      <c r="K15" s="140"/>
      <c r="L15" s="142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</row>
    <row r="16" spans="1:56" s="143" customFormat="1" ht="6.9" customHeight="1" x14ac:dyDescent="0.2">
      <c r="A16" s="140"/>
      <c r="B16" s="141"/>
      <c r="C16" s="140"/>
      <c r="D16" s="140"/>
      <c r="E16" s="140"/>
      <c r="F16" s="140"/>
      <c r="G16" s="140"/>
      <c r="H16" s="140"/>
      <c r="I16" s="140"/>
      <c r="J16" s="140"/>
      <c r="K16" s="140"/>
      <c r="L16" s="142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</row>
    <row r="17" spans="1:31" s="143" customFormat="1" ht="12" customHeight="1" x14ac:dyDescent="0.2">
      <c r="A17" s="140"/>
      <c r="B17" s="141"/>
      <c r="C17" s="140"/>
      <c r="D17" s="137" t="s">
        <v>28</v>
      </c>
      <c r="E17" s="140"/>
      <c r="F17" s="140"/>
      <c r="G17" s="140"/>
      <c r="H17" s="140"/>
      <c r="I17" s="137" t="s">
        <v>25</v>
      </c>
      <c r="J17" s="86" t="str">
        <f>'Rekapitulace stavby'!AN13</f>
        <v>Vyplň údaj</v>
      </c>
      <c r="K17" s="140"/>
      <c r="L17" s="142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</row>
    <row r="18" spans="1:31" s="143" customFormat="1" ht="18" customHeight="1" x14ac:dyDescent="0.2">
      <c r="A18" s="140"/>
      <c r="B18" s="141"/>
      <c r="C18" s="140"/>
      <c r="D18" s="140"/>
      <c r="E18" s="126" t="str">
        <f>'Rekapitulace stavby'!E14</f>
        <v>Vyplň údaj</v>
      </c>
      <c r="F18" s="287"/>
      <c r="G18" s="287"/>
      <c r="H18" s="287"/>
      <c r="I18" s="137" t="s">
        <v>27</v>
      </c>
      <c r="J18" s="86" t="str">
        <f>'Rekapitulace stavby'!AN14</f>
        <v>Vyplň údaj</v>
      </c>
      <c r="K18" s="140"/>
      <c r="L18" s="142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</row>
    <row r="19" spans="1:31" s="143" customFormat="1" ht="6.9" customHeight="1" x14ac:dyDescent="0.2">
      <c r="A19" s="140"/>
      <c r="B19" s="141"/>
      <c r="C19" s="140"/>
      <c r="D19" s="140"/>
      <c r="E19" s="140"/>
      <c r="F19" s="140"/>
      <c r="G19" s="140"/>
      <c r="H19" s="140"/>
      <c r="I19" s="140"/>
      <c r="J19" s="140"/>
      <c r="K19" s="140"/>
      <c r="L19" s="142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</row>
    <row r="20" spans="1:31" s="143" customFormat="1" ht="12" customHeight="1" x14ac:dyDescent="0.2">
      <c r="A20" s="140"/>
      <c r="B20" s="141"/>
      <c r="C20" s="140"/>
      <c r="D20" s="137" t="s">
        <v>30</v>
      </c>
      <c r="E20" s="140"/>
      <c r="F20" s="140"/>
      <c r="G20" s="140"/>
      <c r="H20" s="140"/>
      <c r="I20" s="137" t="s">
        <v>25</v>
      </c>
      <c r="J20" s="146" t="s">
        <v>1</v>
      </c>
      <c r="K20" s="140"/>
      <c r="L20" s="142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</row>
    <row r="21" spans="1:31" s="143" customFormat="1" ht="18" customHeight="1" x14ac:dyDescent="0.2">
      <c r="A21" s="140"/>
      <c r="B21" s="141"/>
      <c r="C21" s="140"/>
      <c r="D21" s="140"/>
      <c r="E21" s="146" t="s">
        <v>97</v>
      </c>
      <c r="F21" s="140"/>
      <c r="G21" s="140"/>
      <c r="H21" s="140"/>
      <c r="I21" s="137" t="s">
        <v>27</v>
      </c>
      <c r="J21" s="146" t="s">
        <v>1</v>
      </c>
      <c r="K21" s="140"/>
      <c r="L21" s="142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</row>
    <row r="22" spans="1:31" s="143" customFormat="1" ht="6.9" customHeight="1" x14ac:dyDescent="0.2">
      <c r="A22" s="140"/>
      <c r="B22" s="141"/>
      <c r="C22" s="140"/>
      <c r="D22" s="140"/>
      <c r="E22" s="140"/>
      <c r="F22" s="140"/>
      <c r="G22" s="140"/>
      <c r="H22" s="140"/>
      <c r="I22" s="140"/>
      <c r="J22" s="140"/>
      <c r="K22" s="140"/>
      <c r="L22" s="142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</row>
    <row r="23" spans="1:31" s="143" customFormat="1" ht="12" customHeight="1" x14ac:dyDescent="0.2">
      <c r="A23" s="140"/>
      <c r="B23" s="141"/>
      <c r="C23" s="140"/>
      <c r="D23" s="137" t="s">
        <v>33</v>
      </c>
      <c r="E23" s="140"/>
      <c r="F23" s="140"/>
      <c r="G23" s="140"/>
      <c r="H23" s="140"/>
      <c r="I23" s="137" t="s">
        <v>25</v>
      </c>
      <c r="J23" s="146" t="s">
        <v>1</v>
      </c>
      <c r="K23" s="140"/>
      <c r="L23" s="142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</row>
    <row r="24" spans="1:31" s="143" customFormat="1" ht="18" customHeight="1" x14ac:dyDescent="0.2">
      <c r="A24" s="140"/>
      <c r="B24" s="141"/>
      <c r="C24" s="140"/>
      <c r="D24" s="140"/>
      <c r="E24" s="146" t="s">
        <v>34</v>
      </c>
      <c r="F24" s="140"/>
      <c r="G24" s="140"/>
      <c r="H24" s="140"/>
      <c r="I24" s="137" t="s">
        <v>27</v>
      </c>
      <c r="J24" s="146" t="s">
        <v>1</v>
      </c>
      <c r="K24" s="140"/>
      <c r="L24" s="142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</row>
    <row r="25" spans="1:31" s="143" customFormat="1" ht="6.9" customHeight="1" x14ac:dyDescent="0.2">
      <c r="A25" s="140"/>
      <c r="B25" s="141"/>
      <c r="C25" s="140"/>
      <c r="D25" s="140"/>
      <c r="E25" s="140"/>
      <c r="F25" s="140"/>
      <c r="G25" s="140"/>
      <c r="H25" s="140"/>
      <c r="I25" s="140"/>
      <c r="J25" s="140"/>
      <c r="K25" s="140"/>
      <c r="L25" s="142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pans="1:31" s="143" customFormat="1" ht="12" customHeight="1" x14ac:dyDescent="0.2">
      <c r="A26" s="140"/>
      <c r="B26" s="141"/>
      <c r="C26" s="140"/>
      <c r="D26" s="137" t="s">
        <v>35</v>
      </c>
      <c r="E26" s="140"/>
      <c r="F26" s="140"/>
      <c r="G26" s="140"/>
      <c r="H26" s="140"/>
      <c r="I26" s="140"/>
      <c r="J26" s="140"/>
      <c r="K26" s="140"/>
      <c r="L26" s="142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</row>
    <row r="27" spans="1:31" s="152" customFormat="1" ht="14.4" customHeight="1" x14ac:dyDescent="0.2">
      <c r="A27" s="148"/>
      <c r="B27" s="149"/>
      <c r="C27" s="148"/>
      <c r="D27" s="148"/>
      <c r="E27" s="150" t="s">
        <v>36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s="143" customFormat="1" ht="6.9" customHeight="1" x14ac:dyDescent="0.2">
      <c r="A28" s="140"/>
      <c r="B28" s="141"/>
      <c r="C28" s="140"/>
      <c r="D28" s="140"/>
      <c r="E28" s="140"/>
      <c r="F28" s="140"/>
      <c r="G28" s="140"/>
      <c r="H28" s="140"/>
      <c r="I28" s="140"/>
      <c r="J28" s="140"/>
      <c r="K28" s="140"/>
      <c r="L28" s="142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</row>
    <row r="29" spans="1:31" s="143" customFormat="1" ht="6.9" customHeight="1" x14ac:dyDescent="0.2">
      <c r="A29" s="140"/>
      <c r="B29" s="141"/>
      <c r="C29" s="140"/>
      <c r="D29" s="153"/>
      <c r="E29" s="153"/>
      <c r="F29" s="153"/>
      <c r="G29" s="153"/>
      <c r="H29" s="153"/>
      <c r="I29" s="153"/>
      <c r="J29" s="153"/>
      <c r="K29" s="153"/>
      <c r="L29" s="142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pans="1:31" s="143" customFormat="1" ht="25.35" customHeight="1" x14ac:dyDescent="0.2">
      <c r="A30" s="140"/>
      <c r="B30" s="141"/>
      <c r="C30" s="140"/>
      <c r="D30" s="154" t="s">
        <v>37</v>
      </c>
      <c r="E30" s="140"/>
      <c r="F30" s="140"/>
      <c r="G30" s="140"/>
      <c r="H30" s="140"/>
      <c r="I30" s="140"/>
      <c r="J30" s="155">
        <f>ROUND(J123, 2)</f>
        <v>0</v>
      </c>
      <c r="K30" s="140"/>
      <c r="L30" s="142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</row>
    <row r="31" spans="1:31" s="143" customFormat="1" ht="6.9" customHeight="1" x14ac:dyDescent="0.2">
      <c r="A31" s="140"/>
      <c r="B31" s="141"/>
      <c r="C31" s="140"/>
      <c r="D31" s="153"/>
      <c r="E31" s="153"/>
      <c r="F31" s="153"/>
      <c r="G31" s="153"/>
      <c r="H31" s="153"/>
      <c r="I31" s="153"/>
      <c r="J31" s="153"/>
      <c r="K31" s="153"/>
      <c r="L31" s="142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</row>
    <row r="32" spans="1:31" s="143" customFormat="1" ht="14.4" customHeight="1" x14ac:dyDescent="0.2">
      <c r="A32" s="140"/>
      <c r="B32" s="141"/>
      <c r="C32" s="140"/>
      <c r="D32" s="140"/>
      <c r="E32" s="140"/>
      <c r="F32" s="156" t="s">
        <v>39</v>
      </c>
      <c r="G32" s="140"/>
      <c r="H32" s="140"/>
      <c r="I32" s="156" t="s">
        <v>38</v>
      </c>
      <c r="J32" s="156" t="s">
        <v>40</v>
      </c>
      <c r="K32" s="140"/>
      <c r="L32" s="142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</row>
    <row r="33" spans="1:31" s="143" customFormat="1" ht="14.4" customHeight="1" x14ac:dyDescent="0.2">
      <c r="A33" s="140"/>
      <c r="B33" s="141"/>
      <c r="C33" s="140"/>
      <c r="D33" s="157" t="s">
        <v>41</v>
      </c>
      <c r="E33" s="137" t="s">
        <v>42</v>
      </c>
      <c r="F33" s="158">
        <f>ROUND((SUM(BE123:BE235)),  2)</f>
        <v>0</v>
      </c>
      <c r="G33" s="140"/>
      <c r="H33" s="140"/>
      <c r="I33" s="159">
        <v>0.21</v>
      </c>
      <c r="J33" s="158">
        <f>ROUND(((SUM(BE123:BE235))*I33),  2)</f>
        <v>0</v>
      </c>
      <c r="K33" s="140"/>
      <c r="L33" s="142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</row>
    <row r="34" spans="1:31" s="143" customFormat="1" ht="14.4" customHeight="1" x14ac:dyDescent="0.2">
      <c r="A34" s="140"/>
      <c r="B34" s="141"/>
      <c r="C34" s="140"/>
      <c r="D34" s="140"/>
      <c r="E34" s="137" t="s">
        <v>43</v>
      </c>
      <c r="F34" s="158">
        <f>ROUND((SUM(BF123:BF235)),  2)</f>
        <v>0</v>
      </c>
      <c r="G34" s="140"/>
      <c r="H34" s="140"/>
      <c r="I34" s="159">
        <v>0.15</v>
      </c>
      <c r="J34" s="158">
        <f>ROUND(((SUM(BF123:BF235))*I34),  2)</f>
        <v>0</v>
      </c>
      <c r="K34" s="140"/>
      <c r="L34" s="142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</row>
    <row r="35" spans="1:31" s="143" customFormat="1" ht="14.4" hidden="1" customHeight="1" x14ac:dyDescent="0.2">
      <c r="A35" s="140"/>
      <c r="B35" s="141"/>
      <c r="C35" s="140"/>
      <c r="D35" s="140"/>
      <c r="E35" s="137" t="s">
        <v>44</v>
      </c>
      <c r="F35" s="158">
        <f>ROUND((SUM(BG123:BG235)),  2)</f>
        <v>0</v>
      </c>
      <c r="G35" s="140"/>
      <c r="H35" s="140"/>
      <c r="I35" s="159">
        <v>0.21</v>
      </c>
      <c r="J35" s="158">
        <f>0</f>
        <v>0</v>
      </c>
      <c r="K35" s="140"/>
      <c r="L35" s="142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</row>
    <row r="36" spans="1:31" s="143" customFormat="1" ht="14.4" hidden="1" customHeight="1" x14ac:dyDescent="0.2">
      <c r="A36" s="140"/>
      <c r="B36" s="141"/>
      <c r="C36" s="140"/>
      <c r="D36" s="140"/>
      <c r="E36" s="137" t="s">
        <v>45</v>
      </c>
      <c r="F36" s="158">
        <f>ROUND((SUM(BH123:BH235)),  2)</f>
        <v>0</v>
      </c>
      <c r="G36" s="140"/>
      <c r="H36" s="140"/>
      <c r="I36" s="159">
        <v>0.15</v>
      </c>
      <c r="J36" s="158">
        <f>0</f>
        <v>0</v>
      </c>
      <c r="K36" s="140"/>
      <c r="L36" s="142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</row>
    <row r="37" spans="1:31" s="143" customFormat="1" ht="14.4" hidden="1" customHeight="1" x14ac:dyDescent="0.2">
      <c r="A37" s="140"/>
      <c r="B37" s="141"/>
      <c r="C37" s="140"/>
      <c r="D37" s="140"/>
      <c r="E37" s="137" t="s">
        <v>46</v>
      </c>
      <c r="F37" s="158">
        <f>ROUND((SUM(BI123:BI235)),  2)</f>
        <v>0</v>
      </c>
      <c r="G37" s="140"/>
      <c r="H37" s="140"/>
      <c r="I37" s="159">
        <v>0</v>
      </c>
      <c r="J37" s="158">
        <f>0</f>
        <v>0</v>
      </c>
      <c r="K37" s="140"/>
      <c r="L37" s="142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</row>
    <row r="38" spans="1:31" s="143" customFormat="1" ht="6.9" customHeight="1" x14ac:dyDescent="0.2">
      <c r="A38" s="140"/>
      <c r="B38" s="141"/>
      <c r="C38" s="140"/>
      <c r="D38" s="140"/>
      <c r="E38" s="140"/>
      <c r="F38" s="140"/>
      <c r="G38" s="140"/>
      <c r="H38" s="140"/>
      <c r="I38" s="140"/>
      <c r="J38" s="140"/>
      <c r="K38" s="140"/>
      <c r="L38" s="142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</row>
    <row r="39" spans="1:31" s="143" customFormat="1" ht="25.35" customHeight="1" x14ac:dyDescent="0.2">
      <c r="A39" s="140"/>
      <c r="B39" s="1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2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</row>
    <row r="40" spans="1:31" s="143" customFormat="1" ht="14.4" customHeight="1" x14ac:dyDescent="0.2">
      <c r="A40" s="140"/>
      <c r="B40" s="141"/>
      <c r="C40" s="140"/>
      <c r="D40" s="140"/>
      <c r="E40" s="140"/>
      <c r="F40" s="140"/>
      <c r="G40" s="140"/>
      <c r="H40" s="140"/>
      <c r="I40" s="140"/>
      <c r="J40" s="140"/>
      <c r="K40" s="140"/>
      <c r="L40" s="142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</row>
    <row r="41" spans="1:31" ht="14.4" customHeight="1" x14ac:dyDescent="0.2">
      <c r="B41" s="134"/>
      <c r="L41" s="134"/>
    </row>
    <row r="42" spans="1:31" ht="14.4" customHeight="1" x14ac:dyDescent="0.2">
      <c r="B42" s="134"/>
      <c r="L42" s="134"/>
    </row>
    <row r="43" spans="1:31" ht="14.4" customHeight="1" x14ac:dyDescent="0.2">
      <c r="B43" s="134"/>
      <c r="L43" s="134"/>
    </row>
    <row r="44" spans="1:31" ht="14.4" customHeight="1" x14ac:dyDescent="0.2">
      <c r="B44" s="134"/>
      <c r="L44" s="134"/>
    </row>
    <row r="45" spans="1:31" ht="14.4" customHeight="1" x14ac:dyDescent="0.2">
      <c r="B45" s="134"/>
      <c r="L45" s="134"/>
    </row>
    <row r="46" spans="1:31" ht="14.4" customHeight="1" x14ac:dyDescent="0.2">
      <c r="B46" s="134"/>
      <c r="L46" s="134"/>
    </row>
    <row r="47" spans="1:31" ht="14.4" customHeight="1" x14ac:dyDescent="0.2">
      <c r="B47" s="134"/>
      <c r="L47" s="134"/>
    </row>
    <row r="48" spans="1:31" ht="14.4" customHeight="1" x14ac:dyDescent="0.2">
      <c r="B48" s="134"/>
      <c r="L48" s="134"/>
    </row>
    <row r="49" spans="1:31" ht="14.4" customHeight="1" x14ac:dyDescent="0.2">
      <c r="B49" s="134"/>
      <c r="L49" s="134"/>
    </row>
    <row r="50" spans="1:31" s="143" customFormat="1" ht="14.4" customHeight="1" x14ac:dyDescent="0.2">
      <c r="B50" s="142"/>
      <c r="D50" s="167" t="s">
        <v>50</v>
      </c>
      <c r="E50" s="168"/>
      <c r="F50" s="168"/>
      <c r="G50" s="167" t="s">
        <v>51</v>
      </c>
      <c r="H50" s="168"/>
      <c r="I50" s="168"/>
      <c r="J50" s="168"/>
      <c r="K50" s="168"/>
      <c r="L50" s="142"/>
    </row>
    <row r="51" spans="1:31" x14ac:dyDescent="0.2">
      <c r="B51" s="134"/>
      <c r="L51" s="134"/>
    </row>
    <row r="52" spans="1:31" x14ac:dyDescent="0.2">
      <c r="B52" s="134"/>
      <c r="L52" s="134"/>
    </row>
    <row r="53" spans="1:31" x14ac:dyDescent="0.2">
      <c r="B53" s="134"/>
      <c r="L53" s="134"/>
    </row>
    <row r="54" spans="1:31" x14ac:dyDescent="0.2">
      <c r="B54" s="134"/>
      <c r="L54" s="134"/>
    </row>
    <row r="55" spans="1:31" x14ac:dyDescent="0.2">
      <c r="B55" s="134"/>
      <c r="L55" s="134"/>
    </row>
    <row r="56" spans="1:31" x14ac:dyDescent="0.2">
      <c r="B56" s="134"/>
      <c r="L56" s="134"/>
    </row>
    <row r="57" spans="1:31" x14ac:dyDescent="0.2">
      <c r="B57" s="134"/>
      <c r="L57" s="134"/>
    </row>
    <row r="58" spans="1:31" x14ac:dyDescent="0.2">
      <c r="B58" s="134"/>
      <c r="L58" s="134"/>
    </row>
    <row r="59" spans="1:31" x14ac:dyDescent="0.2">
      <c r="B59" s="134"/>
      <c r="L59" s="134"/>
    </row>
    <row r="60" spans="1:31" x14ac:dyDescent="0.2">
      <c r="B60" s="134"/>
      <c r="L60" s="134"/>
    </row>
    <row r="61" spans="1:31" s="143" customFormat="1" ht="13.2" x14ac:dyDescent="0.2">
      <c r="A61" s="140"/>
      <c r="B61" s="141"/>
      <c r="C61" s="140"/>
      <c r="D61" s="169" t="s">
        <v>52</v>
      </c>
      <c r="E61" s="170"/>
      <c r="F61" s="171" t="s">
        <v>53</v>
      </c>
      <c r="G61" s="169" t="s">
        <v>52</v>
      </c>
      <c r="H61" s="170"/>
      <c r="I61" s="170"/>
      <c r="J61" s="172" t="s">
        <v>53</v>
      </c>
      <c r="K61" s="170"/>
      <c r="L61" s="142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</row>
    <row r="62" spans="1:31" x14ac:dyDescent="0.2">
      <c r="B62" s="134"/>
      <c r="L62" s="134"/>
    </row>
    <row r="63" spans="1:31" x14ac:dyDescent="0.2">
      <c r="B63" s="134"/>
      <c r="L63" s="134"/>
    </row>
    <row r="64" spans="1:31" x14ac:dyDescent="0.2">
      <c r="B64" s="134"/>
      <c r="L64" s="134"/>
    </row>
    <row r="65" spans="1:31" s="143" customFormat="1" ht="13.2" x14ac:dyDescent="0.2">
      <c r="A65" s="140"/>
      <c r="B65" s="141"/>
      <c r="C65" s="140"/>
      <c r="D65" s="167" t="s">
        <v>54</v>
      </c>
      <c r="E65" s="173"/>
      <c r="F65" s="173"/>
      <c r="G65" s="167" t="s">
        <v>55</v>
      </c>
      <c r="H65" s="173"/>
      <c r="I65" s="173"/>
      <c r="J65" s="173"/>
      <c r="K65" s="173"/>
      <c r="L65" s="142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</row>
    <row r="66" spans="1:31" x14ac:dyDescent="0.2">
      <c r="B66" s="134"/>
      <c r="L66" s="134"/>
    </row>
    <row r="67" spans="1:31" x14ac:dyDescent="0.2">
      <c r="B67" s="134"/>
      <c r="L67" s="134"/>
    </row>
    <row r="68" spans="1:31" x14ac:dyDescent="0.2">
      <c r="B68" s="134"/>
      <c r="L68" s="134"/>
    </row>
    <row r="69" spans="1:31" x14ac:dyDescent="0.2">
      <c r="B69" s="134"/>
      <c r="L69" s="134"/>
    </row>
    <row r="70" spans="1:31" x14ac:dyDescent="0.2">
      <c r="B70" s="134"/>
      <c r="L70" s="134"/>
    </row>
    <row r="71" spans="1:31" x14ac:dyDescent="0.2">
      <c r="B71" s="134"/>
      <c r="L71" s="134"/>
    </row>
    <row r="72" spans="1:31" x14ac:dyDescent="0.2">
      <c r="B72" s="134"/>
      <c r="L72" s="134"/>
    </row>
    <row r="73" spans="1:31" x14ac:dyDescent="0.2">
      <c r="B73" s="134"/>
      <c r="L73" s="134"/>
    </row>
    <row r="74" spans="1:31" x14ac:dyDescent="0.2">
      <c r="B74" s="134"/>
      <c r="L74" s="134"/>
    </row>
    <row r="75" spans="1:31" x14ac:dyDescent="0.2">
      <c r="B75" s="134"/>
      <c r="L75" s="134"/>
    </row>
    <row r="76" spans="1:31" s="143" customFormat="1" ht="13.2" x14ac:dyDescent="0.2">
      <c r="A76" s="140"/>
      <c r="B76" s="141"/>
      <c r="C76" s="140"/>
      <c r="D76" s="169" t="s">
        <v>52</v>
      </c>
      <c r="E76" s="170"/>
      <c r="F76" s="171" t="s">
        <v>53</v>
      </c>
      <c r="G76" s="169" t="s">
        <v>52</v>
      </c>
      <c r="H76" s="170"/>
      <c r="I76" s="170"/>
      <c r="J76" s="172" t="s">
        <v>53</v>
      </c>
      <c r="K76" s="170"/>
      <c r="L76" s="142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</row>
    <row r="77" spans="1:31" s="143" customFormat="1" ht="14.4" customHeight="1" x14ac:dyDescent="0.2">
      <c r="A77" s="140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142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</row>
    <row r="81" spans="1:47" s="143" customFormat="1" ht="6.9" customHeight="1" x14ac:dyDescent="0.2">
      <c r="A81" s="140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142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</row>
    <row r="82" spans="1:47" s="143" customFormat="1" ht="24.9" customHeight="1" x14ac:dyDescent="0.2">
      <c r="A82" s="140"/>
      <c r="B82" s="141"/>
      <c r="C82" s="135" t="s">
        <v>98</v>
      </c>
      <c r="D82" s="140"/>
      <c r="E82" s="140"/>
      <c r="F82" s="140"/>
      <c r="G82" s="140"/>
      <c r="H82" s="140"/>
      <c r="I82" s="140"/>
      <c r="J82" s="140"/>
      <c r="K82" s="140"/>
      <c r="L82" s="142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47" s="143" customFormat="1" ht="6.9" customHeight="1" x14ac:dyDescent="0.2">
      <c r="A83" s="140"/>
      <c r="B83" s="141"/>
      <c r="C83" s="140"/>
      <c r="D83" s="140"/>
      <c r="E83" s="140"/>
      <c r="F83" s="140"/>
      <c r="G83" s="140"/>
      <c r="H83" s="140"/>
      <c r="I83" s="140"/>
      <c r="J83" s="140"/>
      <c r="K83" s="140"/>
      <c r="L83" s="142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</row>
    <row r="84" spans="1:47" s="143" customFormat="1" ht="12" customHeight="1" x14ac:dyDescent="0.2">
      <c r="A84" s="140"/>
      <c r="B84" s="141"/>
      <c r="C84" s="137" t="s">
        <v>16</v>
      </c>
      <c r="D84" s="140"/>
      <c r="E84" s="140"/>
      <c r="F84" s="140"/>
      <c r="G84" s="140"/>
      <c r="H84" s="140"/>
      <c r="I84" s="140"/>
      <c r="J84" s="140"/>
      <c r="K84" s="140"/>
      <c r="L84" s="142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</row>
    <row r="85" spans="1:47" s="143" customFormat="1" ht="14.4" customHeight="1" x14ac:dyDescent="0.2">
      <c r="A85" s="140"/>
      <c r="B85" s="141"/>
      <c r="C85" s="140"/>
      <c r="D85" s="140"/>
      <c r="E85" s="138" t="str">
        <f>E7</f>
        <v>STAVBA 25 METROVÉHO BAZÉNU MPS LUŽÁNKY</v>
      </c>
      <c r="F85" s="139"/>
      <c r="G85" s="139"/>
      <c r="H85" s="139"/>
      <c r="I85" s="140"/>
      <c r="J85" s="140"/>
      <c r="K85" s="140"/>
      <c r="L85" s="142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47" s="143" customFormat="1" ht="12" customHeight="1" x14ac:dyDescent="0.2">
      <c r="A86" s="140"/>
      <c r="B86" s="141"/>
      <c r="C86" s="137" t="s">
        <v>96</v>
      </c>
      <c r="D86" s="140"/>
      <c r="E86" s="140"/>
      <c r="F86" s="140"/>
      <c r="G86" s="140"/>
      <c r="H86" s="140"/>
      <c r="I86" s="140"/>
      <c r="J86" s="140"/>
      <c r="K86" s="140"/>
      <c r="L86" s="142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</row>
    <row r="87" spans="1:47" s="143" customFormat="1" ht="26.4" customHeight="1" x14ac:dyDescent="0.2">
      <c r="A87" s="140"/>
      <c r="B87" s="141"/>
      <c r="C87" s="140"/>
      <c r="D87" s="140"/>
      <c r="E87" s="144" t="str">
        <f>E9</f>
        <v>IO 420 - AREÁLOVÉ ROZVODY KANALIZACE JEDNOTNÉ</v>
      </c>
      <c r="F87" s="145"/>
      <c r="G87" s="145"/>
      <c r="H87" s="145"/>
      <c r="I87" s="140"/>
      <c r="J87" s="140"/>
      <c r="K87" s="140"/>
      <c r="L87" s="142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</row>
    <row r="88" spans="1:47" s="143" customFormat="1" ht="6.9" customHeight="1" x14ac:dyDescent="0.2">
      <c r="A88" s="140"/>
      <c r="B88" s="141"/>
      <c r="C88" s="140"/>
      <c r="D88" s="140"/>
      <c r="E88" s="140"/>
      <c r="F88" s="140"/>
      <c r="G88" s="140"/>
      <c r="H88" s="140"/>
      <c r="I88" s="140"/>
      <c r="J88" s="140"/>
      <c r="K88" s="140"/>
      <c r="L88" s="142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</row>
    <row r="89" spans="1:47" s="143" customFormat="1" ht="12" customHeight="1" x14ac:dyDescent="0.2">
      <c r="A89" s="140"/>
      <c r="B89" s="141"/>
      <c r="C89" s="137" t="s">
        <v>20</v>
      </c>
      <c r="D89" s="140"/>
      <c r="E89" s="140"/>
      <c r="F89" s="146" t="str">
        <f>F12</f>
        <v>Brno-Královo Pole, MPS Lužánky, ul. Sportovní 4</v>
      </c>
      <c r="G89" s="140"/>
      <c r="H89" s="140"/>
      <c r="I89" s="137" t="s">
        <v>22</v>
      </c>
      <c r="J89" s="147" t="str">
        <f>IF(J12="","",J12)</f>
        <v>30. 6. 2020</v>
      </c>
      <c r="K89" s="140"/>
      <c r="L89" s="142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</row>
    <row r="90" spans="1:47" s="143" customFormat="1" ht="6.9" customHeight="1" x14ac:dyDescent="0.2">
      <c r="A90" s="140"/>
      <c r="B90" s="141"/>
      <c r="C90" s="140"/>
      <c r="D90" s="140"/>
      <c r="E90" s="140"/>
      <c r="F90" s="140"/>
      <c r="G90" s="140"/>
      <c r="H90" s="140"/>
      <c r="I90" s="140"/>
      <c r="J90" s="140"/>
      <c r="K90" s="140"/>
      <c r="L90" s="142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</row>
    <row r="91" spans="1:47" s="143" customFormat="1" ht="15.6" customHeight="1" x14ac:dyDescent="0.2">
      <c r="A91" s="140"/>
      <c r="B91" s="141"/>
      <c r="C91" s="137" t="s">
        <v>24</v>
      </c>
      <c r="D91" s="140"/>
      <c r="E91" s="140"/>
      <c r="F91" s="146" t="str">
        <f>E15</f>
        <v>Statutární město Brno, Dominikánské nám. 1, Brno</v>
      </c>
      <c r="G91" s="140"/>
      <c r="H91" s="140"/>
      <c r="I91" s="137" t="s">
        <v>30</v>
      </c>
      <c r="J91" s="178" t="str">
        <f>E21</f>
        <v>Ing. P. Kučera</v>
      </c>
      <c r="K91" s="140"/>
      <c r="L91" s="142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</row>
    <row r="92" spans="1:47" s="143" customFormat="1" ht="26.4" customHeight="1" x14ac:dyDescent="0.2">
      <c r="A92" s="140"/>
      <c r="B92" s="141"/>
      <c r="C92" s="137" t="s">
        <v>28</v>
      </c>
      <c r="D92" s="140"/>
      <c r="E92" s="140"/>
      <c r="F92" s="146" t="str">
        <f>IF(E18="","",E18)</f>
        <v>Vyplň údaj</v>
      </c>
      <c r="G92" s="140"/>
      <c r="H92" s="140"/>
      <c r="I92" s="137" t="s">
        <v>33</v>
      </c>
      <c r="J92" s="178" t="str">
        <f>E24</f>
        <v>Ing. V. Potěšilová</v>
      </c>
      <c r="K92" s="140"/>
      <c r="L92" s="142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</row>
    <row r="93" spans="1:47" s="143" customFormat="1" ht="10.35" customHeight="1" x14ac:dyDescent="0.2">
      <c r="A93" s="140"/>
      <c r="B93" s="141"/>
      <c r="C93" s="140"/>
      <c r="D93" s="140"/>
      <c r="E93" s="140"/>
      <c r="F93" s="140"/>
      <c r="G93" s="140"/>
      <c r="H93" s="140"/>
      <c r="I93" s="140"/>
      <c r="J93" s="140"/>
      <c r="K93" s="140"/>
      <c r="L93" s="142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</row>
    <row r="94" spans="1:47" s="143" customFormat="1" ht="29.25" customHeight="1" x14ac:dyDescent="0.2">
      <c r="A94" s="140"/>
      <c r="B94" s="141"/>
      <c r="C94" s="179" t="s">
        <v>99</v>
      </c>
      <c r="D94" s="160"/>
      <c r="E94" s="160"/>
      <c r="F94" s="160"/>
      <c r="G94" s="160"/>
      <c r="H94" s="160"/>
      <c r="I94" s="160"/>
      <c r="J94" s="180" t="s">
        <v>100</v>
      </c>
      <c r="K94" s="160"/>
      <c r="L94" s="142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</row>
    <row r="95" spans="1:47" s="143" customFormat="1" ht="10.35" customHeight="1" x14ac:dyDescent="0.2">
      <c r="A95" s="140"/>
      <c r="B95" s="141"/>
      <c r="C95" s="140"/>
      <c r="D95" s="140"/>
      <c r="E95" s="140"/>
      <c r="F95" s="140"/>
      <c r="G95" s="140"/>
      <c r="H95" s="140"/>
      <c r="I95" s="140"/>
      <c r="J95" s="140"/>
      <c r="K95" s="140"/>
      <c r="L95" s="142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</row>
    <row r="96" spans="1:47" s="143" customFormat="1" ht="22.8" customHeight="1" x14ac:dyDescent="0.2">
      <c r="A96" s="140"/>
      <c r="B96" s="141"/>
      <c r="C96" s="181" t="s">
        <v>101</v>
      </c>
      <c r="D96" s="140"/>
      <c r="E96" s="140"/>
      <c r="F96" s="140"/>
      <c r="G96" s="140"/>
      <c r="H96" s="140"/>
      <c r="I96" s="140"/>
      <c r="J96" s="155">
        <f>J123</f>
        <v>0</v>
      </c>
      <c r="K96" s="140"/>
      <c r="L96" s="142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U96" s="130" t="s">
        <v>102</v>
      </c>
    </row>
    <row r="97" spans="1:31" s="182" customFormat="1" ht="24.9" customHeight="1" x14ac:dyDescent="0.2">
      <c r="B97" s="183"/>
      <c r="D97" s="184" t="s">
        <v>103</v>
      </c>
      <c r="E97" s="185"/>
      <c r="F97" s="185"/>
      <c r="G97" s="185"/>
      <c r="H97" s="185"/>
      <c r="I97" s="185"/>
      <c r="J97" s="186">
        <f>J124</f>
        <v>0</v>
      </c>
      <c r="L97" s="183"/>
    </row>
    <row r="98" spans="1:31" s="187" customFormat="1" ht="19.95" customHeight="1" x14ac:dyDescent="0.2">
      <c r="B98" s="188"/>
      <c r="D98" s="189" t="s">
        <v>104</v>
      </c>
      <c r="E98" s="190"/>
      <c r="F98" s="190"/>
      <c r="G98" s="190"/>
      <c r="H98" s="190"/>
      <c r="I98" s="190"/>
      <c r="J98" s="191">
        <f>J125</f>
        <v>0</v>
      </c>
      <c r="L98" s="188"/>
    </row>
    <row r="99" spans="1:31" s="187" customFormat="1" ht="19.95" customHeight="1" x14ac:dyDescent="0.2">
      <c r="B99" s="188"/>
      <c r="D99" s="189" t="s">
        <v>105</v>
      </c>
      <c r="E99" s="190"/>
      <c r="F99" s="190"/>
      <c r="G99" s="190"/>
      <c r="H99" s="190"/>
      <c r="I99" s="190"/>
      <c r="J99" s="191">
        <f>J150</f>
        <v>0</v>
      </c>
      <c r="L99" s="188"/>
    </row>
    <row r="100" spans="1:31" s="187" customFormat="1" ht="19.95" customHeight="1" x14ac:dyDescent="0.2">
      <c r="B100" s="188"/>
      <c r="D100" s="189" t="s">
        <v>106</v>
      </c>
      <c r="E100" s="190"/>
      <c r="F100" s="190"/>
      <c r="G100" s="190"/>
      <c r="H100" s="190"/>
      <c r="I100" s="190"/>
      <c r="J100" s="191">
        <f>J154</f>
        <v>0</v>
      </c>
      <c r="L100" s="188"/>
    </row>
    <row r="101" spans="1:31" s="187" customFormat="1" ht="19.95" customHeight="1" x14ac:dyDescent="0.2">
      <c r="B101" s="188"/>
      <c r="D101" s="189" t="s">
        <v>249</v>
      </c>
      <c r="E101" s="190"/>
      <c r="F101" s="190"/>
      <c r="G101" s="190"/>
      <c r="H101" s="190"/>
      <c r="I101" s="190"/>
      <c r="J101" s="191">
        <f>J227</f>
        <v>0</v>
      </c>
      <c r="L101" s="188"/>
    </row>
    <row r="102" spans="1:31" s="187" customFormat="1" ht="19.95" customHeight="1" x14ac:dyDescent="0.2">
      <c r="B102" s="188"/>
      <c r="D102" s="189" t="s">
        <v>107</v>
      </c>
      <c r="E102" s="190"/>
      <c r="F102" s="190"/>
      <c r="G102" s="190"/>
      <c r="H102" s="190"/>
      <c r="I102" s="190"/>
      <c r="J102" s="191">
        <f>J233</f>
        <v>0</v>
      </c>
      <c r="L102" s="188"/>
    </row>
    <row r="103" spans="1:31" s="187" customFormat="1" ht="14.85" customHeight="1" x14ac:dyDescent="0.2">
      <c r="B103" s="188"/>
      <c r="D103" s="189" t="s">
        <v>108</v>
      </c>
      <c r="E103" s="190"/>
      <c r="F103" s="190"/>
      <c r="G103" s="190"/>
      <c r="H103" s="190"/>
      <c r="I103" s="190"/>
      <c r="J103" s="191">
        <f>J234</f>
        <v>0</v>
      </c>
      <c r="L103" s="188"/>
    </row>
    <row r="104" spans="1:31" s="143" customFormat="1" ht="21.75" customHeight="1" x14ac:dyDescent="0.2">
      <c r="A104" s="140"/>
      <c r="B104" s="141"/>
      <c r="C104" s="140"/>
      <c r="D104" s="140"/>
      <c r="E104" s="140"/>
      <c r="F104" s="140"/>
      <c r="G104" s="140"/>
      <c r="H104" s="140"/>
      <c r="I104" s="140"/>
      <c r="J104" s="140"/>
      <c r="K104" s="140"/>
      <c r="L104" s="142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</row>
    <row r="105" spans="1:31" s="143" customFormat="1" ht="6.9" customHeight="1" x14ac:dyDescent="0.2">
      <c r="A105" s="140"/>
      <c r="B105" s="174"/>
      <c r="C105" s="175"/>
      <c r="D105" s="175"/>
      <c r="E105" s="175"/>
      <c r="F105" s="175"/>
      <c r="G105" s="175"/>
      <c r="H105" s="175"/>
      <c r="I105" s="175"/>
      <c r="J105" s="175"/>
      <c r="K105" s="175"/>
      <c r="L105" s="142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</row>
    <row r="109" spans="1:31" s="143" customFormat="1" ht="6.9" customHeight="1" x14ac:dyDescent="0.2">
      <c r="A109" s="140"/>
      <c r="B109" s="176"/>
      <c r="C109" s="177"/>
      <c r="D109" s="177"/>
      <c r="E109" s="177"/>
      <c r="F109" s="177"/>
      <c r="G109" s="177"/>
      <c r="H109" s="177"/>
      <c r="I109" s="177"/>
      <c r="J109" s="177"/>
      <c r="K109" s="177"/>
      <c r="L109" s="142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</row>
    <row r="110" spans="1:31" s="143" customFormat="1" ht="24.9" customHeight="1" x14ac:dyDescent="0.2">
      <c r="A110" s="140"/>
      <c r="B110" s="141"/>
      <c r="C110" s="135" t="s">
        <v>109</v>
      </c>
      <c r="D110" s="140"/>
      <c r="E110" s="140"/>
      <c r="F110" s="140"/>
      <c r="G110" s="140"/>
      <c r="H110" s="140"/>
      <c r="I110" s="140"/>
      <c r="J110" s="140"/>
      <c r="K110" s="140"/>
      <c r="L110" s="142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</row>
    <row r="111" spans="1:31" s="143" customFormat="1" ht="6.9" customHeight="1" x14ac:dyDescent="0.2">
      <c r="A111" s="140"/>
      <c r="B111" s="141"/>
      <c r="C111" s="140"/>
      <c r="D111" s="140"/>
      <c r="E111" s="140"/>
      <c r="F111" s="140"/>
      <c r="G111" s="140"/>
      <c r="H111" s="140"/>
      <c r="I111" s="140"/>
      <c r="J111" s="140"/>
      <c r="K111" s="140"/>
      <c r="L111" s="142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</row>
    <row r="112" spans="1:31" s="143" customFormat="1" ht="12" customHeight="1" x14ac:dyDescent="0.2">
      <c r="A112" s="140"/>
      <c r="B112" s="141"/>
      <c r="C112" s="137" t="s">
        <v>16</v>
      </c>
      <c r="D112" s="140"/>
      <c r="E112" s="140"/>
      <c r="F112" s="140"/>
      <c r="G112" s="140"/>
      <c r="H112" s="140"/>
      <c r="I112" s="140"/>
      <c r="J112" s="140"/>
      <c r="K112" s="140"/>
      <c r="L112" s="142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</row>
    <row r="113" spans="1:65" s="143" customFormat="1" ht="14.4" customHeight="1" x14ac:dyDescent="0.2">
      <c r="A113" s="140"/>
      <c r="B113" s="141"/>
      <c r="C113" s="140"/>
      <c r="D113" s="140"/>
      <c r="E113" s="138" t="str">
        <f>E7</f>
        <v>STAVBA 25 METROVÉHO BAZÉNU MPS LUŽÁNKY</v>
      </c>
      <c r="F113" s="139"/>
      <c r="G113" s="139"/>
      <c r="H113" s="139"/>
      <c r="I113" s="140"/>
      <c r="J113" s="140"/>
      <c r="K113" s="140"/>
      <c r="L113" s="142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</row>
    <row r="114" spans="1:65" s="143" customFormat="1" ht="12" customHeight="1" x14ac:dyDescent="0.2">
      <c r="A114" s="140"/>
      <c r="B114" s="141"/>
      <c r="C114" s="137" t="s">
        <v>96</v>
      </c>
      <c r="D114" s="140"/>
      <c r="E114" s="140"/>
      <c r="F114" s="140"/>
      <c r="G114" s="140"/>
      <c r="H114" s="140"/>
      <c r="I114" s="140"/>
      <c r="J114" s="140"/>
      <c r="K114" s="140"/>
      <c r="L114" s="142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</row>
    <row r="115" spans="1:65" s="143" customFormat="1" ht="26.4" customHeight="1" x14ac:dyDescent="0.2">
      <c r="A115" s="140"/>
      <c r="B115" s="141"/>
      <c r="C115" s="140"/>
      <c r="D115" s="140"/>
      <c r="E115" s="144" t="str">
        <f>E9</f>
        <v>IO 420 - AREÁLOVÉ ROZVODY KANALIZACE JEDNOTNÉ</v>
      </c>
      <c r="F115" s="145"/>
      <c r="G115" s="145"/>
      <c r="H115" s="145"/>
      <c r="I115" s="140"/>
      <c r="J115" s="140"/>
      <c r="K115" s="140"/>
      <c r="L115" s="142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</row>
    <row r="116" spans="1:65" s="143" customFormat="1" ht="6.9" customHeight="1" x14ac:dyDescent="0.2">
      <c r="A116" s="140"/>
      <c r="B116" s="141"/>
      <c r="C116" s="140"/>
      <c r="D116" s="140"/>
      <c r="E116" s="140"/>
      <c r="F116" s="140"/>
      <c r="G116" s="140"/>
      <c r="H116" s="140"/>
      <c r="I116" s="140"/>
      <c r="J116" s="140"/>
      <c r="K116" s="140"/>
      <c r="L116" s="142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</row>
    <row r="117" spans="1:65" s="143" customFormat="1" ht="12" customHeight="1" x14ac:dyDescent="0.2">
      <c r="A117" s="140"/>
      <c r="B117" s="141"/>
      <c r="C117" s="137" t="s">
        <v>20</v>
      </c>
      <c r="D117" s="140"/>
      <c r="E117" s="140"/>
      <c r="F117" s="146" t="str">
        <f>F12</f>
        <v>Brno-Královo Pole, MPS Lužánky, ul. Sportovní 4</v>
      </c>
      <c r="G117" s="140"/>
      <c r="H117" s="140"/>
      <c r="I117" s="137" t="s">
        <v>22</v>
      </c>
      <c r="J117" s="147" t="str">
        <f>IF(J12="","",J12)</f>
        <v>30. 6. 2020</v>
      </c>
      <c r="K117" s="140"/>
      <c r="L117" s="142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pans="1:65" s="143" customFormat="1" ht="6.9" customHeight="1" x14ac:dyDescent="0.2">
      <c r="A118" s="140"/>
      <c r="B118" s="141"/>
      <c r="C118" s="140"/>
      <c r="D118" s="140"/>
      <c r="E118" s="140"/>
      <c r="F118" s="140"/>
      <c r="G118" s="140"/>
      <c r="H118" s="140"/>
      <c r="I118" s="140"/>
      <c r="J118" s="140"/>
      <c r="K118" s="140"/>
      <c r="L118" s="142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</row>
    <row r="119" spans="1:65" s="143" customFormat="1" ht="15.6" customHeight="1" x14ac:dyDescent="0.2">
      <c r="A119" s="140"/>
      <c r="B119" s="141"/>
      <c r="C119" s="137" t="s">
        <v>24</v>
      </c>
      <c r="D119" s="140"/>
      <c r="E119" s="140"/>
      <c r="F119" s="146" t="str">
        <f>E15</f>
        <v>Statutární město Brno, Dominikánské nám. 1, Brno</v>
      </c>
      <c r="G119" s="140"/>
      <c r="H119" s="140"/>
      <c r="I119" s="137" t="s">
        <v>30</v>
      </c>
      <c r="J119" s="178" t="str">
        <f>E21</f>
        <v>Ing. P. Kučera</v>
      </c>
      <c r="K119" s="140"/>
      <c r="L119" s="142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pans="1:65" s="143" customFormat="1" ht="26.4" customHeight="1" x14ac:dyDescent="0.2">
      <c r="A120" s="140"/>
      <c r="B120" s="141"/>
      <c r="C120" s="137" t="s">
        <v>28</v>
      </c>
      <c r="D120" s="140"/>
      <c r="E120" s="140"/>
      <c r="F120" s="146" t="str">
        <f>IF(E18="","",E18)</f>
        <v>Vyplň údaj</v>
      </c>
      <c r="G120" s="140"/>
      <c r="H120" s="140"/>
      <c r="I120" s="137" t="s">
        <v>33</v>
      </c>
      <c r="J120" s="178" t="str">
        <f>E24</f>
        <v>Ing. V. Potěšilová</v>
      </c>
      <c r="K120" s="140"/>
      <c r="L120" s="142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</row>
    <row r="121" spans="1:65" s="143" customFormat="1" ht="10.35" customHeight="1" x14ac:dyDescent="0.2">
      <c r="A121" s="140"/>
      <c r="B121" s="141"/>
      <c r="C121" s="140"/>
      <c r="D121" s="140"/>
      <c r="E121" s="140"/>
      <c r="F121" s="140"/>
      <c r="G121" s="140"/>
      <c r="H121" s="140"/>
      <c r="I121" s="140"/>
      <c r="J121" s="140"/>
      <c r="K121" s="140"/>
      <c r="L121" s="142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pans="1:65" s="202" customFormat="1" ht="29.25" customHeight="1" x14ac:dyDescent="0.2">
      <c r="A122" s="192"/>
      <c r="B122" s="193"/>
      <c r="C122" s="194" t="s">
        <v>110</v>
      </c>
      <c r="D122" s="195" t="s">
        <v>62</v>
      </c>
      <c r="E122" s="195" t="s">
        <v>58</v>
      </c>
      <c r="F122" s="195" t="s">
        <v>59</v>
      </c>
      <c r="G122" s="195" t="s">
        <v>111</v>
      </c>
      <c r="H122" s="195" t="s">
        <v>112</v>
      </c>
      <c r="I122" s="195" t="s">
        <v>113</v>
      </c>
      <c r="J122" s="196" t="s">
        <v>100</v>
      </c>
      <c r="K122" s="197" t="s">
        <v>114</v>
      </c>
      <c r="L122" s="198"/>
      <c r="M122" s="199" t="s">
        <v>1</v>
      </c>
      <c r="N122" s="200" t="s">
        <v>41</v>
      </c>
      <c r="O122" s="200" t="s">
        <v>115</v>
      </c>
      <c r="P122" s="200" t="s">
        <v>116</v>
      </c>
      <c r="Q122" s="200" t="s">
        <v>117</v>
      </c>
      <c r="R122" s="200" t="s">
        <v>118</v>
      </c>
      <c r="S122" s="200" t="s">
        <v>119</v>
      </c>
      <c r="T122" s="201" t="s">
        <v>120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pans="1:65" s="143" customFormat="1" ht="22.8" customHeight="1" x14ac:dyDescent="0.3">
      <c r="A123" s="140"/>
      <c r="B123" s="141"/>
      <c r="C123" s="203" t="s">
        <v>121</v>
      </c>
      <c r="D123" s="140"/>
      <c r="E123" s="140"/>
      <c r="F123" s="140"/>
      <c r="G123" s="140"/>
      <c r="H123" s="140"/>
      <c r="I123" s="140"/>
      <c r="J123" s="204">
        <f>BK123</f>
        <v>0</v>
      </c>
      <c r="K123" s="140"/>
      <c r="L123" s="141"/>
      <c r="M123" s="205"/>
      <c r="N123" s="206"/>
      <c r="O123" s="153"/>
      <c r="P123" s="207">
        <f>P124</f>
        <v>0</v>
      </c>
      <c r="Q123" s="153"/>
      <c r="R123" s="207">
        <f>R124</f>
        <v>1.4239271499999999</v>
      </c>
      <c r="S123" s="153"/>
      <c r="T123" s="208">
        <f>T124</f>
        <v>26.85952</v>
      </c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T123" s="130" t="s">
        <v>76</v>
      </c>
      <c r="AU123" s="130" t="s">
        <v>102</v>
      </c>
      <c r="BK123" s="209">
        <f>BK124</f>
        <v>0</v>
      </c>
    </row>
    <row r="124" spans="1:65" s="210" customFormat="1" ht="25.95" customHeight="1" x14ac:dyDescent="0.25">
      <c r="B124" s="211"/>
      <c r="D124" s="212" t="s">
        <v>76</v>
      </c>
      <c r="E124" s="213" t="s">
        <v>122</v>
      </c>
      <c r="F124" s="213" t="s">
        <v>122</v>
      </c>
      <c r="J124" s="214">
        <f>BK124</f>
        <v>0</v>
      </c>
      <c r="L124" s="211"/>
      <c r="M124" s="215"/>
      <c r="N124" s="216"/>
      <c r="O124" s="216"/>
      <c r="P124" s="217">
        <f>P125+P150+P154+P227+P233</f>
        <v>0</v>
      </c>
      <c r="Q124" s="216"/>
      <c r="R124" s="217">
        <f>R125+R150+R154+R227+R233</f>
        <v>1.4239271499999999</v>
      </c>
      <c r="S124" s="216"/>
      <c r="T124" s="218">
        <f>T125+T150+T154+T227+T233</f>
        <v>26.85952</v>
      </c>
      <c r="AR124" s="212" t="s">
        <v>83</v>
      </c>
      <c r="AT124" s="219" t="s">
        <v>76</v>
      </c>
      <c r="AU124" s="219" t="s">
        <v>77</v>
      </c>
      <c r="AY124" s="212" t="s">
        <v>123</v>
      </c>
      <c r="BK124" s="220">
        <f>BK125+BK150+BK154+BK227+BK233</f>
        <v>0</v>
      </c>
    </row>
    <row r="125" spans="1:65" s="210" customFormat="1" ht="22.8" customHeight="1" x14ac:dyDescent="0.25">
      <c r="B125" s="211"/>
      <c r="D125" s="212" t="s">
        <v>76</v>
      </c>
      <c r="E125" s="221" t="s">
        <v>83</v>
      </c>
      <c r="F125" s="221" t="s">
        <v>124</v>
      </c>
      <c r="J125" s="222">
        <f>BK125</f>
        <v>0</v>
      </c>
      <c r="L125" s="211"/>
      <c r="M125" s="215"/>
      <c r="N125" s="216"/>
      <c r="O125" s="216"/>
      <c r="P125" s="217">
        <f>SUM(P126:P149)</f>
        <v>0</v>
      </c>
      <c r="Q125" s="216"/>
      <c r="R125" s="217">
        <f>SUM(R126:R149)</f>
        <v>0</v>
      </c>
      <c r="S125" s="216"/>
      <c r="T125" s="218">
        <f>SUM(T126:T149)</f>
        <v>0</v>
      </c>
      <c r="AR125" s="212" t="s">
        <v>83</v>
      </c>
      <c r="AT125" s="219" t="s">
        <v>76</v>
      </c>
      <c r="AU125" s="219" t="s">
        <v>83</v>
      </c>
      <c r="AY125" s="212" t="s">
        <v>123</v>
      </c>
      <c r="BK125" s="220">
        <f>SUM(BK126:BK149)</f>
        <v>0</v>
      </c>
    </row>
    <row r="126" spans="1:65" s="143" customFormat="1" ht="21.6" customHeight="1" x14ac:dyDescent="0.2">
      <c r="A126" s="140"/>
      <c r="B126" s="141"/>
      <c r="C126" s="223" t="s">
        <v>83</v>
      </c>
      <c r="D126" s="223" t="s">
        <v>125</v>
      </c>
      <c r="E126" s="224" t="s">
        <v>250</v>
      </c>
      <c r="F126" s="225" t="s">
        <v>251</v>
      </c>
      <c r="G126" s="226" t="s">
        <v>126</v>
      </c>
      <c r="H126" s="227">
        <v>48.802999999999997</v>
      </c>
      <c r="I126" s="79"/>
      <c r="J126" s="228">
        <f>ROUND(I126*H126,2)</f>
        <v>0</v>
      </c>
      <c r="K126" s="229"/>
      <c r="L126" s="141"/>
      <c r="M126" s="230" t="s">
        <v>1</v>
      </c>
      <c r="N126" s="231" t="s">
        <v>42</v>
      </c>
      <c r="O126" s="232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R126" s="235" t="s">
        <v>127</v>
      </c>
      <c r="AT126" s="235" t="s">
        <v>125</v>
      </c>
      <c r="AU126" s="235" t="s">
        <v>84</v>
      </c>
      <c r="AY126" s="130" t="s">
        <v>123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30" t="s">
        <v>83</v>
      </c>
      <c r="BK126" s="236">
        <f>ROUND(I126*H126,2)</f>
        <v>0</v>
      </c>
      <c r="BL126" s="130" t="s">
        <v>127</v>
      </c>
      <c r="BM126" s="235" t="s">
        <v>252</v>
      </c>
    </row>
    <row r="127" spans="1:65" s="237" customFormat="1" x14ac:dyDescent="0.2">
      <c r="B127" s="238"/>
      <c r="D127" s="239" t="s">
        <v>128</v>
      </c>
      <c r="E127" s="240" t="s">
        <v>1</v>
      </c>
      <c r="F127" s="241" t="s">
        <v>253</v>
      </c>
      <c r="H127" s="240" t="s">
        <v>1</v>
      </c>
      <c r="I127" s="82"/>
      <c r="L127" s="238"/>
      <c r="M127" s="242"/>
      <c r="N127" s="243"/>
      <c r="O127" s="243"/>
      <c r="P127" s="243"/>
      <c r="Q127" s="243"/>
      <c r="R127" s="243"/>
      <c r="S127" s="243"/>
      <c r="T127" s="244"/>
      <c r="AT127" s="240" t="s">
        <v>128</v>
      </c>
      <c r="AU127" s="240" t="s">
        <v>84</v>
      </c>
      <c r="AV127" s="237" t="s">
        <v>83</v>
      </c>
      <c r="AW127" s="237" t="s">
        <v>32</v>
      </c>
      <c r="AX127" s="237" t="s">
        <v>77</v>
      </c>
      <c r="AY127" s="240" t="s">
        <v>123</v>
      </c>
    </row>
    <row r="128" spans="1:65" s="245" customFormat="1" x14ac:dyDescent="0.2">
      <c r="B128" s="246"/>
      <c r="D128" s="239" t="s">
        <v>128</v>
      </c>
      <c r="E128" s="247" t="s">
        <v>1</v>
      </c>
      <c r="F128" s="248" t="s">
        <v>254</v>
      </c>
      <c r="H128" s="249">
        <v>12.359</v>
      </c>
      <c r="I128" s="80"/>
      <c r="L128" s="246"/>
      <c r="M128" s="250"/>
      <c r="N128" s="251"/>
      <c r="O128" s="251"/>
      <c r="P128" s="251"/>
      <c r="Q128" s="251"/>
      <c r="R128" s="251"/>
      <c r="S128" s="251"/>
      <c r="T128" s="252"/>
      <c r="AT128" s="247" t="s">
        <v>128</v>
      </c>
      <c r="AU128" s="247" t="s">
        <v>84</v>
      </c>
      <c r="AV128" s="245" t="s">
        <v>84</v>
      </c>
      <c r="AW128" s="245" t="s">
        <v>32</v>
      </c>
      <c r="AX128" s="245" t="s">
        <v>77</v>
      </c>
      <c r="AY128" s="247" t="s">
        <v>123</v>
      </c>
    </row>
    <row r="129" spans="1:65" s="237" customFormat="1" x14ac:dyDescent="0.2">
      <c r="B129" s="238"/>
      <c r="D129" s="239" t="s">
        <v>128</v>
      </c>
      <c r="E129" s="240" t="s">
        <v>1</v>
      </c>
      <c r="F129" s="241" t="s">
        <v>255</v>
      </c>
      <c r="H129" s="240" t="s">
        <v>1</v>
      </c>
      <c r="I129" s="82"/>
      <c r="L129" s="238"/>
      <c r="M129" s="242"/>
      <c r="N129" s="243"/>
      <c r="O129" s="243"/>
      <c r="P129" s="243"/>
      <c r="Q129" s="243"/>
      <c r="R129" s="243"/>
      <c r="S129" s="243"/>
      <c r="T129" s="244"/>
      <c r="AT129" s="240" t="s">
        <v>128</v>
      </c>
      <c r="AU129" s="240" t="s">
        <v>84</v>
      </c>
      <c r="AV129" s="237" t="s">
        <v>83</v>
      </c>
      <c r="AW129" s="237" t="s">
        <v>32</v>
      </c>
      <c r="AX129" s="237" t="s">
        <v>77</v>
      </c>
      <c r="AY129" s="240" t="s">
        <v>123</v>
      </c>
    </row>
    <row r="130" spans="1:65" s="245" customFormat="1" x14ac:dyDescent="0.2">
      <c r="B130" s="246"/>
      <c r="D130" s="239" t="s">
        <v>128</v>
      </c>
      <c r="E130" s="247" t="s">
        <v>1</v>
      </c>
      <c r="F130" s="248" t="s">
        <v>256</v>
      </c>
      <c r="H130" s="249">
        <v>31.45</v>
      </c>
      <c r="I130" s="80"/>
      <c r="L130" s="246"/>
      <c r="M130" s="250"/>
      <c r="N130" s="251"/>
      <c r="O130" s="251"/>
      <c r="P130" s="251"/>
      <c r="Q130" s="251"/>
      <c r="R130" s="251"/>
      <c r="S130" s="251"/>
      <c r="T130" s="252"/>
      <c r="AT130" s="247" t="s">
        <v>128</v>
      </c>
      <c r="AU130" s="247" t="s">
        <v>84</v>
      </c>
      <c r="AV130" s="245" t="s">
        <v>84</v>
      </c>
      <c r="AW130" s="245" t="s">
        <v>32</v>
      </c>
      <c r="AX130" s="245" t="s">
        <v>77</v>
      </c>
      <c r="AY130" s="247" t="s">
        <v>123</v>
      </c>
    </row>
    <row r="131" spans="1:65" s="245" customFormat="1" x14ac:dyDescent="0.2">
      <c r="B131" s="246"/>
      <c r="D131" s="239" t="s">
        <v>128</v>
      </c>
      <c r="E131" s="247" t="s">
        <v>1</v>
      </c>
      <c r="F131" s="248" t="s">
        <v>257</v>
      </c>
      <c r="H131" s="249">
        <v>4.9939999999999998</v>
      </c>
      <c r="I131" s="80"/>
      <c r="L131" s="246"/>
      <c r="M131" s="250"/>
      <c r="N131" s="251"/>
      <c r="O131" s="251"/>
      <c r="P131" s="251"/>
      <c r="Q131" s="251"/>
      <c r="R131" s="251"/>
      <c r="S131" s="251"/>
      <c r="T131" s="252"/>
      <c r="AT131" s="247" t="s">
        <v>128</v>
      </c>
      <c r="AU131" s="247" t="s">
        <v>84</v>
      </c>
      <c r="AV131" s="245" t="s">
        <v>84</v>
      </c>
      <c r="AW131" s="245" t="s">
        <v>32</v>
      </c>
      <c r="AX131" s="245" t="s">
        <v>77</v>
      </c>
      <c r="AY131" s="247" t="s">
        <v>123</v>
      </c>
    </row>
    <row r="132" spans="1:65" s="253" customFormat="1" x14ac:dyDescent="0.2">
      <c r="B132" s="254"/>
      <c r="D132" s="239" t="s">
        <v>128</v>
      </c>
      <c r="E132" s="255" t="s">
        <v>88</v>
      </c>
      <c r="F132" s="256" t="s">
        <v>129</v>
      </c>
      <c r="H132" s="257">
        <v>48.802999999999997</v>
      </c>
      <c r="I132" s="81"/>
      <c r="L132" s="254"/>
      <c r="M132" s="258"/>
      <c r="N132" s="259"/>
      <c r="O132" s="259"/>
      <c r="P132" s="259"/>
      <c r="Q132" s="259"/>
      <c r="R132" s="259"/>
      <c r="S132" s="259"/>
      <c r="T132" s="260"/>
      <c r="AT132" s="255" t="s">
        <v>128</v>
      </c>
      <c r="AU132" s="255" t="s">
        <v>84</v>
      </c>
      <c r="AV132" s="253" t="s">
        <v>127</v>
      </c>
      <c r="AW132" s="253" t="s">
        <v>32</v>
      </c>
      <c r="AX132" s="253" t="s">
        <v>83</v>
      </c>
      <c r="AY132" s="255" t="s">
        <v>123</v>
      </c>
    </row>
    <row r="133" spans="1:65" s="143" customFormat="1" ht="21.6" customHeight="1" x14ac:dyDescent="0.2">
      <c r="A133" s="140"/>
      <c r="B133" s="141"/>
      <c r="C133" s="223" t="s">
        <v>84</v>
      </c>
      <c r="D133" s="223" t="s">
        <v>125</v>
      </c>
      <c r="E133" s="224" t="s">
        <v>130</v>
      </c>
      <c r="F133" s="225" t="s">
        <v>131</v>
      </c>
      <c r="G133" s="226" t="s">
        <v>126</v>
      </c>
      <c r="H133" s="227">
        <v>48.802999999999997</v>
      </c>
      <c r="I133" s="79"/>
      <c r="J133" s="228">
        <f>ROUND(I133*H133,2)</f>
        <v>0</v>
      </c>
      <c r="K133" s="229"/>
      <c r="L133" s="141"/>
      <c r="M133" s="230" t="s">
        <v>1</v>
      </c>
      <c r="N133" s="231" t="s">
        <v>42</v>
      </c>
      <c r="O133" s="232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R133" s="235" t="s">
        <v>127</v>
      </c>
      <c r="AT133" s="235" t="s">
        <v>125</v>
      </c>
      <c r="AU133" s="235" t="s">
        <v>84</v>
      </c>
      <c r="AY133" s="130" t="s">
        <v>123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30" t="s">
        <v>83</v>
      </c>
      <c r="BK133" s="236">
        <f>ROUND(I133*H133,2)</f>
        <v>0</v>
      </c>
      <c r="BL133" s="130" t="s">
        <v>127</v>
      </c>
      <c r="BM133" s="235" t="s">
        <v>258</v>
      </c>
    </row>
    <row r="134" spans="1:65" s="245" customFormat="1" x14ac:dyDescent="0.2">
      <c r="B134" s="246"/>
      <c r="D134" s="239" t="s">
        <v>128</v>
      </c>
      <c r="E134" s="247" t="s">
        <v>1</v>
      </c>
      <c r="F134" s="248" t="s">
        <v>88</v>
      </c>
      <c r="H134" s="249">
        <v>48.802999999999997</v>
      </c>
      <c r="I134" s="80"/>
      <c r="L134" s="246"/>
      <c r="M134" s="250"/>
      <c r="N134" s="251"/>
      <c r="O134" s="251"/>
      <c r="P134" s="251"/>
      <c r="Q134" s="251"/>
      <c r="R134" s="251"/>
      <c r="S134" s="251"/>
      <c r="T134" s="252"/>
      <c r="AT134" s="247" t="s">
        <v>128</v>
      </c>
      <c r="AU134" s="247" t="s">
        <v>84</v>
      </c>
      <c r="AV134" s="245" t="s">
        <v>84</v>
      </c>
      <c r="AW134" s="245" t="s">
        <v>32</v>
      </c>
      <c r="AX134" s="245" t="s">
        <v>83</v>
      </c>
      <c r="AY134" s="247" t="s">
        <v>123</v>
      </c>
    </row>
    <row r="135" spans="1:65" s="143" customFormat="1" ht="21.6" customHeight="1" x14ac:dyDescent="0.2">
      <c r="A135" s="140"/>
      <c r="B135" s="141"/>
      <c r="C135" s="223" t="s">
        <v>132</v>
      </c>
      <c r="D135" s="223" t="s">
        <v>125</v>
      </c>
      <c r="E135" s="224" t="s">
        <v>133</v>
      </c>
      <c r="F135" s="225" t="s">
        <v>134</v>
      </c>
      <c r="G135" s="226" t="s">
        <v>126</v>
      </c>
      <c r="H135" s="227">
        <v>11.503</v>
      </c>
      <c r="I135" s="79"/>
      <c r="J135" s="228">
        <f>ROUND(I135*H135,2)</f>
        <v>0</v>
      </c>
      <c r="K135" s="229"/>
      <c r="L135" s="141"/>
      <c r="M135" s="230" t="s">
        <v>1</v>
      </c>
      <c r="N135" s="231" t="s">
        <v>42</v>
      </c>
      <c r="O135" s="232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R135" s="235" t="s">
        <v>127</v>
      </c>
      <c r="AT135" s="235" t="s">
        <v>125</v>
      </c>
      <c r="AU135" s="235" t="s">
        <v>84</v>
      </c>
      <c r="AY135" s="130" t="s">
        <v>123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30" t="s">
        <v>83</v>
      </c>
      <c r="BK135" s="236">
        <f>ROUND(I135*H135,2)</f>
        <v>0</v>
      </c>
      <c r="BL135" s="130" t="s">
        <v>127</v>
      </c>
      <c r="BM135" s="235" t="s">
        <v>259</v>
      </c>
    </row>
    <row r="136" spans="1:65" s="237" customFormat="1" x14ac:dyDescent="0.2">
      <c r="B136" s="238"/>
      <c r="D136" s="239" t="s">
        <v>128</v>
      </c>
      <c r="E136" s="240" t="s">
        <v>1</v>
      </c>
      <c r="F136" s="241" t="s">
        <v>260</v>
      </c>
      <c r="H136" s="240" t="s">
        <v>1</v>
      </c>
      <c r="I136" s="82"/>
      <c r="L136" s="238"/>
      <c r="M136" s="242"/>
      <c r="N136" s="243"/>
      <c r="O136" s="243"/>
      <c r="P136" s="243"/>
      <c r="Q136" s="243"/>
      <c r="R136" s="243"/>
      <c r="S136" s="243"/>
      <c r="T136" s="244"/>
      <c r="AT136" s="240" t="s">
        <v>128</v>
      </c>
      <c r="AU136" s="240" t="s">
        <v>84</v>
      </c>
      <c r="AV136" s="237" t="s">
        <v>83</v>
      </c>
      <c r="AW136" s="237" t="s">
        <v>3</v>
      </c>
      <c r="AX136" s="237" t="s">
        <v>77</v>
      </c>
      <c r="AY136" s="240" t="s">
        <v>123</v>
      </c>
    </row>
    <row r="137" spans="1:65" s="245" customFormat="1" x14ac:dyDescent="0.2">
      <c r="B137" s="246"/>
      <c r="D137" s="239" t="s">
        <v>128</v>
      </c>
      <c r="E137" s="247" t="s">
        <v>1</v>
      </c>
      <c r="F137" s="248" t="s">
        <v>135</v>
      </c>
      <c r="H137" s="249">
        <v>11.503</v>
      </c>
      <c r="I137" s="80"/>
      <c r="L137" s="246"/>
      <c r="M137" s="250"/>
      <c r="N137" s="251"/>
      <c r="O137" s="251"/>
      <c r="P137" s="251"/>
      <c r="Q137" s="251"/>
      <c r="R137" s="251"/>
      <c r="S137" s="251"/>
      <c r="T137" s="252"/>
      <c r="AT137" s="247" t="s">
        <v>128</v>
      </c>
      <c r="AU137" s="247" t="s">
        <v>84</v>
      </c>
      <c r="AV137" s="245" t="s">
        <v>84</v>
      </c>
      <c r="AW137" s="245" t="s">
        <v>32</v>
      </c>
      <c r="AX137" s="245" t="s">
        <v>77</v>
      </c>
      <c r="AY137" s="247" t="s">
        <v>123</v>
      </c>
    </row>
    <row r="138" spans="1:65" s="253" customFormat="1" x14ac:dyDescent="0.2">
      <c r="B138" s="254"/>
      <c r="D138" s="239" t="s">
        <v>128</v>
      </c>
      <c r="E138" s="255" t="s">
        <v>94</v>
      </c>
      <c r="F138" s="256" t="s">
        <v>129</v>
      </c>
      <c r="H138" s="257">
        <v>11.503</v>
      </c>
      <c r="I138" s="81"/>
      <c r="L138" s="254"/>
      <c r="M138" s="258"/>
      <c r="N138" s="259"/>
      <c r="O138" s="259"/>
      <c r="P138" s="259"/>
      <c r="Q138" s="259"/>
      <c r="R138" s="259"/>
      <c r="S138" s="259"/>
      <c r="T138" s="260"/>
      <c r="AT138" s="255" t="s">
        <v>128</v>
      </c>
      <c r="AU138" s="255" t="s">
        <v>84</v>
      </c>
      <c r="AV138" s="253" t="s">
        <v>127</v>
      </c>
      <c r="AW138" s="253" t="s">
        <v>3</v>
      </c>
      <c r="AX138" s="253" t="s">
        <v>83</v>
      </c>
      <c r="AY138" s="255" t="s">
        <v>123</v>
      </c>
    </row>
    <row r="139" spans="1:65" s="143" customFormat="1" ht="14.4" customHeight="1" x14ac:dyDescent="0.2">
      <c r="A139" s="140"/>
      <c r="B139" s="141"/>
      <c r="C139" s="223" t="s">
        <v>127</v>
      </c>
      <c r="D139" s="223" t="s">
        <v>125</v>
      </c>
      <c r="E139" s="224" t="s">
        <v>136</v>
      </c>
      <c r="F139" s="225" t="s">
        <v>137</v>
      </c>
      <c r="G139" s="226" t="s">
        <v>126</v>
      </c>
      <c r="H139" s="227">
        <v>11.503</v>
      </c>
      <c r="I139" s="79"/>
      <c r="J139" s="228">
        <f>ROUND(I139*H139,2)</f>
        <v>0</v>
      </c>
      <c r="K139" s="229"/>
      <c r="L139" s="141"/>
      <c r="M139" s="230" t="s">
        <v>1</v>
      </c>
      <c r="N139" s="231" t="s">
        <v>42</v>
      </c>
      <c r="O139" s="232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R139" s="235" t="s">
        <v>127</v>
      </c>
      <c r="AT139" s="235" t="s">
        <v>125</v>
      </c>
      <c r="AU139" s="235" t="s">
        <v>84</v>
      </c>
      <c r="AY139" s="130" t="s">
        <v>123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30" t="s">
        <v>83</v>
      </c>
      <c r="BK139" s="236">
        <f>ROUND(I139*H139,2)</f>
        <v>0</v>
      </c>
      <c r="BL139" s="130" t="s">
        <v>127</v>
      </c>
      <c r="BM139" s="235" t="s">
        <v>261</v>
      </c>
    </row>
    <row r="140" spans="1:65" s="245" customFormat="1" x14ac:dyDescent="0.2">
      <c r="B140" s="246"/>
      <c r="D140" s="239" t="s">
        <v>128</v>
      </c>
      <c r="E140" s="247" t="s">
        <v>1</v>
      </c>
      <c r="F140" s="248" t="s">
        <v>94</v>
      </c>
      <c r="H140" s="249">
        <v>11.503</v>
      </c>
      <c r="I140" s="80"/>
      <c r="L140" s="246"/>
      <c r="M140" s="250"/>
      <c r="N140" s="251"/>
      <c r="O140" s="251"/>
      <c r="P140" s="251"/>
      <c r="Q140" s="251"/>
      <c r="R140" s="251"/>
      <c r="S140" s="251"/>
      <c r="T140" s="252"/>
      <c r="AT140" s="247" t="s">
        <v>128</v>
      </c>
      <c r="AU140" s="247" t="s">
        <v>84</v>
      </c>
      <c r="AV140" s="245" t="s">
        <v>84</v>
      </c>
      <c r="AW140" s="245" t="s">
        <v>32</v>
      </c>
      <c r="AX140" s="245" t="s">
        <v>77</v>
      </c>
      <c r="AY140" s="247" t="s">
        <v>123</v>
      </c>
    </row>
    <row r="141" spans="1:65" s="143" customFormat="1" ht="21.6" customHeight="1" x14ac:dyDescent="0.2">
      <c r="A141" s="140"/>
      <c r="B141" s="141"/>
      <c r="C141" s="223" t="s">
        <v>138</v>
      </c>
      <c r="D141" s="223" t="s">
        <v>125</v>
      </c>
      <c r="E141" s="224" t="s">
        <v>208</v>
      </c>
      <c r="F141" s="225" t="s">
        <v>262</v>
      </c>
      <c r="G141" s="226" t="s">
        <v>147</v>
      </c>
      <c r="H141" s="227">
        <v>20.704999999999998</v>
      </c>
      <c r="I141" s="79"/>
      <c r="J141" s="228">
        <f>ROUND(I141*H141,2)</f>
        <v>0</v>
      </c>
      <c r="K141" s="229"/>
      <c r="L141" s="141"/>
      <c r="M141" s="230" t="s">
        <v>1</v>
      </c>
      <c r="N141" s="231" t="s">
        <v>42</v>
      </c>
      <c r="O141" s="232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R141" s="235" t="s">
        <v>127</v>
      </c>
      <c r="AT141" s="235" t="s">
        <v>125</v>
      </c>
      <c r="AU141" s="235" t="s">
        <v>84</v>
      </c>
      <c r="AY141" s="130" t="s">
        <v>123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30" t="s">
        <v>83</v>
      </c>
      <c r="BK141" s="236">
        <f>ROUND(I141*H141,2)</f>
        <v>0</v>
      </c>
      <c r="BL141" s="130" t="s">
        <v>127</v>
      </c>
      <c r="BM141" s="235" t="s">
        <v>263</v>
      </c>
    </row>
    <row r="142" spans="1:65" s="245" customFormat="1" x14ac:dyDescent="0.2">
      <c r="B142" s="246"/>
      <c r="D142" s="239" t="s">
        <v>128</v>
      </c>
      <c r="E142" s="247" t="s">
        <v>1</v>
      </c>
      <c r="F142" s="248" t="s">
        <v>209</v>
      </c>
      <c r="H142" s="249">
        <v>20.704999999999998</v>
      </c>
      <c r="I142" s="80"/>
      <c r="L142" s="246"/>
      <c r="M142" s="250"/>
      <c r="N142" s="251"/>
      <c r="O142" s="251"/>
      <c r="P142" s="251"/>
      <c r="Q142" s="251"/>
      <c r="R142" s="251"/>
      <c r="S142" s="251"/>
      <c r="T142" s="252"/>
      <c r="AT142" s="247" t="s">
        <v>128</v>
      </c>
      <c r="AU142" s="247" t="s">
        <v>84</v>
      </c>
      <c r="AV142" s="245" t="s">
        <v>84</v>
      </c>
      <c r="AW142" s="245" t="s">
        <v>32</v>
      </c>
      <c r="AX142" s="245" t="s">
        <v>83</v>
      </c>
      <c r="AY142" s="247" t="s">
        <v>123</v>
      </c>
    </row>
    <row r="143" spans="1:65" s="143" customFormat="1" ht="21.6" customHeight="1" x14ac:dyDescent="0.2">
      <c r="A143" s="140"/>
      <c r="B143" s="141"/>
      <c r="C143" s="223" t="s">
        <v>142</v>
      </c>
      <c r="D143" s="223" t="s">
        <v>125</v>
      </c>
      <c r="E143" s="224" t="s">
        <v>139</v>
      </c>
      <c r="F143" s="225" t="s">
        <v>140</v>
      </c>
      <c r="G143" s="226" t="s">
        <v>126</v>
      </c>
      <c r="H143" s="227">
        <v>37.299999999999997</v>
      </c>
      <c r="I143" s="79"/>
      <c r="J143" s="228">
        <f>ROUND(I143*H143,2)</f>
        <v>0</v>
      </c>
      <c r="K143" s="229"/>
      <c r="L143" s="141"/>
      <c r="M143" s="230" t="s">
        <v>1</v>
      </c>
      <c r="N143" s="231" t="s">
        <v>42</v>
      </c>
      <c r="O143" s="232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R143" s="235" t="s">
        <v>127</v>
      </c>
      <c r="AT143" s="235" t="s">
        <v>125</v>
      </c>
      <c r="AU143" s="235" t="s">
        <v>84</v>
      </c>
      <c r="AY143" s="130" t="s">
        <v>123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30" t="s">
        <v>83</v>
      </c>
      <c r="BK143" s="236">
        <f>ROUND(I143*H143,2)</f>
        <v>0</v>
      </c>
      <c r="BL143" s="130" t="s">
        <v>127</v>
      </c>
      <c r="BM143" s="235" t="s">
        <v>264</v>
      </c>
    </row>
    <row r="144" spans="1:65" s="245" customFormat="1" x14ac:dyDescent="0.2">
      <c r="B144" s="246"/>
      <c r="D144" s="239" t="s">
        <v>128</v>
      </c>
      <c r="E144" s="247" t="s">
        <v>1</v>
      </c>
      <c r="F144" s="248" t="s">
        <v>141</v>
      </c>
      <c r="H144" s="249">
        <v>37.299999999999997</v>
      </c>
      <c r="I144" s="80"/>
      <c r="L144" s="246"/>
      <c r="M144" s="250"/>
      <c r="N144" s="251"/>
      <c r="O144" s="251"/>
      <c r="P144" s="251"/>
      <c r="Q144" s="251"/>
      <c r="R144" s="251"/>
      <c r="S144" s="251"/>
      <c r="T144" s="252"/>
      <c r="AT144" s="247" t="s">
        <v>128</v>
      </c>
      <c r="AU144" s="247" t="s">
        <v>84</v>
      </c>
      <c r="AV144" s="245" t="s">
        <v>84</v>
      </c>
      <c r="AW144" s="245" t="s">
        <v>32</v>
      </c>
      <c r="AX144" s="245" t="s">
        <v>83</v>
      </c>
      <c r="AY144" s="247" t="s">
        <v>123</v>
      </c>
    </row>
    <row r="145" spans="1:65" s="143" customFormat="1" ht="21.6" customHeight="1" x14ac:dyDescent="0.2">
      <c r="A145" s="140"/>
      <c r="B145" s="141"/>
      <c r="C145" s="223" t="s">
        <v>145</v>
      </c>
      <c r="D145" s="223" t="s">
        <v>125</v>
      </c>
      <c r="E145" s="224" t="s">
        <v>143</v>
      </c>
      <c r="F145" s="225" t="s">
        <v>144</v>
      </c>
      <c r="G145" s="226" t="s">
        <v>126</v>
      </c>
      <c r="H145" s="227">
        <v>9.52</v>
      </c>
      <c r="I145" s="79"/>
      <c r="J145" s="228">
        <f>ROUND(I145*H145,2)</f>
        <v>0</v>
      </c>
      <c r="K145" s="229"/>
      <c r="L145" s="141"/>
      <c r="M145" s="230" t="s">
        <v>1</v>
      </c>
      <c r="N145" s="231" t="s">
        <v>42</v>
      </c>
      <c r="O145" s="232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R145" s="235" t="s">
        <v>127</v>
      </c>
      <c r="AT145" s="235" t="s">
        <v>125</v>
      </c>
      <c r="AU145" s="235" t="s">
        <v>84</v>
      </c>
      <c r="AY145" s="130" t="s">
        <v>123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30" t="s">
        <v>83</v>
      </c>
      <c r="BK145" s="236">
        <f>ROUND(I145*H145,2)</f>
        <v>0</v>
      </c>
      <c r="BL145" s="130" t="s">
        <v>127</v>
      </c>
      <c r="BM145" s="235" t="s">
        <v>265</v>
      </c>
    </row>
    <row r="146" spans="1:65" s="245" customFormat="1" x14ac:dyDescent="0.2">
      <c r="B146" s="246"/>
      <c r="D146" s="239" t="s">
        <v>128</v>
      </c>
      <c r="E146" s="247" t="s">
        <v>1</v>
      </c>
      <c r="F146" s="248" t="s">
        <v>266</v>
      </c>
      <c r="H146" s="249">
        <v>2.3759999999999999</v>
      </c>
      <c r="I146" s="80"/>
      <c r="L146" s="246"/>
      <c r="M146" s="250"/>
      <c r="N146" s="251"/>
      <c r="O146" s="251"/>
      <c r="P146" s="251"/>
      <c r="Q146" s="251"/>
      <c r="R146" s="251"/>
      <c r="S146" s="251"/>
      <c r="T146" s="252"/>
      <c r="AT146" s="247" t="s">
        <v>128</v>
      </c>
      <c r="AU146" s="247" t="s">
        <v>84</v>
      </c>
      <c r="AV146" s="245" t="s">
        <v>84</v>
      </c>
      <c r="AW146" s="245" t="s">
        <v>32</v>
      </c>
      <c r="AX146" s="245" t="s">
        <v>77</v>
      </c>
      <c r="AY146" s="247" t="s">
        <v>123</v>
      </c>
    </row>
    <row r="147" spans="1:65" s="245" customFormat="1" x14ac:dyDescent="0.2">
      <c r="B147" s="246"/>
      <c r="D147" s="239" t="s">
        <v>128</v>
      </c>
      <c r="E147" s="247" t="s">
        <v>1</v>
      </c>
      <c r="F147" s="248" t="s">
        <v>267</v>
      </c>
      <c r="H147" s="249">
        <v>7.1440000000000001</v>
      </c>
      <c r="I147" s="80"/>
      <c r="L147" s="246"/>
      <c r="M147" s="250"/>
      <c r="N147" s="251"/>
      <c r="O147" s="251"/>
      <c r="P147" s="251"/>
      <c r="Q147" s="251"/>
      <c r="R147" s="251"/>
      <c r="S147" s="251"/>
      <c r="T147" s="252"/>
      <c r="AT147" s="247" t="s">
        <v>128</v>
      </c>
      <c r="AU147" s="247" t="s">
        <v>84</v>
      </c>
      <c r="AV147" s="245" t="s">
        <v>84</v>
      </c>
      <c r="AW147" s="245" t="s">
        <v>32</v>
      </c>
      <c r="AX147" s="245" t="s">
        <v>77</v>
      </c>
      <c r="AY147" s="247" t="s">
        <v>123</v>
      </c>
    </row>
    <row r="148" spans="1:65" s="143" customFormat="1" ht="14.4" customHeight="1" x14ac:dyDescent="0.2">
      <c r="A148" s="140"/>
      <c r="B148" s="141"/>
      <c r="C148" s="261" t="s">
        <v>148</v>
      </c>
      <c r="D148" s="261" t="s">
        <v>146</v>
      </c>
      <c r="E148" s="262" t="s">
        <v>210</v>
      </c>
      <c r="F148" s="263" t="s">
        <v>211</v>
      </c>
      <c r="G148" s="264" t="s">
        <v>147</v>
      </c>
      <c r="H148" s="265">
        <v>17.611999999999998</v>
      </c>
      <c r="I148" s="83"/>
      <c r="J148" s="266">
        <f>ROUND(I148*H148,2)</f>
        <v>0</v>
      </c>
      <c r="K148" s="267"/>
      <c r="L148" s="268"/>
      <c r="M148" s="269" t="s">
        <v>1</v>
      </c>
      <c r="N148" s="270" t="s">
        <v>42</v>
      </c>
      <c r="O148" s="232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R148" s="235" t="s">
        <v>148</v>
      </c>
      <c r="AT148" s="235" t="s">
        <v>146</v>
      </c>
      <c r="AU148" s="235" t="s">
        <v>84</v>
      </c>
      <c r="AY148" s="130" t="s">
        <v>123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30" t="s">
        <v>83</v>
      </c>
      <c r="BK148" s="236">
        <f>ROUND(I148*H148,2)</f>
        <v>0</v>
      </c>
      <c r="BL148" s="130" t="s">
        <v>127</v>
      </c>
      <c r="BM148" s="235" t="s">
        <v>268</v>
      </c>
    </row>
    <row r="149" spans="1:65" s="245" customFormat="1" x14ac:dyDescent="0.2">
      <c r="B149" s="246"/>
      <c r="D149" s="239" t="s">
        <v>128</v>
      </c>
      <c r="E149" s="247" t="s">
        <v>1</v>
      </c>
      <c r="F149" s="248" t="s">
        <v>269</v>
      </c>
      <c r="H149" s="249">
        <v>17.611999999999998</v>
      </c>
      <c r="I149" s="80"/>
      <c r="L149" s="246"/>
      <c r="M149" s="250"/>
      <c r="N149" s="251"/>
      <c r="O149" s="251"/>
      <c r="P149" s="251"/>
      <c r="Q149" s="251"/>
      <c r="R149" s="251"/>
      <c r="S149" s="251"/>
      <c r="T149" s="252"/>
      <c r="AT149" s="247" t="s">
        <v>128</v>
      </c>
      <c r="AU149" s="247" t="s">
        <v>84</v>
      </c>
      <c r="AV149" s="245" t="s">
        <v>84</v>
      </c>
      <c r="AW149" s="245" t="s">
        <v>32</v>
      </c>
      <c r="AX149" s="245" t="s">
        <v>83</v>
      </c>
      <c r="AY149" s="247" t="s">
        <v>123</v>
      </c>
    </row>
    <row r="150" spans="1:65" s="210" customFormat="1" ht="22.8" customHeight="1" x14ac:dyDescent="0.25">
      <c r="B150" s="211"/>
      <c r="D150" s="212" t="s">
        <v>76</v>
      </c>
      <c r="E150" s="221" t="s">
        <v>127</v>
      </c>
      <c r="F150" s="221" t="s">
        <v>149</v>
      </c>
      <c r="I150" s="78"/>
      <c r="J150" s="222">
        <f>BK150</f>
        <v>0</v>
      </c>
      <c r="L150" s="211"/>
      <c r="M150" s="215"/>
      <c r="N150" s="216"/>
      <c r="O150" s="216"/>
      <c r="P150" s="217">
        <f>SUM(P151:P153)</f>
        <v>0</v>
      </c>
      <c r="Q150" s="216"/>
      <c r="R150" s="217">
        <f>SUM(R151:R153)</f>
        <v>0</v>
      </c>
      <c r="S150" s="216"/>
      <c r="T150" s="218">
        <f>SUM(T151:T153)</f>
        <v>0</v>
      </c>
      <c r="AR150" s="212" t="s">
        <v>83</v>
      </c>
      <c r="AT150" s="219" t="s">
        <v>76</v>
      </c>
      <c r="AU150" s="219" t="s">
        <v>83</v>
      </c>
      <c r="AY150" s="212" t="s">
        <v>123</v>
      </c>
      <c r="BK150" s="220">
        <f>SUM(BK151:BK153)</f>
        <v>0</v>
      </c>
    </row>
    <row r="151" spans="1:65" s="143" customFormat="1" ht="21.6" customHeight="1" x14ac:dyDescent="0.2">
      <c r="A151" s="140"/>
      <c r="B151" s="141"/>
      <c r="C151" s="223" t="s">
        <v>152</v>
      </c>
      <c r="D151" s="223" t="s">
        <v>125</v>
      </c>
      <c r="E151" s="224" t="s">
        <v>150</v>
      </c>
      <c r="F151" s="225" t="s">
        <v>151</v>
      </c>
      <c r="G151" s="226" t="s">
        <v>126</v>
      </c>
      <c r="H151" s="227">
        <v>1.9830000000000001</v>
      </c>
      <c r="I151" s="79"/>
      <c r="J151" s="228">
        <f>ROUND(I151*H151,2)</f>
        <v>0</v>
      </c>
      <c r="K151" s="229"/>
      <c r="L151" s="141"/>
      <c r="M151" s="230" t="s">
        <v>1</v>
      </c>
      <c r="N151" s="231" t="s">
        <v>42</v>
      </c>
      <c r="O151" s="232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R151" s="235" t="s">
        <v>127</v>
      </c>
      <c r="AT151" s="235" t="s">
        <v>125</v>
      </c>
      <c r="AU151" s="235" t="s">
        <v>84</v>
      </c>
      <c r="AY151" s="130" t="s">
        <v>123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30" t="s">
        <v>83</v>
      </c>
      <c r="BK151" s="236">
        <f>ROUND(I151*H151,2)</f>
        <v>0</v>
      </c>
      <c r="BL151" s="130" t="s">
        <v>127</v>
      </c>
      <c r="BM151" s="235" t="s">
        <v>270</v>
      </c>
    </row>
    <row r="152" spans="1:65" s="245" customFormat="1" x14ac:dyDescent="0.2">
      <c r="B152" s="246"/>
      <c r="D152" s="239" t="s">
        <v>128</v>
      </c>
      <c r="E152" s="247" t="s">
        <v>1</v>
      </c>
      <c r="F152" s="248" t="s">
        <v>271</v>
      </c>
      <c r="H152" s="249">
        <v>0.495</v>
      </c>
      <c r="I152" s="80"/>
      <c r="L152" s="246"/>
      <c r="M152" s="250"/>
      <c r="N152" s="251"/>
      <c r="O152" s="251"/>
      <c r="P152" s="251"/>
      <c r="Q152" s="251"/>
      <c r="R152" s="251"/>
      <c r="S152" s="251"/>
      <c r="T152" s="252"/>
      <c r="AT152" s="247" t="s">
        <v>128</v>
      </c>
      <c r="AU152" s="247" t="s">
        <v>84</v>
      </c>
      <c r="AV152" s="245" t="s">
        <v>84</v>
      </c>
      <c r="AW152" s="245" t="s">
        <v>32</v>
      </c>
      <c r="AX152" s="245" t="s">
        <v>77</v>
      </c>
      <c r="AY152" s="247" t="s">
        <v>123</v>
      </c>
    </row>
    <row r="153" spans="1:65" s="245" customFormat="1" x14ac:dyDescent="0.2">
      <c r="B153" s="246"/>
      <c r="D153" s="239" t="s">
        <v>128</v>
      </c>
      <c r="E153" s="247" t="s">
        <v>1</v>
      </c>
      <c r="F153" s="248" t="s">
        <v>272</v>
      </c>
      <c r="H153" s="249">
        <v>1.488</v>
      </c>
      <c r="I153" s="80"/>
      <c r="L153" s="246"/>
      <c r="M153" s="250"/>
      <c r="N153" s="251"/>
      <c r="O153" s="251"/>
      <c r="P153" s="251"/>
      <c r="Q153" s="251"/>
      <c r="R153" s="251"/>
      <c r="S153" s="251"/>
      <c r="T153" s="252"/>
      <c r="AT153" s="247" t="s">
        <v>128</v>
      </c>
      <c r="AU153" s="247" t="s">
        <v>84</v>
      </c>
      <c r="AV153" s="245" t="s">
        <v>84</v>
      </c>
      <c r="AW153" s="245" t="s">
        <v>32</v>
      </c>
      <c r="AX153" s="245" t="s">
        <v>77</v>
      </c>
      <c r="AY153" s="247" t="s">
        <v>123</v>
      </c>
    </row>
    <row r="154" spans="1:65" s="210" customFormat="1" ht="22.8" customHeight="1" x14ac:dyDescent="0.25">
      <c r="B154" s="211"/>
      <c r="D154" s="212" t="s">
        <v>76</v>
      </c>
      <c r="E154" s="221" t="s">
        <v>148</v>
      </c>
      <c r="F154" s="221" t="s">
        <v>154</v>
      </c>
      <c r="I154" s="78"/>
      <c r="J154" s="222">
        <f>BK154</f>
        <v>0</v>
      </c>
      <c r="L154" s="211"/>
      <c r="M154" s="215"/>
      <c r="N154" s="216"/>
      <c r="O154" s="216"/>
      <c r="P154" s="217">
        <f>SUM(P155:P226)</f>
        <v>0</v>
      </c>
      <c r="Q154" s="216"/>
      <c r="R154" s="217">
        <f>SUM(R155:R226)</f>
        <v>1.4239271499999999</v>
      </c>
      <c r="S154" s="216"/>
      <c r="T154" s="218">
        <f>SUM(T155:T226)</f>
        <v>26.85952</v>
      </c>
      <c r="AR154" s="212" t="s">
        <v>83</v>
      </c>
      <c r="AT154" s="219" t="s">
        <v>76</v>
      </c>
      <c r="AU154" s="219" t="s">
        <v>83</v>
      </c>
      <c r="AY154" s="212" t="s">
        <v>123</v>
      </c>
      <c r="BK154" s="220">
        <f>SUM(BK155:BK226)</f>
        <v>0</v>
      </c>
    </row>
    <row r="155" spans="1:65" s="143" customFormat="1" ht="21.6" customHeight="1" x14ac:dyDescent="0.2">
      <c r="A155" s="140"/>
      <c r="B155" s="141"/>
      <c r="C155" s="223" t="s">
        <v>153</v>
      </c>
      <c r="D155" s="223" t="s">
        <v>125</v>
      </c>
      <c r="E155" s="224" t="s">
        <v>273</v>
      </c>
      <c r="F155" s="225" t="s">
        <v>274</v>
      </c>
      <c r="G155" s="226" t="s">
        <v>173</v>
      </c>
      <c r="H155" s="227">
        <v>65</v>
      </c>
      <c r="I155" s="79"/>
      <c r="J155" s="228">
        <f>ROUND(I155*H155,2)</f>
        <v>0</v>
      </c>
      <c r="K155" s="229"/>
      <c r="L155" s="141"/>
      <c r="M155" s="230" t="s">
        <v>1</v>
      </c>
      <c r="N155" s="231" t="s">
        <v>42</v>
      </c>
      <c r="O155" s="232"/>
      <c r="P155" s="233">
        <f>O155*H155</f>
        <v>0</v>
      </c>
      <c r="Q155" s="233">
        <v>0</v>
      </c>
      <c r="R155" s="233">
        <f>Q155*H155</f>
        <v>0</v>
      </c>
      <c r="S155" s="233">
        <v>0.32</v>
      </c>
      <c r="T155" s="234">
        <f>S155*H155</f>
        <v>20.8</v>
      </c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R155" s="235" t="s">
        <v>127</v>
      </c>
      <c r="AT155" s="235" t="s">
        <v>125</v>
      </c>
      <c r="AU155" s="235" t="s">
        <v>84</v>
      </c>
      <c r="AY155" s="130" t="s">
        <v>123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30" t="s">
        <v>83</v>
      </c>
      <c r="BK155" s="236">
        <f>ROUND(I155*H155,2)</f>
        <v>0</v>
      </c>
      <c r="BL155" s="130" t="s">
        <v>127</v>
      </c>
      <c r="BM155" s="235" t="s">
        <v>275</v>
      </c>
    </row>
    <row r="156" spans="1:65" s="245" customFormat="1" x14ac:dyDescent="0.2">
      <c r="B156" s="246"/>
      <c r="D156" s="239" t="s">
        <v>128</v>
      </c>
      <c r="E156" s="247" t="s">
        <v>1</v>
      </c>
      <c r="F156" s="248" t="s">
        <v>202</v>
      </c>
      <c r="H156" s="249">
        <v>65</v>
      </c>
      <c r="I156" s="80"/>
      <c r="L156" s="246"/>
      <c r="M156" s="250"/>
      <c r="N156" s="251"/>
      <c r="O156" s="251"/>
      <c r="P156" s="251"/>
      <c r="Q156" s="251"/>
      <c r="R156" s="251"/>
      <c r="S156" s="251"/>
      <c r="T156" s="252"/>
      <c r="AT156" s="247" t="s">
        <v>128</v>
      </c>
      <c r="AU156" s="247" t="s">
        <v>84</v>
      </c>
      <c r="AV156" s="245" t="s">
        <v>84</v>
      </c>
      <c r="AW156" s="245" t="s">
        <v>32</v>
      </c>
      <c r="AX156" s="245" t="s">
        <v>83</v>
      </c>
      <c r="AY156" s="247" t="s">
        <v>123</v>
      </c>
    </row>
    <row r="157" spans="1:65" s="143" customFormat="1" ht="21.6" customHeight="1" x14ac:dyDescent="0.2">
      <c r="A157" s="140"/>
      <c r="B157" s="141"/>
      <c r="C157" s="223" t="s">
        <v>155</v>
      </c>
      <c r="D157" s="223" t="s">
        <v>125</v>
      </c>
      <c r="E157" s="224" t="s">
        <v>276</v>
      </c>
      <c r="F157" s="225" t="s">
        <v>277</v>
      </c>
      <c r="G157" s="226" t="s">
        <v>156</v>
      </c>
      <c r="H157" s="227">
        <v>1</v>
      </c>
      <c r="I157" s="79"/>
      <c r="J157" s="228">
        <f>ROUND(I157*H157,2)</f>
        <v>0</v>
      </c>
      <c r="K157" s="229"/>
      <c r="L157" s="141"/>
      <c r="M157" s="230" t="s">
        <v>1</v>
      </c>
      <c r="N157" s="231" t="s">
        <v>42</v>
      </c>
      <c r="O157" s="232"/>
      <c r="P157" s="233">
        <f>O157*H157</f>
        <v>0</v>
      </c>
      <c r="Q157" s="233">
        <v>3.65E-3</v>
      </c>
      <c r="R157" s="233">
        <f>Q157*H157</f>
        <v>3.65E-3</v>
      </c>
      <c r="S157" s="233">
        <v>0</v>
      </c>
      <c r="T157" s="234">
        <f>S157*H157</f>
        <v>0</v>
      </c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R157" s="235" t="s">
        <v>127</v>
      </c>
      <c r="AT157" s="235" t="s">
        <v>125</v>
      </c>
      <c r="AU157" s="235" t="s">
        <v>84</v>
      </c>
      <c r="AY157" s="130" t="s">
        <v>123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30" t="s">
        <v>83</v>
      </c>
      <c r="BK157" s="236">
        <f>ROUND(I157*H157,2)</f>
        <v>0</v>
      </c>
      <c r="BL157" s="130" t="s">
        <v>127</v>
      </c>
      <c r="BM157" s="235" t="s">
        <v>278</v>
      </c>
    </row>
    <row r="158" spans="1:65" s="245" customFormat="1" x14ac:dyDescent="0.2">
      <c r="B158" s="246"/>
      <c r="D158" s="239" t="s">
        <v>128</v>
      </c>
      <c r="E158" s="247" t="s">
        <v>1</v>
      </c>
      <c r="F158" s="248" t="s">
        <v>83</v>
      </c>
      <c r="H158" s="249">
        <v>1</v>
      </c>
      <c r="I158" s="80"/>
      <c r="L158" s="246"/>
      <c r="M158" s="250"/>
      <c r="N158" s="251"/>
      <c r="O158" s="251"/>
      <c r="P158" s="251"/>
      <c r="Q158" s="251"/>
      <c r="R158" s="251"/>
      <c r="S158" s="251"/>
      <c r="T158" s="252"/>
      <c r="AT158" s="247" t="s">
        <v>128</v>
      </c>
      <c r="AU158" s="247" t="s">
        <v>84</v>
      </c>
      <c r="AV158" s="245" t="s">
        <v>84</v>
      </c>
      <c r="AW158" s="245" t="s">
        <v>32</v>
      </c>
      <c r="AX158" s="245" t="s">
        <v>83</v>
      </c>
      <c r="AY158" s="247" t="s">
        <v>123</v>
      </c>
    </row>
    <row r="159" spans="1:65" s="143" customFormat="1" ht="21.6" customHeight="1" x14ac:dyDescent="0.2">
      <c r="A159" s="140"/>
      <c r="B159" s="141"/>
      <c r="C159" s="223" t="s">
        <v>157</v>
      </c>
      <c r="D159" s="223" t="s">
        <v>125</v>
      </c>
      <c r="E159" s="224" t="s">
        <v>279</v>
      </c>
      <c r="F159" s="225" t="s">
        <v>280</v>
      </c>
      <c r="G159" s="226" t="s">
        <v>173</v>
      </c>
      <c r="H159" s="227">
        <v>65</v>
      </c>
      <c r="I159" s="79"/>
      <c r="J159" s="228">
        <f>ROUND(I159*H159,2)</f>
        <v>0</v>
      </c>
      <c r="K159" s="229"/>
      <c r="L159" s="141"/>
      <c r="M159" s="230" t="s">
        <v>1</v>
      </c>
      <c r="N159" s="231" t="s">
        <v>42</v>
      </c>
      <c r="O159" s="232"/>
      <c r="P159" s="233">
        <f>O159*H159</f>
        <v>0</v>
      </c>
      <c r="Q159" s="233">
        <v>3.0000000000000001E-5</v>
      </c>
      <c r="R159" s="233">
        <f>Q159*H159</f>
        <v>1.9500000000000001E-3</v>
      </c>
      <c r="S159" s="233">
        <v>0</v>
      </c>
      <c r="T159" s="234">
        <f>S159*H159</f>
        <v>0</v>
      </c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R159" s="235" t="s">
        <v>127</v>
      </c>
      <c r="AT159" s="235" t="s">
        <v>125</v>
      </c>
      <c r="AU159" s="235" t="s">
        <v>84</v>
      </c>
      <c r="AY159" s="130" t="s">
        <v>123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30" t="s">
        <v>83</v>
      </c>
      <c r="BK159" s="236">
        <f>ROUND(I159*H159,2)</f>
        <v>0</v>
      </c>
      <c r="BL159" s="130" t="s">
        <v>127</v>
      </c>
      <c r="BM159" s="235" t="s">
        <v>281</v>
      </c>
    </row>
    <row r="160" spans="1:65" s="245" customFormat="1" x14ac:dyDescent="0.2">
      <c r="B160" s="246"/>
      <c r="D160" s="239" t="s">
        <v>128</v>
      </c>
      <c r="E160" s="247" t="s">
        <v>1</v>
      </c>
      <c r="F160" s="248" t="s">
        <v>202</v>
      </c>
      <c r="H160" s="249">
        <v>65</v>
      </c>
      <c r="I160" s="80"/>
      <c r="L160" s="246"/>
      <c r="M160" s="250"/>
      <c r="N160" s="251"/>
      <c r="O160" s="251"/>
      <c r="P160" s="251"/>
      <c r="Q160" s="251"/>
      <c r="R160" s="251"/>
      <c r="S160" s="251"/>
      <c r="T160" s="252"/>
      <c r="AT160" s="247" t="s">
        <v>128</v>
      </c>
      <c r="AU160" s="247" t="s">
        <v>84</v>
      </c>
      <c r="AV160" s="245" t="s">
        <v>84</v>
      </c>
      <c r="AW160" s="245" t="s">
        <v>32</v>
      </c>
      <c r="AX160" s="245" t="s">
        <v>83</v>
      </c>
      <c r="AY160" s="247" t="s">
        <v>123</v>
      </c>
    </row>
    <row r="161" spans="1:65" s="143" customFormat="1" ht="21.6" customHeight="1" x14ac:dyDescent="0.2">
      <c r="A161" s="140"/>
      <c r="B161" s="141"/>
      <c r="C161" s="261" t="s">
        <v>158</v>
      </c>
      <c r="D161" s="261" t="s">
        <v>146</v>
      </c>
      <c r="E161" s="262" t="s">
        <v>282</v>
      </c>
      <c r="F161" s="263" t="s">
        <v>283</v>
      </c>
      <c r="G161" s="264" t="s">
        <v>173</v>
      </c>
      <c r="H161" s="265">
        <v>65.974999999999994</v>
      </c>
      <c r="I161" s="83"/>
      <c r="J161" s="266">
        <f>ROUND(I161*H161,2)</f>
        <v>0</v>
      </c>
      <c r="K161" s="267"/>
      <c r="L161" s="268"/>
      <c r="M161" s="269" t="s">
        <v>1</v>
      </c>
      <c r="N161" s="270" t="s">
        <v>42</v>
      </c>
      <c r="O161" s="232"/>
      <c r="P161" s="233">
        <f>O161*H161</f>
        <v>0</v>
      </c>
      <c r="Q161" s="233">
        <v>2.043E-2</v>
      </c>
      <c r="R161" s="233">
        <f>Q161*H161</f>
        <v>1.3478692499999998</v>
      </c>
      <c r="S161" s="233">
        <v>0</v>
      </c>
      <c r="T161" s="234">
        <f>S161*H161</f>
        <v>0</v>
      </c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R161" s="235" t="s">
        <v>148</v>
      </c>
      <c r="AT161" s="235" t="s">
        <v>146</v>
      </c>
      <c r="AU161" s="235" t="s">
        <v>84</v>
      </c>
      <c r="AY161" s="130" t="s">
        <v>123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30" t="s">
        <v>83</v>
      </c>
      <c r="BK161" s="236">
        <f>ROUND(I161*H161,2)</f>
        <v>0</v>
      </c>
      <c r="BL161" s="130" t="s">
        <v>127</v>
      </c>
      <c r="BM161" s="235" t="s">
        <v>284</v>
      </c>
    </row>
    <row r="162" spans="1:65" s="245" customFormat="1" x14ac:dyDescent="0.2">
      <c r="B162" s="246"/>
      <c r="D162" s="239" t="s">
        <v>128</v>
      </c>
      <c r="E162" s="247" t="s">
        <v>1</v>
      </c>
      <c r="F162" s="248" t="s">
        <v>285</v>
      </c>
      <c r="H162" s="249">
        <v>65.974999999999994</v>
      </c>
      <c r="I162" s="80"/>
      <c r="L162" s="246"/>
      <c r="M162" s="250"/>
      <c r="N162" s="251"/>
      <c r="O162" s="251"/>
      <c r="P162" s="251"/>
      <c r="Q162" s="251"/>
      <c r="R162" s="251"/>
      <c r="S162" s="251"/>
      <c r="T162" s="252"/>
      <c r="AT162" s="247" t="s">
        <v>128</v>
      </c>
      <c r="AU162" s="247" t="s">
        <v>84</v>
      </c>
      <c r="AV162" s="245" t="s">
        <v>84</v>
      </c>
      <c r="AW162" s="245" t="s">
        <v>32</v>
      </c>
      <c r="AX162" s="245" t="s">
        <v>83</v>
      </c>
      <c r="AY162" s="247" t="s">
        <v>123</v>
      </c>
    </row>
    <row r="163" spans="1:65" s="143" customFormat="1" ht="21.6" customHeight="1" x14ac:dyDescent="0.2">
      <c r="A163" s="140"/>
      <c r="B163" s="141"/>
      <c r="C163" s="223" t="s">
        <v>159</v>
      </c>
      <c r="D163" s="223" t="s">
        <v>125</v>
      </c>
      <c r="E163" s="224" t="s">
        <v>179</v>
      </c>
      <c r="F163" s="225" t="s">
        <v>180</v>
      </c>
      <c r="G163" s="226" t="s">
        <v>156</v>
      </c>
      <c r="H163" s="227">
        <v>6</v>
      </c>
      <c r="I163" s="79"/>
      <c r="J163" s="228">
        <f>ROUND(I163*H163,2)</f>
        <v>0</v>
      </c>
      <c r="K163" s="229"/>
      <c r="L163" s="141"/>
      <c r="M163" s="230" t="s">
        <v>1</v>
      </c>
      <c r="N163" s="231" t="s">
        <v>42</v>
      </c>
      <c r="O163" s="232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R163" s="235" t="s">
        <v>127</v>
      </c>
      <c r="AT163" s="235" t="s">
        <v>125</v>
      </c>
      <c r="AU163" s="235" t="s">
        <v>84</v>
      </c>
      <c r="AY163" s="130" t="s">
        <v>123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30" t="s">
        <v>83</v>
      </c>
      <c r="BK163" s="236">
        <f>ROUND(I163*H163,2)</f>
        <v>0</v>
      </c>
      <c r="BL163" s="130" t="s">
        <v>127</v>
      </c>
      <c r="BM163" s="235" t="s">
        <v>286</v>
      </c>
    </row>
    <row r="164" spans="1:65" s="245" customFormat="1" x14ac:dyDescent="0.2">
      <c r="B164" s="246"/>
      <c r="D164" s="239" t="s">
        <v>128</v>
      </c>
      <c r="E164" s="247" t="s">
        <v>1</v>
      </c>
      <c r="F164" s="248" t="s">
        <v>142</v>
      </c>
      <c r="H164" s="249">
        <v>6</v>
      </c>
      <c r="I164" s="80"/>
      <c r="L164" s="246"/>
      <c r="M164" s="250"/>
      <c r="N164" s="251"/>
      <c r="O164" s="251"/>
      <c r="P164" s="251"/>
      <c r="Q164" s="251"/>
      <c r="R164" s="251"/>
      <c r="S164" s="251"/>
      <c r="T164" s="252"/>
      <c r="AT164" s="247" t="s">
        <v>128</v>
      </c>
      <c r="AU164" s="247" t="s">
        <v>84</v>
      </c>
      <c r="AV164" s="245" t="s">
        <v>84</v>
      </c>
      <c r="AW164" s="245" t="s">
        <v>32</v>
      </c>
      <c r="AX164" s="245" t="s">
        <v>83</v>
      </c>
      <c r="AY164" s="247" t="s">
        <v>123</v>
      </c>
    </row>
    <row r="165" spans="1:65" s="143" customFormat="1" ht="21.6" customHeight="1" x14ac:dyDescent="0.2">
      <c r="A165" s="140"/>
      <c r="B165" s="141"/>
      <c r="C165" s="261" t="s">
        <v>8</v>
      </c>
      <c r="D165" s="261" t="s">
        <v>146</v>
      </c>
      <c r="E165" s="262" t="s">
        <v>212</v>
      </c>
      <c r="F165" s="263" t="s">
        <v>213</v>
      </c>
      <c r="G165" s="264" t="s">
        <v>156</v>
      </c>
      <c r="H165" s="265">
        <v>6.09</v>
      </c>
      <c r="I165" s="83"/>
      <c r="J165" s="266">
        <f>ROUND(I165*H165,2)</f>
        <v>0</v>
      </c>
      <c r="K165" s="267"/>
      <c r="L165" s="268"/>
      <c r="M165" s="269" t="s">
        <v>1</v>
      </c>
      <c r="N165" s="270" t="s">
        <v>42</v>
      </c>
      <c r="O165" s="232"/>
      <c r="P165" s="233">
        <f>O165*H165</f>
        <v>0</v>
      </c>
      <c r="Q165" s="233">
        <v>8.0000000000000004E-4</v>
      </c>
      <c r="R165" s="233">
        <f>Q165*H165</f>
        <v>4.8720000000000005E-3</v>
      </c>
      <c r="S165" s="233">
        <v>0</v>
      </c>
      <c r="T165" s="234">
        <f>S165*H165</f>
        <v>0</v>
      </c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R165" s="235" t="s">
        <v>148</v>
      </c>
      <c r="AT165" s="235" t="s">
        <v>146</v>
      </c>
      <c r="AU165" s="235" t="s">
        <v>84</v>
      </c>
      <c r="AY165" s="130" t="s">
        <v>123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30" t="s">
        <v>83</v>
      </c>
      <c r="BK165" s="236">
        <f>ROUND(I165*H165,2)</f>
        <v>0</v>
      </c>
      <c r="BL165" s="130" t="s">
        <v>127</v>
      </c>
      <c r="BM165" s="235" t="s">
        <v>287</v>
      </c>
    </row>
    <row r="166" spans="1:65" s="245" customFormat="1" x14ac:dyDescent="0.2">
      <c r="B166" s="246"/>
      <c r="D166" s="239" t="s">
        <v>128</v>
      </c>
      <c r="E166" s="247" t="s">
        <v>1</v>
      </c>
      <c r="F166" s="248" t="s">
        <v>175</v>
      </c>
      <c r="H166" s="249">
        <v>6.09</v>
      </c>
      <c r="I166" s="80"/>
      <c r="L166" s="246"/>
      <c r="M166" s="250"/>
      <c r="N166" s="251"/>
      <c r="O166" s="251"/>
      <c r="P166" s="251"/>
      <c r="Q166" s="251"/>
      <c r="R166" s="251"/>
      <c r="S166" s="251"/>
      <c r="T166" s="252"/>
      <c r="AT166" s="247" t="s">
        <v>128</v>
      </c>
      <c r="AU166" s="247" t="s">
        <v>84</v>
      </c>
      <c r="AV166" s="245" t="s">
        <v>84</v>
      </c>
      <c r="AW166" s="245" t="s">
        <v>32</v>
      </c>
      <c r="AX166" s="245" t="s">
        <v>83</v>
      </c>
      <c r="AY166" s="247" t="s">
        <v>123</v>
      </c>
    </row>
    <row r="167" spans="1:65" s="143" customFormat="1" ht="21.6" customHeight="1" x14ac:dyDescent="0.2">
      <c r="A167" s="140"/>
      <c r="B167" s="141"/>
      <c r="C167" s="223" t="s">
        <v>160</v>
      </c>
      <c r="D167" s="223" t="s">
        <v>125</v>
      </c>
      <c r="E167" s="224" t="s">
        <v>214</v>
      </c>
      <c r="F167" s="225" t="s">
        <v>215</v>
      </c>
      <c r="G167" s="226" t="s">
        <v>156</v>
      </c>
      <c r="H167" s="227">
        <v>6</v>
      </c>
      <c r="I167" s="79"/>
      <c r="J167" s="228">
        <f>ROUND(I167*H167,2)</f>
        <v>0</v>
      </c>
      <c r="K167" s="229"/>
      <c r="L167" s="141"/>
      <c r="M167" s="230" t="s">
        <v>1</v>
      </c>
      <c r="N167" s="231" t="s">
        <v>42</v>
      </c>
      <c r="O167" s="232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R167" s="235" t="s">
        <v>127</v>
      </c>
      <c r="AT167" s="235" t="s">
        <v>125</v>
      </c>
      <c r="AU167" s="235" t="s">
        <v>84</v>
      </c>
      <c r="AY167" s="130" t="s">
        <v>123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30" t="s">
        <v>83</v>
      </c>
      <c r="BK167" s="236">
        <f>ROUND(I167*H167,2)</f>
        <v>0</v>
      </c>
      <c r="BL167" s="130" t="s">
        <v>127</v>
      </c>
      <c r="BM167" s="235" t="s">
        <v>288</v>
      </c>
    </row>
    <row r="168" spans="1:65" s="245" customFormat="1" x14ac:dyDescent="0.2">
      <c r="B168" s="246"/>
      <c r="D168" s="239" t="s">
        <v>128</v>
      </c>
      <c r="E168" s="247" t="s">
        <v>1</v>
      </c>
      <c r="F168" s="248" t="s">
        <v>142</v>
      </c>
      <c r="H168" s="249">
        <v>6</v>
      </c>
      <c r="I168" s="80"/>
      <c r="L168" s="246"/>
      <c r="M168" s="250"/>
      <c r="N168" s="251"/>
      <c r="O168" s="251"/>
      <c r="P168" s="251"/>
      <c r="Q168" s="251"/>
      <c r="R168" s="251"/>
      <c r="S168" s="251"/>
      <c r="T168" s="252"/>
      <c r="AT168" s="247" t="s">
        <v>128</v>
      </c>
      <c r="AU168" s="247" t="s">
        <v>84</v>
      </c>
      <c r="AV168" s="245" t="s">
        <v>84</v>
      </c>
      <c r="AW168" s="245" t="s">
        <v>32</v>
      </c>
      <c r="AX168" s="245" t="s">
        <v>83</v>
      </c>
      <c r="AY168" s="247" t="s">
        <v>123</v>
      </c>
    </row>
    <row r="169" spans="1:65" s="143" customFormat="1" ht="21.6" customHeight="1" x14ac:dyDescent="0.2">
      <c r="A169" s="140"/>
      <c r="B169" s="141"/>
      <c r="C169" s="261" t="s">
        <v>161</v>
      </c>
      <c r="D169" s="261" t="s">
        <v>146</v>
      </c>
      <c r="E169" s="262" t="s">
        <v>216</v>
      </c>
      <c r="F169" s="263" t="s">
        <v>217</v>
      </c>
      <c r="G169" s="264" t="s">
        <v>156</v>
      </c>
      <c r="H169" s="265">
        <v>6.09</v>
      </c>
      <c r="I169" s="83"/>
      <c r="J169" s="266">
        <f>ROUND(I169*H169,2)</f>
        <v>0</v>
      </c>
      <c r="K169" s="267"/>
      <c r="L169" s="268"/>
      <c r="M169" s="269" t="s">
        <v>1</v>
      </c>
      <c r="N169" s="270" t="s">
        <v>42</v>
      </c>
      <c r="O169" s="232"/>
      <c r="P169" s="233">
        <f>O169*H169</f>
        <v>0</v>
      </c>
      <c r="Q169" s="233">
        <v>4.6000000000000001E-4</v>
      </c>
      <c r="R169" s="233">
        <f>Q169*H169</f>
        <v>2.8013999999999999E-3</v>
      </c>
      <c r="S169" s="233">
        <v>0</v>
      </c>
      <c r="T169" s="234">
        <f>S169*H169</f>
        <v>0</v>
      </c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R169" s="235" t="s">
        <v>148</v>
      </c>
      <c r="AT169" s="235" t="s">
        <v>146</v>
      </c>
      <c r="AU169" s="235" t="s">
        <v>84</v>
      </c>
      <c r="AY169" s="130" t="s">
        <v>123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30" t="s">
        <v>83</v>
      </c>
      <c r="BK169" s="236">
        <f>ROUND(I169*H169,2)</f>
        <v>0</v>
      </c>
      <c r="BL169" s="130" t="s">
        <v>127</v>
      </c>
      <c r="BM169" s="235" t="s">
        <v>289</v>
      </c>
    </row>
    <row r="170" spans="1:65" s="245" customFormat="1" x14ac:dyDescent="0.2">
      <c r="B170" s="246"/>
      <c r="D170" s="239" t="s">
        <v>128</v>
      </c>
      <c r="E170" s="247" t="s">
        <v>1</v>
      </c>
      <c r="F170" s="248" t="s">
        <v>175</v>
      </c>
      <c r="H170" s="249">
        <v>6.09</v>
      </c>
      <c r="I170" s="80"/>
      <c r="L170" s="246"/>
      <c r="M170" s="250"/>
      <c r="N170" s="251"/>
      <c r="O170" s="251"/>
      <c r="P170" s="251"/>
      <c r="Q170" s="251"/>
      <c r="R170" s="251"/>
      <c r="S170" s="251"/>
      <c r="T170" s="252"/>
      <c r="AT170" s="247" t="s">
        <v>128</v>
      </c>
      <c r="AU170" s="247" t="s">
        <v>84</v>
      </c>
      <c r="AV170" s="245" t="s">
        <v>84</v>
      </c>
      <c r="AW170" s="245" t="s">
        <v>32</v>
      </c>
      <c r="AX170" s="245" t="s">
        <v>83</v>
      </c>
      <c r="AY170" s="247" t="s">
        <v>123</v>
      </c>
    </row>
    <row r="171" spans="1:65" s="143" customFormat="1" ht="21.6" customHeight="1" x14ac:dyDescent="0.2">
      <c r="A171" s="140"/>
      <c r="B171" s="141"/>
      <c r="C171" s="223" t="s">
        <v>162</v>
      </c>
      <c r="D171" s="223" t="s">
        <v>125</v>
      </c>
      <c r="E171" s="224" t="s">
        <v>185</v>
      </c>
      <c r="F171" s="225" t="s">
        <v>186</v>
      </c>
      <c r="G171" s="226" t="s">
        <v>156</v>
      </c>
      <c r="H171" s="227">
        <v>1</v>
      </c>
      <c r="I171" s="79"/>
      <c r="J171" s="228">
        <f>ROUND(I171*H171,2)</f>
        <v>0</v>
      </c>
      <c r="K171" s="229"/>
      <c r="L171" s="141"/>
      <c r="M171" s="230" t="s">
        <v>1</v>
      </c>
      <c r="N171" s="231" t="s">
        <v>42</v>
      </c>
      <c r="O171" s="232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R171" s="235" t="s">
        <v>127</v>
      </c>
      <c r="AT171" s="235" t="s">
        <v>125</v>
      </c>
      <c r="AU171" s="235" t="s">
        <v>84</v>
      </c>
      <c r="AY171" s="130" t="s">
        <v>123</v>
      </c>
      <c r="BE171" s="236">
        <f>IF(N171="základní",J171,0)</f>
        <v>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30" t="s">
        <v>83</v>
      </c>
      <c r="BK171" s="236">
        <f>ROUND(I171*H171,2)</f>
        <v>0</v>
      </c>
      <c r="BL171" s="130" t="s">
        <v>127</v>
      </c>
      <c r="BM171" s="235" t="s">
        <v>290</v>
      </c>
    </row>
    <row r="172" spans="1:65" s="245" customFormat="1" x14ac:dyDescent="0.2">
      <c r="B172" s="246"/>
      <c r="D172" s="239" t="s">
        <v>128</v>
      </c>
      <c r="E172" s="247" t="s">
        <v>1</v>
      </c>
      <c r="F172" s="248" t="s">
        <v>83</v>
      </c>
      <c r="H172" s="249">
        <v>1</v>
      </c>
      <c r="I172" s="80"/>
      <c r="L172" s="246"/>
      <c r="M172" s="250"/>
      <c r="N172" s="251"/>
      <c r="O172" s="251"/>
      <c r="P172" s="251"/>
      <c r="Q172" s="251"/>
      <c r="R172" s="251"/>
      <c r="S172" s="251"/>
      <c r="T172" s="252"/>
      <c r="AT172" s="247" t="s">
        <v>128</v>
      </c>
      <c r="AU172" s="247" t="s">
        <v>84</v>
      </c>
      <c r="AV172" s="245" t="s">
        <v>84</v>
      </c>
      <c r="AW172" s="245" t="s">
        <v>32</v>
      </c>
      <c r="AX172" s="245" t="s">
        <v>83</v>
      </c>
      <c r="AY172" s="247" t="s">
        <v>123</v>
      </c>
    </row>
    <row r="173" spans="1:65" s="143" customFormat="1" ht="21.6" customHeight="1" x14ac:dyDescent="0.2">
      <c r="A173" s="140"/>
      <c r="B173" s="141"/>
      <c r="C173" s="261" t="s">
        <v>163</v>
      </c>
      <c r="D173" s="261" t="s">
        <v>146</v>
      </c>
      <c r="E173" s="262" t="s">
        <v>291</v>
      </c>
      <c r="F173" s="263" t="s">
        <v>292</v>
      </c>
      <c r="G173" s="264" t="s">
        <v>156</v>
      </c>
      <c r="H173" s="265">
        <v>1.0149999999999999</v>
      </c>
      <c r="I173" s="83"/>
      <c r="J173" s="266">
        <f>ROUND(I173*H173,2)</f>
        <v>0</v>
      </c>
      <c r="K173" s="267"/>
      <c r="L173" s="268"/>
      <c r="M173" s="269" t="s">
        <v>1</v>
      </c>
      <c r="N173" s="270" t="s">
        <v>42</v>
      </c>
      <c r="O173" s="232"/>
      <c r="P173" s="233">
        <f>O173*H173</f>
        <v>0</v>
      </c>
      <c r="Q173" s="233">
        <v>8.0000000000000004E-4</v>
      </c>
      <c r="R173" s="233">
        <f>Q173*H173</f>
        <v>8.12E-4</v>
      </c>
      <c r="S173" s="233">
        <v>0</v>
      </c>
      <c r="T173" s="234">
        <f>S173*H173</f>
        <v>0</v>
      </c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R173" s="235" t="s">
        <v>148</v>
      </c>
      <c r="AT173" s="235" t="s">
        <v>146</v>
      </c>
      <c r="AU173" s="235" t="s">
        <v>84</v>
      </c>
      <c r="AY173" s="130" t="s">
        <v>123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30" t="s">
        <v>83</v>
      </c>
      <c r="BK173" s="236">
        <f>ROUND(I173*H173,2)</f>
        <v>0</v>
      </c>
      <c r="BL173" s="130" t="s">
        <v>127</v>
      </c>
      <c r="BM173" s="235" t="s">
        <v>293</v>
      </c>
    </row>
    <row r="174" spans="1:65" s="245" customFormat="1" x14ac:dyDescent="0.2">
      <c r="B174" s="246"/>
      <c r="D174" s="239" t="s">
        <v>128</v>
      </c>
      <c r="E174" s="247" t="s">
        <v>1</v>
      </c>
      <c r="F174" s="248" t="s">
        <v>183</v>
      </c>
      <c r="H174" s="249">
        <v>1.0149999999999999</v>
      </c>
      <c r="I174" s="80"/>
      <c r="L174" s="246"/>
      <c r="M174" s="250"/>
      <c r="N174" s="251"/>
      <c r="O174" s="251"/>
      <c r="P174" s="251"/>
      <c r="Q174" s="251"/>
      <c r="R174" s="251"/>
      <c r="S174" s="251"/>
      <c r="T174" s="252"/>
      <c r="AT174" s="247" t="s">
        <v>128</v>
      </c>
      <c r="AU174" s="247" t="s">
        <v>84</v>
      </c>
      <c r="AV174" s="245" t="s">
        <v>84</v>
      </c>
      <c r="AW174" s="245" t="s">
        <v>32</v>
      </c>
      <c r="AX174" s="245" t="s">
        <v>83</v>
      </c>
      <c r="AY174" s="247" t="s">
        <v>123</v>
      </c>
    </row>
    <row r="175" spans="1:65" s="143" customFormat="1" ht="21.6" customHeight="1" x14ac:dyDescent="0.2">
      <c r="A175" s="140"/>
      <c r="B175" s="141"/>
      <c r="C175" s="223" t="s">
        <v>164</v>
      </c>
      <c r="D175" s="223" t="s">
        <v>125</v>
      </c>
      <c r="E175" s="224" t="s">
        <v>294</v>
      </c>
      <c r="F175" s="225" t="s">
        <v>295</v>
      </c>
      <c r="G175" s="226" t="s">
        <v>156</v>
      </c>
      <c r="H175" s="227">
        <v>7</v>
      </c>
      <c r="I175" s="79"/>
      <c r="J175" s="228">
        <f>ROUND(I175*H175,2)</f>
        <v>0</v>
      </c>
      <c r="K175" s="229"/>
      <c r="L175" s="141"/>
      <c r="M175" s="230" t="s">
        <v>1</v>
      </c>
      <c r="N175" s="231" t="s">
        <v>42</v>
      </c>
      <c r="O175" s="232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R175" s="235" t="s">
        <v>127</v>
      </c>
      <c r="AT175" s="235" t="s">
        <v>125</v>
      </c>
      <c r="AU175" s="235" t="s">
        <v>84</v>
      </c>
      <c r="AY175" s="130" t="s">
        <v>123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30" t="s">
        <v>83</v>
      </c>
      <c r="BK175" s="236">
        <f>ROUND(I175*H175,2)</f>
        <v>0</v>
      </c>
      <c r="BL175" s="130" t="s">
        <v>127</v>
      </c>
      <c r="BM175" s="235" t="s">
        <v>296</v>
      </c>
    </row>
    <row r="176" spans="1:65" s="245" customFormat="1" x14ac:dyDescent="0.2">
      <c r="B176" s="246"/>
      <c r="D176" s="239" t="s">
        <v>128</v>
      </c>
      <c r="E176" s="247" t="s">
        <v>1</v>
      </c>
      <c r="F176" s="248" t="s">
        <v>207</v>
      </c>
      <c r="H176" s="249">
        <v>7</v>
      </c>
      <c r="I176" s="80"/>
      <c r="L176" s="246"/>
      <c r="M176" s="250"/>
      <c r="N176" s="251"/>
      <c r="O176" s="251"/>
      <c r="P176" s="251"/>
      <c r="Q176" s="251"/>
      <c r="R176" s="251"/>
      <c r="S176" s="251"/>
      <c r="T176" s="252"/>
      <c r="AT176" s="247" t="s">
        <v>128</v>
      </c>
      <c r="AU176" s="247" t="s">
        <v>84</v>
      </c>
      <c r="AV176" s="245" t="s">
        <v>84</v>
      </c>
      <c r="AW176" s="245" t="s">
        <v>32</v>
      </c>
      <c r="AX176" s="245" t="s">
        <v>83</v>
      </c>
      <c r="AY176" s="247" t="s">
        <v>123</v>
      </c>
    </row>
    <row r="177" spans="1:65" s="143" customFormat="1" ht="21.6" customHeight="1" x14ac:dyDescent="0.2">
      <c r="A177" s="140"/>
      <c r="B177" s="141"/>
      <c r="C177" s="261" t="s">
        <v>7</v>
      </c>
      <c r="D177" s="261" t="s">
        <v>146</v>
      </c>
      <c r="E177" s="262" t="s">
        <v>297</v>
      </c>
      <c r="F177" s="263" t="s">
        <v>298</v>
      </c>
      <c r="G177" s="264" t="s">
        <v>156</v>
      </c>
      <c r="H177" s="265">
        <v>6.09</v>
      </c>
      <c r="I177" s="83"/>
      <c r="J177" s="266">
        <f>ROUND(I177*H177,2)</f>
        <v>0</v>
      </c>
      <c r="K177" s="267"/>
      <c r="L177" s="268"/>
      <c r="M177" s="269" t="s">
        <v>1</v>
      </c>
      <c r="N177" s="270" t="s">
        <v>42</v>
      </c>
      <c r="O177" s="232"/>
      <c r="P177" s="233">
        <f>O177*H177</f>
        <v>0</v>
      </c>
      <c r="Q177" s="233">
        <v>8.5000000000000006E-3</v>
      </c>
      <c r="R177" s="233">
        <f>Q177*H177</f>
        <v>5.1765000000000005E-2</v>
      </c>
      <c r="S177" s="233">
        <v>0</v>
      </c>
      <c r="T177" s="234">
        <f>S177*H177</f>
        <v>0</v>
      </c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R177" s="235" t="s">
        <v>148</v>
      </c>
      <c r="AT177" s="235" t="s">
        <v>146</v>
      </c>
      <c r="AU177" s="235" t="s">
        <v>84</v>
      </c>
      <c r="AY177" s="130" t="s">
        <v>123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30" t="s">
        <v>83</v>
      </c>
      <c r="BK177" s="236">
        <f>ROUND(I177*H177,2)</f>
        <v>0</v>
      </c>
      <c r="BL177" s="130" t="s">
        <v>127</v>
      </c>
      <c r="BM177" s="235" t="s">
        <v>299</v>
      </c>
    </row>
    <row r="178" spans="1:65" s="245" customFormat="1" x14ac:dyDescent="0.2">
      <c r="B178" s="246"/>
      <c r="D178" s="239" t="s">
        <v>128</v>
      </c>
      <c r="E178" s="247" t="s">
        <v>1</v>
      </c>
      <c r="F178" s="248" t="s">
        <v>175</v>
      </c>
      <c r="H178" s="249">
        <v>6.09</v>
      </c>
      <c r="I178" s="80"/>
      <c r="L178" s="246"/>
      <c r="M178" s="250"/>
      <c r="N178" s="251"/>
      <c r="O178" s="251"/>
      <c r="P178" s="251"/>
      <c r="Q178" s="251"/>
      <c r="R178" s="251"/>
      <c r="S178" s="251"/>
      <c r="T178" s="252"/>
      <c r="AT178" s="247" t="s">
        <v>128</v>
      </c>
      <c r="AU178" s="247" t="s">
        <v>84</v>
      </c>
      <c r="AV178" s="245" t="s">
        <v>84</v>
      </c>
      <c r="AW178" s="245" t="s">
        <v>32</v>
      </c>
      <c r="AX178" s="245" t="s">
        <v>83</v>
      </c>
      <c r="AY178" s="247" t="s">
        <v>123</v>
      </c>
    </row>
    <row r="179" spans="1:65" s="143" customFormat="1" ht="21.6" customHeight="1" x14ac:dyDescent="0.2">
      <c r="A179" s="140"/>
      <c r="B179" s="141"/>
      <c r="C179" s="261" t="s">
        <v>165</v>
      </c>
      <c r="D179" s="261" t="s">
        <v>146</v>
      </c>
      <c r="E179" s="262" t="s">
        <v>300</v>
      </c>
      <c r="F179" s="263" t="s">
        <v>301</v>
      </c>
      <c r="G179" s="264" t="s">
        <v>156</v>
      </c>
      <c r="H179" s="265">
        <v>1.0149999999999999</v>
      </c>
      <c r="I179" s="83"/>
      <c r="J179" s="266">
        <f>ROUND(I179*H179,2)</f>
        <v>0</v>
      </c>
      <c r="K179" s="267"/>
      <c r="L179" s="268"/>
      <c r="M179" s="269" t="s">
        <v>1</v>
      </c>
      <c r="N179" s="270" t="s">
        <v>42</v>
      </c>
      <c r="O179" s="232"/>
      <c r="P179" s="233">
        <f>O179*H179</f>
        <v>0</v>
      </c>
      <c r="Q179" s="233">
        <v>8.5000000000000006E-3</v>
      </c>
      <c r="R179" s="233">
        <f>Q179*H179</f>
        <v>8.6274999999999998E-3</v>
      </c>
      <c r="S179" s="233">
        <v>0</v>
      </c>
      <c r="T179" s="234">
        <f>S179*H179</f>
        <v>0</v>
      </c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R179" s="235" t="s">
        <v>148</v>
      </c>
      <c r="AT179" s="235" t="s">
        <v>146</v>
      </c>
      <c r="AU179" s="235" t="s">
        <v>84</v>
      </c>
      <c r="AY179" s="130" t="s">
        <v>123</v>
      </c>
      <c r="BE179" s="236">
        <f>IF(N179="základní",J179,0)</f>
        <v>0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30" t="s">
        <v>83</v>
      </c>
      <c r="BK179" s="236">
        <f>ROUND(I179*H179,2)</f>
        <v>0</v>
      </c>
      <c r="BL179" s="130" t="s">
        <v>127</v>
      </c>
      <c r="BM179" s="235" t="s">
        <v>302</v>
      </c>
    </row>
    <row r="180" spans="1:65" s="245" customFormat="1" x14ac:dyDescent="0.2">
      <c r="B180" s="246"/>
      <c r="D180" s="239" t="s">
        <v>128</v>
      </c>
      <c r="E180" s="247" t="s">
        <v>1</v>
      </c>
      <c r="F180" s="248" t="s">
        <v>183</v>
      </c>
      <c r="H180" s="249">
        <v>1.0149999999999999</v>
      </c>
      <c r="I180" s="80"/>
      <c r="L180" s="246"/>
      <c r="M180" s="250"/>
      <c r="N180" s="251"/>
      <c r="O180" s="251"/>
      <c r="P180" s="251"/>
      <c r="Q180" s="251"/>
      <c r="R180" s="251"/>
      <c r="S180" s="251"/>
      <c r="T180" s="252"/>
      <c r="AT180" s="247" t="s">
        <v>128</v>
      </c>
      <c r="AU180" s="247" t="s">
        <v>84</v>
      </c>
      <c r="AV180" s="245" t="s">
        <v>84</v>
      </c>
      <c r="AW180" s="245" t="s">
        <v>32</v>
      </c>
      <c r="AX180" s="245" t="s">
        <v>83</v>
      </c>
      <c r="AY180" s="247" t="s">
        <v>123</v>
      </c>
    </row>
    <row r="181" spans="1:65" s="143" customFormat="1" ht="21.6" customHeight="1" x14ac:dyDescent="0.2">
      <c r="A181" s="140"/>
      <c r="B181" s="141"/>
      <c r="C181" s="223" t="s">
        <v>166</v>
      </c>
      <c r="D181" s="223" t="s">
        <v>125</v>
      </c>
      <c r="E181" s="224" t="s">
        <v>303</v>
      </c>
      <c r="F181" s="225" t="s">
        <v>304</v>
      </c>
      <c r="G181" s="226" t="s">
        <v>126</v>
      </c>
      <c r="H181" s="227">
        <v>16.832000000000001</v>
      </c>
      <c r="I181" s="79"/>
      <c r="J181" s="228">
        <f>ROUND(I181*H181,2)</f>
        <v>0</v>
      </c>
      <c r="K181" s="229"/>
      <c r="L181" s="141"/>
      <c r="M181" s="230" t="s">
        <v>1</v>
      </c>
      <c r="N181" s="231" t="s">
        <v>42</v>
      </c>
      <c r="O181" s="232"/>
      <c r="P181" s="233">
        <f>O181*H181</f>
        <v>0</v>
      </c>
      <c r="Q181" s="233">
        <v>0</v>
      </c>
      <c r="R181" s="233">
        <f>Q181*H181</f>
        <v>0</v>
      </c>
      <c r="S181" s="233">
        <v>0.36</v>
      </c>
      <c r="T181" s="234">
        <f>S181*H181</f>
        <v>6.05952</v>
      </c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R181" s="235" t="s">
        <v>127</v>
      </c>
      <c r="AT181" s="235" t="s">
        <v>125</v>
      </c>
      <c r="AU181" s="235" t="s">
        <v>84</v>
      </c>
      <c r="AY181" s="130" t="s">
        <v>123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30" t="s">
        <v>83</v>
      </c>
      <c r="BK181" s="236">
        <f>ROUND(I181*H181,2)</f>
        <v>0</v>
      </c>
      <c r="BL181" s="130" t="s">
        <v>127</v>
      </c>
      <c r="BM181" s="235" t="s">
        <v>305</v>
      </c>
    </row>
    <row r="182" spans="1:65" s="245" customFormat="1" x14ac:dyDescent="0.2">
      <c r="B182" s="246"/>
      <c r="D182" s="239" t="s">
        <v>128</v>
      </c>
      <c r="E182" s="247" t="s">
        <v>1</v>
      </c>
      <c r="F182" s="248" t="s">
        <v>306</v>
      </c>
      <c r="H182" s="249">
        <v>16.832000000000001</v>
      </c>
      <c r="I182" s="80"/>
      <c r="L182" s="246"/>
      <c r="M182" s="250"/>
      <c r="N182" s="251"/>
      <c r="O182" s="251"/>
      <c r="P182" s="251"/>
      <c r="Q182" s="251"/>
      <c r="R182" s="251"/>
      <c r="S182" s="251"/>
      <c r="T182" s="252"/>
      <c r="AT182" s="247" t="s">
        <v>128</v>
      </c>
      <c r="AU182" s="247" t="s">
        <v>84</v>
      </c>
      <c r="AV182" s="245" t="s">
        <v>84</v>
      </c>
      <c r="AW182" s="245" t="s">
        <v>32</v>
      </c>
      <c r="AX182" s="245" t="s">
        <v>83</v>
      </c>
      <c r="AY182" s="247" t="s">
        <v>123</v>
      </c>
    </row>
    <row r="183" spans="1:65" s="143" customFormat="1" ht="21.6" customHeight="1" x14ac:dyDescent="0.2">
      <c r="A183" s="140"/>
      <c r="B183" s="141"/>
      <c r="C183" s="223" t="s">
        <v>167</v>
      </c>
      <c r="D183" s="223" t="s">
        <v>125</v>
      </c>
      <c r="E183" s="224" t="s">
        <v>218</v>
      </c>
      <c r="F183" s="225" t="s">
        <v>219</v>
      </c>
      <c r="G183" s="226" t="s">
        <v>220</v>
      </c>
      <c r="H183" s="227">
        <v>2</v>
      </c>
      <c r="I183" s="79"/>
      <c r="J183" s="228">
        <f>ROUND(I183*H183,2)</f>
        <v>0</v>
      </c>
      <c r="K183" s="229"/>
      <c r="L183" s="141"/>
      <c r="M183" s="230" t="s">
        <v>1</v>
      </c>
      <c r="N183" s="231" t="s">
        <v>42</v>
      </c>
      <c r="O183" s="232"/>
      <c r="P183" s="233">
        <f>O183*H183</f>
        <v>0</v>
      </c>
      <c r="Q183" s="233">
        <v>2.5000000000000001E-4</v>
      </c>
      <c r="R183" s="233">
        <f>Q183*H183</f>
        <v>5.0000000000000001E-4</v>
      </c>
      <c r="S183" s="233">
        <v>0</v>
      </c>
      <c r="T183" s="234">
        <f>S183*H183</f>
        <v>0</v>
      </c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R183" s="235" t="s">
        <v>127</v>
      </c>
      <c r="AT183" s="235" t="s">
        <v>125</v>
      </c>
      <c r="AU183" s="235" t="s">
        <v>84</v>
      </c>
      <c r="AY183" s="130" t="s">
        <v>123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30" t="s">
        <v>83</v>
      </c>
      <c r="BK183" s="236">
        <f>ROUND(I183*H183,2)</f>
        <v>0</v>
      </c>
      <c r="BL183" s="130" t="s">
        <v>127</v>
      </c>
      <c r="BM183" s="235" t="s">
        <v>307</v>
      </c>
    </row>
    <row r="184" spans="1:65" s="245" customFormat="1" x14ac:dyDescent="0.2">
      <c r="B184" s="246"/>
      <c r="D184" s="239" t="s">
        <v>128</v>
      </c>
      <c r="E184" s="247" t="s">
        <v>1</v>
      </c>
      <c r="F184" s="248" t="s">
        <v>84</v>
      </c>
      <c r="H184" s="249">
        <v>2</v>
      </c>
      <c r="I184" s="80"/>
      <c r="L184" s="246"/>
      <c r="M184" s="250"/>
      <c r="N184" s="251"/>
      <c r="O184" s="251"/>
      <c r="P184" s="251"/>
      <c r="Q184" s="251"/>
      <c r="R184" s="251"/>
      <c r="S184" s="251"/>
      <c r="T184" s="252"/>
      <c r="AT184" s="247" t="s">
        <v>128</v>
      </c>
      <c r="AU184" s="247" t="s">
        <v>84</v>
      </c>
      <c r="AV184" s="245" t="s">
        <v>84</v>
      </c>
      <c r="AW184" s="245" t="s">
        <v>32</v>
      </c>
      <c r="AX184" s="245" t="s">
        <v>83</v>
      </c>
      <c r="AY184" s="247" t="s">
        <v>123</v>
      </c>
    </row>
    <row r="185" spans="1:65" s="143" customFormat="1" ht="21.6" customHeight="1" x14ac:dyDescent="0.2">
      <c r="A185" s="140"/>
      <c r="B185" s="141"/>
      <c r="C185" s="223" t="s">
        <v>168</v>
      </c>
      <c r="D185" s="223" t="s">
        <v>125</v>
      </c>
      <c r="E185" s="224" t="s">
        <v>221</v>
      </c>
      <c r="F185" s="225" t="s">
        <v>308</v>
      </c>
      <c r="G185" s="226" t="s">
        <v>156</v>
      </c>
      <c r="H185" s="227">
        <v>3</v>
      </c>
      <c r="I185" s="79"/>
      <c r="J185" s="228">
        <f>ROUND(I185*H185,2)</f>
        <v>0</v>
      </c>
      <c r="K185" s="229"/>
      <c r="L185" s="141"/>
      <c r="M185" s="230" t="s">
        <v>1</v>
      </c>
      <c r="N185" s="231" t="s">
        <v>42</v>
      </c>
      <c r="O185" s="232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R185" s="235" t="s">
        <v>127</v>
      </c>
      <c r="AT185" s="235" t="s">
        <v>125</v>
      </c>
      <c r="AU185" s="235" t="s">
        <v>84</v>
      </c>
      <c r="AY185" s="130" t="s">
        <v>123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30" t="s">
        <v>83</v>
      </c>
      <c r="BK185" s="236">
        <f>ROUND(I185*H185,2)</f>
        <v>0</v>
      </c>
      <c r="BL185" s="130" t="s">
        <v>127</v>
      </c>
      <c r="BM185" s="235" t="s">
        <v>309</v>
      </c>
    </row>
    <row r="186" spans="1:65" s="245" customFormat="1" x14ac:dyDescent="0.2">
      <c r="B186" s="246"/>
      <c r="D186" s="239" t="s">
        <v>128</v>
      </c>
      <c r="E186" s="247" t="s">
        <v>1</v>
      </c>
      <c r="F186" s="248" t="s">
        <v>132</v>
      </c>
      <c r="H186" s="249">
        <v>3</v>
      </c>
      <c r="I186" s="80"/>
      <c r="L186" s="246"/>
      <c r="M186" s="250"/>
      <c r="N186" s="251"/>
      <c r="O186" s="251"/>
      <c r="P186" s="251"/>
      <c r="Q186" s="251"/>
      <c r="R186" s="251"/>
      <c r="S186" s="251"/>
      <c r="T186" s="252"/>
      <c r="AT186" s="247" t="s">
        <v>128</v>
      </c>
      <c r="AU186" s="247" t="s">
        <v>84</v>
      </c>
      <c r="AV186" s="245" t="s">
        <v>84</v>
      </c>
      <c r="AW186" s="245" t="s">
        <v>32</v>
      </c>
      <c r="AX186" s="245" t="s">
        <v>83</v>
      </c>
      <c r="AY186" s="247" t="s">
        <v>123</v>
      </c>
    </row>
    <row r="187" spans="1:65" s="143" customFormat="1" ht="32.4" customHeight="1" x14ac:dyDescent="0.2">
      <c r="A187" s="140"/>
      <c r="B187" s="141"/>
      <c r="C187" s="271" t="s">
        <v>169</v>
      </c>
      <c r="D187" s="271" t="s">
        <v>146</v>
      </c>
      <c r="E187" s="272" t="s">
        <v>222</v>
      </c>
      <c r="F187" s="273" t="s">
        <v>310</v>
      </c>
      <c r="G187" s="274" t="s">
        <v>156</v>
      </c>
      <c r="H187" s="275">
        <v>3</v>
      </c>
      <c r="I187" s="84"/>
      <c r="J187" s="276">
        <f>ROUND(I187*H187,2)</f>
        <v>0</v>
      </c>
      <c r="K187" s="267"/>
      <c r="L187" s="268"/>
      <c r="M187" s="269" t="s">
        <v>1</v>
      </c>
      <c r="N187" s="270" t="s">
        <v>42</v>
      </c>
      <c r="O187" s="232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R187" s="235" t="s">
        <v>148</v>
      </c>
      <c r="AT187" s="235" t="s">
        <v>146</v>
      </c>
      <c r="AU187" s="235" t="s">
        <v>84</v>
      </c>
      <c r="AY187" s="130" t="s">
        <v>123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30" t="s">
        <v>83</v>
      </c>
      <c r="BK187" s="236">
        <f>ROUND(I187*H187,2)</f>
        <v>0</v>
      </c>
      <c r="BL187" s="130" t="s">
        <v>127</v>
      </c>
      <c r="BM187" s="235" t="s">
        <v>311</v>
      </c>
    </row>
    <row r="188" spans="1:65" s="245" customFormat="1" x14ac:dyDescent="0.2">
      <c r="B188" s="246"/>
      <c r="C188" s="277"/>
      <c r="D188" s="278" t="s">
        <v>128</v>
      </c>
      <c r="E188" s="279" t="s">
        <v>1</v>
      </c>
      <c r="F188" s="280" t="s">
        <v>132</v>
      </c>
      <c r="G188" s="277"/>
      <c r="H188" s="281">
        <v>3</v>
      </c>
      <c r="I188" s="85"/>
      <c r="J188" s="277"/>
      <c r="L188" s="246"/>
      <c r="M188" s="250"/>
      <c r="N188" s="251"/>
      <c r="O188" s="251"/>
      <c r="P188" s="251"/>
      <c r="Q188" s="251"/>
      <c r="R188" s="251"/>
      <c r="S188" s="251"/>
      <c r="T188" s="252"/>
      <c r="AT188" s="247" t="s">
        <v>128</v>
      </c>
      <c r="AU188" s="247" t="s">
        <v>84</v>
      </c>
      <c r="AV188" s="245" t="s">
        <v>84</v>
      </c>
      <c r="AW188" s="245" t="s">
        <v>32</v>
      </c>
      <c r="AX188" s="245" t="s">
        <v>83</v>
      </c>
      <c r="AY188" s="247" t="s">
        <v>123</v>
      </c>
    </row>
    <row r="189" spans="1:65" s="143" customFormat="1" ht="21.6" customHeight="1" x14ac:dyDescent="0.2">
      <c r="A189" s="140"/>
      <c r="B189" s="141"/>
      <c r="C189" s="271" t="s">
        <v>170</v>
      </c>
      <c r="D189" s="271" t="s">
        <v>146</v>
      </c>
      <c r="E189" s="272" t="s">
        <v>223</v>
      </c>
      <c r="F189" s="273" t="s">
        <v>312</v>
      </c>
      <c r="G189" s="274" t="s">
        <v>156</v>
      </c>
      <c r="H189" s="275">
        <v>3</v>
      </c>
      <c r="I189" s="84"/>
      <c r="J189" s="276">
        <f>ROUND(I189*H189,2)</f>
        <v>0</v>
      </c>
      <c r="K189" s="267"/>
      <c r="L189" s="268"/>
      <c r="M189" s="269" t="s">
        <v>1</v>
      </c>
      <c r="N189" s="270" t="s">
        <v>42</v>
      </c>
      <c r="O189" s="232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R189" s="235" t="s">
        <v>148</v>
      </c>
      <c r="AT189" s="235" t="s">
        <v>146</v>
      </c>
      <c r="AU189" s="235" t="s">
        <v>84</v>
      </c>
      <c r="AY189" s="130" t="s">
        <v>123</v>
      </c>
      <c r="BE189" s="236">
        <f>IF(N189="základní",J189,0)</f>
        <v>0</v>
      </c>
      <c r="BF189" s="236">
        <f>IF(N189="snížená",J189,0)</f>
        <v>0</v>
      </c>
      <c r="BG189" s="236">
        <f>IF(N189="zákl. přenesená",J189,0)</f>
        <v>0</v>
      </c>
      <c r="BH189" s="236">
        <f>IF(N189="sníž. přenesená",J189,0)</f>
        <v>0</v>
      </c>
      <c r="BI189" s="236">
        <f>IF(N189="nulová",J189,0)</f>
        <v>0</v>
      </c>
      <c r="BJ189" s="130" t="s">
        <v>83</v>
      </c>
      <c r="BK189" s="236">
        <f>ROUND(I189*H189,2)</f>
        <v>0</v>
      </c>
      <c r="BL189" s="130" t="s">
        <v>127</v>
      </c>
      <c r="BM189" s="235" t="s">
        <v>313</v>
      </c>
    </row>
    <row r="190" spans="1:65" s="245" customFormat="1" x14ac:dyDescent="0.2">
      <c r="B190" s="246"/>
      <c r="C190" s="277"/>
      <c r="D190" s="278" t="s">
        <v>128</v>
      </c>
      <c r="E190" s="279" t="s">
        <v>1</v>
      </c>
      <c r="F190" s="280" t="s">
        <v>132</v>
      </c>
      <c r="G190" s="277"/>
      <c r="H190" s="281">
        <v>3</v>
      </c>
      <c r="I190" s="85"/>
      <c r="J190" s="277"/>
      <c r="L190" s="246"/>
      <c r="M190" s="250"/>
      <c r="N190" s="251"/>
      <c r="O190" s="251"/>
      <c r="P190" s="251"/>
      <c r="Q190" s="251"/>
      <c r="R190" s="251"/>
      <c r="S190" s="251"/>
      <c r="T190" s="252"/>
      <c r="AT190" s="247" t="s">
        <v>128</v>
      </c>
      <c r="AU190" s="247" t="s">
        <v>84</v>
      </c>
      <c r="AV190" s="245" t="s">
        <v>84</v>
      </c>
      <c r="AW190" s="245" t="s">
        <v>32</v>
      </c>
      <c r="AX190" s="245" t="s">
        <v>83</v>
      </c>
      <c r="AY190" s="247" t="s">
        <v>123</v>
      </c>
    </row>
    <row r="191" spans="1:65" s="143" customFormat="1" ht="21.6" customHeight="1" x14ac:dyDescent="0.2">
      <c r="A191" s="140"/>
      <c r="B191" s="141"/>
      <c r="C191" s="271" t="s">
        <v>171</v>
      </c>
      <c r="D191" s="271" t="s">
        <v>146</v>
      </c>
      <c r="E191" s="272" t="s">
        <v>224</v>
      </c>
      <c r="F191" s="273" t="s">
        <v>314</v>
      </c>
      <c r="G191" s="274" t="s">
        <v>156</v>
      </c>
      <c r="H191" s="275">
        <v>2</v>
      </c>
      <c r="I191" s="84"/>
      <c r="J191" s="276">
        <f>ROUND(I191*H191,2)</f>
        <v>0</v>
      </c>
      <c r="K191" s="267"/>
      <c r="L191" s="268"/>
      <c r="M191" s="269" t="s">
        <v>1</v>
      </c>
      <c r="N191" s="270" t="s">
        <v>42</v>
      </c>
      <c r="O191" s="232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R191" s="235" t="s">
        <v>148</v>
      </c>
      <c r="AT191" s="235" t="s">
        <v>146</v>
      </c>
      <c r="AU191" s="235" t="s">
        <v>84</v>
      </c>
      <c r="AY191" s="130" t="s">
        <v>123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30" t="s">
        <v>83</v>
      </c>
      <c r="BK191" s="236">
        <f>ROUND(I191*H191,2)</f>
        <v>0</v>
      </c>
      <c r="BL191" s="130" t="s">
        <v>127</v>
      </c>
      <c r="BM191" s="235" t="s">
        <v>315</v>
      </c>
    </row>
    <row r="192" spans="1:65" s="245" customFormat="1" x14ac:dyDescent="0.2">
      <c r="B192" s="246"/>
      <c r="C192" s="277"/>
      <c r="D192" s="278" t="s">
        <v>128</v>
      </c>
      <c r="E192" s="279" t="s">
        <v>1</v>
      </c>
      <c r="F192" s="280" t="s">
        <v>84</v>
      </c>
      <c r="G192" s="277"/>
      <c r="H192" s="281">
        <v>2</v>
      </c>
      <c r="I192" s="85"/>
      <c r="J192" s="277"/>
      <c r="L192" s="246"/>
      <c r="M192" s="250"/>
      <c r="N192" s="251"/>
      <c r="O192" s="251"/>
      <c r="P192" s="251"/>
      <c r="Q192" s="251"/>
      <c r="R192" s="251"/>
      <c r="S192" s="251"/>
      <c r="T192" s="252"/>
      <c r="AT192" s="247" t="s">
        <v>128</v>
      </c>
      <c r="AU192" s="247" t="s">
        <v>84</v>
      </c>
      <c r="AV192" s="245" t="s">
        <v>84</v>
      </c>
      <c r="AW192" s="245" t="s">
        <v>32</v>
      </c>
      <c r="AX192" s="245" t="s">
        <v>83</v>
      </c>
      <c r="AY192" s="247" t="s">
        <v>123</v>
      </c>
    </row>
    <row r="193" spans="1:65" s="143" customFormat="1" ht="21.6" customHeight="1" x14ac:dyDescent="0.2">
      <c r="A193" s="140"/>
      <c r="B193" s="141"/>
      <c r="C193" s="271" t="s">
        <v>172</v>
      </c>
      <c r="D193" s="271" t="s">
        <v>146</v>
      </c>
      <c r="E193" s="272" t="s">
        <v>225</v>
      </c>
      <c r="F193" s="273" t="s">
        <v>316</v>
      </c>
      <c r="G193" s="274" t="s">
        <v>156</v>
      </c>
      <c r="H193" s="275">
        <v>1</v>
      </c>
      <c r="I193" s="84"/>
      <c r="J193" s="276">
        <f>ROUND(I193*H193,2)</f>
        <v>0</v>
      </c>
      <c r="K193" s="267"/>
      <c r="L193" s="268"/>
      <c r="M193" s="269" t="s">
        <v>1</v>
      </c>
      <c r="N193" s="270" t="s">
        <v>42</v>
      </c>
      <c r="O193" s="232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R193" s="235" t="s">
        <v>148</v>
      </c>
      <c r="AT193" s="235" t="s">
        <v>146</v>
      </c>
      <c r="AU193" s="235" t="s">
        <v>84</v>
      </c>
      <c r="AY193" s="130" t="s">
        <v>123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30" t="s">
        <v>83</v>
      </c>
      <c r="BK193" s="236">
        <f>ROUND(I193*H193,2)</f>
        <v>0</v>
      </c>
      <c r="BL193" s="130" t="s">
        <v>127</v>
      </c>
      <c r="BM193" s="235" t="s">
        <v>317</v>
      </c>
    </row>
    <row r="194" spans="1:65" s="245" customFormat="1" x14ac:dyDescent="0.2">
      <c r="B194" s="246"/>
      <c r="C194" s="277"/>
      <c r="D194" s="278" t="s">
        <v>128</v>
      </c>
      <c r="E194" s="279" t="s">
        <v>1</v>
      </c>
      <c r="F194" s="280" t="s">
        <v>83</v>
      </c>
      <c r="G194" s="277"/>
      <c r="H194" s="281">
        <v>1</v>
      </c>
      <c r="I194" s="85"/>
      <c r="J194" s="277"/>
      <c r="L194" s="246"/>
      <c r="M194" s="250"/>
      <c r="N194" s="251"/>
      <c r="O194" s="251"/>
      <c r="P194" s="251"/>
      <c r="Q194" s="251"/>
      <c r="R194" s="251"/>
      <c r="S194" s="251"/>
      <c r="T194" s="252"/>
      <c r="AT194" s="247" t="s">
        <v>128</v>
      </c>
      <c r="AU194" s="247" t="s">
        <v>84</v>
      </c>
      <c r="AV194" s="245" t="s">
        <v>84</v>
      </c>
      <c r="AW194" s="245" t="s">
        <v>32</v>
      </c>
      <c r="AX194" s="245" t="s">
        <v>83</v>
      </c>
      <c r="AY194" s="247" t="s">
        <v>123</v>
      </c>
    </row>
    <row r="195" spans="1:65" s="143" customFormat="1" ht="21.6" customHeight="1" x14ac:dyDescent="0.2">
      <c r="A195" s="140"/>
      <c r="B195" s="141"/>
      <c r="C195" s="271" t="s">
        <v>174</v>
      </c>
      <c r="D195" s="271" t="s">
        <v>146</v>
      </c>
      <c r="E195" s="272" t="s">
        <v>226</v>
      </c>
      <c r="F195" s="273" t="s">
        <v>318</v>
      </c>
      <c r="G195" s="274" t="s">
        <v>156</v>
      </c>
      <c r="H195" s="275">
        <v>8</v>
      </c>
      <c r="I195" s="84"/>
      <c r="J195" s="276">
        <f>ROUND(I195*H195,2)</f>
        <v>0</v>
      </c>
      <c r="K195" s="267"/>
      <c r="L195" s="268"/>
      <c r="M195" s="269" t="s">
        <v>1</v>
      </c>
      <c r="N195" s="270" t="s">
        <v>42</v>
      </c>
      <c r="O195" s="232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R195" s="235" t="s">
        <v>148</v>
      </c>
      <c r="AT195" s="235" t="s">
        <v>146</v>
      </c>
      <c r="AU195" s="235" t="s">
        <v>84</v>
      </c>
      <c r="AY195" s="130" t="s">
        <v>123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30" t="s">
        <v>83</v>
      </c>
      <c r="BK195" s="236">
        <f>ROUND(I195*H195,2)</f>
        <v>0</v>
      </c>
      <c r="BL195" s="130" t="s">
        <v>127</v>
      </c>
      <c r="BM195" s="235" t="s">
        <v>319</v>
      </c>
    </row>
    <row r="196" spans="1:65" s="245" customFormat="1" x14ac:dyDescent="0.2">
      <c r="B196" s="246"/>
      <c r="C196" s="277"/>
      <c r="D196" s="278" t="s">
        <v>128</v>
      </c>
      <c r="E196" s="279" t="s">
        <v>1</v>
      </c>
      <c r="F196" s="280" t="s">
        <v>148</v>
      </c>
      <c r="G196" s="277"/>
      <c r="H196" s="281">
        <v>8</v>
      </c>
      <c r="I196" s="85"/>
      <c r="J196" s="277"/>
      <c r="L196" s="246"/>
      <c r="M196" s="250"/>
      <c r="N196" s="251"/>
      <c r="O196" s="251"/>
      <c r="P196" s="251"/>
      <c r="Q196" s="251"/>
      <c r="R196" s="251"/>
      <c r="S196" s="251"/>
      <c r="T196" s="252"/>
      <c r="AT196" s="247" t="s">
        <v>128</v>
      </c>
      <c r="AU196" s="247" t="s">
        <v>84</v>
      </c>
      <c r="AV196" s="245" t="s">
        <v>84</v>
      </c>
      <c r="AW196" s="245" t="s">
        <v>32</v>
      </c>
      <c r="AX196" s="245" t="s">
        <v>83</v>
      </c>
      <c r="AY196" s="247" t="s">
        <v>123</v>
      </c>
    </row>
    <row r="197" spans="1:65" s="143" customFormat="1" ht="21.6" customHeight="1" x14ac:dyDescent="0.2">
      <c r="A197" s="140"/>
      <c r="B197" s="141"/>
      <c r="C197" s="271" t="s">
        <v>176</v>
      </c>
      <c r="D197" s="271" t="s">
        <v>146</v>
      </c>
      <c r="E197" s="272" t="s">
        <v>227</v>
      </c>
      <c r="F197" s="273" t="s">
        <v>320</v>
      </c>
      <c r="G197" s="274" t="s">
        <v>156</v>
      </c>
      <c r="H197" s="275">
        <v>3</v>
      </c>
      <c r="I197" s="84"/>
      <c r="J197" s="276">
        <f>ROUND(I197*H197,2)</f>
        <v>0</v>
      </c>
      <c r="K197" s="267"/>
      <c r="L197" s="268"/>
      <c r="M197" s="269" t="s">
        <v>1</v>
      </c>
      <c r="N197" s="270" t="s">
        <v>42</v>
      </c>
      <c r="O197" s="232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R197" s="235" t="s">
        <v>148</v>
      </c>
      <c r="AT197" s="235" t="s">
        <v>146</v>
      </c>
      <c r="AU197" s="235" t="s">
        <v>84</v>
      </c>
      <c r="AY197" s="130" t="s">
        <v>123</v>
      </c>
      <c r="BE197" s="236">
        <f>IF(N197="základní",J197,0)</f>
        <v>0</v>
      </c>
      <c r="BF197" s="236">
        <f>IF(N197="snížená",J197,0)</f>
        <v>0</v>
      </c>
      <c r="BG197" s="236">
        <f>IF(N197="zákl. přenesená",J197,0)</f>
        <v>0</v>
      </c>
      <c r="BH197" s="236">
        <f>IF(N197="sníž. přenesená",J197,0)</f>
        <v>0</v>
      </c>
      <c r="BI197" s="236">
        <f>IF(N197="nulová",J197,0)</f>
        <v>0</v>
      </c>
      <c r="BJ197" s="130" t="s">
        <v>83</v>
      </c>
      <c r="BK197" s="236">
        <f>ROUND(I197*H197,2)</f>
        <v>0</v>
      </c>
      <c r="BL197" s="130" t="s">
        <v>127</v>
      </c>
      <c r="BM197" s="235" t="s">
        <v>321</v>
      </c>
    </row>
    <row r="198" spans="1:65" s="245" customFormat="1" x14ac:dyDescent="0.2">
      <c r="B198" s="246"/>
      <c r="C198" s="277"/>
      <c r="D198" s="278" t="s">
        <v>128</v>
      </c>
      <c r="E198" s="279" t="s">
        <v>1</v>
      </c>
      <c r="F198" s="280" t="s">
        <v>132</v>
      </c>
      <c r="G198" s="277"/>
      <c r="H198" s="281">
        <v>3</v>
      </c>
      <c r="I198" s="85"/>
      <c r="J198" s="277"/>
      <c r="L198" s="246"/>
      <c r="M198" s="250"/>
      <c r="N198" s="251"/>
      <c r="O198" s="251"/>
      <c r="P198" s="251"/>
      <c r="Q198" s="251"/>
      <c r="R198" s="251"/>
      <c r="S198" s="251"/>
      <c r="T198" s="252"/>
      <c r="AT198" s="247" t="s">
        <v>128</v>
      </c>
      <c r="AU198" s="247" t="s">
        <v>84</v>
      </c>
      <c r="AV198" s="245" t="s">
        <v>84</v>
      </c>
      <c r="AW198" s="245" t="s">
        <v>32</v>
      </c>
      <c r="AX198" s="245" t="s">
        <v>83</v>
      </c>
      <c r="AY198" s="247" t="s">
        <v>123</v>
      </c>
    </row>
    <row r="199" spans="1:65" s="143" customFormat="1" ht="21.6" customHeight="1" x14ac:dyDescent="0.2">
      <c r="A199" s="140"/>
      <c r="B199" s="141"/>
      <c r="C199" s="271" t="s">
        <v>177</v>
      </c>
      <c r="D199" s="271" t="s">
        <v>146</v>
      </c>
      <c r="E199" s="272" t="s">
        <v>228</v>
      </c>
      <c r="F199" s="273" t="s">
        <v>322</v>
      </c>
      <c r="G199" s="274" t="s">
        <v>156</v>
      </c>
      <c r="H199" s="275">
        <v>14</v>
      </c>
      <c r="I199" s="84"/>
      <c r="J199" s="276">
        <f>ROUND(I199*H199,2)</f>
        <v>0</v>
      </c>
      <c r="K199" s="267"/>
      <c r="L199" s="268"/>
      <c r="M199" s="269" t="s">
        <v>1</v>
      </c>
      <c r="N199" s="270" t="s">
        <v>42</v>
      </c>
      <c r="O199" s="232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R199" s="235" t="s">
        <v>148</v>
      </c>
      <c r="AT199" s="235" t="s">
        <v>146</v>
      </c>
      <c r="AU199" s="235" t="s">
        <v>84</v>
      </c>
      <c r="AY199" s="130" t="s">
        <v>123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30" t="s">
        <v>83</v>
      </c>
      <c r="BK199" s="236">
        <f>ROUND(I199*H199,2)</f>
        <v>0</v>
      </c>
      <c r="BL199" s="130" t="s">
        <v>127</v>
      </c>
      <c r="BM199" s="235" t="s">
        <v>323</v>
      </c>
    </row>
    <row r="200" spans="1:65" s="245" customFormat="1" x14ac:dyDescent="0.2">
      <c r="B200" s="246"/>
      <c r="C200" s="277"/>
      <c r="D200" s="278" t="s">
        <v>128</v>
      </c>
      <c r="E200" s="279" t="s">
        <v>1</v>
      </c>
      <c r="F200" s="280" t="s">
        <v>159</v>
      </c>
      <c r="G200" s="277"/>
      <c r="H200" s="281">
        <v>14</v>
      </c>
      <c r="I200" s="85"/>
      <c r="J200" s="277"/>
      <c r="L200" s="246"/>
      <c r="M200" s="250"/>
      <c r="N200" s="251"/>
      <c r="O200" s="251"/>
      <c r="P200" s="251"/>
      <c r="Q200" s="251"/>
      <c r="R200" s="251"/>
      <c r="S200" s="251"/>
      <c r="T200" s="252"/>
      <c r="AT200" s="247" t="s">
        <v>128</v>
      </c>
      <c r="AU200" s="247" t="s">
        <v>84</v>
      </c>
      <c r="AV200" s="245" t="s">
        <v>84</v>
      </c>
      <c r="AW200" s="245" t="s">
        <v>32</v>
      </c>
      <c r="AX200" s="245" t="s">
        <v>83</v>
      </c>
      <c r="AY200" s="247" t="s">
        <v>123</v>
      </c>
    </row>
    <row r="201" spans="1:65" s="143" customFormat="1" ht="21.6" customHeight="1" x14ac:dyDescent="0.2">
      <c r="A201" s="140"/>
      <c r="B201" s="141"/>
      <c r="C201" s="271" t="s">
        <v>178</v>
      </c>
      <c r="D201" s="271" t="s">
        <v>146</v>
      </c>
      <c r="E201" s="272" t="s">
        <v>229</v>
      </c>
      <c r="F201" s="273" t="s">
        <v>324</v>
      </c>
      <c r="G201" s="274" t="s">
        <v>156</v>
      </c>
      <c r="H201" s="275">
        <v>3</v>
      </c>
      <c r="I201" s="84"/>
      <c r="J201" s="276">
        <f>ROUND(I201*H201,2)</f>
        <v>0</v>
      </c>
      <c r="K201" s="267"/>
      <c r="L201" s="268"/>
      <c r="M201" s="269" t="s">
        <v>1</v>
      </c>
      <c r="N201" s="270" t="s">
        <v>42</v>
      </c>
      <c r="O201" s="232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R201" s="235" t="s">
        <v>148</v>
      </c>
      <c r="AT201" s="235" t="s">
        <v>146</v>
      </c>
      <c r="AU201" s="235" t="s">
        <v>84</v>
      </c>
      <c r="AY201" s="130" t="s">
        <v>123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130" t="s">
        <v>83</v>
      </c>
      <c r="BK201" s="236">
        <f>ROUND(I201*H201,2)</f>
        <v>0</v>
      </c>
      <c r="BL201" s="130" t="s">
        <v>127</v>
      </c>
      <c r="BM201" s="235" t="s">
        <v>325</v>
      </c>
    </row>
    <row r="202" spans="1:65" s="245" customFormat="1" x14ac:dyDescent="0.2">
      <c r="B202" s="246"/>
      <c r="C202" s="277"/>
      <c r="D202" s="278" t="s">
        <v>128</v>
      </c>
      <c r="E202" s="279" t="s">
        <v>1</v>
      </c>
      <c r="F202" s="280" t="s">
        <v>132</v>
      </c>
      <c r="G202" s="277"/>
      <c r="H202" s="281">
        <v>3</v>
      </c>
      <c r="I202" s="85"/>
      <c r="J202" s="277"/>
      <c r="L202" s="246"/>
      <c r="M202" s="250"/>
      <c r="N202" s="251"/>
      <c r="O202" s="251"/>
      <c r="P202" s="251"/>
      <c r="Q202" s="251"/>
      <c r="R202" s="251"/>
      <c r="S202" s="251"/>
      <c r="T202" s="252"/>
      <c r="AT202" s="247" t="s">
        <v>128</v>
      </c>
      <c r="AU202" s="247" t="s">
        <v>84</v>
      </c>
      <c r="AV202" s="245" t="s">
        <v>84</v>
      </c>
      <c r="AW202" s="245" t="s">
        <v>32</v>
      </c>
      <c r="AX202" s="245" t="s">
        <v>83</v>
      </c>
      <c r="AY202" s="247" t="s">
        <v>123</v>
      </c>
    </row>
    <row r="203" spans="1:65" s="143" customFormat="1" ht="14.4" customHeight="1" x14ac:dyDescent="0.2">
      <c r="A203" s="140"/>
      <c r="B203" s="141"/>
      <c r="C203" s="271" t="s">
        <v>181</v>
      </c>
      <c r="D203" s="271" t="s">
        <v>146</v>
      </c>
      <c r="E203" s="272" t="s">
        <v>230</v>
      </c>
      <c r="F203" s="273" t="s">
        <v>326</v>
      </c>
      <c r="G203" s="274" t="s">
        <v>156</v>
      </c>
      <c r="H203" s="275">
        <v>1</v>
      </c>
      <c r="I203" s="84"/>
      <c r="J203" s="276">
        <f>ROUND(I203*H203,2)</f>
        <v>0</v>
      </c>
      <c r="K203" s="267"/>
      <c r="L203" s="268"/>
      <c r="M203" s="269" t="s">
        <v>1</v>
      </c>
      <c r="N203" s="270" t="s">
        <v>42</v>
      </c>
      <c r="O203" s="232"/>
      <c r="P203" s="233">
        <f>O203*H203</f>
        <v>0</v>
      </c>
      <c r="Q203" s="233">
        <v>0</v>
      </c>
      <c r="R203" s="233">
        <f>Q203*H203</f>
        <v>0</v>
      </c>
      <c r="S203" s="233">
        <v>0</v>
      </c>
      <c r="T203" s="234">
        <f>S203*H203</f>
        <v>0</v>
      </c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R203" s="235" t="s">
        <v>148</v>
      </c>
      <c r="AT203" s="235" t="s">
        <v>146</v>
      </c>
      <c r="AU203" s="235" t="s">
        <v>84</v>
      </c>
      <c r="AY203" s="130" t="s">
        <v>123</v>
      </c>
      <c r="BE203" s="236">
        <f>IF(N203="základní",J203,0)</f>
        <v>0</v>
      </c>
      <c r="BF203" s="236">
        <f>IF(N203="snížená",J203,0)</f>
        <v>0</v>
      </c>
      <c r="BG203" s="236">
        <f>IF(N203="zákl. přenesená",J203,0)</f>
        <v>0</v>
      </c>
      <c r="BH203" s="236">
        <f>IF(N203="sníž. přenesená",J203,0)</f>
        <v>0</v>
      </c>
      <c r="BI203" s="236">
        <f>IF(N203="nulová",J203,0)</f>
        <v>0</v>
      </c>
      <c r="BJ203" s="130" t="s">
        <v>83</v>
      </c>
      <c r="BK203" s="236">
        <f>ROUND(I203*H203,2)</f>
        <v>0</v>
      </c>
      <c r="BL203" s="130" t="s">
        <v>127</v>
      </c>
      <c r="BM203" s="235" t="s">
        <v>327</v>
      </c>
    </row>
    <row r="204" spans="1:65" s="245" customFormat="1" x14ac:dyDescent="0.2">
      <c r="B204" s="246"/>
      <c r="C204" s="277"/>
      <c r="D204" s="278" t="s">
        <v>128</v>
      </c>
      <c r="E204" s="279" t="s">
        <v>1</v>
      </c>
      <c r="F204" s="280" t="s">
        <v>83</v>
      </c>
      <c r="G204" s="277"/>
      <c r="H204" s="281">
        <v>1</v>
      </c>
      <c r="I204" s="85"/>
      <c r="J204" s="277"/>
      <c r="L204" s="246"/>
      <c r="M204" s="250"/>
      <c r="N204" s="251"/>
      <c r="O204" s="251"/>
      <c r="P204" s="251"/>
      <c r="Q204" s="251"/>
      <c r="R204" s="251"/>
      <c r="S204" s="251"/>
      <c r="T204" s="252"/>
      <c r="AT204" s="247" t="s">
        <v>128</v>
      </c>
      <c r="AU204" s="247" t="s">
        <v>84</v>
      </c>
      <c r="AV204" s="245" t="s">
        <v>84</v>
      </c>
      <c r="AW204" s="245" t="s">
        <v>32</v>
      </c>
      <c r="AX204" s="245" t="s">
        <v>83</v>
      </c>
      <c r="AY204" s="247" t="s">
        <v>123</v>
      </c>
    </row>
    <row r="205" spans="1:65" s="143" customFormat="1" ht="14.4" customHeight="1" x14ac:dyDescent="0.2">
      <c r="A205" s="140"/>
      <c r="B205" s="141"/>
      <c r="C205" s="271" t="s">
        <v>182</v>
      </c>
      <c r="D205" s="271" t="s">
        <v>146</v>
      </c>
      <c r="E205" s="272" t="s">
        <v>231</v>
      </c>
      <c r="F205" s="273" t="s">
        <v>240</v>
      </c>
      <c r="G205" s="274" t="s">
        <v>156</v>
      </c>
      <c r="H205" s="275">
        <v>1</v>
      </c>
      <c r="I205" s="84"/>
      <c r="J205" s="276">
        <f>ROUND(I205*H205,2)</f>
        <v>0</v>
      </c>
      <c r="K205" s="267"/>
      <c r="L205" s="268"/>
      <c r="M205" s="269" t="s">
        <v>1</v>
      </c>
      <c r="N205" s="270" t="s">
        <v>42</v>
      </c>
      <c r="O205" s="232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R205" s="235" t="s">
        <v>148</v>
      </c>
      <c r="AT205" s="235" t="s">
        <v>146</v>
      </c>
      <c r="AU205" s="235" t="s">
        <v>84</v>
      </c>
      <c r="AY205" s="130" t="s">
        <v>123</v>
      </c>
      <c r="BE205" s="236">
        <f>IF(N205="základní",J205,0)</f>
        <v>0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30" t="s">
        <v>83</v>
      </c>
      <c r="BK205" s="236">
        <f>ROUND(I205*H205,2)</f>
        <v>0</v>
      </c>
      <c r="BL205" s="130" t="s">
        <v>127</v>
      </c>
      <c r="BM205" s="235" t="s">
        <v>328</v>
      </c>
    </row>
    <row r="206" spans="1:65" s="245" customFormat="1" x14ac:dyDescent="0.2">
      <c r="B206" s="246"/>
      <c r="C206" s="277"/>
      <c r="D206" s="278" t="s">
        <v>128</v>
      </c>
      <c r="E206" s="279" t="s">
        <v>1</v>
      </c>
      <c r="F206" s="280" t="s">
        <v>83</v>
      </c>
      <c r="G206" s="277"/>
      <c r="H206" s="281">
        <v>1</v>
      </c>
      <c r="I206" s="85"/>
      <c r="J206" s="277"/>
      <c r="L206" s="246"/>
      <c r="M206" s="250"/>
      <c r="N206" s="251"/>
      <c r="O206" s="251"/>
      <c r="P206" s="251"/>
      <c r="Q206" s="251"/>
      <c r="R206" s="251"/>
      <c r="S206" s="251"/>
      <c r="T206" s="252"/>
      <c r="AT206" s="247" t="s">
        <v>128</v>
      </c>
      <c r="AU206" s="247" t="s">
        <v>84</v>
      </c>
      <c r="AV206" s="245" t="s">
        <v>84</v>
      </c>
      <c r="AW206" s="245" t="s">
        <v>32</v>
      </c>
      <c r="AX206" s="245" t="s">
        <v>83</v>
      </c>
      <c r="AY206" s="247" t="s">
        <v>123</v>
      </c>
    </row>
    <row r="207" spans="1:65" s="143" customFormat="1" ht="14.4" customHeight="1" x14ac:dyDescent="0.2">
      <c r="A207" s="140"/>
      <c r="B207" s="141"/>
      <c r="C207" s="271" t="s">
        <v>184</v>
      </c>
      <c r="D207" s="271" t="s">
        <v>146</v>
      </c>
      <c r="E207" s="272" t="s">
        <v>232</v>
      </c>
      <c r="F207" s="273" t="s">
        <v>329</v>
      </c>
      <c r="G207" s="274" t="s">
        <v>156</v>
      </c>
      <c r="H207" s="275">
        <v>3</v>
      </c>
      <c r="I207" s="84"/>
      <c r="J207" s="276">
        <f>ROUND(I207*H207,2)</f>
        <v>0</v>
      </c>
      <c r="K207" s="267"/>
      <c r="L207" s="268"/>
      <c r="M207" s="269" t="s">
        <v>1</v>
      </c>
      <c r="N207" s="270" t="s">
        <v>42</v>
      </c>
      <c r="O207" s="232"/>
      <c r="P207" s="233">
        <f>O207*H207</f>
        <v>0</v>
      </c>
      <c r="Q207" s="233">
        <v>0</v>
      </c>
      <c r="R207" s="233">
        <f>Q207*H207</f>
        <v>0</v>
      </c>
      <c r="S207" s="233">
        <v>0</v>
      </c>
      <c r="T207" s="234">
        <f>S207*H207</f>
        <v>0</v>
      </c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R207" s="235" t="s">
        <v>148</v>
      </c>
      <c r="AT207" s="235" t="s">
        <v>146</v>
      </c>
      <c r="AU207" s="235" t="s">
        <v>84</v>
      </c>
      <c r="AY207" s="130" t="s">
        <v>123</v>
      </c>
      <c r="BE207" s="236">
        <f>IF(N207="základní",J207,0)</f>
        <v>0</v>
      </c>
      <c r="BF207" s="236">
        <f>IF(N207="snížená",J207,0)</f>
        <v>0</v>
      </c>
      <c r="BG207" s="236">
        <f>IF(N207="zákl. přenesená",J207,0)</f>
        <v>0</v>
      </c>
      <c r="BH207" s="236">
        <f>IF(N207="sníž. přenesená",J207,0)</f>
        <v>0</v>
      </c>
      <c r="BI207" s="236">
        <f>IF(N207="nulová",J207,0)</f>
        <v>0</v>
      </c>
      <c r="BJ207" s="130" t="s">
        <v>83</v>
      </c>
      <c r="BK207" s="236">
        <f>ROUND(I207*H207,2)</f>
        <v>0</v>
      </c>
      <c r="BL207" s="130" t="s">
        <v>127</v>
      </c>
      <c r="BM207" s="235" t="s">
        <v>330</v>
      </c>
    </row>
    <row r="208" spans="1:65" s="245" customFormat="1" x14ac:dyDescent="0.2">
      <c r="B208" s="246"/>
      <c r="C208" s="277"/>
      <c r="D208" s="278" t="s">
        <v>128</v>
      </c>
      <c r="E208" s="279" t="s">
        <v>1</v>
      </c>
      <c r="F208" s="280" t="s">
        <v>132</v>
      </c>
      <c r="G208" s="277"/>
      <c r="H208" s="281">
        <v>3</v>
      </c>
      <c r="I208" s="85"/>
      <c r="J208" s="277"/>
      <c r="L208" s="246"/>
      <c r="M208" s="250"/>
      <c r="N208" s="251"/>
      <c r="O208" s="251"/>
      <c r="P208" s="251"/>
      <c r="Q208" s="251"/>
      <c r="R208" s="251"/>
      <c r="S208" s="251"/>
      <c r="T208" s="252"/>
      <c r="AT208" s="247" t="s">
        <v>128</v>
      </c>
      <c r="AU208" s="247" t="s">
        <v>84</v>
      </c>
      <c r="AV208" s="245" t="s">
        <v>84</v>
      </c>
      <c r="AW208" s="245" t="s">
        <v>32</v>
      </c>
      <c r="AX208" s="245" t="s">
        <v>83</v>
      </c>
      <c r="AY208" s="247" t="s">
        <v>123</v>
      </c>
    </row>
    <row r="209" spans="1:65" s="143" customFormat="1" ht="21.6" customHeight="1" x14ac:dyDescent="0.2">
      <c r="A209" s="140"/>
      <c r="B209" s="141"/>
      <c r="C209" s="271" t="s">
        <v>187</v>
      </c>
      <c r="D209" s="271" t="s">
        <v>146</v>
      </c>
      <c r="E209" s="272" t="s">
        <v>233</v>
      </c>
      <c r="F209" s="273" t="s">
        <v>331</v>
      </c>
      <c r="G209" s="274" t="s">
        <v>156</v>
      </c>
      <c r="H209" s="275">
        <v>1</v>
      </c>
      <c r="I209" s="84"/>
      <c r="J209" s="276">
        <f>ROUND(I209*H209,2)</f>
        <v>0</v>
      </c>
      <c r="K209" s="267"/>
      <c r="L209" s="268"/>
      <c r="M209" s="269" t="s">
        <v>1</v>
      </c>
      <c r="N209" s="270" t="s">
        <v>42</v>
      </c>
      <c r="O209" s="232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R209" s="235" t="s">
        <v>148</v>
      </c>
      <c r="AT209" s="235" t="s">
        <v>146</v>
      </c>
      <c r="AU209" s="235" t="s">
        <v>84</v>
      </c>
      <c r="AY209" s="130" t="s">
        <v>123</v>
      </c>
      <c r="BE209" s="236">
        <f>IF(N209="základní",J209,0)</f>
        <v>0</v>
      </c>
      <c r="BF209" s="236">
        <f>IF(N209="snížená",J209,0)</f>
        <v>0</v>
      </c>
      <c r="BG209" s="236">
        <f>IF(N209="zákl. přenesená",J209,0)</f>
        <v>0</v>
      </c>
      <c r="BH209" s="236">
        <f>IF(N209="sníž. přenesená",J209,0)</f>
        <v>0</v>
      </c>
      <c r="BI209" s="236">
        <f>IF(N209="nulová",J209,0)</f>
        <v>0</v>
      </c>
      <c r="BJ209" s="130" t="s">
        <v>83</v>
      </c>
      <c r="BK209" s="236">
        <f>ROUND(I209*H209,2)</f>
        <v>0</v>
      </c>
      <c r="BL209" s="130" t="s">
        <v>127</v>
      </c>
      <c r="BM209" s="235" t="s">
        <v>332</v>
      </c>
    </row>
    <row r="210" spans="1:65" s="245" customFormat="1" x14ac:dyDescent="0.2">
      <c r="B210" s="246"/>
      <c r="C210" s="277"/>
      <c r="D210" s="278" t="s">
        <v>128</v>
      </c>
      <c r="E210" s="279" t="s">
        <v>1</v>
      </c>
      <c r="F210" s="280" t="s">
        <v>83</v>
      </c>
      <c r="G210" s="277"/>
      <c r="H210" s="281">
        <v>1</v>
      </c>
      <c r="I210" s="85"/>
      <c r="J210" s="277"/>
      <c r="L210" s="246"/>
      <c r="M210" s="250"/>
      <c r="N210" s="251"/>
      <c r="O210" s="251"/>
      <c r="P210" s="251"/>
      <c r="Q210" s="251"/>
      <c r="R210" s="251"/>
      <c r="S210" s="251"/>
      <c r="T210" s="252"/>
      <c r="AT210" s="247" t="s">
        <v>128</v>
      </c>
      <c r="AU210" s="247" t="s">
        <v>84</v>
      </c>
      <c r="AV210" s="245" t="s">
        <v>84</v>
      </c>
      <c r="AW210" s="245" t="s">
        <v>32</v>
      </c>
      <c r="AX210" s="245" t="s">
        <v>83</v>
      </c>
      <c r="AY210" s="247" t="s">
        <v>123</v>
      </c>
    </row>
    <row r="211" spans="1:65" s="143" customFormat="1" ht="21.6" customHeight="1" x14ac:dyDescent="0.2">
      <c r="A211" s="140"/>
      <c r="B211" s="141"/>
      <c r="C211" s="271" t="s">
        <v>188</v>
      </c>
      <c r="D211" s="271" t="s">
        <v>146</v>
      </c>
      <c r="E211" s="272" t="s">
        <v>235</v>
      </c>
      <c r="F211" s="273" t="s">
        <v>333</v>
      </c>
      <c r="G211" s="274" t="s">
        <v>156</v>
      </c>
      <c r="H211" s="275">
        <v>1</v>
      </c>
      <c r="I211" s="84"/>
      <c r="J211" s="276">
        <f>ROUND(I211*H211,2)</f>
        <v>0</v>
      </c>
      <c r="K211" s="267"/>
      <c r="L211" s="268"/>
      <c r="M211" s="269" t="s">
        <v>1</v>
      </c>
      <c r="N211" s="270" t="s">
        <v>42</v>
      </c>
      <c r="O211" s="232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R211" s="235" t="s">
        <v>148</v>
      </c>
      <c r="AT211" s="235" t="s">
        <v>146</v>
      </c>
      <c r="AU211" s="235" t="s">
        <v>84</v>
      </c>
      <c r="AY211" s="130" t="s">
        <v>123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30" t="s">
        <v>83</v>
      </c>
      <c r="BK211" s="236">
        <f>ROUND(I211*H211,2)</f>
        <v>0</v>
      </c>
      <c r="BL211" s="130" t="s">
        <v>127</v>
      </c>
      <c r="BM211" s="235" t="s">
        <v>334</v>
      </c>
    </row>
    <row r="212" spans="1:65" s="245" customFormat="1" x14ac:dyDescent="0.2">
      <c r="B212" s="246"/>
      <c r="C212" s="277"/>
      <c r="D212" s="278" t="s">
        <v>128</v>
      </c>
      <c r="E212" s="279" t="s">
        <v>1</v>
      </c>
      <c r="F212" s="280" t="s">
        <v>83</v>
      </c>
      <c r="G212" s="277"/>
      <c r="H212" s="281">
        <v>1</v>
      </c>
      <c r="I212" s="85"/>
      <c r="J212" s="277"/>
      <c r="L212" s="246"/>
      <c r="M212" s="250"/>
      <c r="N212" s="251"/>
      <c r="O212" s="251"/>
      <c r="P212" s="251"/>
      <c r="Q212" s="251"/>
      <c r="R212" s="251"/>
      <c r="S212" s="251"/>
      <c r="T212" s="252"/>
      <c r="AT212" s="247" t="s">
        <v>128</v>
      </c>
      <c r="AU212" s="247" t="s">
        <v>84</v>
      </c>
      <c r="AV212" s="245" t="s">
        <v>84</v>
      </c>
      <c r="AW212" s="245" t="s">
        <v>32</v>
      </c>
      <c r="AX212" s="245" t="s">
        <v>83</v>
      </c>
      <c r="AY212" s="247" t="s">
        <v>123</v>
      </c>
    </row>
    <row r="213" spans="1:65" s="143" customFormat="1" ht="21.6" customHeight="1" x14ac:dyDescent="0.2">
      <c r="A213" s="140"/>
      <c r="B213" s="141"/>
      <c r="C213" s="271" t="s">
        <v>189</v>
      </c>
      <c r="D213" s="271" t="s">
        <v>146</v>
      </c>
      <c r="E213" s="272" t="s">
        <v>236</v>
      </c>
      <c r="F213" s="273" t="s">
        <v>335</v>
      </c>
      <c r="G213" s="274" t="s">
        <v>156</v>
      </c>
      <c r="H213" s="275">
        <v>2</v>
      </c>
      <c r="I213" s="84"/>
      <c r="J213" s="276">
        <f>ROUND(I213*H213,2)</f>
        <v>0</v>
      </c>
      <c r="K213" s="267"/>
      <c r="L213" s="268"/>
      <c r="M213" s="269" t="s">
        <v>1</v>
      </c>
      <c r="N213" s="270" t="s">
        <v>42</v>
      </c>
      <c r="O213" s="232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R213" s="235" t="s">
        <v>148</v>
      </c>
      <c r="AT213" s="235" t="s">
        <v>146</v>
      </c>
      <c r="AU213" s="235" t="s">
        <v>84</v>
      </c>
      <c r="AY213" s="130" t="s">
        <v>123</v>
      </c>
      <c r="BE213" s="236">
        <f>IF(N213="základní",J213,0)</f>
        <v>0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30" t="s">
        <v>83</v>
      </c>
      <c r="BK213" s="236">
        <f>ROUND(I213*H213,2)</f>
        <v>0</v>
      </c>
      <c r="BL213" s="130" t="s">
        <v>127</v>
      </c>
      <c r="BM213" s="235" t="s">
        <v>336</v>
      </c>
    </row>
    <row r="214" spans="1:65" s="245" customFormat="1" x14ac:dyDescent="0.2">
      <c r="B214" s="246"/>
      <c r="C214" s="277"/>
      <c r="D214" s="278" t="s">
        <v>128</v>
      </c>
      <c r="E214" s="279" t="s">
        <v>1</v>
      </c>
      <c r="F214" s="280" t="s">
        <v>84</v>
      </c>
      <c r="G214" s="277"/>
      <c r="H214" s="281">
        <v>2</v>
      </c>
      <c r="I214" s="85"/>
      <c r="J214" s="277"/>
      <c r="L214" s="246"/>
      <c r="M214" s="250"/>
      <c r="N214" s="251"/>
      <c r="O214" s="251"/>
      <c r="P214" s="251"/>
      <c r="Q214" s="251"/>
      <c r="R214" s="251"/>
      <c r="S214" s="251"/>
      <c r="T214" s="252"/>
      <c r="AT214" s="247" t="s">
        <v>128</v>
      </c>
      <c r="AU214" s="247" t="s">
        <v>84</v>
      </c>
      <c r="AV214" s="245" t="s">
        <v>84</v>
      </c>
      <c r="AW214" s="245" t="s">
        <v>32</v>
      </c>
      <c r="AX214" s="245" t="s">
        <v>83</v>
      </c>
      <c r="AY214" s="247" t="s">
        <v>123</v>
      </c>
    </row>
    <row r="215" spans="1:65" s="143" customFormat="1" ht="21.6" customHeight="1" x14ac:dyDescent="0.2">
      <c r="A215" s="140"/>
      <c r="B215" s="141"/>
      <c r="C215" s="271" t="s">
        <v>190</v>
      </c>
      <c r="D215" s="271" t="s">
        <v>146</v>
      </c>
      <c r="E215" s="272" t="s">
        <v>237</v>
      </c>
      <c r="F215" s="273" t="s">
        <v>337</v>
      </c>
      <c r="G215" s="274" t="s">
        <v>156</v>
      </c>
      <c r="H215" s="275">
        <v>3</v>
      </c>
      <c r="I215" s="84"/>
      <c r="J215" s="276">
        <f>ROUND(I215*H215,2)</f>
        <v>0</v>
      </c>
      <c r="K215" s="267"/>
      <c r="L215" s="268"/>
      <c r="M215" s="269" t="s">
        <v>1</v>
      </c>
      <c r="N215" s="270" t="s">
        <v>42</v>
      </c>
      <c r="O215" s="232"/>
      <c r="P215" s="233">
        <f>O215*H215</f>
        <v>0</v>
      </c>
      <c r="Q215" s="233">
        <v>0</v>
      </c>
      <c r="R215" s="233">
        <f>Q215*H215</f>
        <v>0</v>
      </c>
      <c r="S215" s="233">
        <v>0</v>
      </c>
      <c r="T215" s="234">
        <f>S215*H215</f>
        <v>0</v>
      </c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R215" s="235" t="s">
        <v>148</v>
      </c>
      <c r="AT215" s="235" t="s">
        <v>146</v>
      </c>
      <c r="AU215" s="235" t="s">
        <v>84</v>
      </c>
      <c r="AY215" s="130" t="s">
        <v>123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30" t="s">
        <v>83</v>
      </c>
      <c r="BK215" s="236">
        <f>ROUND(I215*H215,2)</f>
        <v>0</v>
      </c>
      <c r="BL215" s="130" t="s">
        <v>127</v>
      </c>
      <c r="BM215" s="235" t="s">
        <v>338</v>
      </c>
    </row>
    <row r="216" spans="1:65" s="245" customFormat="1" x14ac:dyDescent="0.2">
      <c r="B216" s="246"/>
      <c r="C216" s="277"/>
      <c r="D216" s="278" t="s">
        <v>128</v>
      </c>
      <c r="E216" s="279" t="s">
        <v>1</v>
      </c>
      <c r="F216" s="280" t="s">
        <v>132</v>
      </c>
      <c r="G216" s="277"/>
      <c r="H216" s="281">
        <v>3</v>
      </c>
      <c r="I216" s="85"/>
      <c r="J216" s="277"/>
      <c r="L216" s="246"/>
      <c r="M216" s="250"/>
      <c r="N216" s="251"/>
      <c r="O216" s="251"/>
      <c r="P216" s="251"/>
      <c r="Q216" s="251"/>
      <c r="R216" s="251"/>
      <c r="S216" s="251"/>
      <c r="T216" s="252"/>
      <c r="AT216" s="247" t="s">
        <v>128</v>
      </c>
      <c r="AU216" s="247" t="s">
        <v>84</v>
      </c>
      <c r="AV216" s="245" t="s">
        <v>84</v>
      </c>
      <c r="AW216" s="245" t="s">
        <v>32</v>
      </c>
      <c r="AX216" s="245" t="s">
        <v>83</v>
      </c>
      <c r="AY216" s="247" t="s">
        <v>123</v>
      </c>
    </row>
    <row r="217" spans="1:65" s="143" customFormat="1" ht="21.6" customHeight="1" x14ac:dyDescent="0.2">
      <c r="A217" s="140"/>
      <c r="B217" s="141"/>
      <c r="C217" s="271" t="s">
        <v>191</v>
      </c>
      <c r="D217" s="271" t="s">
        <v>146</v>
      </c>
      <c r="E217" s="272" t="s">
        <v>238</v>
      </c>
      <c r="F217" s="273" t="s">
        <v>339</v>
      </c>
      <c r="G217" s="274" t="s">
        <v>156</v>
      </c>
      <c r="H217" s="275">
        <v>3</v>
      </c>
      <c r="I217" s="84"/>
      <c r="J217" s="276">
        <f>ROUND(I217*H217,2)</f>
        <v>0</v>
      </c>
      <c r="K217" s="267"/>
      <c r="L217" s="268"/>
      <c r="M217" s="269" t="s">
        <v>1</v>
      </c>
      <c r="N217" s="270" t="s">
        <v>42</v>
      </c>
      <c r="O217" s="232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R217" s="235" t="s">
        <v>148</v>
      </c>
      <c r="AT217" s="235" t="s">
        <v>146</v>
      </c>
      <c r="AU217" s="235" t="s">
        <v>84</v>
      </c>
      <c r="AY217" s="130" t="s">
        <v>123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30" t="s">
        <v>83</v>
      </c>
      <c r="BK217" s="236">
        <f>ROUND(I217*H217,2)</f>
        <v>0</v>
      </c>
      <c r="BL217" s="130" t="s">
        <v>127</v>
      </c>
      <c r="BM217" s="235" t="s">
        <v>340</v>
      </c>
    </row>
    <row r="218" spans="1:65" s="245" customFormat="1" x14ac:dyDescent="0.2">
      <c r="B218" s="246"/>
      <c r="C218" s="277"/>
      <c r="D218" s="278" t="s">
        <v>128</v>
      </c>
      <c r="E218" s="279" t="s">
        <v>1</v>
      </c>
      <c r="F218" s="280" t="s">
        <v>132</v>
      </c>
      <c r="G218" s="277"/>
      <c r="H218" s="281">
        <v>3</v>
      </c>
      <c r="I218" s="85"/>
      <c r="J218" s="277"/>
      <c r="L218" s="246"/>
      <c r="M218" s="250"/>
      <c r="N218" s="251"/>
      <c r="O218" s="251"/>
      <c r="P218" s="251"/>
      <c r="Q218" s="251"/>
      <c r="R218" s="251"/>
      <c r="S218" s="251"/>
      <c r="T218" s="252"/>
      <c r="AT218" s="247" t="s">
        <v>128</v>
      </c>
      <c r="AU218" s="247" t="s">
        <v>84</v>
      </c>
      <c r="AV218" s="245" t="s">
        <v>84</v>
      </c>
      <c r="AW218" s="245" t="s">
        <v>32</v>
      </c>
      <c r="AX218" s="245" t="s">
        <v>83</v>
      </c>
      <c r="AY218" s="247" t="s">
        <v>123</v>
      </c>
    </row>
    <row r="219" spans="1:65" s="143" customFormat="1" ht="21.6" customHeight="1" x14ac:dyDescent="0.2">
      <c r="A219" s="140"/>
      <c r="B219" s="141"/>
      <c r="C219" s="271" t="s">
        <v>192</v>
      </c>
      <c r="D219" s="271" t="s">
        <v>146</v>
      </c>
      <c r="E219" s="272" t="s">
        <v>239</v>
      </c>
      <c r="F219" s="273" t="s">
        <v>341</v>
      </c>
      <c r="G219" s="274" t="s">
        <v>156</v>
      </c>
      <c r="H219" s="275">
        <v>3</v>
      </c>
      <c r="I219" s="84"/>
      <c r="J219" s="276">
        <f>ROUND(I219*H219,2)</f>
        <v>0</v>
      </c>
      <c r="K219" s="267"/>
      <c r="L219" s="268"/>
      <c r="M219" s="269" t="s">
        <v>1</v>
      </c>
      <c r="N219" s="270" t="s">
        <v>42</v>
      </c>
      <c r="O219" s="232"/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R219" s="235" t="s">
        <v>148</v>
      </c>
      <c r="AT219" s="235" t="s">
        <v>146</v>
      </c>
      <c r="AU219" s="235" t="s">
        <v>84</v>
      </c>
      <c r="AY219" s="130" t="s">
        <v>123</v>
      </c>
      <c r="BE219" s="236">
        <f>IF(N219="základní",J219,0)</f>
        <v>0</v>
      </c>
      <c r="BF219" s="236">
        <f>IF(N219="snížená",J219,0)</f>
        <v>0</v>
      </c>
      <c r="BG219" s="236">
        <f>IF(N219="zákl. přenesená",J219,0)</f>
        <v>0</v>
      </c>
      <c r="BH219" s="236">
        <f>IF(N219="sníž. přenesená",J219,0)</f>
        <v>0</v>
      </c>
      <c r="BI219" s="236">
        <f>IF(N219="nulová",J219,0)</f>
        <v>0</v>
      </c>
      <c r="BJ219" s="130" t="s">
        <v>83</v>
      </c>
      <c r="BK219" s="236">
        <f>ROUND(I219*H219,2)</f>
        <v>0</v>
      </c>
      <c r="BL219" s="130" t="s">
        <v>127</v>
      </c>
      <c r="BM219" s="235" t="s">
        <v>342</v>
      </c>
    </row>
    <row r="220" spans="1:65" s="245" customFormat="1" x14ac:dyDescent="0.2">
      <c r="B220" s="246"/>
      <c r="C220" s="277"/>
      <c r="D220" s="278" t="s">
        <v>128</v>
      </c>
      <c r="E220" s="279" t="s">
        <v>1</v>
      </c>
      <c r="F220" s="280" t="s">
        <v>132</v>
      </c>
      <c r="G220" s="277"/>
      <c r="H220" s="281">
        <v>3</v>
      </c>
      <c r="I220" s="85"/>
      <c r="J220" s="277"/>
      <c r="L220" s="246"/>
      <c r="M220" s="250"/>
      <c r="N220" s="251"/>
      <c r="O220" s="251"/>
      <c r="P220" s="251"/>
      <c r="Q220" s="251"/>
      <c r="R220" s="251"/>
      <c r="S220" s="251"/>
      <c r="T220" s="252"/>
      <c r="AT220" s="247" t="s">
        <v>128</v>
      </c>
      <c r="AU220" s="247" t="s">
        <v>84</v>
      </c>
      <c r="AV220" s="245" t="s">
        <v>84</v>
      </c>
      <c r="AW220" s="245" t="s">
        <v>32</v>
      </c>
      <c r="AX220" s="245" t="s">
        <v>83</v>
      </c>
      <c r="AY220" s="247" t="s">
        <v>123</v>
      </c>
    </row>
    <row r="221" spans="1:65" s="143" customFormat="1" ht="21.6" customHeight="1" x14ac:dyDescent="0.2">
      <c r="A221" s="140"/>
      <c r="B221" s="141"/>
      <c r="C221" s="271" t="s">
        <v>193</v>
      </c>
      <c r="D221" s="271" t="s">
        <v>146</v>
      </c>
      <c r="E221" s="272" t="s">
        <v>343</v>
      </c>
      <c r="F221" s="273" t="s">
        <v>234</v>
      </c>
      <c r="G221" s="274" t="s">
        <v>156</v>
      </c>
      <c r="H221" s="275">
        <v>1</v>
      </c>
      <c r="I221" s="84"/>
      <c r="J221" s="276">
        <f>ROUND(I221*H221,2)</f>
        <v>0</v>
      </c>
      <c r="K221" s="267"/>
      <c r="L221" s="268"/>
      <c r="M221" s="269" t="s">
        <v>1</v>
      </c>
      <c r="N221" s="270" t="s">
        <v>42</v>
      </c>
      <c r="O221" s="232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R221" s="235" t="s">
        <v>148</v>
      </c>
      <c r="AT221" s="235" t="s">
        <v>146</v>
      </c>
      <c r="AU221" s="235" t="s">
        <v>84</v>
      </c>
      <c r="AY221" s="130" t="s">
        <v>123</v>
      </c>
      <c r="BE221" s="236">
        <f>IF(N221="základní",J221,0)</f>
        <v>0</v>
      </c>
      <c r="BF221" s="236">
        <f>IF(N221="snížená",J221,0)</f>
        <v>0</v>
      </c>
      <c r="BG221" s="236">
        <f>IF(N221="zákl. přenesená",J221,0)</f>
        <v>0</v>
      </c>
      <c r="BH221" s="236">
        <f>IF(N221="sníž. přenesená",J221,0)</f>
        <v>0</v>
      </c>
      <c r="BI221" s="236">
        <f>IF(N221="nulová",J221,0)</f>
        <v>0</v>
      </c>
      <c r="BJ221" s="130" t="s">
        <v>83</v>
      </c>
      <c r="BK221" s="236">
        <f>ROUND(I221*H221,2)</f>
        <v>0</v>
      </c>
      <c r="BL221" s="130" t="s">
        <v>127</v>
      </c>
      <c r="BM221" s="235" t="s">
        <v>344</v>
      </c>
    </row>
    <row r="222" spans="1:65" s="245" customFormat="1" x14ac:dyDescent="0.2">
      <c r="B222" s="246"/>
      <c r="C222" s="277"/>
      <c r="D222" s="278" t="s">
        <v>128</v>
      </c>
      <c r="E222" s="279" t="s">
        <v>1</v>
      </c>
      <c r="F222" s="280" t="s">
        <v>83</v>
      </c>
      <c r="G222" s="277"/>
      <c r="H222" s="281">
        <v>1</v>
      </c>
      <c r="I222" s="85"/>
      <c r="J222" s="277"/>
      <c r="L222" s="246"/>
      <c r="M222" s="250"/>
      <c r="N222" s="251"/>
      <c r="O222" s="251"/>
      <c r="P222" s="251"/>
      <c r="Q222" s="251"/>
      <c r="R222" s="251"/>
      <c r="S222" s="251"/>
      <c r="T222" s="252"/>
      <c r="AT222" s="247" t="s">
        <v>128</v>
      </c>
      <c r="AU222" s="247" t="s">
        <v>84</v>
      </c>
      <c r="AV222" s="245" t="s">
        <v>84</v>
      </c>
      <c r="AW222" s="245" t="s">
        <v>32</v>
      </c>
      <c r="AX222" s="245" t="s">
        <v>83</v>
      </c>
      <c r="AY222" s="247" t="s">
        <v>123</v>
      </c>
    </row>
    <row r="223" spans="1:65" s="143" customFormat="1" ht="21.6" customHeight="1" x14ac:dyDescent="0.2">
      <c r="A223" s="140"/>
      <c r="B223" s="141"/>
      <c r="C223" s="271" t="s">
        <v>194</v>
      </c>
      <c r="D223" s="271" t="s">
        <v>146</v>
      </c>
      <c r="E223" s="272" t="s">
        <v>345</v>
      </c>
      <c r="F223" s="273" t="s">
        <v>346</v>
      </c>
      <c r="G223" s="274" t="s">
        <v>156</v>
      </c>
      <c r="H223" s="275">
        <v>3</v>
      </c>
      <c r="I223" s="84"/>
      <c r="J223" s="276">
        <f>ROUND(I223*H223,2)</f>
        <v>0</v>
      </c>
      <c r="K223" s="267"/>
      <c r="L223" s="268"/>
      <c r="M223" s="269" t="s">
        <v>1</v>
      </c>
      <c r="N223" s="270" t="s">
        <v>42</v>
      </c>
      <c r="O223" s="232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R223" s="235" t="s">
        <v>148</v>
      </c>
      <c r="AT223" s="235" t="s">
        <v>146</v>
      </c>
      <c r="AU223" s="235" t="s">
        <v>84</v>
      </c>
      <c r="AY223" s="130" t="s">
        <v>123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30" t="s">
        <v>83</v>
      </c>
      <c r="BK223" s="236">
        <f>ROUND(I223*H223,2)</f>
        <v>0</v>
      </c>
      <c r="BL223" s="130" t="s">
        <v>127</v>
      </c>
      <c r="BM223" s="235" t="s">
        <v>347</v>
      </c>
    </row>
    <row r="224" spans="1:65" s="245" customFormat="1" x14ac:dyDescent="0.2">
      <c r="B224" s="246"/>
      <c r="C224" s="277"/>
      <c r="D224" s="278" t="s">
        <v>128</v>
      </c>
      <c r="E224" s="279" t="s">
        <v>1</v>
      </c>
      <c r="F224" s="280" t="s">
        <v>132</v>
      </c>
      <c r="G224" s="277"/>
      <c r="H224" s="281">
        <v>3</v>
      </c>
      <c r="I224" s="85"/>
      <c r="J224" s="277"/>
      <c r="L224" s="246"/>
      <c r="M224" s="250"/>
      <c r="N224" s="251"/>
      <c r="O224" s="251"/>
      <c r="P224" s="251"/>
      <c r="Q224" s="251"/>
      <c r="R224" s="251"/>
      <c r="S224" s="251"/>
      <c r="T224" s="252"/>
      <c r="AT224" s="247" t="s">
        <v>128</v>
      </c>
      <c r="AU224" s="247" t="s">
        <v>84</v>
      </c>
      <c r="AV224" s="245" t="s">
        <v>84</v>
      </c>
      <c r="AW224" s="245" t="s">
        <v>32</v>
      </c>
      <c r="AX224" s="245" t="s">
        <v>83</v>
      </c>
      <c r="AY224" s="247" t="s">
        <v>123</v>
      </c>
    </row>
    <row r="225" spans="1:65" s="143" customFormat="1" ht="21.6" customHeight="1" x14ac:dyDescent="0.2">
      <c r="A225" s="140"/>
      <c r="B225" s="141"/>
      <c r="C225" s="223" t="s">
        <v>195</v>
      </c>
      <c r="D225" s="223" t="s">
        <v>125</v>
      </c>
      <c r="E225" s="224" t="s">
        <v>241</v>
      </c>
      <c r="F225" s="225" t="s">
        <v>242</v>
      </c>
      <c r="G225" s="226" t="s">
        <v>173</v>
      </c>
      <c r="H225" s="227">
        <v>12</v>
      </c>
      <c r="I225" s="79"/>
      <c r="J225" s="228">
        <f>ROUND(I225*H225,2)</f>
        <v>0</v>
      </c>
      <c r="K225" s="229"/>
      <c r="L225" s="141"/>
      <c r="M225" s="230" t="s">
        <v>1</v>
      </c>
      <c r="N225" s="231" t="s">
        <v>42</v>
      </c>
      <c r="O225" s="232"/>
      <c r="P225" s="233">
        <f>O225*H225</f>
        <v>0</v>
      </c>
      <c r="Q225" s="233">
        <v>9.0000000000000006E-5</v>
      </c>
      <c r="R225" s="233">
        <f>Q225*H225</f>
        <v>1.08E-3</v>
      </c>
      <c r="S225" s="233">
        <v>0</v>
      </c>
      <c r="T225" s="234">
        <f>S225*H225</f>
        <v>0</v>
      </c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R225" s="235" t="s">
        <v>127</v>
      </c>
      <c r="AT225" s="235" t="s">
        <v>125</v>
      </c>
      <c r="AU225" s="235" t="s">
        <v>84</v>
      </c>
      <c r="AY225" s="130" t="s">
        <v>123</v>
      </c>
      <c r="BE225" s="236">
        <f>IF(N225="základní",J225,0)</f>
        <v>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30" t="s">
        <v>83</v>
      </c>
      <c r="BK225" s="236">
        <f>ROUND(I225*H225,2)</f>
        <v>0</v>
      </c>
      <c r="BL225" s="130" t="s">
        <v>127</v>
      </c>
      <c r="BM225" s="235" t="s">
        <v>348</v>
      </c>
    </row>
    <row r="226" spans="1:65" s="245" customFormat="1" x14ac:dyDescent="0.2">
      <c r="B226" s="246"/>
      <c r="D226" s="239" t="s">
        <v>128</v>
      </c>
      <c r="E226" s="247" t="s">
        <v>1</v>
      </c>
      <c r="F226" s="248" t="s">
        <v>157</v>
      </c>
      <c r="H226" s="249">
        <v>12</v>
      </c>
      <c r="I226" s="80"/>
      <c r="L226" s="246"/>
      <c r="M226" s="250"/>
      <c r="N226" s="251"/>
      <c r="O226" s="251"/>
      <c r="P226" s="251"/>
      <c r="Q226" s="251"/>
      <c r="R226" s="251"/>
      <c r="S226" s="251"/>
      <c r="T226" s="252"/>
      <c r="AT226" s="247" t="s">
        <v>128</v>
      </c>
      <c r="AU226" s="247" t="s">
        <v>84</v>
      </c>
      <c r="AV226" s="245" t="s">
        <v>84</v>
      </c>
      <c r="AW226" s="245" t="s">
        <v>32</v>
      </c>
      <c r="AX226" s="245" t="s">
        <v>83</v>
      </c>
      <c r="AY226" s="247" t="s">
        <v>123</v>
      </c>
    </row>
    <row r="227" spans="1:65" s="210" customFormat="1" ht="22.8" customHeight="1" x14ac:dyDescent="0.25">
      <c r="B227" s="211"/>
      <c r="D227" s="212" t="s">
        <v>76</v>
      </c>
      <c r="E227" s="221" t="s">
        <v>349</v>
      </c>
      <c r="F227" s="221" t="s">
        <v>350</v>
      </c>
      <c r="I227" s="78"/>
      <c r="J227" s="222">
        <f>BK227</f>
        <v>0</v>
      </c>
      <c r="L227" s="211"/>
      <c r="M227" s="215"/>
      <c r="N227" s="216"/>
      <c r="O227" s="216"/>
      <c r="P227" s="217">
        <f>SUM(P228:P232)</f>
        <v>0</v>
      </c>
      <c r="Q227" s="216"/>
      <c r="R227" s="217">
        <f>SUM(R228:R232)</f>
        <v>0</v>
      </c>
      <c r="S227" s="216"/>
      <c r="T227" s="218">
        <f>SUM(T228:T232)</f>
        <v>0</v>
      </c>
      <c r="AR227" s="212" t="s">
        <v>83</v>
      </c>
      <c r="AT227" s="219" t="s">
        <v>76</v>
      </c>
      <c r="AU227" s="219" t="s">
        <v>83</v>
      </c>
      <c r="AY227" s="212" t="s">
        <v>123</v>
      </c>
      <c r="BK227" s="220">
        <f>SUM(BK228:BK232)</f>
        <v>0</v>
      </c>
    </row>
    <row r="228" spans="1:65" s="143" customFormat="1" ht="21.6" customHeight="1" x14ac:dyDescent="0.2">
      <c r="A228" s="140"/>
      <c r="B228" s="141"/>
      <c r="C228" s="223" t="s">
        <v>196</v>
      </c>
      <c r="D228" s="223" t="s">
        <v>125</v>
      </c>
      <c r="E228" s="224" t="s">
        <v>351</v>
      </c>
      <c r="F228" s="225" t="s">
        <v>352</v>
      </c>
      <c r="G228" s="226" t="s">
        <v>147</v>
      </c>
      <c r="H228" s="227">
        <v>26.86</v>
      </c>
      <c r="I228" s="79"/>
      <c r="J228" s="228">
        <f>ROUND(I228*H228,2)</f>
        <v>0</v>
      </c>
      <c r="K228" s="229"/>
      <c r="L228" s="141"/>
      <c r="M228" s="230" t="s">
        <v>1</v>
      </c>
      <c r="N228" s="231" t="s">
        <v>42</v>
      </c>
      <c r="O228" s="232"/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R228" s="235" t="s">
        <v>127</v>
      </c>
      <c r="AT228" s="235" t="s">
        <v>125</v>
      </c>
      <c r="AU228" s="235" t="s">
        <v>84</v>
      </c>
      <c r="AY228" s="130" t="s">
        <v>123</v>
      </c>
      <c r="BE228" s="236">
        <f>IF(N228="základní",J228,0)</f>
        <v>0</v>
      </c>
      <c r="BF228" s="236">
        <f>IF(N228="snížená",J228,0)</f>
        <v>0</v>
      </c>
      <c r="BG228" s="236">
        <f>IF(N228="zákl. přenesená",J228,0)</f>
        <v>0</v>
      </c>
      <c r="BH228" s="236">
        <f>IF(N228="sníž. přenesená",J228,0)</f>
        <v>0</v>
      </c>
      <c r="BI228" s="236">
        <f>IF(N228="nulová",J228,0)</f>
        <v>0</v>
      </c>
      <c r="BJ228" s="130" t="s">
        <v>83</v>
      </c>
      <c r="BK228" s="236">
        <f>ROUND(I228*H228,2)</f>
        <v>0</v>
      </c>
      <c r="BL228" s="130" t="s">
        <v>127</v>
      </c>
      <c r="BM228" s="235" t="s">
        <v>353</v>
      </c>
    </row>
    <row r="229" spans="1:65" s="143" customFormat="1" ht="21.6" customHeight="1" x14ac:dyDescent="0.2">
      <c r="A229" s="140"/>
      <c r="B229" s="141"/>
      <c r="C229" s="223" t="s">
        <v>197</v>
      </c>
      <c r="D229" s="223" t="s">
        <v>125</v>
      </c>
      <c r="E229" s="224" t="s">
        <v>354</v>
      </c>
      <c r="F229" s="225" t="s">
        <v>355</v>
      </c>
      <c r="G229" s="226" t="s">
        <v>147</v>
      </c>
      <c r="H229" s="227">
        <v>241.74</v>
      </c>
      <c r="I229" s="79"/>
      <c r="J229" s="228">
        <f>ROUND(I229*H229,2)</f>
        <v>0</v>
      </c>
      <c r="K229" s="229"/>
      <c r="L229" s="141"/>
      <c r="M229" s="230" t="s">
        <v>1</v>
      </c>
      <c r="N229" s="231" t="s">
        <v>42</v>
      </c>
      <c r="O229" s="232"/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R229" s="235" t="s">
        <v>127</v>
      </c>
      <c r="AT229" s="235" t="s">
        <v>125</v>
      </c>
      <c r="AU229" s="235" t="s">
        <v>84</v>
      </c>
      <c r="AY229" s="130" t="s">
        <v>123</v>
      </c>
      <c r="BE229" s="236">
        <f>IF(N229="základní",J229,0)</f>
        <v>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30" t="s">
        <v>83</v>
      </c>
      <c r="BK229" s="236">
        <f>ROUND(I229*H229,2)</f>
        <v>0</v>
      </c>
      <c r="BL229" s="130" t="s">
        <v>127</v>
      </c>
      <c r="BM229" s="235" t="s">
        <v>356</v>
      </c>
    </row>
    <row r="230" spans="1:65" s="245" customFormat="1" x14ac:dyDescent="0.2">
      <c r="B230" s="246"/>
      <c r="D230" s="239" t="s">
        <v>128</v>
      </c>
      <c r="E230" s="247" t="s">
        <v>1</v>
      </c>
      <c r="F230" s="248" t="s">
        <v>357</v>
      </c>
      <c r="H230" s="249">
        <v>241.74</v>
      </c>
      <c r="I230" s="80"/>
      <c r="L230" s="246"/>
      <c r="M230" s="250"/>
      <c r="N230" s="251"/>
      <c r="O230" s="251"/>
      <c r="P230" s="251"/>
      <c r="Q230" s="251"/>
      <c r="R230" s="251"/>
      <c r="S230" s="251"/>
      <c r="T230" s="252"/>
      <c r="AT230" s="247" t="s">
        <v>128</v>
      </c>
      <c r="AU230" s="247" t="s">
        <v>84</v>
      </c>
      <c r="AV230" s="245" t="s">
        <v>84</v>
      </c>
      <c r="AW230" s="245" t="s">
        <v>32</v>
      </c>
      <c r="AX230" s="245" t="s">
        <v>83</v>
      </c>
      <c r="AY230" s="247" t="s">
        <v>123</v>
      </c>
    </row>
    <row r="231" spans="1:65" s="143" customFormat="1" ht="21.6" customHeight="1" x14ac:dyDescent="0.2">
      <c r="A231" s="140"/>
      <c r="B231" s="141"/>
      <c r="C231" s="223" t="s">
        <v>198</v>
      </c>
      <c r="D231" s="223" t="s">
        <v>125</v>
      </c>
      <c r="E231" s="224" t="s">
        <v>358</v>
      </c>
      <c r="F231" s="225" t="s">
        <v>359</v>
      </c>
      <c r="G231" s="226" t="s">
        <v>147</v>
      </c>
      <c r="H231" s="227">
        <v>26.86</v>
      </c>
      <c r="I231" s="79"/>
      <c r="J231" s="228">
        <f>ROUND(I231*H231,2)</f>
        <v>0</v>
      </c>
      <c r="K231" s="229"/>
      <c r="L231" s="141"/>
      <c r="M231" s="230" t="s">
        <v>1</v>
      </c>
      <c r="N231" s="231" t="s">
        <v>42</v>
      </c>
      <c r="O231" s="232"/>
      <c r="P231" s="233">
        <f>O231*H231</f>
        <v>0</v>
      </c>
      <c r="Q231" s="233">
        <v>0</v>
      </c>
      <c r="R231" s="233">
        <f>Q231*H231</f>
        <v>0</v>
      </c>
      <c r="S231" s="233">
        <v>0</v>
      </c>
      <c r="T231" s="234">
        <f>S231*H231</f>
        <v>0</v>
      </c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R231" s="235" t="s">
        <v>127</v>
      </c>
      <c r="AT231" s="235" t="s">
        <v>125</v>
      </c>
      <c r="AU231" s="235" t="s">
        <v>84</v>
      </c>
      <c r="AY231" s="130" t="s">
        <v>123</v>
      </c>
      <c r="BE231" s="236">
        <f>IF(N231="základní",J231,0)</f>
        <v>0</v>
      </c>
      <c r="BF231" s="236">
        <f>IF(N231="snížená",J231,0)</f>
        <v>0</v>
      </c>
      <c r="BG231" s="236">
        <f>IF(N231="zákl. přenesená",J231,0)</f>
        <v>0</v>
      </c>
      <c r="BH231" s="236">
        <f>IF(N231="sníž. přenesená",J231,0)</f>
        <v>0</v>
      </c>
      <c r="BI231" s="236">
        <f>IF(N231="nulová",J231,0)</f>
        <v>0</v>
      </c>
      <c r="BJ231" s="130" t="s">
        <v>83</v>
      </c>
      <c r="BK231" s="236">
        <f>ROUND(I231*H231,2)</f>
        <v>0</v>
      </c>
      <c r="BL231" s="130" t="s">
        <v>127</v>
      </c>
      <c r="BM231" s="235" t="s">
        <v>360</v>
      </c>
    </row>
    <row r="232" spans="1:65" s="143" customFormat="1" ht="32.4" customHeight="1" x14ac:dyDescent="0.2">
      <c r="A232" s="140"/>
      <c r="B232" s="141"/>
      <c r="C232" s="223" t="s">
        <v>199</v>
      </c>
      <c r="D232" s="223" t="s">
        <v>125</v>
      </c>
      <c r="E232" s="224" t="s">
        <v>361</v>
      </c>
      <c r="F232" s="225" t="s">
        <v>362</v>
      </c>
      <c r="G232" s="226" t="s">
        <v>147</v>
      </c>
      <c r="H232" s="227">
        <v>26.86</v>
      </c>
      <c r="I232" s="79"/>
      <c r="J232" s="228">
        <f>ROUND(I232*H232,2)</f>
        <v>0</v>
      </c>
      <c r="K232" s="229"/>
      <c r="L232" s="141"/>
      <c r="M232" s="230" t="s">
        <v>1</v>
      </c>
      <c r="N232" s="231" t="s">
        <v>42</v>
      </c>
      <c r="O232" s="232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R232" s="235" t="s">
        <v>127</v>
      </c>
      <c r="AT232" s="235" t="s">
        <v>125</v>
      </c>
      <c r="AU232" s="235" t="s">
        <v>84</v>
      </c>
      <c r="AY232" s="130" t="s">
        <v>123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30" t="s">
        <v>83</v>
      </c>
      <c r="BK232" s="236">
        <f>ROUND(I232*H232,2)</f>
        <v>0</v>
      </c>
      <c r="BL232" s="130" t="s">
        <v>127</v>
      </c>
      <c r="BM232" s="235" t="s">
        <v>363</v>
      </c>
    </row>
    <row r="233" spans="1:65" s="210" customFormat="1" ht="22.8" customHeight="1" x14ac:dyDescent="0.25">
      <c r="B233" s="211"/>
      <c r="D233" s="212" t="s">
        <v>76</v>
      </c>
      <c r="E233" s="221" t="s">
        <v>152</v>
      </c>
      <c r="F233" s="221" t="s">
        <v>201</v>
      </c>
      <c r="I233" s="78"/>
      <c r="J233" s="222">
        <f>BK233</f>
        <v>0</v>
      </c>
      <c r="L233" s="211"/>
      <c r="M233" s="215"/>
      <c r="N233" s="216"/>
      <c r="O233" s="216"/>
      <c r="P233" s="217">
        <f>P234</f>
        <v>0</v>
      </c>
      <c r="Q233" s="216"/>
      <c r="R233" s="217">
        <f>R234</f>
        <v>0</v>
      </c>
      <c r="S233" s="216"/>
      <c r="T233" s="218">
        <f>T234</f>
        <v>0</v>
      </c>
      <c r="AR233" s="212" t="s">
        <v>83</v>
      </c>
      <c r="AT233" s="219" t="s">
        <v>76</v>
      </c>
      <c r="AU233" s="219" t="s">
        <v>83</v>
      </c>
      <c r="AY233" s="212" t="s">
        <v>123</v>
      </c>
      <c r="BK233" s="220">
        <f>BK234</f>
        <v>0</v>
      </c>
    </row>
    <row r="234" spans="1:65" s="210" customFormat="1" ht="20.85" customHeight="1" x14ac:dyDescent="0.25">
      <c r="B234" s="211"/>
      <c r="D234" s="212" t="s">
        <v>76</v>
      </c>
      <c r="E234" s="221" t="s">
        <v>203</v>
      </c>
      <c r="F234" s="221" t="s">
        <v>204</v>
      </c>
      <c r="I234" s="78"/>
      <c r="J234" s="222">
        <f>BK234</f>
        <v>0</v>
      </c>
      <c r="L234" s="211"/>
      <c r="M234" s="215"/>
      <c r="N234" s="216"/>
      <c r="O234" s="216"/>
      <c r="P234" s="217">
        <f>P235</f>
        <v>0</v>
      </c>
      <c r="Q234" s="216"/>
      <c r="R234" s="217">
        <f>R235</f>
        <v>0</v>
      </c>
      <c r="S234" s="216"/>
      <c r="T234" s="218">
        <f>T235</f>
        <v>0</v>
      </c>
      <c r="AR234" s="212" t="s">
        <v>83</v>
      </c>
      <c r="AT234" s="219" t="s">
        <v>76</v>
      </c>
      <c r="AU234" s="219" t="s">
        <v>84</v>
      </c>
      <c r="AY234" s="212" t="s">
        <v>123</v>
      </c>
      <c r="BK234" s="220">
        <f>BK235</f>
        <v>0</v>
      </c>
    </row>
    <row r="235" spans="1:65" s="143" customFormat="1" ht="21.6" customHeight="1" x14ac:dyDescent="0.2">
      <c r="A235" s="140"/>
      <c r="B235" s="141"/>
      <c r="C235" s="223" t="s">
        <v>200</v>
      </c>
      <c r="D235" s="223" t="s">
        <v>125</v>
      </c>
      <c r="E235" s="224" t="s">
        <v>205</v>
      </c>
      <c r="F235" s="225" t="s">
        <v>206</v>
      </c>
      <c r="G235" s="226" t="s">
        <v>147</v>
      </c>
      <c r="H235" s="227">
        <v>1.4239999999999999</v>
      </c>
      <c r="I235" s="79"/>
      <c r="J235" s="228">
        <f>ROUND(I235*H235,2)</f>
        <v>0</v>
      </c>
      <c r="K235" s="229"/>
      <c r="L235" s="141"/>
      <c r="M235" s="282" t="s">
        <v>1</v>
      </c>
      <c r="N235" s="283" t="s">
        <v>42</v>
      </c>
      <c r="O235" s="284"/>
      <c r="P235" s="285">
        <f>O235*H235</f>
        <v>0</v>
      </c>
      <c r="Q235" s="285">
        <v>0</v>
      </c>
      <c r="R235" s="285">
        <f>Q235*H235</f>
        <v>0</v>
      </c>
      <c r="S235" s="285">
        <v>0</v>
      </c>
      <c r="T235" s="286">
        <f>S235*H235</f>
        <v>0</v>
      </c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R235" s="235" t="s">
        <v>127</v>
      </c>
      <c r="AT235" s="235" t="s">
        <v>125</v>
      </c>
      <c r="AU235" s="235" t="s">
        <v>132</v>
      </c>
      <c r="AY235" s="130" t="s">
        <v>123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30" t="s">
        <v>83</v>
      </c>
      <c r="BK235" s="236">
        <f>ROUND(I235*H235,2)</f>
        <v>0</v>
      </c>
      <c r="BL235" s="130" t="s">
        <v>127</v>
      </c>
      <c r="BM235" s="235" t="s">
        <v>364</v>
      </c>
    </row>
    <row r="236" spans="1:65" s="143" customFormat="1" ht="6.9" customHeight="1" x14ac:dyDescent="0.2">
      <c r="A236" s="140"/>
      <c r="B236" s="174"/>
      <c r="C236" s="175"/>
      <c r="D236" s="175"/>
      <c r="E236" s="175"/>
      <c r="F236" s="175"/>
      <c r="G236" s="175"/>
      <c r="H236" s="175"/>
      <c r="I236" s="77"/>
      <c r="J236" s="175"/>
      <c r="K236" s="175"/>
      <c r="L236" s="141"/>
      <c r="M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</row>
  </sheetData>
  <sheetProtection algorithmName="SHA-512" hashValue="n5ZeE09qL12cftpyzFXmrHoO8C6Gr8pnscFmgemslopkno5k8ik7QB4dzeUb7ZVABvPjQwiUtKg6zr5YNnNpWw==" saltValue="sStXoqL+hfFgi/+t7En4gw==" spinCount="100000" sheet="1" objects="1" scenarios="1" formatColumns="0" formatRows="0"/>
  <autoFilter ref="C122:K235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420 - AREÁLOVÉ ROZVODY...</vt:lpstr>
      <vt:lpstr>'IO 420 - AREÁLOVÉ ROZVODY...'!Názvy_tisku</vt:lpstr>
      <vt:lpstr>'Rekapitulace stavby'!Názvy_tisku</vt:lpstr>
      <vt:lpstr>'IO 420 - AREÁLOVÉ ROZVODY...'!Oblast_tisku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Petr Blažek</cp:lastModifiedBy>
  <dcterms:created xsi:type="dcterms:W3CDTF">2021-06-04T17:59:26Z</dcterms:created>
  <dcterms:modified xsi:type="dcterms:W3CDTF">2021-06-16T14:20:21Z</dcterms:modified>
</cp:coreProperties>
</file>