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firstSheet="1" activeTab="3"/>
  </bookViews>
  <sheets>
    <sheet name="Pokyny pro vyplnění" sheetId="1" state="hidden" r:id="rId1"/>
    <sheet name="Stavba" sheetId="2" r:id="rId2"/>
    <sheet name="VzorPolozky" sheetId="3" state="hidden" r:id="rId3"/>
    <sheet name="SO 01" sheetId="4" r:id="rId4"/>
    <sheet name="SO 02" sheetId="5" r:id="rId5"/>
    <sheet name="SO 01 ZTI" sheetId="6" r:id="rId6"/>
    <sheet name="SO 02 ZTI" sheetId="7" r:id="rId7"/>
    <sheet name="SO 01 Silnoproud" sheetId="8" r:id="rId8"/>
    <sheet name="SO 02 Silnoproud" sheetId="9" r:id="rId9"/>
    <sheet name="SO 01 Slaboproud" sheetId="10" r:id="rId10"/>
    <sheet name="SO 02 Slaboproud" sheetId="11" r:id="rId11"/>
    <sheet name="VZT SO 01- 2.NP" sheetId="12" r:id="rId12"/>
    <sheet name="VZT SO 02 - 1. NP" sheetId="13" r:id="rId13"/>
    <sheet name="Vytápění" sheetId="14" r:id="rId14"/>
  </sheets>
  <externalReferences>
    <externalReference r:id="rId17"/>
  </externalReferences>
  <definedNames>
    <definedName name="_xlnm.Print_Area" localSheetId="3">'SO 01'!$A$1:$U$356</definedName>
    <definedName name="_xlnm.Print_Area" localSheetId="1">'Stavba'!$A$1:$J$74</definedName>
    <definedName name="CenaCelkem">'Stavba'!$G$35</definedName>
    <definedName name="CenaCelkemBezDPH">'Stavba'!$G$34</definedName>
    <definedName name="cisloobjektu">'Stavba'!$C$3</definedName>
    <definedName name="CisloRozpoctu">'[1]Krycí list'!$C$2</definedName>
    <definedName name="cislostavby">'[1]Krycí list'!$A$7</definedName>
    <definedName name="CisloStavebnihoRozpoctu">'Stavba'!$D$4</definedName>
    <definedName name="dadresa">'Stavba'!$D$12:$G$12</definedName>
    <definedName name="dmisto">'Stavba'!$D$13:$G$13</definedName>
    <definedName name="DPHSni">'Stavba'!$G$30</definedName>
    <definedName name="DPHZakl">'Stavba'!$G$32</definedName>
    <definedName name="Mena">'Stavba'!$J$35</definedName>
    <definedName name="MistoStavby">'Stavba'!$D$4</definedName>
    <definedName name="nazevobjektu">'Stavba'!$D$3</definedName>
    <definedName name="NazevRozpoctu">'[1]Krycí list'!$D$2</definedName>
    <definedName name="nazevstavby">'[1]Krycí list'!$C$7</definedName>
    <definedName name="NazevStavebnihoRozpoctu">'Stavba'!$E$4</definedName>
    <definedName name="oadresa">'Stavba'!$D$6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akladDPHSni">'Stavba'!$G$29</definedName>
    <definedName name="ZakladDPHZakl">'Stavba'!$G$31</definedName>
    <definedName name="Zaokrouhleni">'Stavba'!$G$33</definedName>
    <definedName name="Zhotovitel">'Stavba'!$D$11:$G$11</definedName>
    <definedName name="CelkemDPHVypocet" localSheetId="1">'Stavba'!$H$46</definedName>
    <definedName name="CenaCelkemVypocet" localSheetId="1">'Stavba'!$I$46</definedName>
    <definedName name="CisloStavby" localSheetId="1">'Stavba'!$C$2</definedName>
    <definedName name="DIČ" localSheetId="1">'Stavba'!$I$12</definedName>
    <definedName name="dpsc" localSheetId="1">'Stavba'!$C$13</definedName>
    <definedName name="IČO" localSheetId="1">'Stavba'!$I$11</definedName>
    <definedName name="NazevStavby" localSheetId="1">'Stavba'!$D$2</definedName>
    <definedName name="Objednatel" localSheetId="1">'Stavba'!$D$5</definedName>
    <definedName name="Objekt" localSheetId="1">'Stavba'!$B$44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SazbaDPH1" localSheetId="1">'Stavba'!$E$29</definedName>
    <definedName name="SazbaDPH2" localSheetId="1">'Stavba'!$E$31</definedName>
    <definedName name="ZakladDPHSniVypocet" localSheetId="1">'Stavba'!$F$46</definedName>
    <definedName name="ZakladDPHZaklVypocet" localSheetId="1">'Stavba'!$G$46</definedName>
    <definedName name="Z_B7E7C763_C459_487D_8ABA_5CFDDFBD5A84_.wvu.Cols" localSheetId="1">'Stavba'!$A:$A</definedName>
    <definedName name="Z_B7E7C763_C459_487D_8ABA_5CFDDFBD5A84_.wvu.PrintArea" localSheetId="1">'Stavba'!$B$1:$J$42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13" authorId="0">
      <text>
        <r>
          <rPr>
            <sz val="9"/>
            <color rgb="FF000000"/>
            <rFont val="Tahoma"/>
            <family val="2"/>
          </rPr>
          <t>PSČ</t>
        </r>
      </text>
    </comment>
    <comment ref="D11" authorId="0">
      <text>
        <r>
          <rPr>
            <sz val="9"/>
            <color rgb="FF000000"/>
            <rFont val="Tahoma"/>
            <family val="2"/>
          </rPr>
          <t>Název</t>
        </r>
      </text>
    </comment>
    <comment ref="D12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D13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I11" authorId="0">
      <text>
        <r>
          <rPr>
            <sz val="9"/>
            <color rgb="FF000000"/>
            <rFont val="Tahoma"/>
            <family val="2"/>
          </rPr>
          <t>IČO</t>
        </r>
      </text>
    </comment>
    <comment ref="I12" authorId="0">
      <text>
        <r>
          <rPr>
            <sz val="9"/>
            <color rgb="FF000000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<sst xmlns="http://schemas.openxmlformats.org/spreadsheetml/2006/main" count="4116" uniqueCount="1626">
  <si>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</si>
  <si>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</si>
  <si>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</si>
  <si>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Neoceněný soupis prací</t>
  </si>
  <si>
    <t>Zakázka:</t>
  </si>
  <si>
    <t>Rekonstrukce administrativní části radnice Brno – Maloměřice a Obřany, Selská 66</t>
  </si>
  <si>
    <t>Misto</t>
  </si>
  <si>
    <t xml:space="preserve">Selská 66, Brno 614 00 </t>
  </si>
  <si>
    <t>Rozpočet:</t>
  </si>
  <si>
    <t>Objednatel:</t>
  </si>
  <si>
    <t>MČ Maloměřice a Obřany, Selská 32/66, 614 00 Brno</t>
  </si>
  <si>
    <t>IČ:</t>
  </si>
  <si>
    <t>DIČ:</t>
  </si>
  <si>
    <t>Projektant:</t>
  </si>
  <si>
    <t>Zhotovitel:</t>
  </si>
  <si>
    <t xml:space="preserve"> POParch s.r.o., Volfova 8, Brno 61200</t>
  </si>
  <si>
    <t>Vypracoval: Ing. Jaroslav Chytil</t>
  </si>
  <si>
    <t>Rozpis ceny</t>
  </si>
  <si>
    <t>Celkem</t>
  </si>
  <si>
    <t>HSV</t>
  </si>
  <si>
    <t>SO 01 HSV+PSV+MON+VN+ON</t>
  </si>
  <si>
    <t>SO 02 HSV+PSV+MON+VN+ON</t>
  </si>
  <si>
    <t>SO 01 ZTI</t>
  </si>
  <si>
    <t>SO 02 ZTI</t>
  </si>
  <si>
    <t>SO 01 Silnoproud</t>
  </si>
  <si>
    <t>SO 02 Silnoproud</t>
  </si>
  <si>
    <t>SO 01 Slaboproud</t>
  </si>
  <si>
    <t>SO 02 Slaboproud</t>
  </si>
  <si>
    <t>VZT SO 01 2. NP</t>
  </si>
  <si>
    <t>VZT SO 02 1. NP</t>
  </si>
  <si>
    <t>Vytápění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</si>
  <si>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</si>
  <si>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</si>
  <si>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</si>
  <si>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</si>
  <si>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</si>
  <si>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</si>
  <si>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</si>
  <si>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</si>
  <si>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</si>
  <si>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</si>
  <si>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</si>
  <si>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</si>
  <si>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</si>
  <si>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</si>
  <si>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</si>
  <si>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</si>
  <si>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</si>
  <si>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</si>
  <si>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</si>
  <si>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</si>
  <si>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Rozpočet</t>
  </si>
  <si>
    <t>Rekonstrukce MěÚ - 1. etapa</t>
  </si>
  <si>
    <t>Celkem za stavbu</t>
  </si>
  <si>
    <t>Rekapitulace dílů</t>
  </si>
  <si>
    <t>Typ dílu</t>
  </si>
  <si>
    <t>SO 01</t>
  </si>
  <si>
    <t>SO 02</t>
  </si>
  <si>
    <t>3</t>
  </si>
  <si>
    <t>Svislé a kompletní konstrukce</t>
  </si>
  <si>
    <t>4</t>
  </si>
  <si>
    <t>Vodorovné konstrukce</t>
  </si>
  <si>
    <t>60</t>
  </si>
  <si>
    <t>Úpravy povrchů, omítky</t>
  </si>
  <si>
    <t>61</t>
  </si>
  <si>
    <t>Úpravy povrchů vnitřní</t>
  </si>
  <si>
    <t>63</t>
  </si>
  <si>
    <t>Podlahy a podlahové konstrukce</t>
  </si>
  <si>
    <t>94</t>
  </si>
  <si>
    <t>Lešení a stavební výtahy</t>
  </si>
  <si>
    <t>95</t>
  </si>
  <si>
    <t>Dokončovací kce na pozem. Stav.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</si>
  <si>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</si>
  <si>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</si>
  <si>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</si>
  <si>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</si>
  <si>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</si>
  <si>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</si>
  <si>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</si>
  <si>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</si>
  <si>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PSV</t>
  </si>
  <si>
    <t>712</t>
  </si>
  <si>
    <t>Živičné krytiny</t>
  </si>
  <si>
    <t>713</t>
  </si>
  <si>
    <t>Izolace tepelné</t>
  </si>
  <si>
    <t>714</t>
  </si>
  <si>
    <t>Izol akustické a protiotřesové</t>
  </si>
  <si>
    <t>767</t>
  </si>
  <si>
    <t>Konstrukce zámečnické</t>
  </si>
  <si>
    <t>771</t>
  </si>
  <si>
    <t>Podlahy z dlaždic a obklady</t>
  </si>
  <si>
    <t>776</t>
  </si>
  <si>
    <t>Podlahy povlakové</t>
  </si>
  <si>
    <t>781</t>
  </si>
  <si>
    <t>Obklady keramické</t>
  </si>
  <si>
    <t>784</t>
  </si>
  <si>
    <t>Malby</t>
  </si>
  <si>
    <t>VN</t>
  </si>
  <si>
    <t>Vedlejší náklady</t>
  </si>
  <si>
    <t>766X</t>
  </si>
  <si>
    <t>Konstrukce truhlářské a hliníkové</t>
  </si>
  <si>
    <t xml:space="preserve">Položkový rozpočet </t>
  </si>
  <si>
    <t>Z:</t>
  </si>
  <si>
    <t>O:</t>
  </si>
  <si>
    <t>R:</t>
  </si>
  <si>
    <t>#TypZaznamu#</t>
  </si>
  <si>
    <t>S:</t>
  </si>
  <si>
    <t>STA</t>
  </si>
  <si>
    <t>SO 01 - stavební část – 1. etapa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</si>
  <si>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</si>
  <si>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</si>
  <si>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</si>
  <si>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</si>
  <si>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</si>
  <si>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</si>
  <si>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</si>
  <si>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</si>
  <si>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</si>
  <si>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</si>
  <si>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</si>
  <si>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</si>
  <si>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</si>
  <si>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</si>
  <si>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</si>
  <si>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</si>
  <si>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</si>
  <si>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</si>
  <si>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</si>
  <si>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</si>
  <si>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</si>
  <si>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</si>
  <si>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</si>
  <si>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</si>
  <si>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</si>
  <si>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</si>
  <si>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317100011RAA</t>
  </si>
  <si>
    <t>Dodatečná montáž překladu, otvor šířky do 105 cm, vybourání rýhy, dodávka překladu</t>
  </si>
  <si>
    <t>kus</t>
  </si>
  <si>
    <t>POL2_0</t>
  </si>
  <si>
    <t>317168112R00</t>
  </si>
  <si>
    <t>Překlad  plochý 115x71x1250 mm</t>
  </si>
  <si>
    <t>POL1_0</t>
  </si>
  <si>
    <t>317168115R00</t>
  </si>
  <si>
    <t>Překlad plochý 115x71x2000 mm</t>
  </si>
  <si>
    <t>317168114R00</t>
  </si>
  <si>
    <t>Překlad plochý 115x71x1750 mm</t>
  </si>
  <si>
    <t>317941121RX1</t>
  </si>
  <si>
    <t>Osazení ocelových válcovaných nosníků do č.12, včetně dodávky profilu I č.8</t>
  </si>
  <si>
    <t>t</t>
  </si>
  <si>
    <t>5,94/1000*1,3*2</t>
  </si>
  <si>
    <t>VV</t>
  </si>
  <si>
    <t>342248120R00</t>
  </si>
  <si>
    <t>Příčky 11,5 AKU na MVC 5, tl. 115 mm</t>
  </si>
  <si>
    <t>m2</t>
  </si>
  <si>
    <t>3,3*(7,77+1,825+1,895+0,145+1,5+3,695+2,19+2,5+0,125+2,445)</t>
  </si>
  <si>
    <t>3,3*(1,29+3,475+6,275+2,4+6,275)</t>
  </si>
  <si>
    <t>3,3*(0,28+5+3,905+0,125+2,725+0,125+2,995+3,905+5,907)</t>
  </si>
  <si>
    <t>otvory:-1*2*6</t>
  </si>
  <si>
    <t>-0,9*2*4</t>
  </si>
  <si>
    <t>342248140R00</t>
  </si>
  <si>
    <t>Příčky Profi na DBM, tl. 80 mm</t>
  </si>
  <si>
    <t>wc:3,3*(4,48+0,8+2,705+2,705)</t>
  </si>
  <si>
    <t>342948112R00</t>
  </si>
  <si>
    <t>Ukotvení příček k beton.kcím přistřelenými kotvami</t>
  </si>
  <si>
    <t>m</t>
  </si>
  <si>
    <t>3,3*20</t>
  </si>
  <si>
    <t>346244315R00</t>
  </si>
  <si>
    <t>Obezdívky van z desek pórobetonových tl. 150 mm</t>
  </si>
  <si>
    <t>1,2*0,7</t>
  </si>
  <si>
    <t>342263410R00</t>
  </si>
  <si>
    <t>Osazení revizních dvířek do SDK příček, do 0,25 m2</t>
  </si>
  <si>
    <t>RX1</t>
  </si>
  <si>
    <t>Revizní dvířka do podhledu, RBI, 400x400 mm</t>
  </si>
  <si>
    <t>Revizní dvířka do podhledu, RB, 600x600 mm</t>
  </si>
  <si>
    <t>Revizní dvířka do podhledu, RB, 300x300 mm</t>
  </si>
  <si>
    <t>Revizní dvířka do podhledu, RB, 600x400 mm</t>
  </si>
  <si>
    <t>416022121R00</t>
  </si>
  <si>
    <t>Podhledy SDK,ocel.dvouúrov.křížový rošt,1x RB 12,5</t>
  </si>
  <si>
    <t>1. NP B.13:0,75*4,36</t>
  </si>
  <si>
    <t>1*1,67</t>
  </si>
  <si>
    <t>3,62*0,75</t>
  </si>
  <si>
    <t>4,5*8</t>
  </si>
  <si>
    <t>2.np:23,65+33+5,3+31,6+9,6+37+11,7+10,65+21,2+4,65</t>
  </si>
  <si>
    <t>416022123R00</t>
  </si>
  <si>
    <t>Podhled SDK,ocel.dvouúrov.křížový rošt,1x RBI 12,5</t>
  </si>
  <si>
    <t>8,7+8,55+2,45+2,45</t>
  </si>
  <si>
    <t>342264098RT1</t>
  </si>
  <si>
    <t>Příplatek k podhledu sádrokart. za plochu do 10 m2, pro plochy do 2 m2</t>
  </si>
  <si>
    <t>342264098RT2</t>
  </si>
  <si>
    <t>Příplatek k podhledu sádrokart. za plochu do 10 m2, pro plochy 2 - 5 m2</t>
  </si>
  <si>
    <t>2.np:4,65</t>
  </si>
  <si>
    <t>2,45+2,45</t>
  </si>
  <si>
    <t>411354171R00</t>
  </si>
  <si>
    <t>Podpěrná konstr. stropů do 5 kPa - zřízení</t>
  </si>
  <si>
    <t>pro bourání:</t>
  </si>
  <si>
    <t>1,2*5,7</t>
  </si>
  <si>
    <t>1,2*(1,415+1,8+1,2-0,8)*2</t>
  </si>
  <si>
    <t>411354172R00</t>
  </si>
  <si>
    <t>Podpěrná konstr. stropů do 5 kPa - odstranění</t>
  </si>
  <si>
    <t>602016211RT3</t>
  </si>
  <si>
    <t>Omítka stěn jádrová, strojně, tloušťka vrstvy 15 mm</t>
  </si>
  <si>
    <t>3,3*(1,825+4,84)</t>
  </si>
  <si>
    <t>3,3*(1,895+4,84+4,84)</t>
  </si>
  <si>
    <t>3,3*(0,9+2,705+2,705)</t>
  </si>
  <si>
    <t>3,3*(0,975+2,705+2,705)</t>
  </si>
  <si>
    <t>3,3*(2,705+2,705+1,745)</t>
  </si>
  <si>
    <t>3,3*(7,77+3,695+1,55)</t>
  </si>
  <si>
    <t>3,3*(2,5+0,5+2,19+2,445+2,445+2,19)</t>
  </si>
  <si>
    <t>3,3*(2,5+0,125+2,445+1,2+3,475)</t>
  </si>
  <si>
    <t>3,3*(5,04-0,4+6,275)</t>
  </si>
  <si>
    <t>3,3*(4+4+2,4+2,4+2,275+2,275)</t>
  </si>
  <si>
    <t>3,3*(5,97+6,275)</t>
  </si>
  <si>
    <t>3,3*(2,995+3,905+3,905)</t>
  </si>
  <si>
    <t>3,3*(2,725+3,905+3,905)</t>
  </si>
  <si>
    <t>3,3*(4,305+5)</t>
  </si>
  <si>
    <t>3,3*(1+0,28+4,36+3,09+2,91+1,57+0,4+2,125)</t>
  </si>
  <si>
    <t>602016141R00</t>
  </si>
  <si>
    <t>Štuk na stěnách vnitřní, ručně</t>
  </si>
  <si>
    <t>obklady:-1,2*(0,975+0,975+2,705+2,705)</t>
  </si>
  <si>
    <t>-2,03*(2,705+2,705+0,9+0,9)</t>
  </si>
  <si>
    <t>-2,03*(1,895+4,84+4,84+1,895)</t>
  </si>
  <si>
    <t>Upravy povrchů vnitřní</t>
  </si>
  <si>
    <t>612100033RAA</t>
  </si>
  <si>
    <t>Oprava omítek stěn vnitřních vápenocem. štukových, oprava z 50 %, malba</t>
  </si>
  <si>
    <t>plocha všech zbylých omítek:3,22*(4,97+3,075+2,66+2,94+3,1+5,97+0,15+3,72+0,2+3,62+3,56+0,15+6,25+0,1+2,19+0,15+4,36+0,15+1,625+0,1+1,945)*2</t>
  </si>
  <si>
    <t>Opravy stávající mazaniny, předpoklad je 50% plochy mazanin</t>
  </si>
  <si>
    <t>SP.1:2,65+33+18,08+5,35+37+11,7+10,65+21,2</t>
  </si>
  <si>
    <t>SP.2:5,35+4,65+2,45+2,45+8,55+8,7</t>
  </si>
  <si>
    <t>SP.3:5,3+31,6+9,6</t>
  </si>
  <si>
    <t>632418115RX1</t>
  </si>
  <si>
    <t>Potěr ze SMS ruční zpracování, tl. 13 mm,, samonivelační, vč. penetrace</t>
  </si>
  <si>
    <t>632418104RT1</t>
  </si>
  <si>
    <t>Potěr ze SMS ruční zpracování, tl. 3 mm,, samonivelační, vč. penetrace</t>
  </si>
  <si>
    <t>631315621R00</t>
  </si>
  <si>
    <t>Mazanina betonová tl. 12 - 24 cm C 20/25</t>
  </si>
  <si>
    <t>m3</t>
  </si>
  <si>
    <t>(3,2*5,7+4,5*5,6)*0,125</t>
  </si>
  <si>
    <t>plocha světlíků:-(1,8*1,03*3)*0,125</t>
  </si>
  <si>
    <t>941955001R00</t>
  </si>
  <si>
    <t>Lešení lehké pomocné, výška podlahy do 1,2 m</t>
  </si>
  <si>
    <t>1.np:70</t>
  </si>
  <si>
    <t>2.np:26+34,18+2,25+2,96+8,42+6,24+6,96+7,53+48,47+4,1+3,19+12,72+13,03+18,44+15,7+12,34+9,58+10,89+19,82</t>
  </si>
  <si>
    <t>Dokončovací kce na pozem.stav.</t>
  </si>
  <si>
    <t>952901111R00</t>
  </si>
  <si>
    <t>Vyčištění budov o výšce podlaží do 4 m</t>
  </si>
  <si>
    <t>954312301R00</t>
  </si>
  <si>
    <t>P1 Opláštění z SDK,2.str.,do 800x800 mm,RB tl.12,5, mm</t>
  </si>
  <si>
    <t>968061125R00</t>
  </si>
  <si>
    <t>Vyvěšení dřevěných dveřních křídel pl. do 2 m2</t>
  </si>
  <si>
    <t>B.3:15</t>
  </si>
  <si>
    <t>B.3.2:4</t>
  </si>
  <si>
    <t>968061126R00</t>
  </si>
  <si>
    <t>Vyvěšení dřevěných dveřních křídel pl. nad 2 m2</t>
  </si>
  <si>
    <t>B.3.1:1+2</t>
  </si>
  <si>
    <t>968072245R00</t>
  </si>
  <si>
    <t>Vybourání kovových rámů jednod. pl. 2 m2</t>
  </si>
  <si>
    <t>B.3.1:(1+2)*1,5</t>
  </si>
  <si>
    <t>968072455R00</t>
  </si>
  <si>
    <t>Vybourání kovových dveřních zárubní pl. do 2 m2</t>
  </si>
  <si>
    <t>B.3:15*0,8</t>
  </si>
  <si>
    <t>968062455R00</t>
  </si>
  <si>
    <t>Vybourání dřevěných dveřních zárubní pl. do 2 m2</t>
  </si>
  <si>
    <t>B.3.2:4*0,8</t>
  </si>
  <si>
    <t>Bourání pásů luxferů</t>
  </si>
  <si>
    <t>B.12:2,8*0,4</t>
  </si>
  <si>
    <t>962036112R00</t>
  </si>
  <si>
    <t>DMTZ SDK příčky, 1x kov.kce., 1x opláštěné 12,5 mm</t>
  </si>
  <si>
    <t>211 210:3,22*(3,665+2,19+2,19)</t>
  </si>
  <si>
    <t>965081813RT3</t>
  </si>
  <si>
    <t>Bourání dlažeb terac.,čedič. tl.do 30 mm, nad 1 m2, ručně, kamenná dlažba</t>
  </si>
  <si>
    <t>B.2.1:7,53+48,47</t>
  </si>
  <si>
    <t>968096002R00</t>
  </si>
  <si>
    <t xml:space="preserve">Bourání parapetů plastových š. do 50 cm </t>
  </si>
  <si>
    <t>B.14:0,885+0,875</t>
  </si>
  <si>
    <t>B.7 Odstranění opláštění dešťové kanalizace</t>
  </si>
  <si>
    <t>kpl</t>
  </si>
  <si>
    <t>963016111R00</t>
  </si>
  <si>
    <t>DMTZ podhledu SDK, kovová kce., 1xoplášť.12,5 mm</t>
  </si>
  <si>
    <t>1,2*4*2</t>
  </si>
  <si>
    <t>1,2*4,5</t>
  </si>
  <si>
    <t>963051113R00</t>
  </si>
  <si>
    <t>Bourání ŽB stropů deskových tl. nad 8 cm</t>
  </si>
  <si>
    <t>1,2*5,7*0,25</t>
  </si>
  <si>
    <t>1,2*(1,415+1,8+1,2-0,8)*2*0,25</t>
  </si>
  <si>
    <t>962100014RA0</t>
  </si>
  <si>
    <t>Bourání nadzákladového zdiva z cihel dutých</t>
  </si>
  <si>
    <t>Stěny 2.NP:3,22*0,15*(7,54+3,1+2,75+1,065+0,49+1,82+4,97+3,6+3+4,36+1,5+3+1,5+1,2+1,2+1,2+1,2+1,2)</t>
  </si>
  <si>
    <t>212 213:3,22*0,2*(3,56)</t>
  </si>
  <si>
    <t>3,22*0,18*(4,235+4,235+1,55+0,18+5,855)</t>
  </si>
  <si>
    <t>WC apod:3,22*0,1*(1,015+1,625+1,625+1,35+0,1+0,19+0,6+1,7+4,22+1,925+1,945+1,945+1,5+1,5)</t>
  </si>
  <si>
    <t>978500010RA0</t>
  </si>
  <si>
    <t>Odsekání vnitřních obkladů</t>
  </si>
  <si>
    <t>B.5:1,7*(0,925+1,015+0,1+0,92+1,015+1,015+0,7)</t>
  </si>
  <si>
    <t>1,7*(1,625+1+1,625+1+2+1)</t>
  </si>
  <si>
    <t>1,7*(1,945+1+1,5)</t>
  </si>
  <si>
    <t>B.9:1*1,7</t>
  </si>
  <si>
    <t>971100021RA0</t>
  </si>
  <si>
    <t>Vybourání otvorů ve zdivu cihelném</t>
  </si>
  <si>
    <t>B.9:1*2,03*0,2</t>
  </si>
  <si>
    <t>979017111R00</t>
  </si>
  <si>
    <t>Svislé přemístění suti nošením na H do 3,5 m</t>
  </si>
  <si>
    <t>0,06+6,56+63</t>
  </si>
  <si>
    <t>979087311R00</t>
  </si>
  <si>
    <t>Vodorovné přemístění suti nošením do 10 m</t>
  </si>
  <si>
    <t>979081111R00</t>
  </si>
  <si>
    <t>Odvoz suti a vybour. hmot na skládku do 1 km</t>
  </si>
  <si>
    <t>979081121R00</t>
  </si>
  <si>
    <t>Příplatek k odvozu za každý další 1 km</t>
  </si>
  <si>
    <t>8,5*69,62</t>
  </si>
  <si>
    <t>979999998R00</t>
  </si>
  <si>
    <t>Poplatek za skládku suti 5% příměsí - Brno</t>
  </si>
  <si>
    <t>999281108R00</t>
  </si>
  <si>
    <t>Přesun hmot pro opravy a údržbu do výšky 12 m</t>
  </si>
  <si>
    <t>33+3,2+13,6+8,7+24+0,4+0,07+0,122</t>
  </si>
  <si>
    <t>711111001RZ1</t>
  </si>
  <si>
    <t>Izolace proti vlhkosti vodor. nátěr ALP za studena, 1x nátěr - včetně dodávky penetračního laku ALP</t>
  </si>
  <si>
    <t>(3,2*5,7+4,5*5,6)</t>
  </si>
  <si>
    <t>plocha světlíků:-(1,8*1,03*3)</t>
  </si>
  <si>
    <t>711141559RY1</t>
  </si>
  <si>
    <t>Izolace proti vlhk. vodorovná pásy přitavením, 1 vrstva - včetně dod. materiálu</t>
  </si>
  <si>
    <t>711112001RZ1</t>
  </si>
  <si>
    <t>Izolace proti vlhkosti svis. nátěr ALP, za studena, 1x nátěr - včetně dodávky asfaltového laku</t>
  </si>
  <si>
    <t>3*(1,8+1,8+1,03+1,03)*0,12*4</t>
  </si>
  <si>
    <t>711142559RY1</t>
  </si>
  <si>
    <t>Izolace proti vlhkosti svislá pásy přitavením, 1 vrstva - včetně dod. materálu</t>
  </si>
  <si>
    <t>712300832R00</t>
  </si>
  <si>
    <t>Odstranění povlakové krytiny střech do 10° 2vrstvé</t>
  </si>
  <si>
    <t>5,6*4,5</t>
  </si>
  <si>
    <t>5,7*3,2</t>
  </si>
  <si>
    <t>712370010RAB</t>
  </si>
  <si>
    <t>Povlaková krytina střech do 10°, termoplasty, fólie 810 tl. 1,5 mm</t>
  </si>
  <si>
    <t>3,2*5,7+4,5*5,6</t>
  </si>
  <si>
    <t>713102113RX1</t>
  </si>
  <si>
    <t>Odstr.tep.izolace podlah,volně, tl.nad 200 mm</t>
  </si>
  <si>
    <t>Odstr. parozábrany</t>
  </si>
  <si>
    <t>713100090RAA</t>
  </si>
  <si>
    <t>Izolace tepelné volně položené, položení, materiál v specifikaci</t>
  </si>
  <si>
    <t>(3,2*5,7+4,5*5,6)*4</t>
  </si>
  <si>
    <t>plocha světlíků:-(1,8*1,03*3)*4</t>
  </si>
  <si>
    <t>Tepelná čedičová vata, tl. 120 mm, včetně spádových klínů</t>
  </si>
  <si>
    <t>prořez:15</t>
  </si>
  <si>
    <t>714211111RT2</t>
  </si>
  <si>
    <t>Montáž akustického podhledu z miner.panelů,lepením, včetně dodávky panelu dle specifikace v PD</t>
  </si>
  <si>
    <t>33</t>
  </si>
  <si>
    <t>Dodávka a montáž světlíků, konstrukce + prosvětlená kopule</t>
  </si>
  <si>
    <t>771990010RA0</t>
  </si>
  <si>
    <t>Vybourání keramické nebo teracové dlažby</t>
  </si>
  <si>
    <t>26+34,18+2,25+2,96+8,42+6,24+6,96+4,1+3,19</t>
  </si>
  <si>
    <t>771101210R00</t>
  </si>
  <si>
    <t>Penetrace podkladu pod dlažby</t>
  </si>
  <si>
    <t>771575109R00</t>
  </si>
  <si>
    <t>Montáž podlah keram.,hladké, tmel, 60x60 cm</t>
  </si>
  <si>
    <t>771475014R00</t>
  </si>
  <si>
    <t>Obklad soklíků keram.rovných, tmel,výška 10 cm</t>
  </si>
  <si>
    <t>214:1,745+1,745+2,705+2,705-0,7-0,8*3</t>
  </si>
  <si>
    <t>771479001R00</t>
  </si>
  <si>
    <t>Řezání dlaždic keramických pro soklíky</t>
  </si>
  <si>
    <t>597642000R</t>
  </si>
  <si>
    <t>Dlažba dle specifikace v, PD</t>
  </si>
  <si>
    <t>POL3_0</t>
  </si>
  <si>
    <t>Dlažba dle specifikace v, PD - protiskluz</t>
  </si>
  <si>
    <t>998771103R00</t>
  </si>
  <si>
    <t>Přesun hmot pro podlahy z dlaždic, výšky do 24 m</t>
  </si>
  <si>
    <t>776401800R00</t>
  </si>
  <si>
    <t>Demontáž soklíků nebo lišt, pryžových nebo z PVC</t>
  </si>
  <si>
    <t>B.1:</t>
  </si>
  <si>
    <t>212-219:3,62+3,62+3,56+3,56-0,8</t>
  </si>
  <si>
    <t>3,72+3,72+3,56+3,56-0,8</t>
  </si>
  <si>
    <t>5,97+5,97+3,1+3,1-0,8</t>
  </si>
  <si>
    <t>4,235+4,235+2,94+2,94-0,8</t>
  </si>
  <si>
    <t>2,66+2,66+3,6+3,6-0,8</t>
  </si>
  <si>
    <t>3,6+3,6+3,075+3,075-0,8</t>
  </si>
  <si>
    <t>4+4+4,97+4,97-0,8</t>
  </si>
  <si>
    <t>776511810R00</t>
  </si>
  <si>
    <t>Odstranění PVC a koberců lepených bez podložky</t>
  </si>
  <si>
    <t>B.1:12,72+13,03+18,44+15,7+12,34+9,58+10,89+19,82</t>
  </si>
  <si>
    <t>77642110RX1</t>
  </si>
  <si>
    <t>Montáž soklíku z hliníku, dle specifikace v PD - soklík ve specifikaci</t>
  </si>
  <si>
    <t>202:3,09+0,4+2,125-1+0,435+0,4+0,285+0,285+2,91-0,9+3,09-0,9+4,36-0,9</t>
  </si>
  <si>
    <t>204:3,56+2,66+2,66+0,12+2,5+2,445+1,29+0,4+3,475</t>
  </si>
  <si>
    <t>205:2,445+2,445+2,19+2,19-0,9</t>
  </si>
  <si>
    <t>210:5,97+5,97+6,275+6,272-0,9</t>
  </si>
  <si>
    <t>211:2,99+2,99+3,905+3,905-0,9</t>
  </si>
  <si>
    <t>212:2,725+2,725+3,905+3,905-0,9</t>
  </si>
  <si>
    <t>213:5+5+4,305+4,305-0,9</t>
  </si>
  <si>
    <t>7764211RX1</t>
  </si>
  <si>
    <t>Soklík dle spefikace v PD</t>
  </si>
  <si>
    <t>776521200RT1</t>
  </si>
  <si>
    <t>Lepení povlakových podlah z dílců PVC a CV (vinyl), pouze položení - PVC ve specifikaci</t>
  </si>
  <si>
    <t>77652120RX2</t>
  </si>
  <si>
    <t>Vinyl dle specfikace v PD</t>
  </si>
  <si>
    <t>77652120RX23</t>
  </si>
  <si>
    <t>Vinyl dle specifikace v, PD - antistatický vinyl</t>
  </si>
  <si>
    <t>776572100RT1</t>
  </si>
  <si>
    <t>Lepení povlakových podlah z pásů textilních, pouze položení - koberec ve specifikaci</t>
  </si>
  <si>
    <t>33+5,3+31,6+9,6</t>
  </si>
  <si>
    <t>697411RX1</t>
  </si>
  <si>
    <t>Koberec dle specifikace v, PD</t>
  </si>
  <si>
    <t>776431020RX1</t>
  </si>
  <si>
    <t>203:7,77+3,41+3,41+0,12+7,77</t>
  </si>
  <si>
    <t>207:2,275+2,275+2,4+2,7-0,9-1-1</t>
  </si>
  <si>
    <t>208:5,04+5,04+6,275+6,275+0,3+0,3-0,9-0,9</t>
  </si>
  <si>
    <t>209:4+4+2,4+2,4-1-1</t>
  </si>
  <si>
    <t>7764310RX10</t>
  </si>
  <si>
    <t>Soklík pro koberce</t>
  </si>
  <si>
    <t>65</t>
  </si>
  <si>
    <t>82a</t>
  </si>
  <si>
    <t>D+M přechové lišty, dle specifikace v PD</t>
  </si>
  <si>
    <t>998776102R00</t>
  </si>
  <si>
    <t>Přesun hmot pro podlahy povlakové, výšky do 12 m</t>
  </si>
  <si>
    <t>781101142R00</t>
  </si>
  <si>
    <t>Hydroizolační stěrka dvouvrstvá pod obklady</t>
  </si>
  <si>
    <t>pod dlažbu:</t>
  </si>
  <si>
    <t>216:</t>
  </si>
  <si>
    <t>215:</t>
  </si>
  <si>
    <t>217:</t>
  </si>
  <si>
    <t>218:</t>
  </si>
  <si>
    <t>obklady:1,2*(2,705+2,705-0,8+0,975+0,975)</t>
  </si>
  <si>
    <t>2,03*(2,705+2,705+0,9+0,9-0,7)</t>
  </si>
  <si>
    <t>2,03*(1,895+1,895+4,84+4,84-0,7)</t>
  </si>
  <si>
    <t>2,03*(1,825+1,825-0,7+4,84+4,84)</t>
  </si>
  <si>
    <t>781101210R00</t>
  </si>
  <si>
    <t>Penetrace podkladu pod obklady</t>
  </si>
  <si>
    <t>7814751RX1</t>
  </si>
  <si>
    <t>Obklad vnitřní stěn keramický, mozaika</t>
  </si>
  <si>
    <t>59781345R</t>
  </si>
  <si>
    <t>Obkládačka mozaika dle, specifikace v PD</t>
  </si>
  <si>
    <t>781475118R00</t>
  </si>
  <si>
    <t>Obklad vnitřní stěn keramický, do tmele</t>
  </si>
  <si>
    <t>Obkládačka dle, specifikace v PD</t>
  </si>
  <si>
    <t>998781103R00</t>
  </si>
  <si>
    <t>Přesun hmot pro obklady keramické, výšky do 24 m</t>
  </si>
  <si>
    <t>784191201R00</t>
  </si>
  <si>
    <t>Penetrace podkladu hloubková  1x</t>
  </si>
  <si>
    <t>stropy 2.np:</t>
  </si>
  <si>
    <t>nutné upřesnit rozsah:</t>
  </si>
  <si>
    <t>stávající shocdiště? bude výmalba?:23,65+33+18,05+5,35+5,35+5,3+31,6+9,6+37+11,7+10,65+21,2+4,65+2,45+2,45+8,55+8,7</t>
  </si>
  <si>
    <t>stěny:2,95*(5+5+4,305+4,305+2,725+2,725+3,905+3,905+3,905+3,905+2,995+2,955)</t>
  </si>
  <si>
    <t>2,95*(6,275+6,275+5,97+5,97)</t>
  </si>
  <si>
    <t>2,95*(2,4+2,4+4+4)</t>
  </si>
  <si>
    <t>2,95*(2,275+2,275+2,4+2,4)</t>
  </si>
  <si>
    <t>2,95*(6,275+6,275+5,04+5,04)</t>
  </si>
  <si>
    <t>2,95*(3,56+3,56+5,065+5,065)</t>
  </si>
  <si>
    <t>2,95*(2,445+2,445+2,19+2,19)</t>
  </si>
  <si>
    <t>2,95*(2,5+2,5+2,19+2,19)</t>
  </si>
  <si>
    <t>2,95*(4,235+7,77+7,77)</t>
  </si>
  <si>
    <t>chodba:2,75*(4,36+3,09+2,91+1,57+0,4+2,125+2,91+2,125+0,4+3,09)</t>
  </si>
  <si>
    <t>WC:0,5*(2,705+2,705+0,9+0,9)</t>
  </si>
  <si>
    <t>2,5*(2,705+2,705+1,745+1,745)</t>
  </si>
  <si>
    <t>1*(1,895+1,895+4,84+4,84)</t>
  </si>
  <si>
    <t>1*(1,825+1,825+4,84+4,84)</t>
  </si>
  <si>
    <t>otvory:-0,8*2*2*6</t>
  </si>
  <si>
    <t>-0,9*2*2*8</t>
  </si>
  <si>
    <t>784195122R00</t>
  </si>
  <si>
    <t>Malba Standard, barva, bez penetrace, 2 x</t>
  </si>
  <si>
    <t>2.08:2,95*(5,6+0,275+0,275+5,025+5,025)</t>
  </si>
  <si>
    <t>-1*2*2</t>
  </si>
  <si>
    <t>2.03:2,95*(5,98+5,98)</t>
  </si>
  <si>
    <t>2.02:2,75*(10,8+2,405+2,75+3,09)</t>
  </si>
  <si>
    <t>-1*2*5</t>
  </si>
  <si>
    <t>784195112R00</t>
  </si>
  <si>
    <t>Malba Standard, bílá, bez penetrace, 2 x</t>
  </si>
  <si>
    <t>810,29625</t>
  </si>
  <si>
    <t>barva:-121,44575</t>
  </si>
  <si>
    <t>784900010RAB</t>
  </si>
  <si>
    <t>Odstranění stávajících maleb, oškrábáním</t>
  </si>
  <si>
    <t>Protipožární prostupy</t>
  </si>
  <si>
    <t xml:space="preserve">Přesun sirény </t>
  </si>
  <si>
    <t>P7 Do sloupu ukotven L profil 100/100/8, kotva 2x M12</t>
  </si>
  <si>
    <t>Ochrana stávající konstrukcí před poškozením a, zněčištěním - P3, původní plastika</t>
  </si>
  <si>
    <t>Ochrana stávající konstrukcí před poškozením a, zněčištěním - okna a parapety</t>
  </si>
  <si>
    <t>Ochrana stávající konstrukcí před poškozením a, zněčištěním - schodiště</t>
  </si>
  <si>
    <t>Ochrana stávající konstrukcí před poškozením a, zněčištěním - komponenty místnosti 211</t>
  </si>
  <si>
    <t>Ochrana stávající konstrukcí před poškozením a, zněčištěním - výtah</t>
  </si>
  <si>
    <t>Ochrana stávající konstrukcí před poškozením a, zněčištěním - hromosvod</t>
  </si>
  <si>
    <t>Ochrana stávající konstrukcí před poškozením a, zněčištěním - servrovna 2.06</t>
  </si>
  <si>
    <t>Náklady na zabezpečení dle projektu BOZP</t>
  </si>
  <si>
    <t>Náklady nutné na průzkum stávajících konstrukcí</t>
  </si>
  <si>
    <t>AL/01 Prosklení interiérová dělící příčka s dveřmi, dle specifikace v PD - 2. etapa</t>
  </si>
  <si>
    <t>AL/02 Prosklení interiérová dělící příčka s dveřmi, dle specifikace v PD</t>
  </si>
  <si>
    <t>AL/03 Prosklení interiérová dělící příčka s dveřmi, dle specifikace v PD</t>
  </si>
  <si>
    <t>AL/04 Prosklení interiérová dělící příčka s dveřmi, dle specifikace v PD</t>
  </si>
  <si>
    <t>AL/05 Prosklení interiérová dělící příčka s dveřmi, dle specifikace v PD</t>
  </si>
  <si>
    <t>ST/01 Japonská roleta, dle specifikace v PD</t>
  </si>
  <si>
    <t>AL/02 Japonská roleta, dle specifikace v PD</t>
  </si>
  <si>
    <t>T/01 Sanitární příčka, dle specifikace v PD</t>
  </si>
  <si>
    <t>T/02 Sanitární příčka, dle specifikace v PD</t>
  </si>
  <si>
    <t>T/03 Umyvadlová deska, dle specifikace v PD</t>
  </si>
  <si>
    <t>T/04 Umyvadlová deska, dle specifikace v PD</t>
  </si>
  <si>
    <t>T/05 Umyvadlová skříňka, dle specifikace v PD - 2. etapa</t>
  </si>
  <si>
    <t>T/06 Vestavěná úložná stěna se zabudovanou, kuchyňskou linkou dle specifikace v PD</t>
  </si>
  <si>
    <t>T/07 Vestavěná úložná stěna se zabudovanou, kuchyňskou linkou dle specifikace v PD</t>
  </si>
  <si>
    <t>T/08 Kuschyňská linka, dle specifikace v PD - 2. etapa</t>
  </si>
  <si>
    <t>T/11 Polopříčka, dle specifikace v PD</t>
  </si>
  <si>
    <t>T/12 Polopříčka, dle specifikace v PD</t>
  </si>
  <si>
    <t>T/13 Dveře otočné plné, obložková zárubeň, dle specifikace v PD - část prvků je 2. etapa</t>
  </si>
  <si>
    <t>T/14 Dveře otočné plné, obložková zárubeň, dle specifikace v PD - 2. etapa</t>
  </si>
  <si>
    <t>T/15 Dveře otočné plné, obložková zárubeň, s požární odolností, dle specifikace v PD</t>
  </si>
  <si>
    <t>T/16 Dveře otočné plné, obložková zárubeň, dle specifikace v PD - část prvků je 2. etapa</t>
  </si>
  <si>
    <t>T/17 Dveře otočné plné, obložková zárubeň, dle specifikace v PD</t>
  </si>
  <si>
    <t>T/18 Dveře posuvné, obložková zárubeň, dle specifikace v PD - 2. etapa</t>
  </si>
  <si>
    <t>T/19 Dveře posuvné, obložková zárubeň, dle specifikace v PD - 2. etapa</t>
  </si>
  <si>
    <t>1. etapa</t>
  </si>
  <si>
    <t>Keramická dlažba</t>
  </si>
  <si>
    <t>5,35+4,65+2,45+2,45+8,55+8,7</t>
  </si>
  <si>
    <t>Koberec</t>
  </si>
  <si>
    <t>12,72+13,03+18,44+15,7+12,34+9,58+10,89+19,82</t>
  </si>
  <si>
    <t>2. etapa</t>
  </si>
  <si>
    <t>1,5+1,4</t>
  </si>
  <si>
    <t>END</t>
  </si>
  <si>
    <t>SO 02 - stavební část – 2. etapa</t>
  </si>
  <si>
    <t>Revizní dvířka 400x400 mm, RBI</t>
  </si>
  <si>
    <t>Revizní dvířka 600x600 mm, RB</t>
  </si>
  <si>
    <t>317168116R00</t>
  </si>
  <si>
    <t>Překlad plochý 115x71x2250 mm</t>
  </si>
  <si>
    <t>317941121RU3</t>
  </si>
  <si>
    <t>Osazení ocelových válcovaných nosníků do č.12, Včetně dodávky profilu U č.12</t>
  </si>
  <si>
    <t>13,4*2*2,85/1000</t>
  </si>
  <si>
    <t>3,2*(7,76+3,875+3,875+1,575+1,8+0,9+0,135+1+2,185+1,6+0,175+0,8+0,87+1,72+0,9+0,9+0,125)</t>
  </si>
  <si>
    <t>otvory:-(0,7*2*2+0,9*24+1,6*2+0,7*2)</t>
  </si>
  <si>
    <t>3,2*8</t>
  </si>
  <si>
    <t>Obezdívky z desek pórobetonových tl. 150 mm</t>
  </si>
  <si>
    <t>1,2*0,9</t>
  </si>
  <si>
    <t>17,15+1,5+3,1+11,65+8,7+9,35</t>
  </si>
  <si>
    <t>1,4</t>
  </si>
  <si>
    <t>3,1</t>
  </si>
  <si>
    <t>3,3*(7,76+1,75+0,87+0,8+0,175+1,6)</t>
  </si>
  <si>
    <t>3,3*(1,72+1,72+1,72+0,9+0,9+1,925+1,925+1,6)</t>
  </si>
  <si>
    <t>3,3*(0,135+1+2,185+2,7)</t>
  </si>
  <si>
    <t>3,3*(1,575+1,8+0,9+3,875+0,66+1+0,45+2,415+3,875+3,875+3,875+3,875+2,86)</t>
  </si>
  <si>
    <t>obklady:-1,2*(1,72+0,9+0,87+0,87+0,9+0,87)</t>
  </si>
  <si>
    <t>3,3*(7,76+1,27+1,72+1,6+2,7+1,2+4,52+2,11+2,415+2,86+1,96+1,2+0,84)</t>
  </si>
  <si>
    <t>61,05+2,9</t>
  </si>
  <si>
    <t>SP.1:17,15+3,1+11,65+8,7+9,35+11,1</t>
  </si>
  <si>
    <t>SP.2:1,5+1,4</t>
  </si>
  <si>
    <t>64</t>
  </si>
  <si>
    <t>Výplně otvorů</t>
  </si>
  <si>
    <t>642941111RT2</t>
  </si>
  <si>
    <t>Pouzdro pro posuvné dveře jednostranné, do zdiva, jednostranné pouzdro 700/1970 mm</t>
  </si>
  <si>
    <t>642941111RT3</t>
  </si>
  <si>
    <t>Pouzdro pro posuvné dveře jednostranné, do zdiva, jednostranné pouzdro 800/1970 mm</t>
  </si>
  <si>
    <t>17,15+1,5+1,4+3,1+11,65+8,7+9,35+11,1</t>
  </si>
  <si>
    <t>954313201R00</t>
  </si>
  <si>
    <t>Opláštění z SDK,3.str.,do 500x500 mm,RB tl.12,5 mm</t>
  </si>
  <si>
    <t>6</t>
  </si>
  <si>
    <t>0,6*2*2+0,8*2*4</t>
  </si>
  <si>
    <t>3,3*0,1*(2,395+0,17+3,355+0,34+4,82+1,78+1,78+1,61)</t>
  </si>
  <si>
    <t>3,3*0,34*3,99</t>
  </si>
  <si>
    <t>3,3*0,17*(3,99+0,4)</t>
  </si>
  <si>
    <t>3,3*(1,68+1+1+1+0,955+1,78)</t>
  </si>
  <si>
    <t>2,122+14,829+1,66+1,5+0,04+0,2</t>
  </si>
  <si>
    <t>20,351*8,5</t>
  </si>
  <si>
    <t>10,05+0,65+5,4+2,8+3,6+0,08+0,07+0,06</t>
  </si>
  <si>
    <t>12,76+3+1,7</t>
  </si>
  <si>
    <t>0,9+0,9</t>
  </si>
  <si>
    <t>998771101R00</t>
  </si>
  <si>
    <t>Přesun hmot pro podlahy z dlaždic, výšky do 6 m</t>
  </si>
  <si>
    <t>105:6,02+6,02+4,39+4,39-0,8</t>
  </si>
  <si>
    <t>106:3,355+3,355+3,99+3,99-0,8</t>
  </si>
  <si>
    <t>107:2,795+2,795+3,99+3,99-0,8</t>
  </si>
  <si>
    <t>23,78+12,43+10,44</t>
  </si>
  <si>
    <t>776421100RT1</t>
  </si>
  <si>
    <t>Lepení podlahových soklíků z hliníku, pouze lepení - soklík ve specifikaci</t>
  </si>
  <si>
    <t>102 105:7,76+7,76+0,4+0,4-0,9*3+3+1,575+0,87+0,175+0,8+1,6+1,6-0,7+1,925+1,925</t>
  </si>
  <si>
    <t>106:4,52+4,52-0,9-0,8+2,7+2,7</t>
  </si>
  <si>
    <t>107:2,11+2,11+1,575+1,8+0,9-0,8-0,9</t>
  </si>
  <si>
    <t>108:2,415+2,415+3,875+3,875-0,9</t>
  </si>
  <si>
    <t>109:2,86+2,86+3,875+3,875-0,9</t>
  </si>
  <si>
    <t>17,15+3,1+11,65+8,7+9,35+11,1</t>
  </si>
  <si>
    <t>48a</t>
  </si>
  <si>
    <t>998776101R00</t>
  </si>
  <si>
    <t>Přesun hmot pro podlahy povlakové, výšky do 6 m</t>
  </si>
  <si>
    <t>Obklad vnitřní stěn mozaika</t>
  </si>
  <si>
    <t>87a</t>
  </si>
  <si>
    <t>Rx1</t>
  </si>
  <si>
    <t>Mozaika dle specifikace v PD</t>
  </si>
  <si>
    <t>1.03: 2,03*1*2+2,03*0,9</t>
  </si>
  <si>
    <t>1.04: 1,2*(1,72+1,72-0,6+0,9)</t>
  </si>
  <si>
    <t>998781101R00</t>
  </si>
  <si>
    <t>Přesun hmot pro obklady keramické, výšky do 6 m</t>
  </si>
  <si>
    <t>stropy:17,15+1,5+1,4+3,1+11,65+8,7+9,35+11,1</t>
  </si>
  <si>
    <t>2,75*(2,86+2,86+3,875+3,875)</t>
  </si>
  <si>
    <t>2,75*(2,415+2,415+3,875+3,875)</t>
  </si>
  <si>
    <t>2,75*(3,875+0,66+1+0,45+0,66+1+0,45+1,575+1,8+0,9)</t>
  </si>
  <si>
    <t>2,75*(4,52+4,52+2,7+2,7)</t>
  </si>
  <si>
    <t>2,75*(1,6+1,6+1,925+1,925)</t>
  </si>
  <si>
    <t>2,75*(0,9+0,9)</t>
  </si>
  <si>
    <t>(2,75-1,2)*(1,72+1,72+1,72+1,72)</t>
  </si>
  <si>
    <t>chodba:2,75*(7,76+1,6+7,76+1,27+0,87+0,6+0,8+0,175+1,6)</t>
  </si>
  <si>
    <t>otvory:-0,9*2*2*4</t>
  </si>
  <si>
    <t>-0,7*2*2*3</t>
  </si>
  <si>
    <t>-0,8*2*2*1</t>
  </si>
  <si>
    <t>280,01275</t>
  </si>
  <si>
    <t>barva:-51,725</t>
  </si>
  <si>
    <t>1.02:2,75*(1,575+3,445+5,81+2,42+9,05)</t>
  </si>
  <si>
    <t>-1*2*3</t>
  </si>
  <si>
    <t>-0,9*2*2</t>
  </si>
  <si>
    <t>Ochrana stávající konstrukcí před poškozením a, zněčištěním - P3, původní plastika a napojení na nové konstruk</t>
  </si>
  <si>
    <t>Ochrana stávající konstrukcí před poškozením a, zněčištěním - schodiště a chodba</t>
  </si>
  <si>
    <t>62b</t>
  </si>
  <si>
    <t>T/08 Kuchyňská linka, dle specifikace v PD - 2. etapa</t>
  </si>
  <si>
    <t>T/13 Dveře otočné plné obložková zárubeň, dle, specifikace v PD - část prvků je 2. etapa</t>
  </si>
  <si>
    <t>T/16 Dveře otočné plné obložková zárubeň, dle, specifikace v PD - část prvků je 2. etapa</t>
  </si>
  <si>
    <t>34,18+2,25+2,96+8,42+6,24+6,96+7,53+48,47+4,1+3,19</t>
  </si>
  <si>
    <t>SO 01 – ZTI - 1. etapa</t>
  </si>
  <si>
    <t>D.1.4.3. Zdravotechnické instalace</t>
  </si>
  <si>
    <t>721</t>
  </si>
  <si>
    <t>Vnitřní kanalizace</t>
  </si>
  <si>
    <t>721176102R00</t>
  </si>
  <si>
    <t>Potrubí HT připojovací DN 40 x 1,8 mm</t>
  </si>
  <si>
    <t>721176103R00</t>
  </si>
  <si>
    <t>Potrubí HT připojovací DN 50 x 1,8 mm</t>
  </si>
  <si>
    <t>721176104R00</t>
  </si>
  <si>
    <t>Potrubí HT připojovací DN 70 x 1,9 mm</t>
  </si>
  <si>
    <t>721176105R00</t>
  </si>
  <si>
    <t>Potrubí HT připojovací DN 100 x 2,7 mm</t>
  </si>
  <si>
    <t>721176113R00</t>
  </si>
  <si>
    <t>Potrubí HT odpadní svislé DN 50 x 1,8 mm</t>
  </si>
  <si>
    <t>721176114R00</t>
  </si>
  <si>
    <t>Potrubí HT odpadní svislé DN 70 x 1,9 mm</t>
  </si>
  <si>
    <t>721176115R00</t>
  </si>
  <si>
    <t>Potrubí HT odpadní svislé DN 100 x 2,7 mm</t>
  </si>
  <si>
    <t>55162150.A</t>
  </si>
  <si>
    <t>Odpadní kalich se suchou zápachovou uzávěrkou</t>
  </si>
  <si>
    <t>721273145R00</t>
  </si>
  <si>
    <t>Hlavice ventilační z PVC DN50-100</t>
  </si>
  <si>
    <t>721194104R00</t>
  </si>
  <si>
    <t>Vyvedení odpadních výpustek D 40 x 1,8</t>
  </si>
  <si>
    <t>721194105R00</t>
  </si>
  <si>
    <t>Vyvedení odpadních výpustek D 50 x 1,8</t>
  </si>
  <si>
    <t>721194109R00</t>
  </si>
  <si>
    <t>Vyvedení odpadních výpustek D 110 x 2,3</t>
  </si>
  <si>
    <t>Mimo RTS</t>
  </si>
  <si>
    <t>Přivzdušňovací ventil+mřížka 300x300mm</t>
  </si>
  <si>
    <t>ks</t>
  </si>
  <si>
    <t>Demontáž stáva</t>
  </si>
  <si>
    <t>Demontáž stávajícího kanalizace, vč. ekologické likvidace</t>
  </si>
  <si>
    <t>Vrtání prostupů do DN150</t>
  </si>
  <si>
    <t>Protipožární manžety odolnost dle PBŘ</t>
  </si>
  <si>
    <t>721290111R00</t>
  </si>
  <si>
    <t>Zkouška těsnosti kanalizace vodou DN 125</t>
  </si>
  <si>
    <t>998721101R00</t>
  </si>
  <si>
    <t>Přesun hmot pro vnitřní kanalizaci, výšky do 6 m</t>
  </si>
  <si>
    <t>Případné zednické přípomoci</t>
  </si>
  <si>
    <t>soubor</t>
  </si>
  <si>
    <t>722</t>
  </si>
  <si>
    <t>Vnitřní vodovod</t>
  </si>
  <si>
    <t>722172411R00</t>
  </si>
  <si>
    <t>Potrubí z PPR D 20/2,8 mm,včetně izolace</t>
  </si>
  <si>
    <t>722172412R00</t>
  </si>
  <si>
    <t>Potrubí z PPR D 25/3,5 mm, včetně izolace</t>
  </si>
  <si>
    <t>722172413R00</t>
  </si>
  <si>
    <t>Potrubí z PPR D 32/4,4 mm, včetně izolace</t>
  </si>
  <si>
    <t>722190401R00</t>
  </si>
  <si>
    <t>Vyvedení a upevnění výpustek DN 15</t>
  </si>
  <si>
    <t xml:space="preserve">Kulový kohout s vypouštěním DN15 </t>
  </si>
  <si>
    <t>Kulový kohout s vypouštěním DN25</t>
  </si>
  <si>
    <t>Protipožární tmel 310ml</t>
  </si>
  <si>
    <t>Ohřívač pod umyvadlo 2kW 230V, vč. pojistné sady</t>
  </si>
  <si>
    <t>Cirkulační čerpadlo+ spínací hodiny, Filtr DN15,ZK DN15, ZK DN25</t>
  </si>
  <si>
    <t>sobor</t>
  </si>
  <si>
    <t>722254231RT2</t>
  </si>
  <si>
    <t>Hydrantový systém, box nerez, průměr 19/30, stálotvará hadice, mléčné sklo, proudnice 6mm</t>
  </si>
  <si>
    <t>722290215R00</t>
  </si>
  <si>
    <t>Zkouška tlaku potrubí přírub.nebo hrdlového DN 100</t>
  </si>
  <si>
    <t>722290234R00</t>
  </si>
  <si>
    <t>Proplach a dezinfekce vodovod.potrubí DN 80</t>
  </si>
  <si>
    <t>Demontáž stávajícího vodovodu, vč. ekologické likvidace</t>
  </si>
  <si>
    <t>998722101R00</t>
  </si>
  <si>
    <t>Přesun hmot pro vnitřní vodovod, výšky do 6 m</t>
  </si>
  <si>
    <t>725</t>
  </si>
  <si>
    <t>Zařizovací předměty</t>
  </si>
  <si>
    <t>U 2.15</t>
  </si>
  <si>
    <t>umyvadlo volné 50x42 cm, s otvorem pro baterii, s přepadem, sifon -mosaz/chrom; páková umyvadlová baterie, povrch chrom, výtok 154 mm, rozsah otáčení 120°, normální proud, průtok při 0,3 MPa: 5 l/min, ,2x rohový ventil DN15,2x pancéřová propojovací hadice 3/8", upevňovací prvky</t>
  </si>
  <si>
    <t>U 2.17, 2.18</t>
  </si>
  <si>
    <t>umyvadlo 55x48 cm, pro umístění na desku, oblé, s otvorem pro baterii, s přepadem, sifon -mosaz/chrom; páková umyvadlová baterie, povrch chrom, výtok 154 mm, rozsah otáčení 120°, normální proud, průtok při 0,3 MPa: 5 l/min, ,2x rohový ventil DN15,2x pancéřová propojovací hadice 3/8", upevňovací prvky</t>
  </si>
  <si>
    <t>WC</t>
  </si>
  <si>
    <t>bílý  s hlubokým splachováním, 6 l, délka 53 cm s nádrží 12 cm pro montáž do lehkých sádrokartonových příček nebo k instalaci před masivní stěnu, pro ovládání zepředu, nastavitelné splachování, s připojovacím kolenem 90 mm, rozměry: 112 x 50 x 12 cm, vč. sedátka; skrytý systém uchycení, tlačítko chrom , nádrž, upevňovací prvky, předstěnová instalace, duroplastové sedátko pro závěsné klozety, upevňovací prvky, bidetová sprška držák, směšovací ventil pod omítku s nastavitelnou teplotou chromové provedení</t>
  </si>
  <si>
    <t>D</t>
  </si>
  <si>
    <t>Dřez nerezový, páková kuchyňská baterie 260, výška baterie 332 mm, těleso kov, povrchová úprava lesklý chrom, rozsah otáčení nastavitelný do 3 rozmezí 110°, 150° nebo 360°, rukojeť je možné technicky umístit i vlevo, normální proud, součásti dodávky: páková kuchyňská baterie, sifon umyvadlový chrom,2x rohový ventil DN15,2x pancéřová propojovací hadice 3/8", upevňovací prvky</t>
  </si>
  <si>
    <t>S</t>
  </si>
  <si>
    <t>sprchová nástěnná baterie 150 mm CR 032.00/150 keramická kartuš o průměru 35 mm , velikost sprchové hlavice: 100 mm, otočné spoje zabraňují zapletení hadice, jezdec nastavitelný v úhlu 90°, možnost natočení vlevo a vpravo, nahoru a dolů, kompletně chromovaný jezdec sprchy, maximální průtok (při 0,3 MPa): 14 l/ min, šířka tyče: 22 mm, plastové chromované opěrky na stěnu, obsahuje: sprchovou hlavici, nástěnnou tyč, sprchovou hadici, Akrylátová sprchová vanička s protiskluzovou úpravou, hloubka 3 cm. Odtok: O 90 mm, sprchové dveře šířka dveří: 880-920mm; Výška: 1950mm, 6 mm čiré bezpečnostní sklo, Antikalová úprava skla "EASY CLEAN", Panty se zdvihovým mechanismem, Panty jsou integrovány ve skle, Barva hliníkových a kovových částí - chrom</t>
  </si>
  <si>
    <t>VYL</t>
  </si>
  <si>
    <t>keramická výlevka s otvory se sklopnou nerezovou mřížkou, rozměry: 45 x 35 x 35 cm, Sprchová nástěnná baterie, rozsah otáčení 180°, normální proud, rozteč středů 150 mm ± 12 mm, průtokové množství 12 l/min, keramická kartuše, upevňovací a systémové prvky</t>
  </si>
  <si>
    <t>Pi</t>
  </si>
  <si>
    <t>keramický pisoár s automatickým radarový splachovačem, odpadní sifón 1L, odtok vodorovný, napájení z elektrické sítě 230V (integrovaný zdroj), upevňovací prvky.</t>
  </si>
  <si>
    <t>725860182R00</t>
  </si>
  <si>
    <t>Sifon pračkový HL405, D 40/50 mm</t>
  </si>
  <si>
    <t>725980121R00</t>
  </si>
  <si>
    <t>Dvířka ocelové v barvě stěny, 150 x 150 mm</t>
  </si>
  <si>
    <t>Dvířka ocelové v barvě stěny, 300 x 300 mm</t>
  </si>
  <si>
    <t>Demontáž stávajících zařizovacích předmětů, vč. ekologické likvidace</t>
  </si>
  <si>
    <t>998725101R00</t>
  </si>
  <si>
    <t>Přesun hmot pro zařizovací předměty, výšky do 6 m</t>
  </si>
  <si>
    <t>Systémové uložení potrubí a zařízení</t>
  </si>
  <si>
    <t>kg</t>
  </si>
  <si>
    <t>998767101R00</t>
  </si>
  <si>
    <t>Přesun hmot pro zámečnické konstr., výšky do 6 m</t>
  </si>
  <si>
    <t>SO 02 – ZTI – 2. etapa</t>
  </si>
  <si>
    <t>U</t>
  </si>
  <si>
    <t>SO 01 – SI – 1. etapa</t>
  </si>
  <si>
    <t>D.1.4.4. Silnoproudé instalace</t>
  </si>
  <si>
    <t>Č. P.</t>
  </si>
  <si>
    <t>ZKRÁCENÝ POPIS</t>
  </si>
  <si>
    <t>M.J.</t>
  </si>
  <si>
    <t>MNOŽSTVÍ</t>
  </si>
  <si>
    <t>JEDN. CENA</t>
  </si>
  <si>
    <t>CELKEM</t>
  </si>
  <si>
    <t>1.ETAPA - 2NP</t>
  </si>
  <si>
    <t>ELEKTROMONTÁŽE - MATERIÁL NOSNÝ</t>
  </si>
  <si>
    <t>TRUBKA MONOFLEX MNF 16</t>
  </si>
  <si>
    <t>M</t>
  </si>
  <si>
    <t>TRUBKA MONOFLEX MNF 25</t>
  </si>
  <si>
    <t>TRUBKA MONOFLEX MNF 29</t>
  </si>
  <si>
    <t>TRUBKA MONOFLEX MNF 36</t>
  </si>
  <si>
    <t>KRABICE PŘÍSTROJOVÁ KP 67 - ZDIVO</t>
  </si>
  <si>
    <t>KS</t>
  </si>
  <si>
    <t>KRABICE PŘÍSTROJOVÁ KPR 68 - ZDIVO</t>
  </si>
  <si>
    <t>KRABICE ROZVODNÁ KR 68 - ZDIVO</t>
  </si>
  <si>
    <t>KRABICE ROZVODNÁ KR 97 - ZDIVO</t>
  </si>
  <si>
    <t>KRABICE ROZVODNÁ KR 125 - ZDIVO</t>
  </si>
  <si>
    <t>KRABICE ODBOČNÁ KO 68 - ZDIVO</t>
  </si>
  <si>
    <t>KRABICE ODBOČNÁ KO 97 - ZDIVO</t>
  </si>
  <si>
    <t>KRABICE ACD 8102, IP54</t>
  </si>
  <si>
    <t>KABEL CYKYO 2 x 1,5</t>
  </si>
  <si>
    <t>KABEL CYKYO 3 x 1,5</t>
  </si>
  <si>
    <t>KABEL CYKYJ 3 x 1,5</t>
  </si>
  <si>
    <t>KABEL CYKYJ 5 x 1,5</t>
  </si>
  <si>
    <t>KABEL CYKYJ 3 x 2,5</t>
  </si>
  <si>
    <t>KABEL CYKYJ 5 x 2,5</t>
  </si>
  <si>
    <t>KABEL CYKYJ 5 X 4</t>
  </si>
  <si>
    <t>KABEL CYKYJ 5 x 6</t>
  </si>
  <si>
    <t>KABEL CYKYJ 5 X 16</t>
  </si>
  <si>
    <t>VODIČ CY 1,5</t>
  </si>
  <si>
    <t>VODIČ CYA 4 zž</t>
  </si>
  <si>
    <t>VODIČ CYA 10 zž</t>
  </si>
  <si>
    <t>ŠŇŮRA HO7RN-F 3 X 1,5</t>
  </si>
  <si>
    <t>ŠŇŮRA HO7RN-F 3 X 2,5</t>
  </si>
  <si>
    <t>ŠŇŮRA HO7RN-F 5 X 2,5</t>
  </si>
  <si>
    <t>UKONČENÍ KABELŮ DO 5 X 4</t>
  </si>
  <si>
    <t>UKONČENÍ KABELŮ DO 5 X 10</t>
  </si>
  <si>
    <t>UKONČENÍ KABELŮ DO 5 X 16</t>
  </si>
  <si>
    <t>UKONČENÍ VODIČŮ DO 2,5 MM2</t>
  </si>
  <si>
    <t>UKONČENÍ VODIČŮ DO 6 MM2</t>
  </si>
  <si>
    <t>UKONČENÍ VODIČŮ DO 16 MM2</t>
  </si>
  <si>
    <t>VYPÍNAČ č.1, 250 V, 10 A, VČ. RÁMEČKU</t>
  </si>
  <si>
    <t>VYPÍNAČ č.5, 250 V, 10 A, VČ. RÁMEČKU</t>
  </si>
  <si>
    <t>VYPÍNAČ č.6, 250 V, 10 A, VČ. RÁMEČKU</t>
  </si>
  <si>
    <t>VYPÍNAČ č.7, 250 V, 10 A, VČ. RÁMEČKU</t>
  </si>
  <si>
    <t>OVLA.ZAPÍNACÍ, 1/0, SE SIG.,10 A,250V, VČ. RÁMEČKU</t>
  </si>
  <si>
    <t>OVLADAČ STMÍVACÍ 0 - 10V, 8A, TLAČÍTKOVÝ</t>
  </si>
  <si>
    <t>OVLADAČ ŽALUZIOVÝ 10A, 250V, VČ.VÍČKA</t>
  </si>
  <si>
    <t>ZÁSUVKA JEDNONÁS., 250 V,16 A,VČ. RÁMEČKU</t>
  </si>
  <si>
    <t>ZÁSUVKA JEDNONÁS.,250 V,16 A,VČ. RÁMEČKU,T3</t>
  </si>
  <si>
    <t>DETEKTOR POHYBU STROPNÍ,16A,250V,BEG LUXOMAT</t>
  </si>
  <si>
    <t>SVORKA ZEMNÍCÍ ZSA 16</t>
  </si>
  <si>
    <t>ZENÍCÍ PÁSEK PRO ZSA 16,  Cu DL. 0,5 M</t>
  </si>
  <si>
    <t>SVORKA SP</t>
  </si>
  <si>
    <t>SVODOVÝ VODIČ AlMgSi 8</t>
  </si>
  <si>
    <t>SVORKA SU, UNIVERZÁLNÍ</t>
  </si>
  <si>
    <t>SVORKA SS, SPOJOVACÍ</t>
  </si>
  <si>
    <t>SVORKA SK, KŘÍŽOVÁ</t>
  </si>
  <si>
    <t>SVORKA SP, PŘIPOJOVACÍ</t>
  </si>
  <si>
    <t>PODPĚRA VEDENÍ PV 21</t>
  </si>
  <si>
    <t>JISTIČ 63C/3</t>
  </si>
  <si>
    <t>nová přístrojová náplň rozvaděče R2 - 2NP</t>
  </si>
  <si>
    <t>VYPINAČ 80/3</t>
  </si>
  <si>
    <t>PROUDOVÝ CHRÁNIČ OLI 10C/1N/0,03</t>
  </si>
  <si>
    <t>PROUDOVÝ CHRÁNIČ OLI 16C/1N/0,03</t>
  </si>
  <si>
    <t>PROUDOVÝ CHRÁNIČ FI 63/4/0,03</t>
  </si>
  <si>
    <t>JISTIČ 10C/1</t>
  </si>
  <si>
    <t>JISTIČ 16C/1</t>
  </si>
  <si>
    <t>JISTIČ 16C/3</t>
  </si>
  <si>
    <t>JISTIČ 20C/3</t>
  </si>
  <si>
    <t>JISTIČ 32C/3</t>
  </si>
  <si>
    <t>PODRUŽNÝ MATERIÁL</t>
  </si>
  <si>
    <t>KPL</t>
  </si>
  <si>
    <t>CELKEM KČ:</t>
  </si>
  <si>
    <t>Poznámka:
Design přístrojů např. ABB, Levit, barva bílá (nutno odsouhlasit s investorem a architektem dle předložených vzorků)</t>
  </si>
  <si>
    <t>SVÍTIDLA VČ.ZDROJŮ</t>
  </si>
  <si>
    <t>A1</t>
  </si>
  <si>
    <t>příslušenství 2</t>
  </si>
  <si>
    <t>příslušenství 1</t>
  </si>
  <si>
    <t>sv. přisazené/závěsné Led o příkonu 27,6W, světelný tok svítidla 3 240lm, IP20, Ra80+, 4000K, (1403 x 80 x 93) mm, šedá</t>
  </si>
  <si>
    <t>A2</t>
  </si>
  <si>
    <t>sv. přisazené/závěsné Led o příkonu 48,3W, světelný tok svítidla 5 430lm, IP20, Ra80+, 4000K, ( 1683 × 80 × 93 )mm, DALI, šedá</t>
  </si>
  <si>
    <t>B1</t>
  </si>
  <si>
    <t>sv. vestavné led o příkonu 15,9W, světelný tok svítidla 1 810lm, ( 132 × 132 × 90 )mm, šedá</t>
  </si>
  <si>
    <t>C1</t>
  </si>
  <si>
    <t>sv. závěsné Led o příkonu 56,8W, světelný tok svítidla 8 050lm, ( 1415 × 125 × 50 ) mm, šedá</t>
  </si>
  <si>
    <t>E1</t>
  </si>
  <si>
    <t>přísazné, lin 60, 1100 lm, 11W,562mm, 4000K, opal diffuser</t>
  </si>
  <si>
    <t>J</t>
  </si>
  <si>
    <t>sv. přisazené led o příkonu 11W, světelný tok svítidla 1 110lm, 562 x57 x 67 mm, šedá</t>
  </si>
  <si>
    <t>F</t>
  </si>
  <si>
    <t>Závěsné svítidlo dle výběru architekta a investora</t>
  </si>
  <si>
    <t>G</t>
  </si>
  <si>
    <t>Stojací lampa dle výběru architekta a investora</t>
  </si>
  <si>
    <t>I</t>
  </si>
  <si>
    <t>Al vkládací profil bez límce, 15W/m, 4 000K, DALI - touch dim + napájecí TR</t>
  </si>
  <si>
    <t>N1</t>
  </si>
  <si>
    <t>sv. nouzové autotest, autonomita 1H, IP65, exit</t>
  </si>
  <si>
    <t>ELEKTROMONTÁŽE - MONTÁŽNÍ PRÁCE</t>
  </si>
  <si>
    <t xml:space="preserve">MONTÁŽNÍ PRÁCE DLE KAPITOLY "MATERIÁL NOSNÝ"
VČETNĚ MOTÁŽE NOVÉ.PŘÍSTROJ.NÁPLNĚ ROZV. R2 </t>
  </si>
  <si>
    <t>MONTÁŽ SVÍTIDLA</t>
  </si>
  <si>
    <t>PŘIDRUŽENÉ PRACOVNÍ VÝKONY</t>
  </si>
  <si>
    <t>KOMPLETACE ROZVADĚČE R2</t>
  </si>
  <si>
    <t xml:space="preserve">KPL </t>
  </si>
  <si>
    <t>HZS - PRÁCE NEZAHRNUTNÉ DO MONTÁŽNÍHO CENÍKU</t>
  </si>
  <si>
    <t>DEMONT.STÁV.ROZVODŮ, SVÍT.,VYPINAČŮ,ZÁSUVEK</t>
  </si>
  <si>
    <t>HOD</t>
  </si>
  <si>
    <t>DEMONT.PŘÍSTROJ.NÁPLNĚ ROZVADĚČE R2</t>
  </si>
  <si>
    <t>VÝMĚNA PŘÍSTROJ.NÁPLNĚ ROZVADĚČE RH</t>
  </si>
  <si>
    <t>ÚPRAVA HROMOSVODOVÉ SOUSTAVY</t>
  </si>
  <si>
    <t>PRÁCE SPOJENÉ S NAPOJENÍM NA STÁV.ZAŘÍZENÍ</t>
  </si>
  <si>
    <t>KOORDINACE POSTUPU PRACÍ S OSTATNÍMI PROFESEMI</t>
  </si>
  <si>
    <t>PRÁCE SPOJENÉ SE ZABEZPEČENÍM MONTÁŽNÍCH PRACOVIŠŤ</t>
  </si>
  <si>
    <t>STAVEBNÍ PŘÍPOMOCE</t>
  </si>
  <si>
    <t>NEPŘEDVÍDANÉ ČINNOSTI</t>
  </si>
  <si>
    <t>HZS - REVIZE</t>
  </si>
  <si>
    <t>PROVEDENÍ VÝCHOZÍ REVIZE A VYPRACOVÁNÍ REVIZNÍ ZPRÁVY</t>
  </si>
  <si>
    <t>SO 02 - SI – 2. etapa</t>
  </si>
  <si>
    <t xml:space="preserve">D.1.4.4. Silnoproudé instalace </t>
  </si>
  <si>
    <t>2.ETAPA - 1NP</t>
  </si>
  <si>
    <t>KABEL CYKYJ 5 X 10</t>
  </si>
  <si>
    <t>SPOJKA KABELOVÁ 1 kV PRO KABEL CYKY 5 X 10</t>
  </si>
  <si>
    <t>UKONČENÍ VODIČŮ DO 10 MM2</t>
  </si>
  <si>
    <t>nová přístrojová náplň rozvaděče R3 - 1NP</t>
  </si>
  <si>
    <t>VYPINAČ 63/3</t>
  </si>
  <si>
    <t>ZVONKOVÉ TRAFO 3-5-8V/230V</t>
  </si>
  <si>
    <t>PROUDOVÝ CHRÁNIČ FI 40/4/0,03</t>
  </si>
  <si>
    <t xml:space="preserve">přísazné lin60, 1110 lm, 11W, 562mm, 4000K, opal diffuser </t>
  </si>
  <si>
    <t>N2</t>
  </si>
  <si>
    <t>sv. nouzové autotest, autonomita 1H, IP65, koridor</t>
  </si>
  <si>
    <t>MONTÁŽNÍ PRÁCE DLE KAPITOLY "MATERIÁL NOSNÝ"
VČETNĚ MOTÁŽE NOVÉ.PŘÍSTROJ.NÁPLNĚ ROZV. R3</t>
  </si>
  <si>
    <t>KOMPLETACE ROZVADĚČE R3</t>
  </si>
  <si>
    <t>DEMONT.PŘÍSTROJ.NÁPLNĚ ROZVADĚČE R3</t>
  </si>
  <si>
    <t>PŘEMÍSTĚNÍ SKŘÍNĚ ROZVADĚČE R3 - 1NP</t>
  </si>
  <si>
    <t>SO 01 – SLP – 1. etapa</t>
  </si>
  <si>
    <t>D.1.4.5. Slaboproudé instalace</t>
  </si>
  <si>
    <t>Strukturovaná kabeláž kat. 6A</t>
  </si>
  <si>
    <t>I. Etapa</t>
  </si>
  <si>
    <t>II. Etapa</t>
  </si>
  <si>
    <t>No.</t>
  </si>
  <si>
    <t>CÚ</t>
  </si>
  <si>
    <t>Popis položky</t>
  </si>
  <si>
    <t>Počet mj</t>
  </si>
  <si>
    <t>Mj</t>
  </si>
  <si>
    <t>Jedn cena</t>
  </si>
  <si>
    <t xml:space="preserve"> </t>
  </si>
  <si>
    <t>vlastní</t>
  </si>
  <si>
    <t>MONT A DODAVKA ZÁSUVKY UTP 2xRJ45</t>
  </si>
  <si>
    <t>Kabel 6A dodávka</t>
  </si>
  <si>
    <t>Kabel 6A montáž</t>
  </si>
  <si>
    <t>UKONČENÍ - FORMA NA KABELU 6A</t>
  </si>
  <si>
    <t>Měření kabelu KAT6</t>
  </si>
  <si>
    <t>Panel 24pt cat 6A</t>
  </si>
  <si>
    <t>montáž patch panelu</t>
  </si>
  <si>
    <t>Práce ve stávajícím racku</t>
  </si>
  <si>
    <t>hod</t>
  </si>
  <si>
    <t>Práce související s ochranou stávající technologie před zaprášením (včetně dodávky pomocného materiálu)</t>
  </si>
  <si>
    <t>Odborné vyčištění</t>
  </si>
  <si>
    <t>Podlahopvá krabice - D+M, včetně kompletní výbavy (víko, záslepky, bez SILNO zásuvek, včetně rezervy prosotrové) - min. 12 modulů</t>
  </si>
  <si>
    <t>Žlab instalační v podhledu (D+M), 100x50</t>
  </si>
  <si>
    <t>bm</t>
  </si>
  <si>
    <t>Prostup do d=50mm</t>
  </si>
  <si>
    <t>Požární ucpávka do 100x100mm</t>
  </si>
  <si>
    <t>Drobný nespecifikovaný montážní materiál</t>
  </si>
  <si>
    <t>Krabice KO 68 pod omítku vč. vysekání lůžka</t>
  </si>
  <si>
    <t>Trubka pevná PVC  pod omítkou, v podlaze 23-36 mm, včetně vysekání a zapravení drážky</t>
  </si>
  <si>
    <t>AY 2,5 B</t>
  </si>
  <si>
    <t>Vodič v trubkovodu AY 2,5</t>
  </si>
  <si>
    <t>AV technika</t>
  </si>
  <si>
    <t>Trubka Monoflex,PVC  pod omítkou, na provrch nad podled 16-29 mm</t>
  </si>
  <si>
    <t>Televize SMART LED, 189cm, 4K Ultra HD, PQI 1400,  DVB-T2/S2/C, H.265/HEVC, 3x HDMI, 2x USB, LAN, WiFi, Bluetooth,  párování s mobilním zařízením, repro 20W,</t>
  </si>
  <si>
    <t>Kabeláž HDbaseT nebo dle vytendrovaného televizoru D+M</t>
  </si>
  <si>
    <t xml:space="preserve">HDbaseT vysílač/přijímač </t>
  </si>
  <si>
    <t>pár</t>
  </si>
  <si>
    <t>Zásuvka HDMI nebo HDbaseT (do přípojného místa)</t>
  </si>
  <si>
    <t>Elektrická zabezpečovací signalizace EZS</t>
  </si>
  <si>
    <t xml:space="preserve">Hlásič – detektor pohybu </t>
  </si>
  <si>
    <t xml:space="preserve">Montáž hlásiče </t>
  </si>
  <si>
    <t>Demontáž stávajícího hlásiče ODBORNÁ</t>
  </si>
  <si>
    <t>Klávesnice pro systém EZS</t>
  </si>
  <si>
    <t>Doplnění koncentrátoru včetně zdroje a boxu</t>
  </si>
  <si>
    <t>Montáž drátové klávesnice</t>
  </si>
  <si>
    <t>UVEDENÍ HLÁSIČE DO PROVOZU (programování)</t>
  </si>
  <si>
    <t>Kabel pro EZS</t>
  </si>
  <si>
    <t>Montáž kabelu do trubky</t>
  </si>
  <si>
    <t>Dveřní interkom - domácí telefon</t>
  </si>
  <si>
    <t>Dveřní panel, nerez, antivandal, 6 tlačítek, (+ 2x rezerva), s využitím telefonní ústředny (a/b drát)</t>
  </si>
  <si>
    <t>Povětrnostní kryt</t>
  </si>
  <si>
    <t>Elektromechanický zámek, s panikovou funkcí</t>
  </si>
  <si>
    <t>Prostup do křídla dveří pro zámek</t>
  </si>
  <si>
    <t>Zdroj pro zámek</t>
  </si>
  <si>
    <t>Montáž zařízení</t>
  </si>
  <si>
    <t>Oživení</t>
  </si>
  <si>
    <t>CCTV kamerový systém</t>
  </si>
  <si>
    <t>CCTV kamera, min. 2Mpix, kompaktní, design ball, přísvit 30m, PoE IP provedení, kompaktní IP66</t>
  </si>
  <si>
    <t>Kamerová zkouška den/nov</t>
  </si>
  <si>
    <t>Montáž kamery (kabeláž je v první kapitole)</t>
  </si>
  <si>
    <t>Záznam - DVR, 16 vstupů, podpora 3MP, HDMI 4K, Audio, I/O, H.265</t>
  </si>
  <si>
    <t>HDD 4TB</t>
  </si>
  <si>
    <t>Switch 4-Port Gigabit PoE+ Managed Switch with 4 SFP, 400W</t>
  </si>
  <si>
    <t>Oživení, zaškolení obsluhy</t>
  </si>
  <si>
    <t>Zvukový varovný systém - siréna</t>
  </si>
  <si>
    <t>Úpravu provede správce systému, rozpočtově tato úprava není zahrnuta do předmětného projektu slaboproudu.</t>
  </si>
  <si>
    <t>nEOceněný soupis prací</t>
  </si>
  <si>
    <t>SO 02 - SLP – 2. etapa</t>
  </si>
  <si>
    <t>SO 01 – VZT- 1. etapa</t>
  </si>
  <si>
    <t>D.1.4.2. Vzduchotechnika a chlazení</t>
  </si>
  <si>
    <t>Poz. číslo</t>
  </si>
  <si>
    <t>Měrná jednotka</t>
  </si>
  <si>
    <t xml:space="preserve">Počet </t>
  </si>
  <si>
    <t>Cena dodávky jednotková</t>
  </si>
  <si>
    <t>Cena montáže jednotková</t>
  </si>
  <si>
    <t>Cena dodávky celkem</t>
  </si>
  <si>
    <t>Cena montáže celkem</t>
  </si>
  <si>
    <t>1</t>
  </si>
  <si>
    <t>VĚTRÁNÍ PRACOVEN</t>
  </si>
  <si>
    <t>Přívod čerstvého vzduchu</t>
  </si>
  <si>
    <t>1.01</t>
  </si>
  <si>
    <t>VZDUCHOTECHNICKÁ JEDNOTKA</t>
  </si>
  <si>
    <t>Ztížená  montáž - omezený prostor</t>
  </si>
  <si>
    <t>Délka jednotky                                2123 mm</t>
  </si>
  <si>
    <t>Šířka jednotky                                   640 mm</t>
  </si>
  <si>
    <t>Výška jednotky                               1200 mm</t>
  </si>
  <si>
    <t>Hmotnost jednotky                           278 kg</t>
  </si>
  <si>
    <t>Údaje o vzduchu                           Přívod              Odvod                 Jednotky</t>
  </si>
  <si>
    <t>Průtok vzduchu (1,205 kg/m³)           1 800                 1 800                  m³/h</t>
  </si>
  <si>
    <t>Průřezová rychlost (jednotka)           1,7                     1,7                      m/s</t>
  </si>
  <si>
    <t>Externí tlak                                        300                    300                     Pa</t>
  </si>
  <si>
    <t>Otáčky ventilátoru                            2 456                  2 387                 ot. / min</t>
  </si>
  <si>
    <t>Filtr                                                  ePM1 60% (F7)   ePM10 60% (M5)</t>
  </si>
  <si>
    <t>Hluk do okolí                                   57 dB (A)</t>
  </si>
  <si>
    <t xml:space="preserve">Ohřev, elektrický                             6,28 kW ; 9,9/20,0°C ; 3x400V  </t>
  </si>
  <si>
    <t>Energie</t>
  </si>
  <si>
    <t>Tepelná účinnost (EN 308)             79,8 %</t>
  </si>
  <si>
    <t>SFPv, výpočtová tlak. ztráta filtrů včetně regulace                        2 198 W/(m³/s)</t>
  </si>
  <si>
    <t>SFPe, počáteční tlak. ztráta filtrů včetně regulace                       2 387 W/(m³/s)</t>
  </si>
  <si>
    <t>Splňuje Ecodesign 2018                                                           Ano</t>
  </si>
  <si>
    <t>Celková hmotnost                                                                   278 kg</t>
  </si>
  <si>
    <t>Energetická třída                                                                    B</t>
  </si>
  <si>
    <t>Ekodesign</t>
  </si>
  <si>
    <t>Kategorie jednotky                                                              NRVU</t>
  </si>
  <si>
    <t>Typ jednotky                                                                       BVU</t>
  </si>
  <si>
    <t>Typ pohonu Integrovaný                                                       VSD</t>
  </si>
  <si>
    <t>Typ rekuperace                                                                   Regenerační</t>
  </si>
  <si>
    <t>Tepelná účinnost rekuperace                                                80,0 %</t>
  </si>
  <si>
    <t>qv nom                                                                               1 746 m³/h</t>
  </si>
  <si>
    <t>P nom                                                                                867 W</t>
  </si>
  <si>
    <t>SFP int                                                                              1 139 W/(m³/s)</t>
  </si>
  <si>
    <t>Průřezová rychlost                                                              1,7 m/s</t>
  </si>
  <si>
    <t>Ps nom                                                                              200 Pa</t>
  </si>
  <si>
    <t>Ps int. Přívod                                                                      360 Pa</t>
  </si>
  <si>
    <t>Ps int. Odvod                                                                      322 Pa</t>
  </si>
  <si>
    <t>Účinnost přívodního ventilátoru                                              59,4 %</t>
  </si>
  <si>
    <t>Účinnost odvodního ventilátoru                                              60,5 %</t>
  </si>
  <si>
    <t xml:space="preserve">Vnější netěsnost                                                                 2 % </t>
  </si>
  <si>
    <t>Vnitřní netěsnost                                                                 3 %</t>
  </si>
  <si>
    <t>Zima</t>
  </si>
  <si>
    <t xml:space="preserve">                                            63 125 250 500 1000 2000 4000 8000  Hz Total</t>
  </si>
  <si>
    <t>Výtlak přívodu                        78  78   82  72   73   69     61     54    dB   78    dB(A)</t>
  </si>
  <si>
    <t>Sání přívodu                           76  76   71  53   50   43     34     37    dB   64   dB(A)</t>
  </si>
  <si>
    <t>Sání odvodu                           76  77   71  51   45   39     24     20    dB   65   dB(A)</t>
  </si>
  <si>
    <t>Výtlak odvodu                        81  77   84  73   74   69     55     46    dB   79   dB(A)</t>
  </si>
  <si>
    <t>Okolí                                      63  64   67   48   42   39    33     31    dB    59  dB(A)</t>
  </si>
  <si>
    <t>Léto</t>
  </si>
  <si>
    <t xml:space="preserve">                                          63 125 250 500 1000 2000 4000 8000 Hz Total</t>
  </si>
  <si>
    <t>Výtlak přívodu                     78   78   82   72   73    69    61    54   dB   78     dB(A)</t>
  </si>
  <si>
    <t>Sání přívodu                        76   76   71   53   50    43    34    37   dB   64     dB(A)</t>
  </si>
  <si>
    <t>Sání odvodu                        76   77   71   51   45    39    24    20   dB   65     dB(A)</t>
  </si>
  <si>
    <t>Výtlak odvodu                     81   77   84   73   74    69    55    46   dB   79     dB(A)</t>
  </si>
  <si>
    <t>Okolí                                   63   64   67   48   42    39    33    31  dB   59      dB(A)</t>
  </si>
  <si>
    <t>Plášť</t>
  </si>
  <si>
    <t>Tloušťka panelu                                                              50 mm</t>
  </si>
  <si>
    <t>Izolační materiál                                                             Minerální vlna</t>
  </si>
  <si>
    <t>Tloušťka interního a externího plechu                               0.7 - 2 mm</t>
  </si>
  <si>
    <t>Jedno nebo dvouplášťové                                                Dvojitý</t>
  </si>
  <si>
    <t>CAL @ -400 Pa (EN1886)                                               L2 (R)</t>
  </si>
  <si>
    <t>CAL @ 400 Pa (EN1886)                                                L2 (R)</t>
  </si>
  <si>
    <t>Regulátor</t>
  </si>
  <si>
    <t>Regulace průtoku vzduchu                                              CAV</t>
  </si>
  <si>
    <t>Hlavní napájení                                                              3x400V</t>
  </si>
  <si>
    <t>Externí komunikace                                                       Modbus, vestavěný WEB</t>
  </si>
  <si>
    <t>Regulace teploty                                    Kaskádní regulace dle odvodního vzduchu</t>
  </si>
  <si>
    <t>Doporučená pojistka                                                      3 x 20 A</t>
  </si>
  <si>
    <t xml:space="preserve">     </t>
  </si>
  <si>
    <t>Výtlak přívodního vzduchu</t>
  </si>
  <si>
    <t>Sání - Připojení</t>
  </si>
  <si>
    <t>Rozměry                                                                 Ø 400 mm</t>
  </si>
  <si>
    <t xml:space="preserve">                                               (1)                               (2)</t>
  </si>
  <si>
    <t>Teplota vzduchu                   -15,0                            32,0                 °C</t>
  </si>
  <si>
    <t>Relativní vlhkost vzduchu        90                              38                    %</t>
  </si>
  <si>
    <t>Průtok vzduchu                     1 800                          1 800               m³/h</t>
  </si>
  <si>
    <t>Sání - Filtr</t>
  </si>
  <si>
    <t>Typ                                                                BFT FR06 Filter ePM1 60%</t>
  </si>
  <si>
    <t>Typ filtru                                                         Kapsový filtr</t>
  </si>
  <si>
    <t>Třída filtrace                                                    ePM1 60% (F7)</t>
  </si>
  <si>
    <t>Délka                                                             500 mm</t>
  </si>
  <si>
    <t>Šířka                                                              530 mm</t>
  </si>
  <si>
    <t>Výška                                                            539 mm</t>
  </si>
  <si>
    <t>Požadovaný počet filtrů                                    1</t>
  </si>
  <si>
    <t xml:space="preserve">                                                (1)                           (2)</t>
  </si>
  <si>
    <t>Počáteční tlaková ztráta         67                            67               Pa</t>
  </si>
  <si>
    <t>Výpočtová tlaková ztráta        121                          121              Pa</t>
  </si>
  <si>
    <t>Koncová tlaková ztráta           174                          174              Pa</t>
  </si>
  <si>
    <t>Průřezová rychlost                 1,8                           1,8              m/s</t>
  </si>
  <si>
    <t>Spotřeba energie                   615                          615              W</t>
  </si>
  <si>
    <t>Dvojitý rotační výměník tepla</t>
  </si>
  <si>
    <t xml:space="preserve">                                                       (1)                          (2)</t>
  </si>
  <si>
    <t>Průtok přívodního vzduchu            1 800                    1 800       m³/h</t>
  </si>
  <si>
    <t>Průtok vzduchu - odvod                1 800                    1 800       m³/h</t>
  </si>
  <si>
    <t>Teplotní účinnost                           79,8                      79,8         %</t>
  </si>
  <si>
    <t>Suchá účinnost dle EN308           80                         80           %</t>
  </si>
  <si>
    <t>Vlhkostní účinnost                         75,5                       0,0          %</t>
  </si>
  <si>
    <t>Přenesený výkon                          16 980                  -2 972       W</t>
  </si>
  <si>
    <t>Tlaková ztráta, přívod                   184                      184           Pa</t>
  </si>
  <si>
    <t>Tlaková ztráta, odvod                   184                      184           Pa</t>
  </si>
  <si>
    <t>Vstupní teplota, přívod                -15,0                     32,0          °C</t>
  </si>
  <si>
    <t>Vstupní teplota, odvod                 20,0                     26,0          °C</t>
  </si>
  <si>
    <t>Výstupní teplota, přívod              12,9                      27,2           °C</t>
  </si>
  <si>
    <t>Výstupní teplota, odvod             -7,9                       30,8            °C</t>
  </si>
  <si>
    <t>Vstupní vlhkost, přívod                90                       38               %</t>
  </si>
  <si>
    <t>Vstupní vlhkost, odvod                40                       50               %</t>
  </si>
  <si>
    <t>Výstupní vlhkost, odvod             100                       38               %</t>
  </si>
  <si>
    <t>Přívod - EC Ventilátor</t>
  </si>
  <si>
    <t>Druh pohonu                                                        Přímý pohon</t>
  </si>
  <si>
    <t>Typ ventilátoru                                                     Vysoká účinnost</t>
  </si>
  <si>
    <t>Typ oběžného kola                                               Plastový/Kompozitní</t>
  </si>
  <si>
    <t>Ochrana motoru                                                   Thermistor</t>
  </si>
  <si>
    <t>Ventilátor byl navržen na vlhké prostředí.</t>
  </si>
  <si>
    <t>Nominální napětí                                                  3x400V</t>
  </si>
  <si>
    <t>Průtok vzduchu                                 1 800                      1 800                m³/h</t>
  </si>
  <si>
    <t>Externí statický tlak                          300                         300                   Pa</t>
  </si>
  <si>
    <t>Interní statický tlak                           430                          430                  Pa</t>
  </si>
  <si>
    <t>Celkový statický tlak                        730                          730                  Pa</t>
  </si>
  <si>
    <t>Příkon                                             620                          620                  W</t>
  </si>
  <si>
    <t>Rychlost otáček                              2 456                        2 456               ot. / min</t>
  </si>
  <si>
    <t>SFPe                                             1 241                        1 241               W/(m³/s)</t>
  </si>
  <si>
    <t>Celková účinnost při celkovém tlaku, 58,8                         58,8                  %</t>
  </si>
  <si>
    <t>včetně motoru a regulace otáček</t>
  </si>
  <si>
    <t>Přívod - Elektrický ohřívač</t>
  </si>
  <si>
    <t>Napětí                                                                                         3x400 V</t>
  </si>
  <si>
    <t>Výkon                                                                                         9,9 kW</t>
  </si>
  <si>
    <t xml:space="preserve">                                                      (1)                              (2)</t>
  </si>
  <si>
    <t>Průtok vzduchu                               1 800                           0               m³/h</t>
  </si>
  <si>
    <t>Vstupní teplota vzduchu                   9,9                                              °C</t>
  </si>
  <si>
    <t>Výstupní teplota vzduchu                20,0                                              °C</t>
  </si>
  <si>
    <t>Maximální výkon                            9 900                                            W</t>
  </si>
  <si>
    <t>Výstupní absolutní vlhkost              3,76                                              g/kg</t>
  </si>
  <si>
    <t>Vstupní absolutní vlhkost                3,76                                             g/kg</t>
  </si>
  <si>
    <t>Požadovaný výkon                         6 283                                            W</t>
  </si>
  <si>
    <t>Výkon [%]                                     63                                               %</t>
  </si>
  <si>
    <t>Přívod - Připojení</t>
  </si>
  <si>
    <t>Rozměry                                                                                   Ø 400 mm</t>
  </si>
  <si>
    <t xml:space="preserve">                                                      (1)                             (2)</t>
  </si>
  <si>
    <t>Teplota vzduchu                              20,0                           27,2             °C</t>
  </si>
  <si>
    <t>Relativní vlhkost vzduchu                 26 50                                             %</t>
  </si>
  <si>
    <t>Průtok vzduchu                              1 800                         1 800             m³/h</t>
  </si>
  <si>
    <t>Sání odvodního vzduchu</t>
  </si>
  <si>
    <t>Odvod - Připojení</t>
  </si>
  <si>
    <t>Rozměry                                                                                  Ø 400 mm</t>
  </si>
  <si>
    <t xml:space="preserve">                                                     (1)                             (2)</t>
  </si>
  <si>
    <t>Teplota vzduchu                             20,0                           26,0             °C</t>
  </si>
  <si>
    <t>Relativní vlhkost vzduchu                40                              50                %</t>
  </si>
  <si>
    <t>Průtok vzduchu                             1 800                          1 800           m³/h</t>
  </si>
  <si>
    <t>Odvod - Filtr</t>
  </si>
  <si>
    <t>Typ                                                BFT FR06 Filter ePM10 60%</t>
  </si>
  <si>
    <t>Typ filtru                                         Kapsový filtr</t>
  </si>
  <si>
    <t>Třída filtrace                                   ePM10 60% (M5)</t>
  </si>
  <si>
    <t>Délka                                            500 mm</t>
  </si>
  <si>
    <t>Šířka                                             530 mm</t>
  </si>
  <si>
    <t>Výška                                           539 mm</t>
  </si>
  <si>
    <t>Požadovaný počet filtrů                   1</t>
  </si>
  <si>
    <t xml:space="preserve">                                                     (1)                          (2)</t>
  </si>
  <si>
    <t>Počáteční tlaková ztráta                  28                           28                   Pa</t>
  </si>
  <si>
    <t>Výpočtová tlaková ztráta                 77                            77                   Pa</t>
  </si>
  <si>
    <t>Koncová tlaková ztráta                   127                          127                  Pa</t>
  </si>
  <si>
    <t>Průřezová rychlost                        1,8                           1,8                   m/s</t>
  </si>
  <si>
    <t>Spotřeba energie                          387                          387                   W</t>
  </si>
  <si>
    <t>Data - viz přívod</t>
  </si>
  <si>
    <t>Výtlak - EC Ventilátor</t>
  </si>
  <si>
    <t>Druh pohonu                                                            Přímý pohon</t>
  </si>
  <si>
    <t>Typ ventilátoru                                                         Vysoká účinnost</t>
  </si>
  <si>
    <t>Typ oběžného kola                                                   Plastový/Kompozitní</t>
  </si>
  <si>
    <t>Ochrana motoru                                                       Thermistor</t>
  </si>
  <si>
    <t>Nominální napětí                                                      3x400V</t>
  </si>
  <si>
    <t xml:space="preserve">                                                       (1)                    (2)</t>
  </si>
  <si>
    <t>Průtok vzduchu                                 1 800               1 800             m³/h</t>
  </si>
  <si>
    <t>Externí statický tlak                          300                  300               Pa</t>
  </si>
  <si>
    <t>Interní statický tlak                           386                  386                Pa</t>
  </si>
  <si>
    <t>Celkový statický tlak                        686                  686                 Pa</t>
  </si>
  <si>
    <t>Příkon                                             573                  573                W</t>
  </si>
  <si>
    <t>Rychlost otáček                              2 387                2 387             ot. / min</t>
  </si>
  <si>
    <t>SFPe                                             1 146                1 146             W/(m³/s)</t>
  </si>
  <si>
    <t>Celková účinnost při celkovém tlaku, 59,9                 59,9                %</t>
  </si>
  <si>
    <t>59,9 59,9 %</t>
  </si>
  <si>
    <t>Výtlak - Připojení</t>
  </si>
  <si>
    <t>Rozměry                                                                                 Ø 400 mm</t>
  </si>
  <si>
    <t xml:space="preserve">                                                          (1)               (2)</t>
  </si>
  <si>
    <t>Teplota vzduchu                                  -7,9              30,8             °C</t>
  </si>
  <si>
    <t>Relativní vlhkost vzduchu                      100              38                %</t>
  </si>
  <si>
    <t>Průtok vzduchu                                    1 800           1 800         m³/h</t>
  </si>
  <si>
    <t>Zabudovaný regulační systém</t>
  </si>
  <si>
    <t>VZT jednotka je vybavena kompletním a plně integrovaným řídícím systém.</t>
  </si>
  <si>
    <t>Rozvaděč a hlavní napájení</t>
  </si>
  <si>
    <t xml:space="preserve">Připojovací box obsahuje nezbytné komponenty jako svorkovnice, pojistky, </t>
  </si>
  <si>
    <t xml:space="preserve">napájecí zdroj 24 V AC a regulátor. Na místě je třeba připojit </t>
  </si>
  <si>
    <t xml:space="preserve">napájecí napěơ k připojovacímu boxu. Instalační Įrma nese plnou zodpovědnost </t>
  </si>
  <si>
    <t>za to, aby jakákoli další potřebná dodatečná ochrana síťového napájení byla</t>
  </si>
  <si>
    <t>provedena v souladu s místními zákonnými požadavky. Bezpečnostní vypínač</t>
  </si>
  <si>
    <t>jednotky není součásơ dodávky.</t>
  </si>
  <si>
    <t>Externí elektrické komponenty</t>
  </si>
  <si>
    <t xml:space="preserve">Teplotní čidlo do potrubí </t>
  </si>
  <si>
    <t>Uživatelské rozhraní regulace</t>
  </si>
  <si>
    <t xml:space="preserve">Regulační systém s dotykovým 7” ovladačem (tabletem) připojeným kabelem (3 m) </t>
  </si>
  <si>
    <t>k regulátoru v rozvaděči.</t>
  </si>
  <si>
    <t>Časový harmonogram</t>
  </si>
  <si>
    <t xml:space="preserve">Regulační systém má individuální časový program pro spuštění, vypnutí a přepntí </t>
  </si>
  <si>
    <t xml:space="preserve">vysokého/nízkého průtoku vzduchu pro každý den v týdnu a také </t>
  </si>
  <si>
    <t>pro dovolenou. Přepínání zimního a letního času probíhá automaticky.</t>
  </si>
  <si>
    <t>Alarmy a bezpečnostní funkce</t>
  </si>
  <si>
    <t xml:space="preserve">Pokud nastanou podmínky pro ohlášení alarmu, rozsvítí se ve spodní části </t>
  </si>
  <si>
    <t>obrazovky kontrolka.</t>
  </si>
  <si>
    <t xml:space="preserve">Alarmy se zapisují na seznam alarmů. Seznam zobrazuje typ alarmu, datum </t>
  </si>
  <si>
    <t>a čas vyhlášení alarmu a jeho typ.</t>
  </si>
  <si>
    <t>Flexibilní systém</t>
  </si>
  <si>
    <t>Regulační systém lze přenastavit tak, aby splňoval další požadavky uživatele.</t>
  </si>
  <si>
    <t>Možnosti komunikace</t>
  </si>
  <si>
    <t>Řídící jednotka obsahuje hardware a porty, které mohou být později naprogramovány technikem podle požadavků uživatele.</t>
  </si>
  <si>
    <t>Rekuperátor B</t>
  </si>
  <si>
    <t>Výkon výměníku tepla lze regulovat plynule.</t>
  </si>
  <si>
    <t>Přívodní ventilátor s EC motorem</t>
  </si>
  <si>
    <t>Přívodní ventilátor je poháněn EC-motorem s oběžným kolem přímo na hřídeli</t>
  </si>
  <si>
    <t>motoru. Všechny parametry byly nakonfigurovány a testovány z výroby.</t>
  </si>
  <si>
    <t>Odvodní ventilátor s EC motorem</t>
  </si>
  <si>
    <t xml:space="preserve">Odvodní ventilátor je poháněn EC-motorem s oběžným kolem přímo na hřídeli motoru. Všechny parametry byly nakonĮgurovány a testovány z </t>
  </si>
  <si>
    <t>Elektrický ohřívač (jednotky s EL ohřevem)</t>
  </si>
  <si>
    <t xml:space="preserve">Modulované ovládání elektrického ohřívače je umístěno ve skříni vedle ohřívače </t>
  </si>
  <si>
    <t>ve stejné sekci jako topení.</t>
  </si>
  <si>
    <t>Monitorování filtru</t>
  </si>
  <si>
    <t xml:space="preserve">Monitorování zanesení Įltrů. Tlakový limit je závislý na průtoku vzduchu. </t>
  </si>
  <si>
    <t xml:space="preserve">Nízký průtok = nízký tlakový limit, vysoký průtok = vysoký limit. Snímače </t>
  </si>
  <si>
    <t xml:space="preserve">jsou napojeny do regulačního systému. Na displeji je možné vidět aktuální tlak a </t>
  </si>
  <si>
    <t>nastavené limity pro alarm. Snímače jsou umístěny tak, jak je indikováno v diagramu.</t>
  </si>
  <si>
    <t>Rekuperace chladu</t>
  </si>
  <si>
    <t>Pokud je teplota odváděného vzduchu nižší než teplota venkovního vzduchu</t>
  </si>
  <si>
    <t>a v prostoru je požadavek na chlazení, bude aktivována rekuperace chladu.</t>
  </si>
  <si>
    <t xml:space="preserve">Signál pro výměník je reverzní a zajisơ zvýšení rekuperace chladu při rostoucím </t>
  </si>
  <si>
    <t>požadavku na chlazení.</t>
  </si>
  <si>
    <t>Konstantní teplota přiváděného vzduchu</t>
  </si>
  <si>
    <t xml:space="preserve">Regulace teploty přívodního vzduchu je založena na teplotním čidle umístěném </t>
  </si>
  <si>
    <t>v potrubí přívodního vzduchu.</t>
  </si>
  <si>
    <t xml:space="preserve">Regulace průtoku pracovního vzduchu - m3/h </t>
  </si>
  <si>
    <t>1.10</t>
  </si>
  <si>
    <t>Nasávací díl 500x600 se sítí proti ptactvu a hlodavcům</t>
  </si>
  <si>
    <t>1.15</t>
  </si>
  <si>
    <t>Tlumič hluku 500 x 600 x 2000</t>
  </si>
  <si>
    <t>Buňky G 200x500x2000 - 3 ks buněk s náběhem a výběhem</t>
  </si>
  <si>
    <t>1.16</t>
  </si>
  <si>
    <t>Tlumič hluku 500 x 400 x 1500</t>
  </si>
  <si>
    <t>Buňky G 200x500x1500 - 2 ks buněk s náběhem a výběhem</t>
  </si>
  <si>
    <t>1.20</t>
  </si>
  <si>
    <t>Regulační klapka  - ruční s aretací</t>
  </si>
  <si>
    <t>D 160</t>
  </si>
  <si>
    <t>1.21</t>
  </si>
  <si>
    <t>D 200</t>
  </si>
  <si>
    <t>1.40</t>
  </si>
  <si>
    <t>Vyúsť s vířivým výtokem vzduchu - přívodní</t>
  </si>
  <si>
    <t>300 x 300, 8 lamel</t>
  </si>
  <si>
    <t>1.41</t>
  </si>
  <si>
    <t>400 x 400, 16 lamel</t>
  </si>
  <si>
    <t>1.50</t>
  </si>
  <si>
    <t>Ohebná hadice - zvukově izolovaná</t>
  </si>
  <si>
    <t>1.51</t>
  </si>
  <si>
    <t>1.70</t>
  </si>
  <si>
    <t xml:space="preserve">Potrubí čtyřhranné sk.I - pozinkovaný plech </t>
  </si>
  <si>
    <r>
      <rPr>
        <sz val="10"/>
        <rFont val="Arial CE"/>
        <family val="0"/>
      </rPr>
      <t>m</t>
    </r>
    <r>
      <rPr>
        <vertAlign val="superscript"/>
        <sz val="10"/>
        <rFont val="Arial CE"/>
        <family val="2"/>
      </rPr>
      <t>2</t>
    </r>
  </si>
  <si>
    <t>rovné potrubní díly</t>
  </si>
  <si>
    <t>tvarové potrubní díly</t>
  </si>
  <si>
    <t>1.75</t>
  </si>
  <si>
    <t>Potrubí kruhové Spiro</t>
  </si>
  <si>
    <t>1.76</t>
  </si>
  <si>
    <t>1.77</t>
  </si>
  <si>
    <t>1.79</t>
  </si>
  <si>
    <t>Zaslepení potrubí uzavření I.etapy</t>
  </si>
  <si>
    <t>250x125</t>
  </si>
  <si>
    <t>1.81</t>
  </si>
  <si>
    <t>Izolace tepelná a hluková - 40 mm minerální vlna na Al folii</t>
  </si>
  <si>
    <t>1.82</t>
  </si>
  <si>
    <t>Izolace tepelná a hluková - 60 mm minerální vlna a oplechováním Al</t>
  </si>
  <si>
    <t>16</t>
  </si>
  <si>
    <t>1.85</t>
  </si>
  <si>
    <t xml:space="preserve">Střešní průchodka pro potrubí 400x400 </t>
  </si>
  <si>
    <t>1.90</t>
  </si>
  <si>
    <t>Spojovací, montážní a těsnící materiál</t>
  </si>
  <si>
    <t>Závěsy pro vzt jednotku</t>
  </si>
  <si>
    <t>Celkem:</t>
  </si>
  <si>
    <t>1A</t>
  </si>
  <si>
    <t>Odvod odpadního vzduchu</t>
  </si>
  <si>
    <t>1A.10</t>
  </si>
  <si>
    <t>Výfuková hlavice D 500</t>
  </si>
  <si>
    <t>1A.15</t>
  </si>
  <si>
    <t>Buňky Greif G 200x500x2000 - 3 ks buněk s náběhem a výběhem</t>
  </si>
  <si>
    <t>1A.16</t>
  </si>
  <si>
    <t>Tlumič hluku 200 x 250 x 1500 - kulisový</t>
  </si>
  <si>
    <t>Kulisa100x250x1500 - 1 ks  s náběhem a výběhem</t>
  </si>
  <si>
    <t>1A.17</t>
  </si>
  <si>
    <t>1A.20</t>
  </si>
  <si>
    <t>1A.21</t>
  </si>
  <si>
    <t>1A.22</t>
  </si>
  <si>
    <t>D 225</t>
  </si>
  <si>
    <t>1A.40</t>
  </si>
  <si>
    <t>Vyúsť s vířivým výtokem vzduchu - odvodní</t>
  </si>
  <si>
    <t>1A.41</t>
  </si>
  <si>
    <t>1A.42</t>
  </si>
  <si>
    <t xml:space="preserve">Ventil kruhový odvodní </t>
  </si>
  <si>
    <t>D 100</t>
  </si>
  <si>
    <t>1A.43</t>
  </si>
  <si>
    <t>1A.50</t>
  </si>
  <si>
    <t>1A.51</t>
  </si>
  <si>
    <t>1A.70</t>
  </si>
  <si>
    <t>1A.75</t>
  </si>
  <si>
    <t>1A.76</t>
  </si>
  <si>
    <t>1A.77</t>
  </si>
  <si>
    <t>1A.78</t>
  </si>
  <si>
    <t>1A.79</t>
  </si>
  <si>
    <t>1A.82</t>
  </si>
  <si>
    <t>1A.85</t>
  </si>
  <si>
    <t>1A.90</t>
  </si>
  <si>
    <t>2</t>
  </si>
  <si>
    <t>VĚTRÁNÍ ZASEDACÍ MÍSTNOSTI</t>
  </si>
  <si>
    <t>2.01</t>
  </si>
  <si>
    <t>Technické parametry</t>
  </si>
  <si>
    <t>Jednotka</t>
  </si>
  <si>
    <t>Délka jednotky                                1170 mm</t>
  </si>
  <si>
    <t>Šířka jednotky                                   860 mm</t>
  </si>
  <si>
    <t>Výška jednotky                               1215 mm</t>
  </si>
  <si>
    <t>Hmotnost jednotky                           188 kg</t>
  </si>
  <si>
    <t>Napětí                                             230 V</t>
  </si>
  <si>
    <t>Frekvence                                      50 Hz</t>
  </si>
  <si>
    <t>Fáze                                              1 ~</t>
  </si>
  <si>
    <t>Doporučená pojistka                     13 A</t>
  </si>
  <si>
    <t>Třída krytí                                       IP24</t>
  </si>
  <si>
    <t>Barva pláště                                  RAL9010</t>
  </si>
  <si>
    <t>Rekuperátor</t>
  </si>
  <si>
    <t>Pohon rotoru                                Proměnné otáčky</t>
  </si>
  <si>
    <t>Typ výměníku                               Rotační</t>
  </si>
  <si>
    <t>Ohřívač</t>
  </si>
  <si>
    <t>Typ ohřevu                                   Elektrický</t>
  </si>
  <si>
    <t>Příkon, elektrický ohřívač             1,67 kW</t>
  </si>
  <si>
    <t>Přívodní ventilátor</t>
  </si>
  <si>
    <t>Příkon (P1)                                  168 W</t>
  </si>
  <si>
    <t>Odvodní ventilátor</t>
  </si>
  <si>
    <t>Příkon (P1)                                 168 W</t>
  </si>
  <si>
    <t>Přívodní filtr</t>
  </si>
  <si>
    <t>Filtr, přívod vzduchu                   ePM10 50%</t>
  </si>
  <si>
    <t>Odvodní filtr</t>
  </si>
  <si>
    <t>Filtr, odvod vzduch                      ePM10 50%</t>
  </si>
  <si>
    <t>Ostatní</t>
  </si>
  <si>
    <t>Typ montáže                               Vertikální jednotky</t>
  </si>
  <si>
    <t>Přívodní strana                            Pravá</t>
  </si>
  <si>
    <t>Energetická třída</t>
  </si>
  <si>
    <t>Energetická třída, základní jednotka                       A</t>
  </si>
  <si>
    <t>Splňuje požadavky ErP:                                        2016/2018</t>
  </si>
  <si>
    <t>Základní provedení</t>
  </si>
  <si>
    <t>Vyhovuje                                                             ErP 2018</t>
  </si>
  <si>
    <t>SEC průměrné klima                                        -38,7 kWh/(m².r)</t>
  </si>
  <si>
    <t>SEC chladné klima                                           -80,9 kWh/(m².r)</t>
  </si>
  <si>
    <t>SEC teplé klima                                                -14,5 kWh/(m².r)</t>
  </si>
  <si>
    <t>Třída SEC                                                           A</t>
  </si>
  <si>
    <t>Kategorie jednotky                                             RVU</t>
  </si>
  <si>
    <t>Typ jednotky                                                      BVU</t>
  </si>
  <si>
    <t>Typ pohonu                                                        Integrovaný VSD</t>
  </si>
  <si>
    <t>Typ rekuperace(ZZT)                                         Regenerační</t>
  </si>
  <si>
    <t>Tepelná účinnost rekuperace                            82 %</t>
  </si>
  <si>
    <t>qv max                                                               954 m³/h</t>
  </si>
  <si>
    <t>P max                                                                354 W</t>
  </si>
  <si>
    <t>Hladina akustického výkonu                              39 dB(A)</t>
  </si>
  <si>
    <t>qv ref                                                                 670 m³/h</t>
  </si>
  <si>
    <t>Ps ref                                                                50 Pa</t>
  </si>
  <si>
    <t>SPI                                                                    0,239 W/(m³/h)</t>
  </si>
  <si>
    <t xml:space="preserve">CTRL                                                                0,85 </t>
  </si>
  <si>
    <t xml:space="preserve">MISC                                                                 1,1 </t>
  </si>
  <si>
    <t xml:space="preserve">Hodnota x                                                          2 </t>
  </si>
  <si>
    <t>Vnější netěsnost                                               2 %</t>
  </si>
  <si>
    <t>Vnitřní netěsnost                                              N/A %</t>
  </si>
  <si>
    <t>Carry over                                                        4 %</t>
  </si>
  <si>
    <t>Typ výrobku                                                     RAHU/AARE</t>
  </si>
  <si>
    <t>AEC průměrné klima                                      216 kWh</t>
  </si>
  <si>
    <t>AEC chladné klima                                         216 kWh</t>
  </si>
  <si>
    <t>AEC teplé klima                                              216 kWh</t>
  </si>
  <si>
    <t>AHS průměrné klima                                     4413 kWh/r</t>
  </si>
  <si>
    <t>AHS chladné klima                                        8633 kWh/r</t>
  </si>
  <si>
    <t>AHS teplé klima                                            1996 kWh/r</t>
  </si>
  <si>
    <t>Jednotky                                       Přívod                             Odvod</t>
  </si>
  <si>
    <t>Požadovaný průtok vzduchu         700                                    700                  m³/h</t>
  </si>
  <si>
    <t>Průtok vzduchu                              700                                   700                  m³/h</t>
  </si>
  <si>
    <t>Požadovaná tlaková ztráta            230                                   230                  Pa</t>
  </si>
  <si>
    <t>Tlaková ztráta                                230                                   230                  Pa</t>
  </si>
  <si>
    <t>Příkon                                            134                                   137                   W</t>
  </si>
  <si>
    <t>Otáčky                                           2339                                 2343                ot/min</t>
  </si>
  <si>
    <t>SFP čisté filtry                                                  1,4                                         kW/m³/s</t>
  </si>
  <si>
    <t>Teplota přívodního vzduchu                             20                                         °C</t>
  </si>
  <si>
    <t>Hladina akustického výkonu                       63 125 250 500 1k 2k 4k 8k      Celk.</t>
  </si>
  <si>
    <t>Přívod                                                              80   73  75   66  61 60 54 46 dB 70 dB(A)</t>
  </si>
  <si>
    <t>Přívod - sání                                                    73   65   64   51 49 45 46 33 dB 59 dB(A)</t>
  </si>
  <si>
    <t>Odvod - výtlak                                                 77   75   73   69 59 59 48 40 dB 70 dB(A)</t>
  </si>
  <si>
    <t>Odvod                                                             71   75   66   52  52 43 36 26 dB 61 dB(A)</t>
  </si>
  <si>
    <t>Okolí                                                               58   53   53   40  34 29 26 18 dB 46 dB(A)</t>
  </si>
  <si>
    <t>Hladina akustického tlaku (reverberant field)                                              Celk.</t>
  </si>
  <si>
    <t>Okolí                              (-7 dB) dB                                20m² (Sabin)                  39</t>
  </si>
  <si>
    <t>Rekuperace tepla                                                Přívod               Odvod</t>
  </si>
  <si>
    <t>Vstupní teplota vzduchu                                        -15                       20                  °C</t>
  </si>
  <si>
    <t>Výstupní teplota vzduchu                                        14                       -10                 °C</t>
  </si>
  <si>
    <t>Vstupní vlhkost vzduchu                                         90                       45                    %</t>
  </si>
  <si>
    <t>Vlhkost výstupního vzduchu                                   56                         -                     %</t>
  </si>
  <si>
    <t>Výkon rekuperátoru                                                                 6,85                           kW</t>
  </si>
  <si>
    <t>Temperature efficiency unit (EN 13141-7)                             83                               %</t>
  </si>
  <si>
    <t>Temperature efficiency component (EN 308)                        86                               %</t>
  </si>
  <si>
    <t>Humidity efficiency                                                                  82                              %</t>
  </si>
  <si>
    <t>Typ výměníku                                                                         Rotační</t>
  </si>
  <si>
    <t>Elektrický ohřívač</t>
  </si>
  <si>
    <t>Výstupní teplota vzduchu                                                    20 °C</t>
  </si>
  <si>
    <t>Vlhkost výstupního vzduchu                                                38 %</t>
  </si>
  <si>
    <t>Topný výkon                                                                       1,67 kW</t>
  </si>
  <si>
    <t>Využitý výkon                                                                      84,9 %</t>
  </si>
  <si>
    <t>Potřebný dohřev                                                                 0 kW</t>
  </si>
  <si>
    <t>Popis jednotky</t>
  </si>
  <si>
    <t>Větrací rekuperační jednotka uložená na konzolách na stěně.</t>
  </si>
  <si>
    <t>Jednotka se skládá z panelových filtrů M5/ePM10 50%,</t>
  </si>
  <si>
    <t>nízkoenergetických ventilátorů s EC motory a rotačního rekuperátoru poháněného EC</t>
  </si>
  <si>
    <t>motorem. Jednotka je doplněna elektrickým ohřívačem. Dvojitý plášť jednotky je</t>
  </si>
  <si>
    <t>vyroben z pozinkovaného ocelového plechu s RAL9016-30 a je vyplněn 30 mm</t>
  </si>
  <si>
    <t xml:space="preserve">vrstvou tepelné a protihlukové izolace z minerální vlny.
</t>
  </si>
  <si>
    <t>Pohonem rotačního rekuperátoru je plynule regulovatelný nízkoenergetický EC motor</t>
  </si>
  <si>
    <t>s minimálním příkonem.</t>
  </si>
  <si>
    <t>Řídicí systém</t>
  </si>
  <si>
    <t>Jednotka je vybavena inteligentním vestavěným řídicím systémem.</t>
  </si>
  <si>
    <t xml:space="preserve">Intuitivní dotykový ovladač je koncipován jako Smartphone a je jen jednou z možností, </t>
  </si>
  <si>
    <t>jak provoz jednotky řídit. K ovládání jednotky jsou určeny konfigurovatelné vstupy</t>
  </si>
  <si>
    <t>2.20</t>
  </si>
  <si>
    <t>Zpětná klapka D 250 - podtlaková</t>
  </si>
  <si>
    <t>2.41</t>
  </si>
  <si>
    <t>2.51</t>
  </si>
  <si>
    <t>Ohebná hadice - zvukově izolovaná - zvukově tlumící</t>
  </si>
  <si>
    <t>2.52</t>
  </si>
  <si>
    <t>D 250</t>
  </si>
  <si>
    <t>2.78</t>
  </si>
  <si>
    <t>2.90</t>
  </si>
  <si>
    <t>Konzola pro osazení vzt jednotky</t>
  </si>
  <si>
    <t>2A</t>
  </si>
  <si>
    <t>2A.20</t>
  </si>
  <si>
    <t>2A.21</t>
  </si>
  <si>
    <t>Zpětná klapka D 250 - přetlaková</t>
  </si>
  <si>
    <t>2A.40</t>
  </si>
  <si>
    <t>Odvodní anemostat</t>
  </si>
  <si>
    <t>300x300</t>
  </si>
  <si>
    <t>2A.50</t>
  </si>
  <si>
    <t>2A.52</t>
  </si>
  <si>
    <t>2A.75</t>
  </si>
  <si>
    <t>2A.77</t>
  </si>
  <si>
    <t>2A.78</t>
  </si>
  <si>
    <t>2A.90</t>
  </si>
  <si>
    <t>VĚTRÁNÍ SOCIÁLNÍCH ZAŘÍZENÍ</t>
  </si>
  <si>
    <t>3.01</t>
  </si>
  <si>
    <t>Diagonální ventilátor do kruhového potrubí,</t>
  </si>
  <si>
    <t>ultratichý ventilátor</t>
  </si>
  <si>
    <t>Otáčky 2480/2060/1610 min-1</t>
  </si>
  <si>
    <t>Příkon 59/50/45 W</t>
  </si>
  <si>
    <t>Proud 0,26/0,22/0,20 A</t>
  </si>
  <si>
    <t>Napětí 230 V</t>
  </si>
  <si>
    <t>Průtok (0 Pa) 550/450/350 m3/h</t>
  </si>
  <si>
    <t>Teplota  -20 až +60 °C</t>
  </si>
  <si>
    <t>Průměr připojení 150/160 mm</t>
  </si>
  <si>
    <t>Hmotnost 6,0 kg</t>
  </si>
  <si>
    <t>3.02</t>
  </si>
  <si>
    <t>Otáčky 2100/1650 min-1</t>
  </si>
  <si>
    <t>Příkon 27/21W</t>
  </si>
  <si>
    <t>Proud 0,12/0,10 A</t>
  </si>
  <si>
    <t>Průtok (0 Pa) 330/260  m3/h</t>
  </si>
  <si>
    <t>Teplota  -20 až +40 °C</t>
  </si>
  <si>
    <t>Průměr připojení 125 mm</t>
  </si>
  <si>
    <t>Hmotnost 5,0 kg</t>
  </si>
  <si>
    <t>3.10</t>
  </si>
  <si>
    <t>Výdechová hlavice</t>
  </si>
  <si>
    <t>3.15</t>
  </si>
  <si>
    <t>Tlumič</t>
  </si>
  <si>
    <t>D225 - 600</t>
  </si>
  <si>
    <t>3.20</t>
  </si>
  <si>
    <t>D 125</t>
  </si>
  <si>
    <t>3.21</t>
  </si>
  <si>
    <t>Zpětná klapka</t>
  </si>
  <si>
    <t>3.40</t>
  </si>
  <si>
    <t>3.41</t>
  </si>
  <si>
    <t>3.51</t>
  </si>
  <si>
    <t xml:space="preserve">Ohebná hadice </t>
  </si>
  <si>
    <t>3.52</t>
  </si>
  <si>
    <t>Ohebná hadice</t>
  </si>
  <si>
    <t>3.75</t>
  </si>
  <si>
    <t>3.76</t>
  </si>
  <si>
    <t>3.77</t>
  </si>
  <si>
    <t>3.78</t>
  </si>
  <si>
    <t>3.85</t>
  </si>
  <si>
    <t>Střešní průchodka pro potrubí D 225</t>
  </si>
  <si>
    <t>3.90</t>
  </si>
  <si>
    <t>CHLAZENÍ</t>
  </si>
  <si>
    <t>2. NP</t>
  </si>
  <si>
    <t>4.01</t>
  </si>
  <si>
    <t>VENKOVNÍ JEDNOTKA</t>
  </si>
  <si>
    <t>Chladící /topný výkon: 28/ 31,5 kW</t>
  </si>
  <si>
    <t>Chladící/topný příkon  5,49/5,86 kW</t>
  </si>
  <si>
    <t>účinnost EER:                  5.1</t>
  </si>
  <si>
    <t xml:space="preserve">účinnost SEER:                9.11 </t>
  </si>
  <si>
    <t>účinnost COP:                 5.37</t>
  </si>
  <si>
    <t>účinnost SCOP:              4.52</t>
  </si>
  <si>
    <t>Zdroj napětí (V, fáze, Hz)     380 – 415, 3+N, 50</t>
  </si>
  <si>
    <t>Provozní el. proud: 9,2/9,8 A</t>
  </si>
  <si>
    <t xml:space="preserve">Doporučené jištění 32 A </t>
  </si>
  <si>
    <t>Akustický tlak 60 dB(A)</t>
  </si>
  <si>
    <t>Rozměry: 920/740/1858 mm, hmotnost: 231 kg</t>
  </si>
  <si>
    <t>Celková délka vedení (m)        1000</t>
  </si>
  <si>
    <t>Max. výškový rozdíl (m)          50</t>
  </si>
  <si>
    <t xml:space="preserve">Typ chladiva / množství (kg) / max. množství (kg)     R410A / 6,2 / 29,4 </t>
  </si>
  <si>
    <t>GWP/ekvivalent CO2 (t)/ekvivalent CO2 max. (t)       2088 / 13,57 / 61,39</t>
  </si>
  <si>
    <t>průměr připojení chladiva Ø (mm) kap./plyn       10/22</t>
  </si>
  <si>
    <t>Včetně centrálního ovladače EW-50E</t>
  </si>
  <si>
    <t xml:space="preserve">Systémové uložení na pružné tlumící pražce, výška uložení 500 mm </t>
  </si>
  <si>
    <t>4.203</t>
  </si>
  <si>
    <t>VNITŘNÍ KAZETOVÁ JEDNOTKA</t>
  </si>
  <si>
    <t>chladící/ topný výkon celkový 3,6/4,0 kW</t>
  </si>
  <si>
    <t>chladící/ topný příkon 0,02/0,02 kW</t>
  </si>
  <si>
    <t>proud vzduchu (m3/ h)   420 / 480 / 570</t>
  </si>
  <si>
    <t>hladina akustického tlaku (dB(A)  26 / 30 / 34</t>
  </si>
  <si>
    <t>rozměry (mm)        570 (625)/570 (625)/ 245 (10)</t>
  </si>
  <si>
    <t>hmotnost (kg)      15 (3)</t>
  </si>
  <si>
    <t>průměr připojení chladiva Ø (mm) kap./plyn       6/12</t>
  </si>
  <si>
    <t>zdroj napětí (V, fáze, Hz)     220 – 240, 1, 50</t>
  </si>
  <si>
    <t>provozní el. proud (A)        0,23/0,18</t>
  </si>
  <si>
    <t>včetně čerpadla kondenzátu a nástěnného ovladače</t>
  </si>
  <si>
    <t>Dotykový kabelový ovladač PAR-33MAA</t>
  </si>
  <si>
    <t>včetně propojení ovladače</t>
  </si>
  <si>
    <t>4.204</t>
  </si>
  <si>
    <t>VNITŘNÍ NÁSTĚNNÁ JEDNOTKA</t>
  </si>
  <si>
    <t>chladící/ topný výkon celkový 2,2/2,5 kW</t>
  </si>
  <si>
    <t>chladící/ topný příkon 0,02 kW</t>
  </si>
  <si>
    <t>proud vzduchu (m3/min)   4,0/4,4/4,9/5,4</t>
  </si>
  <si>
    <t>akustický tlak (dB(A)   22/26/29/31</t>
  </si>
  <si>
    <t>akustický výkon (dB(A)) 45/48/50/52</t>
  </si>
  <si>
    <t>rozměry (mm)        299/773/237</t>
  </si>
  <si>
    <t>hmotnost (kg)      11</t>
  </si>
  <si>
    <t>provozní el. proud (A)        0,2</t>
  </si>
  <si>
    <t>4.208</t>
  </si>
  <si>
    <t>4.209</t>
  </si>
  <si>
    <t>chladící/ topný výkon celkový 1,7/1,9 kW</t>
  </si>
  <si>
    <t>proud vzduchu (m3/min)   4,0/4,2/4,4/4,7</t>
  </si>
  <si>
    <t>akustický tlak (dB(A)    22/24/26/28</t>
  </si>
  <si>
    <t>akustický výkon (dB(A)   44/45/47/49</t>
  </si>
  <si>
    <t>4.210</t>
  </si>
  <si>
    <t>4.211</t>
  </si>
  <si>
    <t>4.212</t>
  </si>
  <si>
    <t>4.213</t>
  </si>
  <si>
    <t>chladící/ topný výkon celkový 2,8/3,2 kW</t>
  </si>
  <si>
    <t>chladící/ topný příkon 0,03 kW</t>
  </si>
  <si>
    <t>proud vzduchu (m3/min)   4,0/4,6/5,4/6,7</t>
  </si>
  <si>
    <t>akustický tlak (dB(A)   22/27/31/35</t>
  </si>
  <si>
    <t>akustický výkon (dB(A)) 46/49/52/56</t>
  </si>
  <si>
    <t>4.10</t>
  </si>
  <si>
    <t>Chladivové rozvody kompletní, potrubí vč náplní</t>
  </si>
  <si>
    <t>včetě T rozboček, izolací</t>
  </si>
  <si>
    <t>ovládací a komunikační projení propojení vnitřních a vnější jednotky</t>
  </si>
  <si>
    <t>propojení nástěnných ovladačů a jednotek, pájení v ochranné atmosféře</t>
  </si>
  <si>
    <t>P1</t>
  </si>
  <si>
    <t>Potrubí chladivové 9,52/22,2</t>
  </si>
  <si>
    <t>P2</t>
  </si>
  <si>
    <t>Potrubí chladivové 6,35/12,7</t>
  </si>
  <si>
    <t>J1</t>
  </si>
  <si>
    <t xml:space="preserve">Rozbočovací díly T  - kapalina +plyn </t>
  </si>
  <si>
    <t>4.90</t>
  </si>
  <si>
    <t>Montážní, spojovací a těsnící materíál</t>
  </si>
  <si>
    <t>Materiál na podpěry a závěsy potrubí, uložení jednotek</t>
  </si>
  <si>
    <t>Střešní průchodka pro chladivové potrubí</t>
  </si>
  <si>
    <t>4.95</t>
  </si>
  <si>
    <t>Protipožární ucpávky</t>
  </si>
  <si>
    <t>sada</t>
  </si>
  <si>
    <t>4.96</t>
  </si>
  <si>
    <t>Stavební přípomoci</t>
  </si>
  <si>
    <t xml:space="preserve">zhotovení prostupů pro instalaci rozvodů chladiva a prodrátování </t>
  </si>
  <si>
    <t>SO 02 – VZT – 2. etapa</t>
  </si>
  <si>
    <t>1.17</t>
  </si>
  <si>
    <t>Tlumič hluku 400 x 250 x 2000</t>
  </si>
  <si>
    <t>kulisy 100x250x2000 - 2 ks kulis s náběhem a výběhem</t>
  </si>
  <si>
    <t>1.25</t>
  </si>
  <si>
    <t>Požární klapka</t>
  </si>
  <si>
    <t>315 x 250, ovládáni ruční a teplotní s koncovým spínačem</t>
  </si>
  <si>
    <t>1.26</t>
  </si>
  <si>
    <t>200 x 160, ovládáni ruční a teplotní s koncovým spínačem</t>
  </si>
  <si>
    <t>5</t>
  </si>
  <si>
    <t>1.80</t>
  </si>
  <si>
    <t xml:space="preserve">Izolace protipožární - požární odolnost izolace dle PBŘ </t>
  </si>
  <si>
    <t>8</t>
  </si>
  <si>
    <t>při doizolování potrubí k požární klapce musí odpovídat izolace certifikovanému provedení</t>
  </si>
  <si>
    <t>dle Technických podmínek výrobce klapek</t>
  </si>
  <si>
    <t>1A.25</t>
  </si>
  <si>
    <t>1A.26</t>
  </si>
  <si>
    <t>200 x 160,  ovládáni ruční a teplotní s koncovým spínačem</t>
  </si>
  <si>
    <t>1A.80</t>
  </si>
  <si>
    <t>tichý potrubní ventilátor s doběhem</t>
  </si>
  <si>
    <t>Otáčky 2400 min-1</t>
  </si>
  <si>
    <t>Výkon 29 W</t>
  </si>
  <si>
    <t>Proud 0,17 A</t>
  </si>
  <si>
    <t>Průtok (0 Pa) 180  m3/h</t>
  </si>
  <si>
    <t>Akustický tlak (dB(A))  24</t>
  </si>
  <si>
    <t>Průměr připojení 100 mm</t>
  </si>
  <si>
    <t>Hmotnost 1,4 kg</t>
  </si>
  <si>
    <t>Protidešťová žaluzie v provedení plast</t>
  </si>
  <si>
    <t>DN 160, prodloužené kotvení přes vrstvu fasádní tepelné izolace tl. 160 mm</t>
  </si>
  <si>
    <t>3.50</t>
  </si>
  <si>
    <t>3.80</t>
  </si>
  <si>
    <t>Tepelná izolace</t>
  </si>
  <si>
    <t>min. vlna na Al folii - 40 mm</t>
  </si>
  <si>
    <t>4.106</t>
  </si>
  <si>
    <t>4.107</t>
  </si>
  <si>
    <t>Technický standard MITSUBISHI ELECTRIC PKFY-P15VLM-E</t>
  </si>
  <si>
    <t>4.108</t>
  </si>
  <si>
    <t>4.109</t>
  </si>
  <si>
    <t>4.70</t>
  </si>
  <si>
    <t>Chladivové rozvody kompletní, potrubí vč. náplní a izolací</t>
  </si>
  <si>
    <t xml:space="preserve">Náplň chladiva </t>
  </si>
  <si>
    <t>Doplnění chladiva - celé potrubí + jednotka</t>
  </si>
  <si>
    <t>Materiál na podpěry a závěsy</t>
  </si>
  <si>
    <t>Stavební přpomoci</t>
  </si>
  <si>
    <t xml:space="preserve">zhotovení porstupů pro instalaci rozvodů chladiva a prodrátování </t>
  </si>
  <si>
    <t xml:space="preserve">4       </t>
  </si>
  <si>
    <t xml:space="preserve">Neoceněný soupis prací  </t>
  </si>
  <si>
    <t>SO 01 – UT – 1. etapa</t>
  </si>
  <si>
    <t>D.1.4.1. Vytápění</t>
  </si>
  <si>
    <t>Poř.</t>
  </si>
  <si>
    <t>Cena</t>
  </si>
  <si>
    <t>číslo</t>
  </si>
  <si>
    <t xml:space="preserve">Měrná </t>
  </si>
  <si>
    <t>Množství</t>
  </si>
  <si>
    <t>pol.</t>
  </si>
  <si>
    <t>položky</t>
  </si>
  <si>
    <t>jednotka</t>
  </si>
  <si>
    <t>jednotková</t>
  </si>
  <si>
    <t>celkem</t>
  </si>
  <si>
    <t>před.cena</t>
  </si>
  <si>
    <t>Přesun hmot pro izolace tepelné</t>
  </si>
  <si>
    <t>sbr</t>
  </si>
  <si>
    <t xml:space="preserve">před.cena montáže izolace Cu. potrubí </t>
  </si>
  <si>
    <t>Izolace návlekovou izolací z PE 18/20</t>
  </si>
  <si>
    <t>Izolace návlekovou izolací z PE 22/20</t>
  </si>
  <si>
    <t>733</t>
  </si>
  <si>
    <t>Ústřední vytápění - rozvodné potrubí</t>
  </si>
  <si>
    <t>Přesun hmot pro rozvody potrubí</t>
  </si>
  <si>
    <t>před.cena provedení prostupů, drážek vč. zapravení</t>
  </si>
  <si>
    <t>7</t>
  </si>
  <si>
    <t>montáž Cu. potrubí</t>
  </si>
  <si>
    <t>Cu potrubí 15x1, vč. fitinek</t>
  </si>
  <si>
    <t>9</t>
  </si>
  <si>
    <t>Cu potrubí 22x1, vč. fitinek</t>
  </si>
  <si>
    <t>10</t>
  </si>
  <si>
    <t>Zkouška těsnosti Cu potrubí</t>
  </si>
  <si>
    <t>734</t>
  </si>
  <si>
    <t>Ústřední vytápění - armatury</t>
  </si>
  <si>
    <t>11</t>
  </si>
  <si>
    <t>Přesun hmot pro armatury</t>
  </si>
  <si>
    <t>12</t>
  </si>
  <si>
    <t>montáž armatur</t>
  </si>
  <si>
    <t>13</t>
  </si>
  <si>
    <t>Termostat. hlavice ruční pro tělesa VK</t>
  </si>
  <si>
    <t>14</t>
  </si>
  <si>
    <t>H připojení ( šroubení ) DN15 pro tělesa VK</t>
  </si>
  <si>
    <t>15</t>
  </si>
  <si>
    <t>Připoj. set (ventil+šroubení DN15 ) vč. termostatické hlavice pro vertikální tělesa a top.žebřík</t>
  </si>
  <si>
    <t>Odvzdušnění</t>
  </si>
  <si>
    <t>17</t>
  </si>
  <si>
    <t>Termostat. hlavice ruční pro tělesa stávající</t>
  </si>
  <si>
    <t>18</t>
  </si>
  <si>
    <t>indikátory topných nákladů</t>
  </si>
  <si>
    <t>735</t>
  </si>
  <si>
    <t>Ústřední vytápění - otopná plocha</t>
  </si>
  <si>
    <t>19</t>
  </si>
  <si>
    <t>Přesun hmot  pro tělesa</t>
  </si>
  <si>
    <t>20</t>
  </si>
  <si>
    <t>montáž radiátorů</t>
  </si>
  <si>
    <t>21</t>
  </si>
  <si>
    <t>Radiátor deskový v provedení VK, 10-050080</t>
  </si>
  <si>
    <t>22</t>
  </si>
  <si>
    <t>Radiátor deskový v provedení VK, 11-050070</t>
  </si>
  <si>
    <t>23</t>
  </si>
  <si>
    <t>Radiátor deskový v provedení VK, 11-050160</t>
  </si>
  <si>
    <t>24</t>
  </si>
  <si>
    <t>Radiátor deskový v provedení PLAN VK, 11-050160, + barva dle výběru</t>
  </si>
  <si>
    <t>25</t>
  </si>
  <si>
    <t>Radiátor vertikální se střed. připojením v provedení PLAN 10-180040 + barva dle výběru</t>
  </si>
  <si>
    <t>26</t>
  </si>
  <si>
    <t>Radiátor vertikální se střed. připojením v provedení PLAN 10-180060 + barva dle výběru</t>
  </si>
  <si>
    <t>27</t>
  </si>
  <si>
    <t>Radiátor vertikální se střed. připojením v provedení PLAN 20-200060 + barva dle výběru</t>
  </si>
  <si>
    <t>28</t>
  </si>
  <si>
    <t>Radiátor vertikální se střed. připojením v provedení PLAN 20-200090 + barva dle výběru</t>
  </si>
  <si>
    <t>29</t>
  </si>
  <si>
    <t>Topný žebřík 1820/450 + elektro patrona 300W</t>
  </si>
  <si>
    <t>783</t>
  </si>
  <si>
    <t>Nátěry, ostatní</t>
  </si>
  <si>
    <t>30</t>
  </si>
  <si>
    <t>HZS</t>
  </si>
  <si>
    <t>proplach, topná zkouška,</t>
  </si>
  <si>
    <t>31</t>
  </si>
  <si>
    <t>synt. nátěry Cu. potrubí</t>
  </si>
  <si>
    <t>32</t>
  </si>
  <si>
    <t>Demontáže stávajícíh radiátorů vč. armatur a přípojek</t>
  </si>
  <si>
    <t>Demontáže stávajícího trubního rozvodu</t>
  </si>
  <si>
    <t>34</t>
  </si>
  <si>
    <t>Odvoz demont. materiálu</t>
  </si>
  <si>
    <t>35</t>
  </si>
  <si>
    <t>vypracování dokumentace skut. provedení stavby</t>
  </si>
  <si>
    <t>36</t>
  </si>
  <si>
    <t>vypuštění a opětovné napuštění topného systému</t>
  </si>
  <si>
    <t>37</t>
  </si>
  <si>
    <t>napojení na stáv. rozvod, zablindování apod…</t>
  </si>
  <si>
    <t>38</t>
  </si>
  <si>
    <t>Demontáže stávajících radiátorů a po proplachu opětovná montáž a připojení na UT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</si>
</sst>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@"/>
    <numFmt numFmtId="166" formatCode="D/M/YYYY"/>
    <numFmt numFmtId="167" formatCode="0"/>
    <numFmt numFmtId="168" formatCode="#,##0.00"/>
    <numFmt numFmtId="169" formatCode="#,##0"/>
    <numFmt numFmtId="170" formatCode="#,##0.00000"/>
    <numFmt numFmtId="171" formatCode="#,##0.00&quot; Kč&quot;"/>
    <numFmt numFmtId="172" formatCode="0.00\ %"/>
    <numFmt numFmtId="173" formatCode="#,##0.00&quot; Kč&quot;;\-#,##0.00&quot; Kč&quot;"/>
    <numFmt numFmtId="174" formatCode="#,##0&quot; Kč&quot;"/>
    <numFmt numFmtId="175" formatCode="#,##0&quot; Kč&quot;;[RED]\-#,##0&quot; Kč&quot;"/>
    <numFmt numFmtId="176" formatCode="#,##0.00\ _K_č"/>
    <numFmt numFmtId="177" formatCode="MMM/YY"/>
    <numFmt numFmtId="178" formatCode="0\ %"/>
    <numFmt numFmtId="179" formatCode="#,##0.0"/>
  </numFmts>
  <fonts count="42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10"/>
      <color rgb="FF000000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9"/>
      <color rgb="FF000000"/>
      <name val="Tahoma"/>
      <family val="2"/>
    </font>
    <font>
      <sz val="8"/>
      <name val="Arial CE"/>
      <family val="0"/>
    </font>
    <font>
      <sz val="8"/>
      <color rgb="FF0000FF"/>
      <name val="Arial CE"/>
      <family val="0"/>
    </font>
    <font>
      <sz val="8"/>
      <color rgb="FF00800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  <font>
      <i/>
      <sz val="10"/>
      <name val="Arial CE"/>
      <family val="2"/>
    </font>
    <font>
      <b/>
      <sz val="18"/>
      <name val="Arial CE"/>
      <family val="2"/>
    </font>
    <font>
      <sz val="10"/>
      <color rgb="FFFFFFFF"/>
      <name val="Arial CE"/>
      <family val="2"/>
    </font>
    <font>
      <sz val="9"/>
      <color rgb="FFFFFFFF"/>
      <name val="Arial CE"/>
      <family val="2"/>
    </font>
    <font>
      <sz val="9"/>
      <color rgb="FFFFFFFF"/>
      <name val="Arial"/>
      <family val="2"/>
    </font>
    <font>
      <b/>
      <sz val="10"/>
      <color rgb="FF000000"/>
      <name val="Arial"/>
      <family val="2"/>
    </font>
    <font>
      <b/>
      <sz val="14"/>
      <name val="Arial"/>
      <family val="2"/>
    </font>
    <font>
      <b/>
      <sz val="8"/>
      <name val="Arial CE"/>
      <family val="0"/>
    </font>
    <font>
      <sz val="8"/>
      <color rgb="FFFF0000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10"/>
      <name val="Arial CE"/>
      <family val="2"/>
    </font>
    <font>
      <b/>
      <sz val="8"/>
      <color rgb="FF000000"/>
      <name val="Arial"/>
      <family val="2"/>
    </font>
    <font>
      <i/>
      <sz val="8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0"/>
      <name val="Arial CE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/>
      <right/>
      <top style="thick"/>
      <bottom style="double"/>
    </border>
    <border>
      <left/>
      <right/>
      <top style="double"/>
      <bottom style="double"/>
    </border>
    <border>
      <left/>
      <right/>
      <top/>
      <bottom style="medium">
        <color rgb="FFCCCCCC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72" fontId="0" fillId="0" borderId="0" applyProtection="0">
      <alignment/>
    </xf>
  </cellStyleXfs>
  <cellXfs count="491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0" xfId="0" applyFont="1" applyBorder="1" applyAlignment="1" applyProtection="1">
      <alignment horizontal="left" wrapText="1"/>
      <protection hidden="1"/>
    </xf>
    <xf numFmtId="164" fontId="0" fillId="0" borderId="0" xfId="0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0" fillId="0" borderId="3" xfId="0" applyBorder="1" applyAlignment="1" applyProtection="1">
      <alignment/>
      <protection hidden="1"/>
    </xf>
    <xf numFmtId="164" fontId="5" fillId="3" borderId="3" xfId="0" applyFont="1" applyBorder="1" applyAlignment="1" applyProtection="1">
      <alignment horizontal="left" vertical="center" indent="1"/>
      <protection hidden="1"/>
    </xf>
    <xf numFmtId="165" fontId="6" fillId="3" borderId="0" xfId="0" applyFont="1" applyBorder="1" applyAlignment="1" applyProtection="1">
      <alignment horizontal="left" vertical="center"/>
      <protection hidden="1"/>
    </xf>
    <xf numFmtId="165" fontId="6" fillId="3" borderId="4" xfId="0" applyFont="1" applyBorder="1" applyAlignment="1" applyProtection="1">
      <alignment horizontal="center" vertical="center" shrinkToFit="1"/>
      <protection hidden="1"/>
    </xf>
    <xf numFmtId="166" fontId="3" fillId="0" borderId="0" xfId="0" applyFont="1" applyAlignment="1" applyProtection="1">
      <alignment horizontal="left"/>
      <protection hidden="1"/>
    </xf>
    <xf numFmtId="164" fontId="0" fillId="3" borderId="3" xfId="0" applyFont="1" applyBorder="1" applyAlignment="1" applyProtection="1">
      <alignment horizontal="left" vertical="center" indent="1"/>
      <protection hidden="1"/>
    </xf>
    <xf numFmtId="164" fontId="2" fillId="3" borderId="0" xfId="0" applyFont="1" applyBorder="1" applyAlignment="1" applyProtection="1">
      <alignment horizontal="left" vertical="center"/>
      <protection hidden="1"/>
    </xf>
    <xf numFmtId="165" fontId="2" fillId="3" borderId="5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left" vertical="center" indent="1"/>
      <protection hidden="1"/>
    </xf>
    <xf numFmtId="164" fontId="0" fillId="3" borderId="7" xfId="0" applyFont="1" applyBorder="1" applyAlignment="1" applyProtection="1">
      <alignment/>
      <protection hidden="1"/>
    </xf>
    <xf numFmtId="165" fontId="2" fillId="3" borderId="7" xfId="0" applyFont="1" applyBorder="1" applyAlignment="1" applyProtection="1">
      <alignment horizontal="left" vertical="center"/>
      <protection hidden="1"/>
    </xf>
    <xf numFmtId="164" fontId="2" fillId="3" borderId="7" xfId="0" applyFont="1" applyBorder="1" applyAlignment="1" applyProtection="1">
      <alignment/>
      <protection hidden="1"/>
    </xf>
    <xf numFmtId="164" fontId="2" fillId="3" borderId="7" xfId="0" applyFont="1" applyBorder="1" applyAlignment="1" applyProtection="1">
      <alignment/>
      <protection hidden="1"/>
    </xf>
    <xf numFmtId="164" fontId="2" fillId="3" borderId="8" xfId="0" applyFont="1" applyBorder="1" applyAlignment="1" applyProtection="1">
      <alignment/>
      <protection hidden="1"/>
    </xf>
    <xf numFmtId="164" fontId="0" fillId="0" borderId="3" xfId="0" applyFont="1" applyBorder="1" applyAlignment="1" applyProtection="1">
      <alignment horizontal="left" vertical="center" indent="1"/>
      <protection hidden="1"/>
    </xf>
    <xf numFmtId="164" fontId="0" fillId="0" borderId="0" xfId="0" applyBorder="1" applyAlignment="1" applyProtection="1">
      <alignment/>
      <protection hidden="1"/>
    </xf>
    <xf numFmtId="165" fontId="0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right" vertical="center"/>
      <protection hidden="1"/>
    </xf>
    <xf numFmtId="165" fontId="2" fillId="0" borderId="0" xfId="0" applyFont="1" applyBorder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/>
      <protection hidden="1"/>
    </xf>
    <xf numFmtId="164" fontId="2" fillId="0" borderId="3" xfId="0" applyFont="1" applyBorder="1" applyAlignment="1" applyProtection="1">
      <alignment horizontal="left" vertical="center" indent="1"/>
      <protection hidden="1"/>
    </xf>
    <xf numFmtId="164" fontId="2" fillId="0" borderId="6" xfId="0" applyFont="1" applyBorder="1" applyAlignment="1" applyProtection="1">
      <alignment horizontal="left" vertical="center" indent="1"/>
      <protection hidden="1"/>
    </xf>
    <xf numFmtId="165" fontId="2" fillId="0" borderId="7" xfId="0" applyFont="1" applyBorder="1" applyAlignment="1" applyProtection="1">
      <alignment horizontal="right" vertical="center"/>
      <protection hidden="1"/>
    </xf>
    <xf numFmtId="165" fontId="2" fillId="0" borderId="7" xfId="0" applyFont="1" applyBorder="1" applyAlignment="1" applyProtection="1">
      <alignment horizontal="left" vertical="center"/>
      <protection hidden="1"/>
    </xf>
    <xf numFmtId="164" fontId="2" fillId="0" borderId="7" xfId="0" applyFont="1" applyBorder="1" applyAlignment="1" applyProtection="1">
      <alignment vertical="center"/>
      <protection hidden="1"/>
    </xf>
    <xf numFmtId="164" fontId="0" fillId="0" borderId="7" xfId="0" applyFont="1" applyBorder="1" applyAlignment="1" applyProtection="1">
      <alignment vertical="center"/>
      <protection hidden="1"/>
    </xf>
    <xf numFmtId="164" fontId="0" fillId="0" borderId="8" xfId="0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6" xfId="0" applyBorder="1" applyAlignment="1" applyProtection="1">
      <alignment horizontal="left" indent="1"/>
      <protection hidden="1"/>
    </xf>
    <xf numFmtId="164" fontId="2" fillId="0" borderId="7" xfId="0" applyFont="1" applyBorder="1" applyAlignment="1" applyProtection="1">
      <alignment horizontal="right" vertical="center"/>
      <protection hidden="1"/>
    </xf>
    <xf numFmtId="164" fontId="2" fillId="0" borderId="7" xfId="0" applyFont="1" applyBorder="1" applyAlignment="1" applyProtection="1">
      <alignment horizontal="left" vertical="center"/>
      <protection hidden="1"/>
    </xf>
    <xf numFmtId="164" fontId="0" fillId="0" borderId="7" xfId="0" applyBorder="1" applyAlignment="1" applyProtection="1">
      <alignment vertical="center"/>
      <protection hidden="1"/>
    </xf>
    <xf numFmtId="164" fontId="0" fillId="0" borderId="7" xfId="0" applyBorder="1" applyAlignment="1" applyProtection="1">
      <alignment/>
      <protection hidden="1"/>
    </xf>
    <xf numFmtId="164" fontId="0" fillId="0" borderId="7" xfId="0" applyBorder="1" applyAlignment="1" applyProtection="1">
      <alignment horizontal="right"/>
      <protection hidden="1"/>
    </xf>
    <xf numFmtId="165" fontId="7" fillId="0" borderId="9" xfId="0" applyFont="1" applyBorder="1" applyAlignment="1" applyProtection="1">
      <alignment horizontal="left" vertical="center"/>
      <protection hidden="1"/>
    </xf>
    <xf numFmtId="164" fontId="0" fillId="0" borderId="7" xfId="0" applyFont="1" applyBorder="1" applyAlignment="1" applyProtection="1">
      <alignment horizontal="right" vertical="center"/>
      <protection hidden="1"/>
    </xf>
    <xf numFmtId="164" fontId="0" fillId="0" borderId="10" xfId="0" applyFont="1" applyBorder="1" applyAlignment="1" applyProtection="1">
      <alignment horizontal="left" vertical="top" indent="1"/>
      <protection hidden="1"/>
    </xf>
    <xf numFmtId="164" fontId="0" fillId="0" borderId="9" xfId="0" applyBorder="1" applyAlignment="1" applyProtection="1">
      <alignment vertical="top"/>
      <protection hidden="1"/>
    </xf>
    <xf numFmtId="164" fontId="2" fillId="0" borderId="9" xfId="0" applyFont="1" applyBorder="1" applyAlignment="1" applyProtection="1">
      <alignment horizontal="left" vertical="top"/>
      <protection hidden="1"/>
    </xf>
    <xf numFmtId="164" fontId="2" fillId="0" borderId="9" xfId="0" applyFont="1" applyBorder="1" applyAlignment="1" applyProtection="1">
      <alignment vertical="center"/>
      <protection hidden="1"/>
    </xf>
    <xf numFmtId="164" fontId="0" fillId="0" borderId="9" xfId="0" applyFont="1" applyBorder="1" applyAlignment="1" applyProtection="1">
      <alignment horizontal="right" vertical="center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7" xfId="0" applyBorder="1" applyAlignment="1" applyProtection="1">
      <alignment horizontal="left"/>
      <protection hidden="1"/>
    </xf>
    <xf numFmtId="167" fontId="0" fillId="0" borderId="7" xfId="0" applyFont="1" applyBorder="1" applyAlignment="1" applyProtection="1">
      <alignment horizontal="right" indent="1"/>
      <protection hidden="1"/>
    </xf>
    <xf numFmtId="164" fontId="0" fillId="0" borderId="7" xfId="0" applyFont="1" applyBorder="1" applyAlignment="1" applyProtection="1">
      <alignment horizontal="right" indent="1"/>
      <protection hidden="1"/>
    </xf>
    <xf numFmtId="164" fontId="0" fillId="0" borderId="8" xfId="0" applyFont="1" applyBorder="1" applyAlignment="1" applyProtection="1">
      <alignment horizontal="right" indent="1"/>
      <protection hidden="1"/>
    </xf>
    <xf numFmtId="165" fontId="0" fillId="0" borderId="3" xfId="0" applyFont="1" applyBorder="1" applyAlignment="1" applyProtection="1">
      <alignment/>
      <protection hidden="1"/>
    </xf>
    <xf numFmtId="165" fontId="0" fillId="0" borderId="11" xfId="0" applyFont="1" applyBorder="1" applyAlignment="1" applyProtection="1">
      <alignment horizontal="left" vertical="center" indent="1"/>
      <protection hidden="1"/>
    </xf>
    <xf numFmtId="164" fontId="0" fillId="0" borderId="12" xfId="0" applyBorder="1" applyAlignment="1" applyProtection="1">
      <alignment horizontal="left" vertical="center"/>
      <protection hidden="1"/>
    </xf>
    <xf numFmtId="164" fontId="0" fillId="0" borderId="12" xfId="0" applyBorder="1" applyAlignment="1" applyProtection="1">
      <alignment/>
      <protection hidden="1"/>
    </xf>
    <xf numFmtId="168" fontId="8" fillId="0" borderId="13" xfId="0" applyFont="1" applyBorder="1" applyAlignment="1" applyProtection="1">
      <alignment horizontal="right" vertical="center" indent="1"/>
      <protection hidden="1"/>
    </xf>
    <xf numFmtId="168" fontId="8" fillId="0" borderId="14" xfId="0" applyFont="1" applyBorder="1" applyAlignment="1" applyProtection="1">
      <alignment horizontal="center" vertical="center"/>
      <protection hidden="1"/>
    </xf>
    <xf numFmtId="168" fontId="8" fillId="0" borderId="15" xfId="0" applyFont="1" applyBorder="1" applyAlignment="1" applyProtection="1">
      <alignment horizontal="right" vertical="center" indent="1"/>
      <protection hidden="1"/>
    </xf>
    <xf numFmtId="168" fontId="8" fillId="0" borderId="16" xfId="0" applyFont="1" applyBorder="1" applyAlignment="1" applyProtection="1">
      <alignment horizontal="right" vertical="center" indent="1"/>
      <protection hidden="1"/>
    </xf>
    <xf numFmtId="164" fontId="2" fillId="0" borderId="11" xfId="0" applyFont="1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horizontal="left" vertical="center"/>
      <protection hidden="1"/>
    </xf>
    <xf numFmtId="164" fontId="2" fillId="0" borderId="12" xfId="0" applyFont="1" applyBorder="1" applyAlignment="1" applyProtection="1">
      <alignment/>
      <protection hidden="1"/>
    </xf>
    <xf numFmtId="168" fontId="9" fillId="0" borderId="13" xfId="0" applyFont="1" applyBorder="1" applyAlignment="1" applyProtection="1">
      <alignment horizontal="right" vertical="center" indent="1"/>
      <protection hidden="1"/>
    </xf>
    <xf numFmtId="168" fontId="9" fillId="0" borderId="14" xfId="0" applyFont="1" applyBorder="1" applyAlignment="1" applyProtection="1">
      <alignment horizontal="right" vertical="center" indent="1"/>
      <protection hidden="1"/>
    </xf>
    <xf numFmtId="164" fontId="0" fillId="0" borderId="11" xfId="0" applyFont="1" applyBorder="1" applyAlignment="1" applyProtection="1">
      <alignment horizontal="left" indent="1"/>
      <protection hidden="1"/>
    </xf>
    <xf numFmtId="167" fontId="2" fillId="0" borderId="12" xfId="0" applyFont="1" applyBorder="1" applyAlignment="1" applyProtection="1">
      <alignment horizontal="right" vertical="center"/>
      <protection hidden="1"/>
    </xf>
    <xf numFmtId="164" fontId="0" fillId="0" borderId="12" xfId="0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vertical="center"/>
      <protection hidden="1"/>
    </xf>
    <xf numFmtId="165" fontId="0" fillId="0" borderId="17" xfId="0" applyFont="1" applyBorder="1" applyAlignment="1" applyProtection="1">
      <alignment horizontal="left" vertical="center"/>
      <protection hidden="1"/>
    </xf>
    <xf numFmtId="164" fontId="0" fillId="0" borderId="11" xfId="0" applyFont="1" applyBorder="1" applyAlignment="1" applyProtection="1">
      <alignment horizontal="left" vertical="center" indent="1"/>
      <protection hidden="1"/>
    </xf>
    <xf numFmtId="167" fontId="2" fillId="0" borderId="15" xfId="0" applyFont="1" applyBorder="1" applyAlignment="1" applyProtection="1">
      <alignment horizontal="right" vertical="center"/>
      <protection hidden="1"/>
    </xf>
    <xf numFmtId="168" fontId="9" fillId="0" borderId="15" xfId="0" applyFont="1" applyBorder="1" applyAlignment="1" applyProtection="1">
      <alignment vertical="center"/>
      <protection hidden="1"/>
    </xf>
    <xf numFmtId="168" fontId="9" fillId="0" borderId="15" xfId="0" applyFont="1" applyBorder="1" applyAlignment="1" applyProtection="1">
      <alignment horizontal="right" vertical="center"/>
      <protection hidden="1"/>
    </xf>
    <xf numFmtId="164" fontId="0" fillId="0" borderId="6" xfId="0" applyFont="1" applyBorder="1" applyAlignment="1" applyProtection="1">
      <alignment horizontal="left" vertical="center" indent="1"/>
      <protection hidden="1"/>
    </xf>
    <xf numFmtId="164" fontId="0" fillId="0" borderId="7" xfId="0" applyBorder="1" applyAlignment="1" applyProtection="1">
      <alignment horizontal="left" vertical="center"/>
      <protection hidden="1"/>
    </xf>
    <xf numFmtId="164" fontId="0" fillId="0" borderId="7" xfId="0" applyBorder="1" applyAlignment="1" applyProtection="1">
      <alignment/>
      <protection hidden="1"/>
    </xf>
    <xf numFmtId="167" fontId="2" fillId="0" borderId="18" xfId="0" applyFont="1" applyBorder="1" applyAlignment="1" applyProtection="1">
      <alignment horizontal="right" vertical="center"/>
      <protection hidden="1"/>
    </xf>
    <xf numFmtId="164" fontId="0" fillId="0" borderId="7" xfId="0" applyFont="1" applyBorder="1" applyAlignment="1" applyProtection="1">
      <alignment horizontal="left" vertical="center" indent="1"/>
      <protection hidden="1"/>
    </xf>
    <xf numFmtId="168" fontId="9" fillId="0" borderId="18" xfId="0" applyFont="1" applyBorder="1" applyAlignment="1" applyProtection="1">
      <alignment horizontal="right" vertical="center"/>
      <protection hidden="1"/>
    </xf>
    <xf numFmtId="165" fontId="0" fillId="0" borderId="8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7" fontId="0" fillId="0" borderId="0" xfId="0" applyBorder="1" applyAlignment="1" applyProtection="1">
      <alignment horizontal="left" vertical="center"/>
      <protection hidden="1"/>
    </xf>
    <xf numFmtId="168" fontId="0" fillId="0" borderId="0" xfId="0" applyBorder="1" applyAlignment="1" applyProtection="1">
      <alignment horizontal="left" vertical="center"/>
      <protection hidden="1"/>
    </xf>
    <xf numFmtId="168" fontId="9" fillId="0" borderId="9" xfId="0" applyFont="1" applyBorder="1" applyAlignment="1" applyProtection="1">
      <alignment horizontal="right" vertical="center"/>
      <protection hidden="1"/>
    </xf>
    <xf numFmtId="165" fontId="0" fillId="0" borderId="5" xfId="0" applyFont="1" applyBorder="1" applyAlignment="1" applyProtection="1">
      <alignment horizontal="left" vertical="center"/>
      <protection hidden="1"/>
    </xf>
    <xf numFmtId="164" fontId="6" fillId="3" borderId="19" xfId="0" applyFont="1" applyBorder="1" applyAlignment="1" applyProtection="1">
      <alignment horizontal="left" vertical="center" indent="1"/>
      <protection hidden="1"/>
    </xf>
    <xf numFmtId="164" fontId="2" fillId="3" borderId="20" xfId="0" applyFont="1" applyBorder="1" applyAlignment="1" applyProtection="1">
      <alignment horizontal="left" vertical="center"/>
      <protection hidden="1"/>
    </xf>
    <xf numFmtId="164" fontId="0" fillId="3" borderId="20" xfId="0" applyBorder="1" applyAlignment="1" applyProtection="1">
      <alignment horizontal="left" vertical="center"/>
      <protection hidden="1"/>
    </xf>
    <xf numFmtId="168" fontId="6" fillId="3" borderId="20" xfId="0" applyFont="1" applyBorder="1" applyAlignment="1" applyProtection="1">
      <alignment horizontal="left" vertical="center"/>
      <protection hidden="1"/>
    </xf>
    <xf numFmtId="168" fontId="10" fillId="3" borderId="20" xfId="0" applyFont="1" applyBorder="1" applyAlignment="1" applyProtection="1">
      <alignment horizontal="right" vertical="center"/>
      <protection hidden="1"/>
    </xf>
    <xf numFmtId="165" fontId="0" fillId="3" borderId="21" xfId="0" applyBorder="1" applyAlignment="1" applyProtection="1">
      <alignment horizontal="left" vertical="center"/>
      <protection hidden="1"/>
    </xf>
    <xf numFmtId="164" fontId="0" fillId="3" borderId="20" xfId="0" applyBorder="1" applyAlignment="1" applyProtection="1">
      <alignment/>
      <protection hidden="1"/>
    </xf>
    <xf numFmtId="165" fontId="2" fillId="3" borderId="21" xfId="0" applyFont="1" applyBorder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 horizontal="right"/>
      <protection hidden="1"/>
    </xf>
    <xf numFmtId="164" fontId="0" fillId="0" borderId="3" xfId="0" applyBorder="1" applyAlignment="1" applyProtection="1">
      <alignment horizontal="right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7" xfId="0" applyFont="1" applyBorder="1" applyAlignment="1" applyProtection="1">
      <alignment vertical="top"/>
      <protection hidden="1"/>
    </xf>
    <xf numFmtId="166" fontId="2" fillId="0" borderId="7" xfId="0" applyFont="1" applyBorder="1" applyAlignment="1" applyProtection="1">
      <alignment horizontal="center" vertical="top"/>
      <protection hidden="1"/>
    </xf>
    <xf numFmtId="164" fontId="2" fillId="0" borderId="3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/>
      <protection hidden="1"/>
    </xf>
    <xf numFmtId="164" fontId="2" fillId="0" borderId="7" xfId="0" applyFont="1" applyBorder="1" applyAlignment="1" applyProtection="1">
      <alignment/>
      <protection hidden="1"/>
    </xf>
    <xf numFmtId="164" fontId="2" fillId="0" borderId="7" xfId="0" applyFont="1" applyBorder="1" applyAlignment="1" applyProtection="1">
      <alignment/>
      <protection hidden="1"/>
    </xf>
    <xf numFmtId="164" fontId="2" fillId="0" borderId="5" xfId="0" applyFont="1" applyBorder="1" applyAlignment="1" applyProtection="1">
      <alignment horizontal="right"/>
      <protection hidden="1"/>
    </xf>
    <xf numFmtId="164" fontId="0" fillId="0" borderId="9" xfId="0" applyFont="1" applyBorder="1" applyAlignment="1" applyProtection="1">
      <alignment horizontal="center"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22" xfId="0" applyBorder="1" applyAlignment="1" applyProtection="1">
      <alignment/>
      <protection hidden="1"/>
    </xf>
    <xf numFmtId="164" fontId="0" fillId="0" borderId="23" xfId="0" applyBorder="1" applyAlignment="1" applyProtection="1">
      <alignment/>
      <protection hidden="1"/>
    </xf>
    <xf numFmtId="164" fontId="0" fillId="0" borderId="23" xfId="0" applyBorder="1" applyAlignment="1" applyProtection="1">
      <alignment/>
      <protection hidden="1"/>
    </xf>
    <xf numFmtId="164" fontId="0" fillId="0" borderId="24" xfId="0" applyBorder="1" applyAlignment="1" applyProtection="1">
      <alignment horizontal="right"/>
      <protection hidden="1"/>
    </xf>
    <xf numFmtId="164" fontId="6" fillId="0" borderId="0" xfId="0" applyFont="1" applyAlignment="1" applyProtection="1">
      <alignment horizontal="left"/>
      <protection hidden="1"/>
    </xf>
    <xf numFmtId="164" fontId="4" fillId="0" borderId="0" xfId="0" applyFont="1" applyAlignment="1" applyProtection="1">
      <alignment horizontal="center"/>
      <protection hidden="1"/>
    </xf>
    <xf numFmtId="164" fontId="4" fillId="0" borderId="0" xfId="0" applyFont="1" applyAlignment="1" applyProtection="1">
      <alignment horizontal="center" shrinkToFit="1"/>
      <protection hidden="1"/>
    </xf>
    <xf numFmtId="169" fontId="0" fillId="0" borderId="25" xfId="0" applyFont="1" applyBorder="1" applyAlignment="1" applyProtection="1">
      <alignment/>
      <protection hidden="1"/>
    </xf>
    <xf numFmtId="169" fontId="3" fillId="3" borderId="26" xfId="0" applyFont="1" applyBorder="1" applyAlignment="1" applyProtection="1">
      <alignment vertical="center"/>
      <protection hidden="1"/>
    </xf>
    <xf numFmtId="169" fontId="3" fillId="3" borderId="9" xfId="0" applyFont="1" applyBorder="1" applyAlignment="1" applyProtection="1">
      <alignment vertical="center"/>
      <protection hidden="1"/>
    </xf>
    <xf numFmtId="169" fontId="3" fillId="3" borderId="9" xfId="0" applyFont="1" applyBorder="1" applyAlignment="1" applyProtection="1">
      <alignment vertical="center" wrapText="1"/>
      <protection hidden="1"/>
    </xf>
    <xf numFmtId="169" fontId="11" fillId="3" borderId="27" xfId="0" applyFont="1" applyBorder="1" applyAlignment="1" applyProtection="1">
      <alignment horizontal="center" vertical="center" wrapText="1" shrinkToFit="1"/>
      <protection hidden="1"/>
    </xf>
    <xf numFmtId="169" fontId="3" fillId="3" borderId="27" xfId="0" applyFont="1" applyBorder="1" applyAlignment="1" applyProtection="1">
      <alignment horizontal="center" vertical="center" wrapText="1" shrinkToFit="1"/>
      <protection hidden="1"/>
    </xf>
    <xf numFmtId="169" fontId="3" fillId="3" borderId="27" xfId="0" applyFont="1" applyBorder="1" applyAlignment="1" applyProtection="1">
      <alignment horizontal="center" vertical="center" wrapText="1"/>
      <protection hidden="1"/>
    </xf>
    <xf numFmtId="169" fontId="0" fillId="0" borderId="15" xfId="0" applyFont="1" applyBorder="1" applyAlignment="1" applyProtection="1">
      <alignment/>
      <protection hidden="1"/>
    </xf>
    <xf numFmtId="169" fontId="0" fillId="0" borderId="12" xfId="0" applyFont="1" applyBorder="1" applyAlignment="1" applyProtection="1">
      <alignment/>
      <protection hidden="1"/>
    </xf>
    <xf numFmtId="169" fontId="3" fillId="0" borderId="13" xfId="0" applyFont="1" applyBorder="1" applyAlignment="1" applyProtection="1">
      <alignment horizontal="right" wrapText="1" shrinkToFit="1"/>
      <protection hidden="1"/>
    </xf>
    <xf numFmtId="169" fontId="3" fillId="0" borderId="13" xfId="0" applyFont="1" applyBorder="1" applyAlignment="1" applyProtection="1">
      <alignment horizontal="right" shrinkToFit="1"/>
      <protection hidden="1"/>
    </xf>
    <xf numFmtId="169" fontId="0" fillId="0" borderId="13" xfId="0" applyBorder="1" applyAlignment="1" applyProtection="1">
      <alignment shrinkToFit="1"/>
      <protection hidden="1"/>
    </xf>
    <xf numFmtId="169" fontId="0" fillId="0" borderId="13" xfId="0" applyBorder="1" applyAlignment="1" applyProtection="1">
      <alignment/>
      <protection hidden="1"/>
    </xf>
    <xf numFmtId="169" fontId="0" fillId="4" borderId="13" xfId="0" applyFont="1" applyBorder="1" applyAlignment="1" applyProtection="1">
      <alignment/>
      <protection hidden="1"/>
    </xf>
    <xf numFmtId="169" fontId="0" fillId="4" borderId="28" xfId="0" applyBorder="1" applyAlignment="1" applyProtection="1">
      <alignment wrapText="1" shrinkToFit="1"/>
      <protection hidden="1"/>
    </xf>
    <xf numFmtId="169" fontId="0" fillId="4" borderId="28" xfId="0" applyBorder="1" applyAlignment="1" applyProtection="1">
      <alignment shrinkToFit="1"/>
      <protection hidden="1"/>
    </xf>
    <xf numFmtId="169" fontId="0" fillId="4" borderId="28" xfId="0" applyBorder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25" xfId="0" applyFont="1" applyBorder="1" applyAlignment="1" applyProtection="1">
      <alignment horizontal="center" vertical="center" wrapText="1"/>
      <protection hidden="1"/>
    </xf>
    <xf numFmtId="164" fontId="12" fillId="3" borderId="26" xfId="0" applyFont="1" applyBorder="1" applyAlignment="1" applyProtection="1">
      <alignment horizontal="center" vertical="center" wrapText="1"/>
      <protection hidden="1"/>
    </xf>
    <xf numFmtId="164" fontId="12" fillId="3" borderId="9" xfId="0" applyFont="1" applyBorder="1" applyAlignment="1" applyProtection="1">
      <alignment horizontal="center" vertical="center" wrapText="1"/>
      <protection hidden="1"/>
    </xf>
    <xf numFmtId="164" fontId="12" fillId="3" borderId="27" xfId="0" applyFont="1" applyBorder="1" applyAlignment="1" applyProtection="1">
      <alignment horizontal="center" vertical="center" wrapText="1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5" fontId="3" fillId="0" borderId="26" xfId="0" applyFont="1" applyBorder="1" applyAlignment="1" applyProtection="1">
      <alignment vertical="center"/>
      <protection hidden="1"/>
    </xf>
    <xf numFmtId="165" fontId="3" fillId="0" borderId="26" xfId="0" applyFont="1" applyBorder="1" applyAlignment="1" applyProtection="1">
      <alignment vertical="center" wrapText="1"/>
      <protection hidden="1"/>
    </xf>
    <xf numFmtId="168" fontId="3" fillId="0" borderId="27" xfId="0" applyFont="1" applyBorder="1" applyAlignment="1" applyProtection="1">
      <alignment horizontal="center" vertical="center"/>
      <protection hidden="1"/>
    </xf>
    <xf numFmtId="168" fontId="3" fillId="0" borderId="27" xfId="0" applyFont="1" applyBorder="1" applyAlignment="1" applyProtection="1">
      <alignment vertical="center"/>
      <protection hidden="1"/>
    </xf>
    <xf numFmtId="165" fontId="3" fillId="0" borderId="25" xfId="0" applyFont="1" applyBorder="1" applyAlignment="1" applyProtection="1">
      <alignment vertical="center"/>
      <protection hidden="1"/>
    </xf>
    <xf numFmtId="165" fontId="3" fillId="0" borderId="25" xfId="0" applyFont="1" applyBorder="1" applyAlignment="1" applyProtection="1">
      <alignment vertical="center" wrapText="1"/>
      <protection hidden="1"/>
    </xf>
    <xf numFmtId="168" fontId="3" fillId="0" borderId="29" xfId="0" applyFont="1" applyBorder="1" applyAlignment="1" applyProtection="1">
      <alignment horizontal="center" vertical="center"/>
      <protection hidden="1"/>
    </xf>
    <xf numFmtId="168" fontId="3" fillId="0" borderId="29" xfId="0" applyFont="1" applyBorder="1" applyAlignment="1" applyProtection="1">
      <alignment vertical="center"/>
      <protection hidden="1"/>
    </xf>
    <xf numFmtId="165" fontId="3" fillId="0" borderId="18" xfId="0" applyFont="1" applyBorder="1" applyAlignment="1" applyProtection="1">
      <alignment vertical="center"/>
      <protection hidden="1"/>
    </xf>
    <xf numFmtId="165" fontId="3" fillId="0" borderId="18" xfId="0" applyFont="1" applyBorder="1" applyAlignment="1" applyProtection="1">
      <alignment vertical="center" wrapText="1"/>
      <protection hidden="1"/>
    </xf>
    <xf numFmtId="168" fontId="3" fillId="0" borderId="28" xfId="0" applyFont="1" applyBorder="1" applyAlignment="1" applyProtection="1">
      <alignment horizontal="center" vertical="center"/>
      <protection hidden="1"/>
    </xf>
    <xf numFmtId="168" fontId="3" fillId="0" borderId="28" xfId="0" applyFont="1" applyBorder="1" applyAlignment="1" applyProtection="1">
      <alignment vertical="center"/>
      <protection hidden="1"/>
    </xf>
    <xf numFmtId="164" fontId="3" fillId="0" borderId="25" xfId="0" applyFont="1" applyBorder="1" applyAlignment="1" applyProtection="1">
      <alignment/>
      <protection hidden="1"/>
    </xf>
    <xf numFmtId="164" fontId="3" fillId="4" borderId="18" xfId="0" applyFont="1" applyBorder="1" applyAlignment="1" applyProtection="1">
      <alignment/>
      <protection hidden="1"/>
    </xf>
    <xf numFmtId="164" fontId="3" fillId="4" borderId="7" xfId="0" applyFont="1" applyBorder="1" applyAlignment="1" applyProtection="1">
      <alignment/>
      <protection hidden="1"/>
    </xf>
    <xf numFmtId="168" fontId="3" fillId="4" borderId="28" xfId="0" applyFont="1" applyBorder="1" applyAlignment="1" applyProtection="1">
      <alignment horizontal="center"/>
      <protection hidden="1"/>
    </xf>
    <xf numFmtId="168" fontId="3" fillId="4" borderId="28" xfId="0" applyFont="1" applyBorder="1" applyAlignment="1" applyProtection="1">
      <alignment/>
      <protection hidden="1"/>
    </xf>
    <xf numFmtId="164" fontId="0" fillId="0" borderId="0" xfId="0" applyAlignment="1" applyProtection="1">
      <alignment vertical="top"/>
      <protection hidden="1"/>
    </xf>
    <xf numFmtId="164" fontId="0" fillId="0" borderId="0" xfId="0" applyAlignment="1" applyProtection="1">
      <alignment vertical="top" wrapText="1"/>
      <protection hidden="1"/>
    </xf>
    <xf numFmtId="164" fontId="6" fillId="0" borderId="0" xfId="0" applyFont="1" applyBorder="1" applyAlignment="1" applyProtection="1">
      <alignment horizontal="center" vertical="top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5" fontId="0" fillId="0" borderId="12" xfId="0" applyBorder="1" applyAlignment="1" applyProtection="1">
      <alignment vertical="center"/>
      <protection hidden="1"/>
    </xf>
    <xf numFmtId="165" fontId="0" fillId="0" borderId="16" xfId="0" applyBorder="1" applyAlignment="1" applyProtection="1">
      <alignment vertical="center" shrinkToFit="1"/>
      <protection hidden="1"/>
    </xf>
    <xf numFmtId="165" fontId="0" fillId="0" borderId="0" xfId="0" applyAlignment="1" applyProtection="1">
      <alignment/>
      <protection hidden="1"/>
    </xf>
    <xf numFmtId="164" fontId="6" fillId="0" borderId="0" xfId="0" applyFont="1" applyBorder="1" applyAlignment="1" applyProtection="1">
      <alignment horizont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5" fontId="0" fillId="0" borderId="0" xfId="0" applyBorder="1" applyAlignment="1" applyProtection="1">
      <alignment vertical="center"/>
      <protection hidden="1"/>
    </xf>
    <xf numFmtId="165" fontId="0" fillId="0" borderId="0" xfId="0" applyFont="1" applyBorder="1" applyAlignment="1" applyProtection="1">
      <alignment vertical="center"/>
      <protection hidden="1"/>
    </xf>
    <xf numFmtId="165" fontId="0" fillId="0" borderId="16" xfId="0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/>
      <protection hidden="1"/>
    </xf>
    <xf numFmtId="165" fontId="0" fillId="3" borderId="12" xfId="0" applyBorder="1" applyAlignment="1" applyProtection="1">
      <alignment/>
      <protection hidden="1"/>
    </xf>
    <xf numFmtId="165" fontId="0" fillId="3" borderId="12" xfId="0" applyBorder="1" applyAlignment="1" applyProtection="1">
      <alignment/>
      <protection hidden="1"/>
    </xf>
    <xf numFmtId="164" fontId="0" fillId="3" borderId="12" xfId="0" applyBorder="1" applyAlignment="1" applyProtection="1">
      <alignment/>
      <protection hidden="1"/>
    </xf>
    <xf numFmtId="164" fontId="0" fillId="3" borderId="16" xfId="0" applyBorder="1" applyAlignment="1" applyProtection="1">
      <alignment/>
      <protection hidden="1"/>
    </xf>
    <xf numFmtId="164" fontId="0" fillId="3" borderId="27" xfId="0" applyFont="1" applyBorder="1" applyAlignment="1" applyProtection="1">
      <alignment/>
      <protection hidden="1"/>
    </xf>
    <xf numFmtId="165" fontId="0" fillId="3" borderId="27" xfId="0" applyFont="1" applyBorder="1" applyAlignment="1" applyProtection="1">
      <alignment/>
      <protection hidden="1"/>
    </xf>
    <xf numFmtId="164" fontId="0" fillId="3" borderId="26" xfId="0" applyFont="1" applyBorder="1" applyAlignment="1" applyProtection="1">
      <alignment/>
      <protection hidden="1"/>
    </xf>
    <xf numFmtId="164" fontId="0" fillId="3" borderId="27" xfId="0" applyFont="1" applyBorder="1" applyAlignment="1" applyProtection="1">
      <alignment wrapText="1"/>
      <protection hidden="1"/>
    </xf>
    <xf numFmtId="164" fontId="0" fillId="3" borderId="15" xfId="0" applyFont="1" applyBorder="1" applyAlignment="1" applyProtection="1">
      <alignment vertical="top"/>
      <protection hidden="1"/>
    </xf>
    <xf numFmtId="165" fontId="0" fillId="3" borderId="15" xfId="0" applyFont="1" applyBorder="1" applyAlignment="1" applyProtection="1">
      <alignment vertical="top"/>
      <protection hidden="1"/>
    </xf>
    <xf numFmtId="165" fontId="0" fillId="3" borderId="13" xfId="0" applyFont="1" applyBorder="1" applyAlignment="1" applyProtection="1">
      <alignment vertical="top"/>
      <protection hidden="1"/>
    </xf>
    <xf numFmtId="164" fontId="0" fillId="3" borderId="16" xfId="0" applyBorder="1" applyAlignment="1" applyProtection="1">
      <alignment vertical="top"/>
      <protection hidden="1"/>
    </xf>
    <xf numFmtId="170" fontId="0" fillId="3" borderId="13" xfId="0" applyBorder="1" applyAlignment="1" applyProtection="1">
      <alignment vertical="top"/>
      <protection hidden="1"/>
    </xf>
    <xf numFmtId="168" fontId="0" fillId="3" borderId="13" xfId="0" applyBorder="1" applyAlignment="1" applyProtection="1">
      <alignment vertical="top"/>
      <protection hidden="1"/>
    </xf>
    <xf numFmtId="164" fontId="0" fillId="3" borderId="13" xfId="0" applyBorder="1" applyAlignment="1" applyProtection="1">
      <alignment vertical="top"/>
      <protection hidden="1"/>
    </xf>
    <xf numFmtId="164" fontId="14" fillId="0" borderId="25" xfId="0" applyFont="1" applyBorder="1" applyAlignment="1" applyProtection="1">
      <alignment vertical="top"/>
      <protection hidden="1"/>
    </xf>
    <xf numFmtId="164" fontId="14" fillId="0" borderId="29" xfId="0" applyFont="1" applyBorder="1" applyAlignment="1" applyProtection="1">
      <alignment horizontal="left" vertical="top" wrapText="1"/>
      <protection hidden="1"/>
    </xf>
    <xf numFmtId="164" fontId="14" fillId="0" borderId="30" xfId="0" applyFont="1" applyBorder="1" applyAlignment="1" applyProtection="1">
      <alignment vertical="top" shrinkToFit="1"/>
      <protection hidden="1"/>
    </xf>
    <xf numFmtId="170" fontId="14" fillId="0" borderId="29" xfId="0" applyFont="1" applyBorder="1" applyAlignment="1" applyProtection="1">
      <alignment vertical="top" shrinkToFit="1"/>
      <protection hidden="1"/>
    </xf>
    <xf numFmtId="168" fontId="14" fillId="0" borderId="29" xfId="0" applyFont="1" applyBorder="1" applyAlignment="1" applyProtection="1">
      <alignment vertical="top" shrinkToFit="1"/>
      <protection hidden="1"/>
    </xf>
    <xf numFmtId="164" fontId="14" fillId="0" borderId="29" xfId="0" applyFont="1" applyBorder="1" applyAlignment="1" applyProtection="1">
      <alignment vertical="top" shrinkToFit="1"/>
      <protection hidden="1"/>
    </xf>
    <xf numFmtId="164" fontId="14" fillId="0" borderId="25" xfId="0" applyFont="1" applyBorder="1" applyAlignment="1" applyProtection="1">
      <alignment vertical="top" shrinkToFit="1"/>
      <protection hidden="1"/>
    </xf>
    <xf numFmtId="164" fontId="14" fillId="0" borderId="0" xfId="0" applyFont="1" applyAlignment="1" applyProtection="1">
      <alignment/>
      <protection hidden="1"/>
    </xf>
    <xf numFmtId="164" fontId="15" fillId="0" borderId="29" xfId="0" applyFont="1" applyBorder="1" applyAlignment="1" applyProtection="1">
      <alignment horizontal="left" vertical="top" wrapText="1"/>
      <protection hidden="1"/>
    </xf>
    <xf numFmtId="164" fontId="15" fillId="0" borderId="30" xfId="0" applyFont="1" applyBorder="1" applyAlignment="1" applyProtection="1">
      <alignment vertical="top" wrapText="1" shrinkToFit="1"/>
      <protection hidden="1"/>
    </xf>
    <xf numFmtId="170" fontId="15" fillId="0" borderId="29" xfId="0" applyFont="1" applyBorder="1" applyAlignment="1" applyProtection="1">
      <alignment vertical="top" wrapText="1" shrinkToFit="1"/>
      <protection hidden="1"/>
    </xf>
    <xf numFmtId="164" fontId="0" fillId="3" borderId="18" xfId="0" applyFont="1" applyBorder="1" applyAlignment="1" applyProtection="1">
      <alignment vertical="top"/>
      <protection hidden="1"/>
    </xf>
    <xf numFmtId="164" fontId="0" fillId="3" borderId="28" xfId="0" applyFont="1" applyBorder="1" applyAlignment="1" applyProtection="1">
      <alignment horizontal="left" vertical="top" wrapText="1"/>
      <protection hidden="1"/>
    </xf>
    <xf numFmtId="164" fontId="0" fillId="3" borderId="31" xfId="0" applyBorder="1" applyAlignment="1" applyProtection="1">
      <alignment vertical="top" shrinkToFit="1"/>
      <protection hidden="1"/>
    </xf>
    <xf numFmtId="170" fontId="0" fillId="3" borderId="28" xfId="0" applyBorder="1" applyAlignment="1" applyProtection="1">
      <alignment vertical="top" shrinkToFit="1"/>
      <protection hidden="1"/>
    </xf>
    <xf numFmtId="168" fontId="0" fillId="3" borderId="28" xfId="0" applyBorder="1" applyAlignment="1" applyProtection="1">
      <alignment vertical="top" shrinkToFit="1"/>
      <protection hidden="1"/>
    </xf>
    <xf numFmtId="164" fontId="0" fillId="3" borderId="28" xfId="0" applyBorder="1" applyAlignment="1" applyProtection="1">
      <alignment vertical="top" shrinkToFit="1"/>
      <protection hidden="1"/>
    </xf>
    <xf numFmtId="164" fontId="0" fillId="3" borderId="18" xfId="0" applyBorder="1" applyAlignment="1" applyProtection="1">
      <alignment vertical="top" shrinkToFit="1"/>
      <protection hidden="1"/>
    </xf>
    <xf numFmtId="164" fontId="14" fillId="0" borderId="25" xfId="0" applyFont="1" applyBorder="1" applyAlignment="1" applyProtection="1">
      <alignment vertical="top"/>
      <protection hidden="1"/>
    </xf>
    <xf numFmtId="164" fontId="14" fillId="0" borderId="29" xfId="0" applyFont="1" applyBorder="1" applyAlignment="1" applyProtection="1">
      <alignment horizontal="left" vertical="top" wrapText="1"/>
      <protection hidden="1"/>
    </xf>
    <xf numFmtId="164" fontId="14" fillId="0" borderId="30" xfId="0" applyFont="1" applyBorder="1" applyAlignment="1" applyProtection="1">
      <alignment vertical="top" shrinkToFit="1"/>
      <protection hidden="1"/>
    </xf>
    <xf numFmtId="170" fontId="14" fillId="0" borderId="29" xfId="0" applyFont="1" applyBorder="1" applyAlignment="1" applyProtection="1">
      <alignment vertical="top" shrinkToFit="1"/>
      <protection hidden="1"/>
    </xf>
    <xf numFmtId="168" fontId="14" fillId="0" borderId="29" xfId="0" applyFont="1" applyBorder="1" applyAlignment="1" applyProtection="1">
      <alignment vertical="top" shrinkToFit="1"/>
      <protection hidden="1"/>
    </xf>
    <xf numFmtId="164" fontId="15" fillId="0" borderId="29" xfId="0" applyFont="1" applyBorder="1" applyAlignment="1" applyProtection="1">
      <alignment horizontal="left" vertical="top" wrapText="1"/>
      <protection hidden="1"/>
    </xf>
    <xf numFmtId="164" fontId="15" fillId="0" borderId="30" xfId="0" applyFont="1" applyBorder="1" applyAlignment="1" applyProtection="1">
      <alignment vertical="top" wrapText="1" shrinkToFit="1"/>
      <protection hidden="1"/>
    </xf>
    <xf numFmtId="170" fontId="15" fillId="0" borderId="29" xfId="0" applyFont="1" applyBorder="1" applyAlignment="1" applyProtection="1">
      <alignment vertical="top" wrapText="1" shrinkToFit="1"/>
      <protection hidden="1"/>
    </xf>
    <xf numFmtId="164" fontId="14" fillId="0" borderId="18" xfId="0" applyFont="1" applyBorder="1" applyAlignment="1" applyProtection="1">
      <alignment vertical="top"/>
      <protection hidden="1"/>
    </xf>
    <xf numFmtId="164" fontId="15" fillId="0" borderId="28" xfId="0" applyFont="1" applyBorder="1" applyAlignment="1" applyProtection="1">
      <alignment horizontal="left" vertical="top" wrapText="1"/>
      <protection hidden="1"/>
    </xf>
    <xf numFmtId="164" fontId="15" fillId="0" borderId="31" xfId="0" applyFont="1" applyBorder="1" applyAlignment="1" applyProtection="1">
      <alignment vertical="top" wrapText="1" shrinkToFit="1"/>
      <protection hidden="1"/>
    </xf>
    <xf numFmtId="168" fontId="14" fillId="0" borderId="28" xfId="0" applyFont="1" applyBorder="1" applyAlignment="1" applyProtection="1">
      <alignment vertical="top" shrinkToFit="1"/>
      <protection hidden="1"/>
    </xf>
    <xf numFmtId="164" fontId="14" fillId="0" borderId="28" xfId="0" applyFont="1" applyBorder="1" applyAlignment="1" applyProtection="1">
      <alignment vertical="top" shrinkToFit="1"/>
      <protection hidden="1"/>
    </xf>
    <xf numFmtId="164" fontId="14" fillId="0" borderId="18" xfId="0" applyFont="1" applyBorder="1" applyAlignment="1" applyProtection="1">
      <alignment vertical="top" shrinkToFit="1"/>
      <protection hidden="1"/>
    </xf>
    <xf numFmtId="165" fontId="0" fillId="0" borderId="0" xfId="0" applyAlignment="1" applyProtection="1">
      <alignment vertical="top"/>
      <protection hidden="1"/>
    </xf>
    <xf numFmtId="165" fontId="0" fillId="0" borderId="0" xfId="0" applyAlignment="1" applyProtection="1">
      <alignment horizontal="left" vertical="top" wrapText="1"/>
      <protection hidden="1"/>
    </xf>
    <xf numFmtId="165" fontId="0" fillId="0" borderId="0" xfId="0" applyAlignment="1" applyProtection="1">
      <alignment horizontal="left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14" fillId="0" borderId="28" xfId="0" applyFont="1" applyBorder="1" applyAlignment="1" applyProtection="1">
      <alignment horizontal="left" vertical="top" wrapText="1"/>
      <protection hidden="1"/>
    </xf>
    <xf numFmtId="164" fontId="14" fillId="0" borderId="31" xfId="0" applyFont="1" applyBorder="1" applyAlignment="1" applyProtection="1">
      <alignment vertical="top" shrinkToFit="1"/>
      <protection hidden="1"/>
    </xf>
    <xf numFmtId="170" fontId="14" fillId="0" borderId="28" xfId="0" applyFont="1" applyBorder="1" applyAlignment="1" applyProtection="1">
      <alignment vertical="top" shrinkToFit="1"/>
      <protection hidden="1"/>
    </xf>
    <xf numFmtId="164" fontId="16" fillId="0" borderId="29" xfId="0" applyFont="1" applyBorder="1" applyAlignment="1" applyProtection="1">
      <alignment horizontal="left" vertical="top" wrapText="1"/>
      <protection hidden="1"/>
    </xf>
    <xf numFmtId="164" fontId="17" fillId="0" borderId="0" xfId="0" applyFont="1" applyBorder="1" applyAlignment="1" applyProtection="1">
      <alignment horizontal="center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5" fontId="1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horizontal="center"/>
      <protection hidden="1"/>
    </xf>
    <xf numFmtId="164" fontId="1" fillId="0" borderId="0" xfId="0" applyFont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14" fillId="0" borderId="12" xfId="0" applyFont="1" applyBorder="1" applyAlignment="1" applyProtection="1">
      <alignment vertical="center"/>
      <protection hidden="1"/>
    </xf>
    <xf numFmtId="164" fontId="14" fillId="0" borderId="12" xfId="0" applyFont="1" applyBorder="1" applyAlignment="1" applyProtection="1">
      <alignment horizontal="right" vertical="center"/>
      <protection hidden="1"/>
    </xf>
    <xf numFmtId="164" fontId="14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right"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19" fillId="0" borderId="0" xfId="0" applyFont="1" applyAlignment="1" applyProtection="1">
      <alignment/>
      <protection hidden="1"/>
    </xf>
    <xf numFmtId="164" fontId="20" fillId="0" borderId="0" xfId="0" applyFont="1" applyAlignment="1" applyProtection="1">
      <alignment wrapText="1"/>
      <protection hidden="1"/>
    </xf>
    <xf numFmtId="164" fontId="1" fillId="0" borderId="0" xfId="0" applyFont="1" applyAlignment="1" applyProtection="1">
      <alignment horizontal="left" vertical="top"/>
      <protection hidden="1"/>
    </xf>
    <xf numFmtId="164" fontId="1" fillId="0" borderId="0" xfId="0" applyFont="1" applyAlignment="1" applyProtection="1">
      <alignment vertical="top" wrapText="1"/>
      <protection hidden="1"/>
    </xf>
    <xf numFmtId="164" fontId="1" fillId="0" borderId="0" xfId="0" applyFont="1" applyAlignment="1" applyProtection="1">
      <alignment vertical="top"/>
      <protection hidden="1"/>
    </xf>
    <xf numFmtId="171" fontId="1" fillId="0" borderId="0" xfId="0" applyFont="1" applyAlignment="1" applyProtection="1">
      <alignment vertical="top"/>
      <protection hidden="1"/>
    </xf>
    <xf numFmtId="164" fontId="0" fillId="0" borderId="0" xfId="0" applyFont="1" applyAlignment="1" applyProtection="1">
      <alignment vertical="top" wrapText="1"/>
      <protection hidden="1"/>
    </xf>
    <xf numFmtId="164" fontId="0" fillId="0" borderId="0" xfId="0" applyFont="1" applyAlignment="1" applyProtection="1">
      <alignment vertical="top"/>
      <protection hidden="1"/>
    </xf>
    <xf numFmtId="171" fontId="0" fillId="0" borderId="0" xfId="0" applyFont="1" applyAlignment="1" applyProtection="1">
      <alignment vertical="top"/>
      <protection hidden="1"/>
    </xf>
    <xf numFmtId="164" fontId="1" fillId="0" borderId="0" xfId="0" applyFont="1" applyAlignment="1" applyProtection="1">
      <alignment/>
      <protection hidden="1"/>
    </xf>
    <xf numFmtId="164" fontId="1" fillId="0" borderId="9" xfId="0" applyFont="1" applyBorder="1" applyAlignment="1" applyProtection="1">
      <alignment/>
      <protection hidden="1"/>
    </xf>
    <xf numFmtId="171" fontId="1" fillId="0" borderId="9" xfId="0" applyFont="1" applyBorder="1" applyAlignment="1" applyProtection="1">
      <alignment/>
      <protection hidden="1"/>
    </xf>
    <xf numFmtId="164" fontId="21" fillId="0" borderId="0" xfId="0" applyFont="1" applyAlignment="1" applyProtection="1">
      <alignment vertical="top" wrapText="1"/>
      <protection hidden="1"/>
    </xf>
    <xf numFmtId="164" fontId="22" fillId="0" borderId="0" xfId="0" applyFont="1" applyAlignment="1" applyProtection="1">
      <alignment/>
      <protection hidden="1"/>
    </xf>
    <xf numFmtId="164" fontId="7" fillId="0" borderId="32" xfId="34" applyFont="1" applyBorder="1" applyAlignment="1" applyProtection="1">
      <alignment horizontal="left" vertical="center" wrapText="1"/>
      <protection hidden="1"/>
    </xf>
    <xf numFmtId="164" fontId="7" fillId="0" borderId="32" xfId="34" applyFont="1" applyBorder="1" applyAlignment="1" applyProtection="1">
      <alignment vertical="center" wrapText="1"/>
      <protection hidden="1"/>
    </xf>
    <xf numFmtId="173" fontId="7" fillId="0" borderId="32" xfId="34" applyFont="1" applyBorder="1" applyAlignment="1" applyProtection="1">
      <alignment horizontal="right" vertical="center" wrapText="1"/>
      <protection hidden="1"/>
    </xf>
    <xf numFmtId="171" fontId="1" fillId="0" borderId="0" xfId="0" applyFont="1" applyAlignment="1" applyProtection="1">
      <alignment/>
      <protection hidden="1"/>
    </xf>
    <xf numFmtId="164" fontId="7" fillId="0" borderId="33" xfId="34" applyFont="1" applyBorder="1" applyAlignment="1" applyProtection="1">
      <alignment vertical="center" wrapText="1"/>
      <protection hidden="1"/>
    </xf>
    <xf numFmtId="173" fontId="7" fillId="0" borderId="33" xfId="34" applyFont="1" applyBorder="1" applyAlignment="1" applyProtection="1">
      <alignment horizontal="right" vertical="center" wrapText="1"/>
      <protection hidden="1"/>
    </xf>
    <xf numFmtId="164" fontId="1" fillId="0" borderId="9" xfId="0" applyFont="1" applyBorder="1" applyAlignment="1" applyProtection="1">
      <alignment wrapText="1"/>
      <protection hidden="1"/>
    </xf>
    <xf numFmtId="164" fontId="18" fillId="0" borderId="0" xfId="0" applyFont="1" applyAlignment="1" applyProtection="1">
      <alignment wrapText="1"/>
      <protection hidden="1"/>
    </xf>
    <xf numFmtId="171" fontId="1" fillId="0" borderId="9" xfId="0" applyFont="1" applyBorder="1" applyAlignment="1" applyProtection="1">
      <alignment vertical="top"/>
      <protection hidden="1"/>
    </xf>
    <xf numFmtId="164" fontId="1" fillId="0" borderId="0" xfId="0" applyFont="1" applyAlignment="1" applyProtection="1">
      <alignment horizontal="left"/>
      <protection hidden="1"/>
    </xf>
    <xf numFmtId="164" fontId="1" fillId="0" borderId="0" xfId="0" applyFont="1" applyAlignment="1" applyProtection="1">
      <alignment wrapText="1"/>
      <protection hidden="1"/>
    </xf>
    <xf numFmtId="164" fontId="14" fillId="0" borderId="0" xfId="0" applyFont="1" applyAlignment="1" applyProtection="1">
      <alignment vertical="top"/>
      <protection hidden="1"/>
    </xf>
    <xf numFmtId="164" fontId="3" fillId="0" borderId="0" xfId="0" applyFont="1" applyAlignment="1" applyProtection="1">
      <alignment vertical="top"/>
      <protection hidden="1"/>
    </xf>
    <xf numFmtId="164" fontId="3" fillId="0" borderId="0" xfId="0" applyFont="1" applyAlignment="1" applyProtection="1">
      <alignment vertical="top" wrapText="1"/>
      <protection hidden="1"/>
    </xf>
    <xf numFmtId="164" fontId="0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 vertical="top"/>
      <protection hidden="1"/>
    </xf>
    <xf numFmtId="164" fontId="0" fillId="0" borderId="9" xfId="0" applyFont="1" applyBorder="1" applyAlignment="1" applyProtection="1">
      <alignment/>
      <protection hidden="1"/>
    </xf>
    <xf numFmtId="171" fontId="0" fillId="0" borderId="9" xfId="0" applyBorder="1" applyAlignment="1" applyProtection="1">
      <alignment/>
      <protection hidden="1"/>
    </xf>
    <xf numFmtId="171" fontId="0" fillId="0" borderId="0" xfId="0" applyAlignment="1" applyProtection="1">
      <alignment/>
      <protection hidden="1"/>
    </xf>
    <xf numFmtId="165" fontId="1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left"/>
      <protection hidden="1"/>
    </xf>
    <xf numFmtId="164" fontId="0" fillId="0" borderId="0" xfId="0" applyFont="1" applyAlignment="1" applyProtection="1">
      <alignment horizontal="left"/>
      <protection hidden="1"/>
    </xf>
    <xf numFmtId="164" fontId="0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 horizontal="right"/>
      <protection hidden="1"/>
    </xf>
    <xf numFmtId="174" fontId="3" fillId="0" borderId="0" xfId="0" applyFont="1" applyAlignment="1" applyProtection="1">
      <alignment horizontal="right"/>
      <protection hidden="1"/>
    </xf>
    <xf numFmtId="164" fontId="0" fillId="0" borderId="0" xfId="0" applyFont="1" applyAlignment="1" applyProtection="1">
      <alignment horizontal="left"/>
      <protection hidden="1"/>
    </xf>
    <xf numFmtId="164" fontId="3" fillId="0" borderId="0" xfId="0" applyFont="1" applyAlignment="1" applyProtection="1">
      <alignment horizontal="left"/>
      <protection hidden="1"/>
    </xf>
    <xf numFmtId="174" fontId="3" fillId="0" borderId="0" xfId="0" applyFont="1" applyAlignment="1" applyProtection="1">
      <alignment horizontal="left"/>
      <protection hidden="1"/>
    </xf>
    <xf numFmtId="164" fontId="23" fillId="0" borderId="0" xfId="0" applyFont="1" applyAlignment="1" applyProtection="1">
      <alignment horizontal="right"/>
      <protection hidden="1"/>
    </xf>
    <xf numFmtId="164" fontId="24" fillId="0" borderId="0" xfId="0" applyFont="1" applyAlignment="1" applyProtection="1">
      <alignment horizontal="center"/>
      <protection hidden="1"/>
    </xf>
    <xf numFmtId="164" fontId="3" fillId="0" borderId="0" xfId="0" applyFont="1" applyAlignment="1" applyProtection="1">
      <alignment horizontal="center"/>
      <protection hidden="1"/>
    </xf>
    <xf numFmtId="174" fontId="3" fillId="0" borderId="0" xfId="0" applyFont="1" applyAlignment="1" applyProtection="1">
      <alignment horizontal="center"/>
      <protection hidden="1"/>
    </xf>
    <xf numFmtId="164" fontId="0" fillId="0" borderId="0" xfId="0" applyFont="1" applyAlignment="1" applyProtection="1">
      <alignment horizontal="center"/>
      <protection hidden="1"/>
    </xf>
    <xf numFmtId="164" fontId="0" fillId="0" borderId="0" xfId="0" applyFont="1" applyAlignment="1" applyProtection="1">
      <alignment horizontal="center"/>
      <protection hidden="1"/>
    </xf>
    <xf numFmtId="164" fontId="0" fillId="0" borderId="0" xfId="0" applyFont="1" applyAlignment="1" applyProtection="1">
      <alignment horizontal="right"/>
      <protection hidden="1"/>
    </xf>
    <xf numFmtId="164" fontId="0" fillId="0" borderId="0" xfId="0" applyFont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center" wrapText="1"/>
      <protection hidden="1"/>
    </xf>
    <xf numFmtId="164" fontId="25" fillId="0" borderId="0" xfId="0" applyFont="1" applyAlignment="1" applyProtection="1">
      <alignment horizontal="center" wrapText="1"/>
      <protection hidden="1"/>
    </xf>
    <xf numFmtId="164" fontId="3" fillId="0" borderId="7" xfId="0" applyFont="1" applyBorder="1" applyAlignment="1" applyProtection="1">
      <alignment horizontal="right"/>
      <protection hidden="1"/>
    </xf>
    <xf numFmtId="164" fontId="3" fillId="0" borderId="7" xfId="0" applyFont="1" applyBorder="1" applyAlignment="1" applyProtection="1">
      <alignment horizontal="left"/>
      <protection hidden="1"/>
    </xf>
    <xf numFmtId="164" fontId="3" fillId="0" borderId="7" xfId="0" applyFont="1" applyBorder="1" applyAlignment="1" applyProtection="1">
      <alignment/>
      <protection hidden="1"/>
    </xf>
    <xf numFmtId="164" fontId="3" fillId="0" borderId="7" xfId="0" applyFont="1" applyBorder="1" applyAlignment="1" applyProtection="1">
      <alignment horizontal="center"/>
      <protection hidden="1"/>
    </xf>
    <xf numFmtId="174" fontId="3" fillId="0" borderId="7" xfId="0" applyFont="1" applyBorder="1" applyAlignment="1" applyProtection="1">
      <alignment horizontal="center"/>
      <protection hidden="1"/>
    </xf>
    <xf numFmtId="164" fontId="26" fillId="0" borderId="7" xfId="0" applyFont="1" applyBorder="1" applyAlignment="1" applyProtection="1">
      <alignment horizontal="center"/>
      <protection hidden="1"/>
    </xf>
    <xf numFmtId="164" fontId="3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64" fontId="25" fillId="0" borderId="0" xfId="0" applyFont="1" applyAlignment="1" applyProtection="1">
      <alignment horizontal="right"/>
      <protection hidden="1"/>
    </xf>
    <xf numFmtId="164" fontId="3" fillId="0" borderId="0" xfId="0" applyFont="1" applyAlignment="1" applyProtection="1">
      <alignment horizontal="right" wrapText="1"/>
      <protection hidden="1"/>
    </xf>
    <xf numFmtId="164" fontId="3" fillId="0" borderId="0" xfId="0" applyFont="1" applyAlignment="1" applyProtection="1">
      <alignment wrapText="1"/>
      <protection hidden="1"/>
    </xf>
    <xf numFmtId="174" fontId="3" fillId="5" borderId="0" xfId="0" applyFont="1" applyAlignment="1" applyProtection="1">
      <alignment horizontal="right" wrapText="1"/>
      <protection hidden="1"/>
    </xf>
    <xf numFmtId="174" fontId="19" fillId="0" borderId="0" xfId="0" applyFont="1" applyAlignment="1" applyProtection="1">
      <alignment/>
      <protection hidden="1"/>
    </xf>
    <xf numFmtId="174" fontId="27" fillId="0" borderId="0" xfId="0" applyFont="1" applyAlignment="1" applyProtection="1">
      <alignment/>
      <protection hidden="1"/>
    </xf>
    <xf numFmtId="164" fontId="19" fillId="0" borderId="0" xfId="0" applyFont="1" applyAlignment="1" applyProtection="1">
      <alignment horizontal="left" wrapText="1"/>
      <protection hidden="1"/>
    </xf>
    <xf numFmtId="174" fontId="3" fillId="5" borderId="0" xfId="0" applyFont="1" applyAlignment="1" applyProtection="1">
      <alignment horizontal="right"/>
      <protection hidden="1"/>
    </xf>
    <xf numFmtId="165" fontId="0" fillId="0" borderId="0" xfId="0" applyFont="1" applyAlignment="1" applyProtection="1">
      <alignment vertical="center" wrapText="1"/>
      <protection hidden="1"/>
    </xf>
    <xf numFmtId="164" fontId="0" fillId="0" borderId="0" xfId="0" applyFont="1" applyAlignment="1" applyProtection="1">
      <alignment wrapText="1"/>
      <protection hidden="1"/>
    </xf>
    <xf numFmtId="164" fontId="25" fillId="0" borderId="0" xfId="0" applyFont="1" applyAlignment="1" applyProtection="1">
      <alignment/>
      <protection hidden="1"/>
    </xf>
    <xf numFmtId="164" fontId="3" fillId="0" borderId="7" xfId="0" applyFont="1" applyBorder="1" applyAlignment="1" applyProtection="1">
      <alignment wrapText="1"/>
      <protection hidden="1"/>
    </xf>
    <xf numFmtId="164" fontId="19" fillId="0" borderId="0" xfId="0" applyFont="1" applyAlignment="1" applyProtection="1">
      <alignment horizontal="right"/>
      <protection hidden="1"/>
    </xf>
    <xf numFmtId="164" fontId="19" fillId="0" borderId="0" xfId="0" applyFont="1" applyAlignment="1" applyProtection="1">
      <alignment wrapText="1"/>
      <protection hidden="1"/>
    </xf>
    <xf numFmtId="175" fontId="19" fillId="0" borderId="0" xfId="0" applyFont="1" applyAlignment="1" applyProtection="1">
      <alignment horizontal="right"/>
      <protection hidden="1"/>
    </xf>
    <xf numFmtId="174" fontId="19" fillId="5" borderId="0" xfId="0" applyFont="1" applyAlignment="1" applyProtection="1">
      <alignment horizontal="right"/>
      <protection hidden="1"/>
    </xf>
    <xf numFmtId="164" fontId="19" fillId="0" borderId="0" xfId="0" applyFont="1" applyAlignment="1" applyProtection="1">
      <alignment/>
      <protection hidden="1"/>
    </xf>
    <xf numFmtId="164" fontId="3" fillId="0" borderId="7" xfId="0" applyFont="1" applyBorder="1" applyAlignment="1" applyProtection="1">
      <alignment horizontal="right" wrapText="1"/>
      <protection hidden="1"/>
    </xf>
    <xf numFmtId="174" fontId="3" fillId="0" borderId="0" xfId="0" applyFont="1" applyAlignment="1" applyProtection="1">
      <alignment horizontal="right" wrapText="1"/>
      <protection hidden="1"/>
    </xf>
    <xf numFmtId="164" fontId="26" fillId="0" borderId="0" xfId="0" applyFont="1" applyAlignment="1" applyProtection="1">
      <alignment wrapText="1"/>
      <protection hidden="1"/>
    </xf>
    <xf numFmtId="174" fontId="19" fillId="5" borderId="0" xfId="0" applyFont="1" applyAlignment="1" applyProtection="1">
      <alignment/>
      <protection hidden="1"/>
    </xf>
    <xf numFmtId="164" fontId="25" fillId="0" borderId="0" xfId="0" applyFont="1" applyAlignment="1" applyProtection="1">
      <alignment/>
      <protection hidden="1"/>
    </xf>
    <xf numFmtId="164" fontId="0" fillId="0" borderId="23" xfId="0" applyFont="1" applyBorder="1" applyAlignment="1" applyProtection="1">
      <alignment horizontal="right"/>
      <protection hidden="1"/>
    </xf>
    <xf numFmtId="164" fontId="0" fillId="0" borderId="23" xfId="0" applyFont="1" applyBorder="1" applyAlignment="1" applyProtection="1">
      <alignment horizontal="left"/>
      <protection hidden="1"/>
    </xf>
    <xf numFmtId="164" fontId="0" fillId="0" borderId="23" xfId="0" applyFont="1" applyBorder="1" applyAlignment="1" applyProtection="1">
      <alignment/>
      <protection hidden="1"/>
    </xf>
    <xf numFmtId="164" fontId="3" fillId="0" borderId="23" xfId="0" applyFont="1" applyBorder="1" applyAlignment="1" applyProtection="1">
      <alignment horizontal="right"/>
      <protection hidden="1"/>
    </xf>
    <xf numFmtId="174" fontId="3" fillId="0" borderId="23" xfId="0" applyFont="1" applyBorder="1" applyAlignment="1" applyProtection="1">
      <alignment horizontal="right"/>
      <protection hidden="1"/>
    </xf>
    <xf numFmtId="164" fontId="0" fillId="0" borderId="23" xfId="0" applyFont="1" applyBorder="1" applyAlignment="1" applyProtection="1">
      <alignment/>
      <protection hidden="1"/>
    </xf>
    <xf numFmtId="164" fontId="25" fillId="0" borderId="23" xfId="0" applyFont="1" applyBorder="1" applyAlignment="1" applyProtection="1">
      <alignment/>
      <protection hidden="1"/>
    </xf>
    <xf numFmtId="174" fontId="19" fillId="0" borderId="23" xfId="0" applyFont="1" applyBorder="1" applyAlignment="1" applyProtection="1">
      <alignment/>
      <protection hidden="1"/>
    </xf>
    <xf numFmtId="174" fontId="27" fillId="0" borderId="23" xfId="0" applyFont="1" applyBorder="1" applyAlignment="1" applyProtection="1">
      <alignment/>
      <protection hidden="1"/>
    </xf>
    <xf numFmtId="165" fontId="0" fillId="0" borderId="0" xfId="0" applyBorder="1" applyAlignment="1" applyProtection="1">
      <alignment horizontal="left" vertical="center"/>
      <protection hidden="1"/>
    </xf>
    <xf numFmtId="165" fontId="14" fillId="0" borderId="34" xfId="34" applyFont="1" applyBorder="1" applyAlignment="1" applyProtection="1">
      <alignment horizontal="center" vertical="center" wrapText="1"/>
      <protection hidden="1"/>
    </xf>
    <xf numFmtId="165" fontId="14" fillId="0" borderId="34" xfId="34" applyFont="1" applyBorder="1" applyAlignment="1" applyProtection="1">
      <alignment horizontal="left" vertical="center" wrapText="1"/>
      <protection hidden="1"/>
    </xf>
    <xf numFmtId="167" fontId="14" fillId="0" borderId="34" xfId="34" applyFont="1" applyBorder="1" applyAlignment="1" applyProtection="1">
      <alignment horizontal="center" vertical="center" wrapText="1"/>
      <protection hidden="1"/>
    </xf>
    <xf numFmtId="176" fontId="14" fillId="0" borderId="34" xfId="34" applyFont="1" applyBorder="1" applyAlignment="1" applyProtection="1">
      <alignment horizontal="center" vertical="center" wrapText="1"/>
      <protection hidden="1"/>
    </xf>
    <xf numFmtId="165" fontId="28" fillId="0" borderId="0" xfId="0" applyFont="1" applyAlignment="1" applyProtection="1">
      <alignment horizontal="center" vertical="top"/>
      <protection hidden="1"/>
    </xf>
    <xf numFmtId="165" fontId="14" fillId="0" borderId="0" xfId="0" applyFont="1" applyAlignment="1" applyProtection="1">
      <alignment vertical="top" wrapText="1"/>
      <protection hidden="1"/>
    </xf>
    <xf numFmtId="164" fontId="0" fillId="0" borderId="0" xfId="0" applyAlignment="1" applyProtection="1">
      <alignment horizontal="center"/>
      <protection hidden="1"/>
    </xf>
    <xf numFmtId="167" fontId="0" fillId="0" borderId="0" xfId="0" applyAlignment="1" applyProtection="1">
      <alignment horizontal="center"/>
      <protection hidden="1"/>
    </xf>
    <xf numFmtId="176" fontId="1" fillId="0" borderId="0" xfId="34" applyFont="1" applyAlignment="1" applyProtection="1">
      <alignment horizontal="right" vertical="top"/>
      <protection hidden="1"/>
    </xf>
    <xf numFmtId="176" fontId="0" fillId="0" borderId="0" xfId="0" applyAlignment="1" applyProtection="1">
      <alignment horizontal="right"/>
      <protection hidden="1"/>
    </xf>
    <xf numFmtId="176" fontId="0" fillId="0" borderId="0" xfId="0" applyAlignment="1" applyProtection="1">
      <alignment vertical="top"/>
      <protection hidden="1"/>
    </xf>
    <xf numFmtId="176" fontId="0" fillId="0" borderId="0" xfId="0" applyAlignment="1" applyProtection="1">
      <alignment/>
      <protection hidden="1"/>
    </xf>
    <xf numFmtId="165" fontId="4" fillId="6" borderId="0" xfId="34" applyFont="1" applyAlignment="1" applyProtection="1">
      <alignment horizontal="center" vertical="center"/>
      <protection hidden="1"/>
    </xf>
    <xf numFmtId="164" fontId="29" fillId="6" borderId="0" xfId="0" applyFont="1" applyAlignment="1" applyProtection="1">
      <alignment vertical="center"/>
      <protection hidden="1"/>
    </xf>
    <xf numFmtId="165" fontId="2" fillId="6" borderId="0" xfId="34" applyFont="1" applyAlignment="1" applyProtection="1">
      <alignment vertical="center" wrapText="1"/>
      <protection hidden="1"/>
    </xf>
    <xf numFmtId="167" fontId="14" fillId="6" borderId="0" xfId="34" applyFont="1" applyAlignment="1" applyProtection="1">
      <alignment horizontal="center" vertical="center" wrapText="1"/>
      <protection hidden="1"/>
    </xf>
    <xf numFmtId="165" fontId="14" fillId="6" borderId="0" xfId="34" applyFont="1" applyAlignment="1" applyProtection="1">
      <alignment horizontal="center" vertical="center" wrapText="1"/>
      <protection hidden="1"/>
    </xf>
    <xf numFmtId="176" fontId="14" fillId="6" borderId="0" xfId="34" applyFont="1" applyAlignment="1" applyProtection="1">
      <alignment horizontal="left" vertical="center" wrapText="1"/>
      <protection hidden="1"/>
    </xf>
    <xf numFmtId="165" fontId="28" fillId="6" borderId="0" xfId="0" applyFont="1" applyAlignment="1" applyProtection="1">
      <alignment horizontal="center" vertical="top"/>
      <protection hidden="1"/>
    </xf>
    <xf numFmtId="165" fontId="30" fillId="6" borderId="0" xfId="0" applyFont="1" applyAlignment="1" applyProtection="1">
      <alignment vertical="top" wrapText="1"/>
      <protection hidden="1"/>
    </xf>
    <xf numFmtId="164" fontId="0" fillId="6" borderId="0" xfId="0" applyAlignment="1" applyProtection="1">
      <alignment horizontal="center"/>
      <protection hidden="1"/>
    </xf>
    <xf numFmtId="167" fontId="0" fillId="6" borderId="0" xfId="0" applyAlignment="1" applyProtection="1">
      <alignment horizontal="center"/>
      <protection hidden="1"/>
    </xf>
    <xf numFmtId="176" fontId="1" fillId="6" borderId="0" xfId="34" applyFont="1" applyAlignment="1" applyProtection="1">
      <alignment horizontal="right" vertical="top"/>
      <protection hidden="1"/>
    </xf>
    <xf numFmtId="176" fontId="0" fillId="6" borderId="0" xfId="0" applyAlignment="1" applyProtection="1">
      <alignment horizontal="right"/>
      <protection hidden="1"/>
    </xf>
    <xf numFmtId="176" fontId="0" fillId="6" borderId="0" xfId="0" applyAlignment="1" applyProtection="1">
      <alignment vertical="top"/>
      <protection hidden="1"/>
    </xf>
    <xf numFmtId="176" fontId="0" fillId="6" borderId="0" xfId="0" applyAlignment="1" applyProtection="1">
      <alignment/>
      <protection hidden="1"/>
    </xf>
    <xf numFmtId="165" fontId="30" fillId="0" borderId="0" xfId="0" applyFont="1" applyAlignment="1" applyProtection="1">
      <alignment vertical="top" wrapText="1"/>
      <protection hidden="1"/>
    </xf>
    <xf numFmtId="164" fontId="0" fillId="0" borderId="0" xfId="34" applyFont="1" applyAlignment="1" applyProtection="1">
      <alignment horizontal="center" vertical="center" wrapText="1"/>
      <protection hidden="1"/>
    </xf>
    <xf numFmtId="167" fontId="0" fillId="0" borderId="0" xfId="34" applyFont="1" applyAlignment="1" applyProtection="1">
      <alignment horizontal="center" vertical="center" wrapText="1"/>
      <protection hidden="1"/>
    </xf>
    <xf numFmtId="168" fontId="19" fillId="7" borderId="0" xfId="34" applyFont="1" applyAlignment="1" applyProtection="1">
      <alignment horizontal="right" vertical="top"/>
      <protection hidden="1"/>
    </xf>
    <xf numFmtId="168" fontId="3" fillId="7" borderId="0" xfId="34" applyFont="1" applyAlignment="1" applyProtection="1">
      <alignment horizontal="right" vertical="top"/>
      <protection hidden="1"/>
    </xf>
    <xf numFmtId="168" fontId="0" fillId="0" borderId="0" xfId="0" applyAlignment="1" applyProtection="1">
      <alignment/>
      <protection hidden="1"/>
    </xf>
    <xf numFmtId="168" fontId="0" fillId="0" borderId="0" xfId="0" applyAlignment="1" applyProtection="1">
      <alignment vertical="top"/>
      <protection hidden="1"/>
    </xf>
    <xf numFmtId="165" fontId="2" fillId="0" borderId="0" xfId="0" applyFont="1" applyAlignment="1" applyProtection="1">
      <alignment vertical="top" wrapText="1"/>
      <protection hidden="1"/>
    </xf>
    <xf numFmtId="164" fontId="0" fillId="0" borderId="0" xfId="34" applyAlignment="1" applyProtection="1">
      <alignment/>
      <protection hidden="1"/>
    </xf>
    <xf numFmtId="165" fontId="14" fillId="0" borderId="0" xfId="0" applyFont="1" applyAlignment="1" applyProtection="1">
      <alignment vertical="top"/>
      <protection hidden="1"/>
    </xf>
    <xf numFmtId="165" fontId="14" fillId="0" borderId="0" xfId="0" applyFont="1" applyAlignment="1" applyProtection="1">
      <alignment vertical="top" wrapText="1"/>
      <protection hidden="1"/>
    </xf>
    <xf numFmtId="165" fontId="14" fillId="0" borderId="0" xfId="0" applyFont="1" applyAlignment="1" applyProtection="1">
      <alignment vertical="top"/>
      <protection hidden="1"/>
    </xf>
    <xf numFmtId="165" fontId="30" fillId="0" borderId="0" xfId="0" applyFont="1" applyAlignment="1" applyProtection="1">
      <alignment vertical="top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7" fontId="0" fillId="0" borderId="0" xfId="34" applyAlignment="1" applyProtection="1">
      <alignment horizontal="center" vertical="center"/>
      <protection hidden="1"/>
    </xf>
    <xf numFmtId="176" fontId="19" fillId="7" borderId="0" xfId="34" applyFont="1" applyAlignment="1" applyProtection="1">
      <alignment horizontal="right" vertical="top"/>
      <protection hidden="1"/>
    </xf>
    <xf numFmtId="176" fontId="0" fillId="0" borderId="0" xfId="0" applyFont="1" applyAlignment="1" applyProtection="1">
      <alignment/>
      <protection hidden="1"/>
    </xf>
    <xf numFmtId="165" fontId="0" fillId="0" borderId="0" xfId="0" applyAlignment="1" applyProtection="1">
      <alignment horizontal="center" vertical="top"/>
      <protection hidden="1"/>
    </xf>
    <xf numFmtId="165" fontId="31" fillId="0" borderId="0" xfId="0" applyFont="1" applyAlignment="1" applyProtection="1">
      <alignment vertical="top" wrapText="1"/>
      <protection hidden="1"/>
    </xf>
    <xf numFmtId="164" fontId="32" fillId="0" borderId="0" xfId="0" applyFont="1" applyAlignment="1" applyProtection="1">
      <alignment/>
      <protection hidden="1"/>
    </xf>
    <xf numFmtId="164" fontId="33" fillId="0" borderId="0" xfId="0" applyFont="1" applyAlignment="1" applyProtection="1">
      <alignment/>
      <protection hidden="1"/>
    </xf>
    <xf numFmtId="165" fontId="0" fillId="0" borderId="0" xfId="34" applyAlignment="1" applyProtection="1">
      <alignment horizontal="center" vertical="top"/>
      <protection hidden="1"/>
    </xf>
    <xf numFmtId="176" fontId="19" fillId="0" borderId="0" xfId="34" applyFont="1" applyAlignment="1" applyProtection="1">
      <alignment horizontal="right" vertical="top"/>
      <protection hidden="1"/>
    </xf>
    <xf numFmtId="168" fontId="3" fillId="0" borderId="0" xfId="34" applyFont="1" applyAlignment="1" applyProtection="1">
      <alignment horizontal="right" vertical="top"/>
      <protection hidden="1"/>
    </xf>
    <xf numFmtId="165" fontId="30" fillId="0" borderId="0" xfId="34" applyFont="1" applyAlignment="1" applyProtection="1">
      <alignment vertical="top"/>
      <protection hidden="1"/>
    </xf>
    <xf numFmtId="165" fontId="14" fillId="0" borderId="0" xfId="34" applyFont="1" applyAlignment="1" applyProtection="1">
      <alignment vertical="top"/>
      <protection hidden="1"/>
    </xf>
    <xf numFmtId="167" fontId="0" fillId="0" borderId="0" xfId="34" applyAlignment="1" applyProtection="1">
      <alignment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76" fontId="4" fillId="6" borderId="35" xfId="34" applyFont="1" applyBorder="1" applyAlignment="1" applyProtection="1">
      <alignment horizontal="center" vertical="center"/>
      <protection hidden="1"/>
    </xf>
    <xf numFmtId="165" fontId="14" fillId="6" borderId="35" xfId="34" applyFont="1" applyBorder="1" applyAlignment="1" applyProtection="1">
      <alignment vertical="top"/>
      <protection hidden="1"/>
    </xf>
    <xf numFmtId="164" fontId="0" fillId="6" borderId="35" xfId="34" applyBorder="1" applyAlignment="1" applyProtection="1">
      <alignment horizontal="center" vertical="top"/>
      <protection hidden="1"/>
    </xf>
    <xf numFmtId="167" fontId="0" fillId="6" borderId="35" xfId="34" applyBorder="1" applyAlignment="1" applyProtection="1">
      <alignment horizontal="center" vertical="top"/>
      <protection hidden="1"/>
    </xf>
    <xf numFmtId="176" fontId="0" fillId="6" borderId="35" xfId="34" applyBorder="1" applyAlignment="1" applyProtection="1">
      <alignment horizontal="right" vertical="top"/>
      <protection hidden="1"/>
    </xf>
    <xf numFmtId="176" fontId="0" fillId="6" borderId="35" xfId="34" applyBorder="1" applyAlignment="1" applyProtection="1">
      <alignment vertical="top"/>
      <protection hidden="1"/>
    </xf>
    <xf numFmtId="176" fontId="0" fillId="6" borderId="35" xfId="34" applyBorder="1" applyAlignment="1" applyProtection="1">
      <alignment/>
      <protection hidden="1"/>
    </xf>
    <xf numFmtId="165" fontId="4" fillId="6" borderId="35" xfId="34" applyFont="1" applyBorder="1" applyAlignment="1" applyProtection="1">
      <alignment horizontal="center" vertical="center"/>
      <protection hidden="1"/>
    </xf>
    <xf numFmtId="176" fontId="1" fillId="0" borderId="0" xfId="34" applyFont="1" applyAlignment="1" applyProtection="1">
      <alignment vertical="top"/>
      <protection hidden="1"/>
    </xf>
    <xf numFmtId="164" fontId="35" fillId="0" borderId="0" xfId="0" applyFont="1" applyAlignment="1" applyProtection="1">
      <alignment/>
      <protection hidden="1"/>
    </xf>
    <xf numFmtId="164" fontId="35" fillId="0" borderId="36" xfId="0" applyFont="1" applyBorder="1" applyAlignment="1" applyProtection="1">
      <alignment horizontal="left" vertical="center" wrapText="1"/>
      <protection hidden="1"/>
    </xf>
    <xf numFmtId="165" fontId="18" fillId="0" borderId="0" xfId="0" applyFont="1" applyAlignment="1" applyProtection="1">
      <alignment horizontal="center" vertical="top"/>
      <protection hidden="1"/>
    </xf>
    <xf numFmtId="165" fontId="18" fillId="0" borderId="0" xfId="0" applyFont="1" applyAlignment="1" applyProtection="1">
      <alignment horizontal="center"/>
      <protection hidden="1"/>
    </xf>
    <xf numFmtId="167" fontId="0" fillId="0" borderId="0" xfId="0" applyAlignment="1" applyProtection="1">
      <alignment/>
      <protection hidden="1"/>
    </xf>
    <xf numFmtId="165" fontId="33" fillId="0" borderId="0" xfId="0" applyFont="1" applyAlignment="1" applyProtection="1">
      <alignment vertical="top" wrapText="1"/>
      <protection hidden="1"/>
    </xf>
    <xf numFmtId="165" fontId="14" fillId="0" borderId="0" xfId="0" applyFont="1" applyAlignment="1" applyProtection="1">
      <alignment vertical="center" wrapText="1"/>
      <protection hidden="1"/>
    </xf>
    <xf numFmtId="177" fontId="28" fillId="0" borderId="0" xfId="0" applyFont="1" applyAlignment="1" applyProtection="1">
      <alignment horizontal="center" vertical="top"/>
      <protection hidden="1"/>
    </xf>
    <xf numFmtId="165" fontId="31" fillId="0" borderId="0" xfId="0" applyFont="1" applyAlignment="1" applyProtection="1">
      <alignment vertical="center" wrapText="1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34" applyAlignment="1" applyProtection="1">
      <alignment vertical="center" wrapText="1"/>
      <protection hidden="1"/>
    </xf>
    <xf numFmtId="167" fontId="0" fillId="0" borderId="0" xfId="34" applyAlignment="1" applyProtection="1">
      <alignment vertical="center" wrapText="1"/>
      <protection hidden="1"/>
    </xf>
    <xf numFmtId="176" fontId="0" fillId="0" borderId="0" xfId="34" applyAlignment="1" applyProtection="1">
      <alignment vertical="top"/>
      <protection hidden="1"/>
    </xf>
    <xf numFmtId="178" fontId="0" fillId="0" borderId="0" xfId="34" applyAlignment="1" applyProtection="1">
      <alignment vertical="top"/>
      <protection hidden="1"/>
    </xf>
    <xf numFmtId="176" fontId="14" fillId="0" borderId="0" xfId="0" applyFont="1" applyAlignment="1" applyProtection="1">
      <alignment vertical="center" wrapText="1"/>
      <protection hidden="1"/>
    </xf>
    <xf numFmtId="165" fontId="2" fillId="0" borderId="0" xfId="34" applyFont="1" applyAlignment="1" applyProtection="1">
      <alignment vertical="top"/>
      <protection hidden="1"/>
    </xf>
    <xf numFmtId="176" fontId="0" fillId="0" borderId="0" xfId="0" applyFont="1" applyAlignment="1" applyProtection="1">
      <alignment vertical="top"/>
      <protection hidden="1"/>
    </xf>
    <xf numFmtId="178" fontId="0" fillId="0" borderId="0" xfId="0" applyFont="1" applyAlignment="1" applyProtection="1">
      <alignment vertical="top"/>
      <protection hidden="1"/>
    </xf>
    <xf numFmtId="165" fontId="2" fillId="0" borderId="0" xfId="34" applyFont="1" applyAlignment="1" applyProtection="1">
      <alignment horizontal="center" vertical="top"/>
      <protection hidden="1"/>
    </xf>
    <xf numFmtId="165" fontId="32" fillId="0" borderId="0" xfId="0" applyFont="1" applyAlignment="1" applyProtection="1">
      <alignment vertical="top" wrapText="1"/>
      <protection hidden="1"/>
    </xf>
    <xf numFmtId="164" fontId="2" fillId="0" borderId="0" xfId="34" applyFont="1" applyAlignment="1" applyProtection="1">
      <alignment horizontal="center" vertical="center" wrapText="1"/>
      <protection hidden="1"/>
    </xf>
    <xf numFmtId="167" fontId="2" fillId="0" borderId="0" xfId="34" applyFont="1" applyAlignment="1" applyProtection="1">
      <alignment horizontal="center" vertical="center" wrapText="1"/>
      <protection hidden="1"/>
    </xf>
    <xf numFmtId="176" fontId="14" fillId="0" borderId="0" xfId="34" applyFont="1" applyAlignment="1" applyProtection="1">
      <alignment vertical="top"/>
      <protection hidden="1"/>
    </xf>
    <xf numFmtId="167" fontId="2" fillId="0" borderId="0" xfId="34" applyFont="1" applyAlignment="1" applyProtection="1">
      <alignment horizontal="center" vertical="center" wrapText="1"/>
      <protection hidden="1"/>
    </xf>
    <xf numFmtId="164" fontId="0" fillId="0" borderId="0" xfId="34" applyFont="1" applyAlignment="1" applyProtection="1">
      <alignment horizontal="center" vertical="center" wrapText="1"/>
      <protection hidden="1"/>
    </xf>
    <xf numFmtId="165" fontId="14" fillId="0" borderId="0" xfId="34" applyFont="1" applyAlignment="1" applyProtection="1">
      <alignment vertical="top"/>
      <protection hidden="1"/>
    </xf>
    <xf numFmtId="165" fontId="2" fillId="0" borderId="0" xfId="34" applyFont="1" applyAlignment="1" applyProtection="1">
      <alignment horizontal="center" vertical="top"/>
      <protection hidden="1"/>
    </xf>
    <xf numFmtId="164" fontId="0" fillId="0" borderId="0" xfId="34" applyFont="1" applyAlignment="1" applyProtection="1">
      <alignment vertical="center" wrapText="1"/>
      <protection hidden="1"/>
    </xf>
    <xf numFmtId="165" fontId="23" fillId="0" borderId="0" xfId="34" applyFont="1" applyAlignment="1" applyProtection="1">
      <alignment horizontal="center" vertical="top"/>
      <protection hidden="1"/>
    </xf>
    <xf numFmtId="165" fontId="36" fillId="0" borderId="0" xfId="34" applyFont="1" applyAlignment="1" applyProtection="1">
      <alignment vertical="top"/>
      <protection hidden="1"/>
    </xf>
    <xf numFmtId="164" fontId="23" fillId="0" borderId="0" xfId="34" applyFont="1" applyAlignment="1" applyProtection="1">
      <alignment horizontal="center" vertical="center" wrapText="1"/>
      <protection hidden="1"/>
    </xf>
    <xf numFmtId="165" fontId="6" fillId="6" borderId="35" xfId="34" applyFont="1" applyBorder="1" applyAlignment="1" applyProtection="1">
      <alignment horizontal="center" vertical="center" wrapText="1"/>
      <protection hidden="1"/>
    </xf>
    <xf numFmtId="165" fontId="1" fillId="0" borderId="0" xfId="0" applyFont="1" applyBorder="1" applyAlignment="1" applyProtection="1">
      <alignment horizontal="left" vertical="center"/>
      <protection hidden="1"/>
    </xf>
    <xf numFmtId="164" fontId="14" fillId="0" borderId="34" xfId="34" applyFont="1" applyBorder="1" applyAlignment="1" applyProtection="1">
      <alignment horizontal="center" vertical="center" wrapText="1"/>
      <protection hidden="1"/>
    </xf>
    <xf numFmtId="165" fontId="4" fillId="8" borderId="0" xfId="34" applyFont="1" applyAlignment="1" applyProtection="1">
      <alignment horizontal="center" vertical="center"/>
      <protection hidden="1"/>
    </xf>
    <xf numFmtId="164" fontId="29" fillId="8" borderId="0" xfId="0" applyFont="1" applyAlignment="1" applyProtection="1">
      <alignment vertical="center"/>
      <protection hidden="1"/>
    </xf>
    <xf numFmtId="165" fontId="2" fillId="8" borderId="0" xfId="34" applyFont="1" applyAlignment="1" applyProtection="1">
      <alignment vertical="center" wrapText="1"/>
      <protection hidden="1"/>
    </xf>
    <xf numFmtId="164" fontId="14" fillId="8" borderId="0" xfId="34" applyFont="1" applyAlignment="1" applyProtection="1">
      <alignment horizontal="center" vertical="center" wrapText="1"/>
      <protection hidden="1"/>
    </xf>
    <xf numFmtId="165" fontId="14" fillId="8" borderId="0" xfId="34" applyFont="1" applyAlignment="1" applyProtection="1">
      <alignment horizontal="center" vertical="center" wrapText="1"/>
      <protection hidden="1"/>
    </xf>
    <xf numFmtId="176" fontId="14" fillId="8" borderId="0" xfId="34" applyFont="1" applyAlignment="1" applyProtection="1">
      <alignment horizontal="left" vertical="center" wrapText="1"/>
      <protection hidden="1"/>
    </xf>
    <xf numFmtId="165" fontId="28" fillId="8" borderId="0" xfId="0" applyFont="1" applyAlignment="1" applyProtection="1">
      <alignment horizontal="center" vertical="top"/>
      <protection hidden="1"/>
    </xf>
    <xf numFmtId="165" fontId="30" fillId="8" borderId="0" xfId="0" applyFont="1" applyAlignment="1" applyProtection="1">
      <alignment vertical="top" wrapText="1"/>
      <protection hidden="1"/>
    </xf>
    <xf numFmtId="164" fontId="0" fillId="8" borderId="0" xfId="0" applyAlignment="1" applyProtection="1">
      <alignment horizontal="center"/>
      <protection hidden="1"/>
    </xf>
    <xf numFmtId="176" fontId="1" fillId="8" borderId="0" xfId="34" applyFont="1" applyAlignment="1" applyProtection="1">
      <alignment horizontal="right" vertical="top"/>
      <protection hidden="1"/>
    </xf>
    <xf numFmtId="176" fontId="0" fillId="8" borderId="0" xfId="0" applyAlignment="1" applyProtection="1">
      <alignment horizontal="right"/>
      <protection hidden="1"/>
    </xf>
    <xf numFmtId="176" fontId="0" fillId="8" borderId="0" xfId="0" applyAlignment="1" applyProtection="1">
      <alignment vertical="top"/>
      <protection hidden="1"/>
    </xf>
    <xf numFmtId="176" fontId="0" fillId="8" borderId="0" xfId="0" applyAlignment="1" applyProtection="1">
      <alignment/>
      <protection hidden="1"/>
    </xf>
    <xf numFmtId="165" fontId="0" fillId="0" borderId="0" xfId="34" applyFont="1" applyAlignment="1" applyProtection="1">
      <alignment horizontal="center" vertical="center" wrapText="1"/>
      <protection hidden="1"/>
    </xf>
    <xf numFmtId="176" fontId="4" fillId="8" borderId="35" xfId="34" applyFont="1" applyBorder="1" applyAlignment="1" applyProtection="1">
      <alignment horizontal="center" vertical="center"/>
      <protection hidden="1"/>
    </xf>
    <xf numFmtId="165" fontId="14" fillId="8" borderId="35" xfId="34" applyFont="1" applyBorder="1" applyAlignment="1" applyProtection="1">
      <alignment vertical="top"/>
      <protection hidden="1"/>
    </xf>
    <xf numFmtId="164" fontId="0" fillId="8" borderId="35" xfId="34" applyBorder="1" applyAlignment="1" applyProtection="1">
      <alignment horizontal="center" vertical="top"/>
      <protection hidden="1"/>
    </xf>
    <xf numFmtId="165" fontId="0" fillId="8" borderId="35" xfId="34" applyBorder="1" applyAlignment="1" applyProtection="1">
      <alignment horizontal="center" vertical="top"/>
      <protection hidden="1"/>
    </xf>
    <xf numFmtId="176" fontId="0" fillId="8" borderId="35" xfId="34" applyBorder="1" applyAlignment="1" applyProtection="1">
      <alignment horizontal="right" vertical="top"/>
      <protection hidden="1"/>
    </xf>
    <xf numFmtId="176" fontId="0" fillId="8" borderId="35" xfId="34" applyBorder="1" applyAlignment="1" applyProtection="1">
      <alignment vertical="top"/>
      <protection hidden="1"/>
    </xf>
    <xf numFmtId="176" fontId="0" fillId="8" borderId="35" xfId="34" applyBorder="1" applyAlignment="1" applyProtection="1">
      <alignment/>
      <protection hidden="1"/>
    </xf>
    <xf numFmtId="178" fontId="1" fillId="0" borderId="0" xfId="34" applyFont="1" applyAlignment="1" applyProtection="1">
      <alignment horizontal="right" vertical="top"/>
      <protection hidden="1"/>
    </xf>
    <xf numFmtId="165" fontId="4" fillId="8" borderId="35" xfId="34" applyFont="1" applyBorder="1" applyAlignment="1" applyProtection="1">
      <alignment horizontal="center" vertical="center"/>
      <protection hidden="1"/>
    </xf>
    <xf numFmtId="165" fontId="33" fillId="0" borderId="0" xfId="34" applyFont="1" applyAlignment="1" applyProtection="1">
      <alignment horizontal="center" vertical="top" wrapText="1"/>
      <protection hidden="1"/>
    </xf>
    <xf numFmtId="176" fontId="23" fillId="0" borderId="0" xfId="0" applyFont="1" applyAlignment="1" applyProtection="1">
      <alignment vertical="top"/>
      <protection hidden="1"/>
    </xf>
    <xf numFmtId="178" fontId="23" fillId="0" borderId="0" xfId="0" applyFont="1" applyAlignment="1" applyProtection="1">
      <alignment vertical="top"/>
      <protection hidden="1"/>
    </xf>
    <xf numFmtId="176" fontId="36" fillId="0" borderId="0" xfId="34" applyFont="1" applyAlignment="1" applyProtection="1">
      <alignment vertical="top"/>
      <protection hidden="1"/>
    </xf>
    <xf numFmtId="176" fontId="21" fillId="0" borderId="0" xfId="0" applyFont="1" applyAlignment="1" applyProtection="1">
      <alignment vertical="top"/>
      <protection hidden="1"/>
    </xf>
    <xf numFmtId="165" fontId="2" fillId="0" borderId="0" xfId="0" applyFont="1" applyAlignment="1" applyProtection="1">
      <alignment horizontal="center" vertical="top"/>
      <protection hidden="1"/>
    </xf>
    <xf numFmtId="165" fontId="14" fillId="0" borderId="0" xfId="34" applyFont="1" applyAlignment="1" applyProtection="1">
      <alignment vertical="top" wrapText="1"/>
      <protection hidden="1"/>
    </xf>
    <xf numFmtId="165" fontId="6" fillId="8" borderId="35" xfId="34" applyFont="1" applyBorder="1" applyAlignment="1" applyProtection="1">
      <alignment horizontal="center" vertical="center" wrapText="1"/>
      <protection hidden="1"/>
    </xf>
    <xf numFmtId="164" fontId="37" fillId="0" borderId="0" xfId="0" applyFont="1" applyAlignment="1" applyProtection="1">
      <alignment horizontal="center"/>
      <protection hidden="1"/>
    </xf>
    <xf numFmtId="164" fontId="38" fillId="0" borderId="0" xfId="0" applyFont="1" applyAlignment="1" applyProtection="1">
      <alignment horizont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37" xfId="0" applyFont="1" applyBorder="1" applyAlignment="1" applyProtection="1">
      <alignment/>
      <protection hidden="1"/>
    </xf>
    <xf numFmtId="164" fontId="0" fillId="0" borderId="38" xfId="0" applyFont="1" applyBorder="1" applyAlignment="1" applyProtection="1">
      <alignment horizontal="center"/>
      <protection hidden="1"/>
    </xf>
    <xf numFmtId="164" fontId="0" fillId="0" borderId="38" xfId="0" applyFont="1" applyBorder="1" applyAlignment="1" applyProtection="1">
      <alignment/>
      <protection hidden="1"/>
    </xf>
    <xf numFmtId="164" fontId="0" fillId="0" borderId="39" xfId="0" applyFont="1" applyBorder="1" applyAlignment="1" applyProtection="1">
      <alignment horizontal="center"/>
      <protection hidden="1"/>
    </xf>
    <xf numFmtId="164" fontId="0" fillId="0" borderId="40" xfId="0" applyFont="1" applyBorder="1" applyAlignment="1" applyProtection="1">
      <alignment/>
      <protection hidden="1"/>
    </xf>
    <xf numFmtId="164" fontId="0" fillId="0" borderId="30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 horizontal="center"/>
      <protection hidden="1"/>
    </xf>
    <xf numFmtId="164" fontId="0" fillId="0" borderId="29" xfId="0" applyFont="1" applyBorder="1" applyAlignment="1" applyProtection="1">
      <alignment horizontal="center"/>
      <protection hidden="1"/>
    </xf>
    <xf numFmtId="164" fontId="0" fillId="0" borderId="7" xfId="0" applyFont="1" applyBorder="1" applyAlignment="1" applyProtection="1">
      <alignment horizontal="center"/>
      <protection hidden="1"/>
    </xf>
    <xf numFmtId="164" fontId="0" fillId="0" borderId="8" xfId="0" applyFont="1" applyBorder="1" applyAlignment="1" applyProtection="1">
      <alignment horizontal="center"/>
      <protection hidden="1"/>
    </xf>
    <xf numFmtId="164" fontId="0" fillId="0" borderId="41" xfId="0" applyFont="1" applyBorder="1" applyAlignment="1" applyProtection="1">
      <alignment/>
      <protection hidden="1"/>
    </xf>
    <xf numFmtId="164" fontId="0" fillId="0" borderId="31" xfId="0" applyFont="1" applyBorder="1" applyAlignment="1" applyProtection="1">
      <alignment horizontal="center"/>
      <protection hidden="1"/>
    </xf>
    <xf numFmtId="164" fontId="0" fillId="0" borderId="28" xfId="0" applyBorder="1" applyAlignment="1" applyProtection="1">
      <alignment/>
      <protection hidden="1"/>
    </xf>
    <xf numFmtId="164" fontId="23" fillId="0" borderId="42" xfId="0" applyFont="1" applyBorder="1" applyAlignment="1" applyProtection="1">
      <alignment horizontal="center"/>
      <protection hidden="1"/>
    </xf>
    <xf numFmtId="164" fontId="0" fillId="0" borderId="43" xfId="0" applyFont="1" applyBorder="1" applyAlignment="1" applyProtection="1">
      <alignment horizontal="center"/>
      <protection hidden="1"/>
    </xf>
    <xf numFmtId="164" fontId="23" fillId="0" borderId="43" xfId="0" applyFont="1" applyBorder="1" applyAlignment="1" applyProtection="1">
      <alignment horizontal="center"/>
      <protection hidden="1"/>
    </xf>
    <xf numFmtId="164" fontId="23" fillId="0" borderId="44" xfId="0" applyFont="1" applyBorder="1" applyAlignment="1" applyProtection="1">
      <alignment horizontal="center"/>
      <protection hidden="1"/>
    </xf>
    <xf numFmtId="164" fontId="23" fillId="0" borderId="45" xfId="0" applyFont="1" applyBorder="1" applyAlignment="1" applyProtection="1">
      <alignment horizontal="center"/>
      <protection hidden="1"/>
    </xf>
    <xf numFmtId="164" fontId="23" fillId="0" borderId="46" xfId="0" applyFont="1" applyBorder="1" applyAlignment="1" applyProtection="1">
      <alignment horizontal="center"/>
      <protection hidden="1"/>
    </xf>
    <xf numFmtId="165" fontId="2" fillId="0" borderId="0" xfId="34" applyFont="1" applyAlignment="1" applyProtection="1">
      <alignment horizontal="center"/>
      <protection hidden="1"/>
    </xf>
    <xf numFmtId="165" fontId="9" fillId="0" borderId="0" xfId="34" applyFont="1" applyAlignment="1" applyProtection="1">
      <alignment/>
      <protection hidden="1"/>
    </xf>
    <xf numFmtId="165" fontId="0" fillId="0" borderId="0" xfId="34" applyAlignment="1" applyProtection="1">
      <alignment horizontal="center"/>
      <protection hidden="1"/>
    </xf>
    <xf numFmtId="165" fontId="0" fillId="0" borderId="0" xfId="34" applyFont="1" applyAlignment="1" applyProtection="1">
      <alignment horizontal="left"/>
      <protection hidden="1"/>
    </xf>
    <xf numFmtId="164" fontId="0" fillId="0" borderId="0" xfId="34" applyFont="1" applyAlignment="1" applyProtection="1">
      <alignment horizontal="left"/>
      <protection hidden="1"/>
    </xf>
    <xf numFmtId="169" fontId="0" fillId="0" borderId="0" xfId="34" applyAlignment="1" applyProtection="1">
      <alignment/>
      <protection hidden="1"/>
    </xf>
    <xf numFmtId="165" fontId="0" fillId="0" borderId="0" xfId="34" applyFont="1" applyAlignment="1" applyProtection="1">
      <alignment/>
      <protection hidden="1"/>
    </xf>
    <xf numFmtId="179" fontId="0" fillId="0" borderId="0" xfId="34" applyAlignment="1" applyProtection="1">
      <alignment/>
      <protection hidden="1"/>
    </xf>
    <xf numFmtId="169" fontId="0" fillId="0" borderId="0" xfId="0" applyAlignment="1" applyProtection="1">
      <alignment/>
      <protection hidden="1"/>
    </xf>
    <xf numFmtId="169" fontId="39" fillId="0" borderId="0" xfId="0" applyFont="1" applyAlignment="1" applyProtection="1">
      <alignment/>
      <protection hidden="1"/>
    </xf>
    <xf numFmtId="169" fontId="40" fillId="9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planatory Tex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ECFF"/>
      <rgbColor rgb="00660066"/>
      <rgbColor rgb="00FF9966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CCFF66"/>
      <rgbColor rgb="00CCCCCC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10810875" cy="9525000"/>
    <xdr:sp>
      <xdr:nvSpPr>
        <xdr:cNvPr id="0" name="CustomShape 1" hidden="1"/>
        <xdr:cNvSpPr/>
      </xdr:nvSpPr>
      <xdr:spPr>
        <a:xfrm>
          <a:off x="0" y="0"/>
          <a:ext cx="10810875" cy="9525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0</xdr:row>
      <xdr:rowOff>0</xdr:rowOff>
    </xdr:from>
    <xdr:ext cx="10810875" cy="9525000"/>
    <xdr:sp>
      <xdr:nvSpPr>
        <xdr:cNvPr id="1" name="CustomShape 1" hidden="1"/>
        <xdr:cNvSpPr/>
      </xdr:nvSpPr>
      <xdr:spPr>
        <a:xfrm>
          <a:off x="0" y="0"/>
          <a:ext cx="10810875" cy="9525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0</xdr:row>
      <xdr:rowOff>0</xdr:rowOff>
    </xdr:from>
    <xdr:ext cx="10810875" cy="9525000"/>
    <xdr:sp>
      <xdr:nvSpPr>
        <xdr:cNvPr id="2" name="CustomShape 1" hidden="1"/>
        <xdr:cNvSpPr/>
      </xdr:nvSpPr>
      <xdr:spPr>
        <a:xfrm>
          <a:off x="0" y="0"/>
          <a:ext cx="10810875" cy="9525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0</xdr:row>
      <xdr:rowOff>0</xdr:rowOff>
    </xdr:from>
    <xdr:ext cx="10810875" cy="9525000"/>
    <xdr:sp>
      <xdr:nvSpPr>
        <xdr:cNvPr id="3" name="CustomShape 1" hidden="1"/>
        <xdr:cNvSpPr/>
      </xdr:nvSpPr>
      <xdr:spPr>
        <a:xfrm>
          <a:off x="0" y="0"/>
          <a:ext cx="10810875" cy="9525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0</xdr:row>
      <xdr:rowOff>0</xdr:rowOff>
    </xdr:from>
    <xdr:ext cx="10810875" cy="9525000"/>
    <xdr:sp>
      <xdr:nvSpPr>
        <xdr:cNvPr id="4" name="CustomShape 1" hidden="1"/>
        <xdr:cNvSpPr/>
      </xdr:nvSpPr>
      <xdr:spPr>
        <a:xfrm>
          <a:off x="0" y="0"/>
          <a:ext cx="10810875" cy="9525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  <xdr:oneCellAnchor>
    <xdr:from>
      <xdr:col>1</xdr:col>
      <xdr:colOff>0</xdr:colOff>
      <xdr:row>0</xdr:row>
      <xdr:rowOff>0</xdr:rowOff>
    </xdr:from>
    <xdr:ext cx="10810875" cy="9525000"/>
    <xdr:sp>
      <xdr:nvSpPr>
        <xdr:cNvPr id="5" name="CustomShape 1" hidden="1"/>
        <xdr:cNvSpPr/>
      </xdr:nvSpPr>
      <xdr:spPr>
        <a:xfrm>
          <a:off x="0" y="0"/>
          <a:ext cx="10810875" cy="9525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A2" sqref="A2"/>
    </sheetView>
  </sheetViews>
  <sheetFormatPr defaultColWidth="9.00390625" defaultRowHeight="12.75"/>
  <cols>
    <col min="1" max="1025" width="8.75390625" style="0" customWidth="1"/>
  </cols>
  <sheetData>
    <row r="1" ht="12.75">
      <c r="A1" s="1" t="s">
        <v>0</v>
      </c>
    </row>
    <row r="2" spans="1:7" ht="57.75" customHeight="1">
      <c r="A2" s="2" t="s">
        <v>1</v>
      </c>
      <c r="B2" s="2"/>
      <c r="C2" s="2"/>
      <c r="D2" s="2"/>
      <c r="E2" s="2"/>
      <c r="F2" s="2"/>
      <c r="G2" s="2"/>
    </row>
  </sheetData>
  <mergeCells count="1">
    <mergeCell ref="A2:G2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1">
      <selection activeCell="A1" sqref="A1"/>
    </sheetView>
  </sheetViews>
  <sheetFormatPr defaultColWidth="9.00390625" defaultRowHeight="12.75"/>
  <cols>
    <col min="1" max="7" width="9.125" style="0" customWidth="1"/>
    <col min="8" max="9" width="9.875" style="0" customWidth="1"/>
    <col min="10" max="1025" width="9.125" style="0" customWidth="1"/>
  </cols>
  <sheetData>
    <row r="1" spans="1:14" ht="15.75">
      <c r="A1" s="223" t="s">
        <v>3</v>
      </c>
      <c r="B1" s="223"/>
      <c r="C1" s="223"/>
      <c r="D1" s="223"/>
      <c r="E1" s="223"/>
      <c r="F1" s="223"/>
      <c r="G1" s="223"/>
      <c r="H1" s="226"/>
      <c r="I1" s="226"/>
      <c r="J1" s="226"/>
      <c r="K1" s="226"/>
      <c r="L1" s="226"/>
      <c r="M1" s="226"/>
      <c r="N1" s="226"/>
    </row>
    <row r="2" spans="1:13" ht="12.75">
      <c r="A2" s="224" t="s">
        <v>106</v>
      </c>
      <c r="B2" s="225" t="s">
        <v>5</v>
      </c>
      <c r="C2" s="225"/>
      <c r="D2" s="225"/>
      <c r="E2" s="225"/>
      <c r="F2" s="225"/>
      <c r="G2" s="270"/>
      <c r="H2" s="224"/>
      <c r="I2" s="225"/>
      <c r="J2" s="225"/>
      <c r="K2" s="225"/>
      <c r="L2" s="225"/>
      <c r="M2" s="225"/>
    </row>
    <row r="3" spans="1:13" ht="12.75">
      <c r="A3" s="224" t="s">
        <v>103</v>
      </c>
      <c r="B3" s="225" t="s">
        <v>838</v>
      </c>
      <c r="C3" s="225"/>
      <c r="D3" s="225"/>
      <c r="E3" s="225"/>
      <c r="F3" s="225"/>
      <c r="G3" s="270"/>
      <c r="H3" s="224"/>
      <c r="I3" s="225"/>
      <c r="J3" s="225"/>
      <c r="K3" s="225"/>
      <c r="L3" s="225"/>
      <c r="M3" s="225"/>
    </row>
    <row r="4" spans="1:13" ht="12.75">
      <c r="A4" s="227"/>
      <c r="B4" s="225" t="s">
        <v>839</v>
      </c>
      <c r="C4" s="225"/>
      <c r="D4" s="225"/>
      <c r="E4" s="225"/>
      <c r="F4" s="225"/>
      <c r="G4" s="227"/>
      <c r="H4" s="227"/>
      <c r="I4" s="225"/>
      <c r="J4" s="225"/>
      <c r="K4" s="225"/>
      <c r="L4" s="225"/>
      <c r="M4" s="225"/>
    </row>
    <row r="6" spans="1:9" ht="12.75">
      <c r="A6" s="271"/>
      <c r="B6" s="272"/>
      <c r="C6" s="273"/>
      <c r="D6" s="273"/>
      <c r="E6" s="274"/>
      <c r="F6" s="274"/>
      <c r="G6" s="275"/>
      <c r="H6" s="273"/>
      <c r="I6" s="273"/>
    </row>
    <row r="7" spans="1:9" ht="12.75">
      <c r="A7" s="271"/>
      <c r="B7" s="276"/>
      <c r="C7" s="276"/>
      <c r="D7" s="276"/>
      <c r="E7" s="277"/>
      <c r="F7" s="277"/>
      <c r="G7" s="278"/>
      <c r="H7" s="272"/>
      <c r="I7" s="272"/>
    </row>
    <row r="8" spans="1:9" ht="12.75">
      <c r="A8" s="271"/>
      <c r="B8" s="276"/>
      <c r="C8" s="276"/>
      <c r="D8" s="276"/>
      <c r="E8" s="277"/>
      <c r="F8" s="277"/>
      <c r="G8" s="278"/>
      <c r="H8" s="272"/>
      <c r="I8" s="272"/>
    </row>
    <row r="9" spans="1:9" ht="23.25">
      <c r="A9" s="279"/>
      <c r="B9" s="276"/>
      <c r="C9" s="280"/>
      <c r="D9" s="280"/>
      <c r="E9" s="281"/>
      <c r="F9" s="281"/>
      <c r="G9" s="282"/>
      <c r="H9" s="283"/>
      <c r="I9" s="283"/>
    </row>
    <row r="10" spans="1:9" ht="12.75">
      <c r="A10" s="279"/>
      <c r="B10" s="276"/>
      <c r="C10" s="284"/>
      <c r="D10" s="284"/>
      <c r="E10" s="281"/>
      <c r="F10" s="281"/>
      <c r="G10" s="282"/>
      <c r="H10" s="283"/>
      <c r="I10" s="283"/>
    </row>
    <row r="11" spans="1:9" ht="12.75">
      <c r="A11" s="285"/>
      <c r="B11" s="276"/>
      <c r="C11" s="286"/>
      <c r="D11" s="284"/>
      <c r="E11" s="281"/>
      <c r="F11" s="281"/>
      <c r="G11" s="282"/>
      <c r="H11" s="283"/>
      <c r="I11" s="283"/>
    </row>
    <row r="12" spans="1:9" ht="15.75">
      <c r="A12" s="285"/>
      <c r="B12" s="287">
        <v>1</v>
      </c>
      <c r="C12" s="287" t="s">
        <v>840</v>
      </c>
      <c r="D12" s="288" t="s">
        <v>841</v>
      </c>
      <c r="E12" s="288" t="s">
        <v>842</v>
      </c>
      <c r="F12" s="281"/>
      <c r="G12" s="282"/>
      <c r="H12" s="288" t="s">
        <v>841</v>
      </c>
      <c r="I12" s="289" t="s">
        <v>842</v>
      </c>
    </row>
    <row r="13" spans="1:9" ht="12.75">
      <c r="A13" s="290" t="s">
        <v>843</v>
      </c>
      <c r="B13" s="291" t="s">
        <v>844</v>
      </c>
      <c r="C13" s="292" t="s">
        <v>845</v>
      </c>
      <c r="D13" s="293" t="s">
        <v>846</v>
      </c>
      <c r="E13" s="293" t="s">
        <v>846</v>
      </c>
      <c r="F13" s="293" t="s">
        <v>847</v>
      </c>
      <c r="G13" s="294" t="s">
        <v>848</v>
      </c>
      <c r="H13" s="293" t="s">
        <v>18</v>
      </c>
      <c r="I13" s="295" t="s">
        <v>18</v>
      </c>
    </row>
    <row r="14" spans="1:9" ht="12.75">
      <c r="A14" s="274" t="s">
        <v>849</v>
      </c>
      <c r="B14" s="277"/>
      <c r="C14" s="296"/>
      <c r="D14" s="296"/>
      <c r="E14" s="274"/>
      <c r="F14" s="274"/>
      <c r="G14" s="275"/>
      <c r="H14" s="297"/>
      <c r="I14" s="298"/>
    </row>
    <row r="15" spans="1:9" ht="60">
      <c r="A15" s="299">
        <v>101</v>
      </c>
      <c r="B15" s="300" t="s">
        <v>850</v>
      </c>
      <c r="C15" s="300" t="s">
        <v>851</v>
      </c>
      <c r="D15" s="296">
        <v>52</v>
      </c>
      <c r="E15" s="296">
        <v>18</v>
      </c>
      <c r="F15" s="299" t="s">
        <v>634</v>
      </c>
      <c r="G15" s="301"/>
      <c r="H15" s="302">
        <f>D15*G15</f>
        <v>0</v>
      </c>
      <c r="I15" s="303">
        <f>E15*G15</f>
        <v>0</v>
      </c>
    </row>
    <row r="16" spans="1:9" ht="24">
      <c r="A16" s="299">
        <v>102</v>
      </c>
      <c r="B16" s="300" t="s">
        <v>850</v>
      </c>
      <c r="C16" s="300" t="s">
        <v>852</v>
      </c>
      <c r="D16" s="296">
        <v>3120</v>
      </c>
      <c r="E16" s="296">
        <v>1080</v>
      </c>
      <c r="F16" s="299" t="s">
        <v>164</v>
      </c>
      <c r="G16" s="301"/>
      <c r="H16" s="302">
        <f>D16*G16</f>
        <v>0</v>
      </c>
      <c r="I16" s="303">
        <f>E16*G16</f>
        <v>0</v>
      </c>
    </row>
    <row r="17" spans="1:9" ht="24">
      <c r="A17" s="299">
        <v>103</v>
      </c>
      <c r="B17" s="300" t="s">
        <v>850</v>
      </c>
      <c r="C17" s="300" t="s">
        <v>853</v>
      </c>
      <c r="D17" s="296">
        <v>3120</v>
      </c>
      <c r="E17" s="296">
        <v>1080</v>
      </c>
      <c r="F17" s="299" t="s">
        <v>164</v>
      </c>
      <c r="G17" s="301"/>
      <c r="H17" s="302">
        <f>D17*G17</f>
        <v>0</v>
      </c>
      <c r="I17" s="303">
        <f>E17*G17</f>
        <v>0</v>
      </c>
    </row>
    <row r="18" spans="1:9" ht="72">
      <c r="A18" s="299">
        <v>104</v>
      </c>
      <c r="B18" s="300" t="s">
        <v>850</v>
      </c>
      <c r="C18" s="300" t="s">
        <v>854</v>
      </c>
      <c r="D18" s="296">
        <v>208</v>
      </c>
      <c r="E18" s="296">
        <v>72</v>
      </c>
      <c r="F18" s="299" t="s">
        <v>634</v>
      </c>
      <c r="G18" s="301"/>
      <c r="H18" s="302">
        <f>D18*G18</f>
        <v>0</v>
      </c>
      <c r="I18" s="303">
        <f>E18*G18</f>
        <v>0</v>
      </c>
    </row>
    <row r="19" spans="1:9" ht="36">
      <c r="A19" s="299">
        <v>105</v>
      </c>
      <c r="B19" s="300"/>
      <c r="C19" s="300" t="s">
        <v>855</v>
      </c>
      <c r="D19" s="296">
        <v>104</v>
      </c>
      <c r="E19" s="296">
        <v>36</v>
      </c>
      <c r="F19" s="299" t="s">
        <v>634</v>
      </c>
      <c r="G19" s="301"/>
      <c r="H19" s="302">
        <f>D19*G19</f>
        <v>0</v>
      </c>
      <c r="I19" s="303">
        <f>E19*G19</f>
        <v>0</v>
      </c>
    </row>
    <row r="20" spans="1:9" ht="36">
      <c r="A20" s="299">
        <v>106</v>
      </c>
      <c r="B20" s="300" t="s">
        <v>850</v>
      </c>
      <c r="C20" s="304" t="s">
        <v>856</v>
      </c>
      <c r="D20" s="296">
        <v>5</v>
      </c>
      <c r="E20" s="296">
        <v>2</v>
      </c>
      <c r="F20" s="274" t="s">
        <v>634</v>
      </c>
      <c r="G20" s="305"/>
      <c r="H20" s="302">
        <f>D20*G20</f>
        <v>0</v>
      </c>
      <c r="I20" s="303">
        <f>E20*G20</f>
        <v>0</v>
      </c>
    </row>
    <row r="21" spans="1:9" ht="36">
      <c r="A21" s="299">
        <v>107</v>
      </c>
      <c r="B21" s="300" t="s">
        <v>850</v>
      </c>
      <c r="C21" s="300" t="s">
        <v>857</v>
      </c>
      <c r="D21" s="296">
        <v>5</v>
      </c>
      <c r="E21" s="296">
        <v>2</v>
      </c>
      <c r="F21" s="274" t="s">
        <v>634</v>
      </c>
      <c r="G21" s="305"/>
      <c r="H21" s="302">
        <f>D21*G21</f>
        <v>0</v>
      </c>
      <c r="I21" s="303">
        <f>E21*G21</f>
        <v>0</v>
      </c>
    </row>
    <row r="22" spans="1:9" ht="36">
      <c r="A22" s="299">
        <v>108</v>
      </c>
      <c r="B22" s="300" t="s">
        <v>850</v>
      </c>
      <c r="C22" s="300" t="s">
        <v>858</v>
      </c>
      <c r="D22" s="296">
        <v>4</v>
      </c>
      <c r="E22" s="296">
        <v>0</v>
      </c>
      <c r="F22" s="274" t="s">
        <v>859</v>
      </c>
      <c r="G22" s="305"/>
      <c r="H22" s="302">
        <f>D22*G22</f>
        <v>0</v>
      </c>
      <c r="I22" s="303">
        <f>E22*G22</f>
        <v>0</v>
      </c>
    </row>
    <row r="23" spans="1:9" ht="156">
      <c r="A23" s="299">
        <v>109</v>
      </c>
      <c r="B23" s="300" t="s">
        <v>850</v>
      </c>
      <c r="C23" s="300" t="s">
        <v>860</v>
      </c>
      <c r="D23" s="296">
        <v>8</v>
      </c>
      <c r="E23" s="296">
        <v>0</v>
      </c>
      <c r="F23" s="274" t="s">
        <v>859</v>
      </c>
      <c r="G23" s="305"/>
      <c r="H23" s="302">
        <f>D23*G23</f>
        <v>0</v>
      </c>
      <c r="I23" s="303">
        <f>E23*G23</f>
        <v>0</v>
      </c>
    </row>
    <row r="24" spans="1:9" ht="24">
      <c r="A24" s="299">
        <v>110</v>
      </c>
      <c r="B24" s="300" t="s">
        <v>850</v>
      </c>
      <c r="C24" s="300" t="s">
        <v>861</v>
      </c>
      <c r="D24" s="296">
        <v>8</v>
      </c>
      <c r="E24" s="296">
        <v>0</v>
      </c>
      <c r="F24" s="274" t="s">
        <v>859</v>
      </c>
      <c r="G24" s="305"/>
      <c r="H24" s="302">
        <f>D24*G24</f>
        <v>0</v>
      </c>
      <c r="I24" s="303">
        <f>E24*G24</f>
        <v>0</v>
      </c>
    </row>
    <row r="25" spans="1:9" ht="204">
      <c r="A25" s="299">
        <v>111</v>
      </c>
      <c r="B25" s="300" t="s">
        <v>850</v>
      </c>
      <c r="C25" s="300" t="s">
        <v>862</v>
      </c>
      <c r="D25" s="296">
        <v>5</v>
      </c>
      <c r="E25" s="296">
        <v>0</v>
      </c>
      <c r="F25" s="274" t="s">
        <v>634</v>
      </c>
      <c r="G25" s="305"/>
      <c r="H25" s="302">
        <f>D25*G25</f>
        <v>0</v>
      </c>
      <c r="I25" s="303">
        <f>E25*G25</f>
        <v>0</v>
      </c>
    </row>
    <row r="26" spans="1:9" ht="72">
      <c r="A26" s="299">
        <v>112</v>
      </c>
      <c r="B26" s="300" t="s">
        <v>850</v>
      </c>
      <c r="C26" s="300" t="s">
        <v>863</v>
      </c>
      <c r="D26" s="296">
        <v>60</v>
      </c>
      <c r="E26" s="296">
        <v>30</v>
      </c>
      <c r="F26" s="274" t="s">
        <v>864</v>
      </c>
      <c r="G26" s="305"/>
      <c r="H26" s="302">
        <f>D26*G26</f>
        <v>0</v>
      </c>
      <c r="I26" s="303">
        <f>E26*G26</f>
        <v>0</v>
      </c>
    </row>
    <row r="27" spans="1:9" ht="36">
      <c r="A27" s="299">
        <v>113</v>
      </c>
      <c r="B27" s="300" t="s">
        <v>850</v>
      </c>
      <c r="C27" s="300" t="s">
        <v>865</v>
      </c>
      <c r="D27" s="296">
        <v>5</v>
      </c>
      <c r="E27" s="296">
        <v>2</v>
      </c>
      <c r="F27" s="274" t="s">
        <v>634</v>
      </c>
      <c r="G27" s="305"/>
      <c r="H27" s="302">
        <f>D27*G27</f>
        <v>0</v>
      </c>
      <c r="I27" s="303">
        <f>E27*G27</f>
        <v>0</v>
      </c>
    </row>
    <row r="28" spans="1:9" ht="60">
      <c r="A28" s="299">
        <v>114</v>
      </c>
      <c r="B28" s="300" t="s">
        <v>850</v>
      </c>
      <c r="C28" s="300" t="s">
        <v>866</v>
      </c>
      <c r="D28" s="296">
        <v>5</v>
      </c>
      <c r="E28" s="296">
        <v>2</v>
      </c>
      <c r="F28" s="274" t="s">
        <v>164</v>
      </c>
      <c r="G28" s="305"/>
      <c r="H28" s="302">
        <f>D28*G28</f>
        <v>0</v>
      </c>
      <c r="I28" s="303">
        <f>E28*G28</f>
        <v>0</v>
      </c>
    </row>
    <row r="29" spans="1:9" ht="63.75">
      <c r="A29" s="299">
        <v>115</v>
      </c>
      <c r="B29" s="300" t="s">
        <v>850</v>
      </c>
      <c r="C29" s="306" t="s">
        <v>867</v>
      </c>
      <c r="D29" s="296">
        <v>1</v>
      </c>
      <c r="E29" s="296">
        <v>1</v>
      </c>
      <c r="F29" s="274" t="s">
        <v>275</v>
      </c>
      <c r="G29" s="305"/>
      <c r="H29" s="302">
        <f>D29*G29</f>
        <v>0</v>
      </c>
      <c r="I29" s="303">
        <f>E29*G29</f>
        <v>0</v>
      </c>
    </row>
    <row r="30" spans="1:9" ht="89.25">
      <c r="A30" s="299">
        <v>116</v>
      </c>
      <c r="B30" s="300" t="s">
        <v>850</v>
      </c>
      <c r="C30" s="307" t="s">
        <v>868</v>
      </c>
      <c r="D30" s="296">
        <v>104</v>
      </c>
      <c r="E30" s="296">
        <v>36</v>
      </c>
      <c r="F30" s="274" t="s">
        <v>634</v>
      </c>
      <c r="G30" s="305"/>
      <c r="H30" s="302">
        <f>D30*G30</f>
        <v>0</v>
      </c>
      <c r="I30" s="303">
        <f>E30*G30</f>
        <v>0</v>
      </c>
    </row>
    <row r="31" spans="1:9" ht="132">
      <c r="A31" s="299">
        <v>117</v>
      </c>
      <c r="B31" s="300" t="s">
        <v>850</v>
      </c>
      <c r="C31" s="300" t="s">
        <v>869</v>
      </c>
      <c r="D31" s="296">
        <v>1040</v>
      </c>
      <c r="E31" s="296">
        <v>360</v>
      </c>
      <c r="F31" s="274" t="s">
        <v>164</v>
      </c>
      <c r="G31" s="305"/>
      <c r="H31" s="302">
        <f>D31*G31</f>
        <v>0</v>
      </c>
      <c r="I31" s="303">
        <f>E31*G31</f>
        <v>0</v>
      </c>
    </row>
    <row r="32" spans="1:9" ht="12.75">
      <c r="A32" s="299">
        <v>118</v>
      </c>
      <c r="B32" s="300" t="s">
        <v>850</v>
      </c>
      <c r="C32" s="306" t="s">
        <v>870</v>
      </c>
      <c r="D32" s="296">
        <v>1040</v>
      </c>
      <c r="E32" s="296">
        <v>360</v>
      </c>
      <c r="F32" s="274" t="s">
        <v>164</v>
      </c>
      <c r="G32" s="305"/>
      <c r="H32" s="302">
        <f>D32*G32</f>
        <v>0</v>
      </c>
      <c r="I32" s="303">
        <f>E32*G32</f>
        <v>0</v>
      </c>
    </row>
    <row r="33" spans="1:9" ht="38.25">
      <c r="A33" s="299">
        <v>119</v>
      </c>
      <c r="B33" s="300" t="s">
        <v>850</v>
      </c>
      <c r="C33" s="306" t="s">
        <v>871</v>
      </c>
      <c r="D33" s="296">
        <v>1040</v>
      </c>
      <c r="E33" s="296">
        <v>360</v>
      </c>
      <c r="F33" s="274" t="s">
        <v>164</v>
      </c>
      <c r="G33" s="305"/>
      <c r="H33" s="302">
        <f>D33*G33</f>
        <v>0</v>
      </c>
      <c r="I33" s="303">
        <f>E33*G33</f>
        <v>0</v>
      </c>
    </row>
    <row r="34" spans="1:9" ht="12.75">
      <c r="A34" s="299"/>
      <c r="B34" s="300"/>
      <c r="C34" s="306"/>
      <c r="D34" s="296"/>
      <c r="E34" s="296"/>
      <c r="F34" s="274"/>
      <c r="G34" s="275"/>
      <c r="H34" s="302"/>
      <c r="I34" s="303"/>
    </row>
    <row r="35" spans="1:9" ht="12.75">
      <c r="A35" s="285"/>
      <c r="B35" s="276"/>
      <c r="C35" s="286"/>
      <c r="D35" s="286"/>
      <c r="E35" s="274"/>
      <c r="F35" s="274"/>
      <c r="G35" s="275"/>
      <c r="H35" s="273"/>
      <c r="I35" s="308"/>
    </row>
    <row r="36" spans="1:9" ht="12.75">
      <c r="A36" s="285"/>
      <c r="B36" s="276"/>
      <c r="C36" s="286"/>
      <c r="D36" s="286"/>
      <c r="E36" s="274"/>
      <c r="F36" s="274"/>
      <c r="G36" s="275"/>
      <c r="H36" s="273"/>
      <c r="I36" s="308"/>
    </row>
    <row r="37" spans="1:9" ht="15.75">
      <c r="A37" s="274"/>
      <c r="B37" s="287">
        <v>2</v>
      </c>
      <c r="C37" s="287" t="s">
        <v>872</v>
      </c>
      <c r="D37" s="288" t="s">
        <v>841</v>
      </c>
      <c r="E37" s="288" t="s">
        <v>842</v>
      </c>
      <c r="F37" s="281"/>
      <c r="G37" s="282"/>
      <c r="H37" s="288" t="s">
        <v>841</v>
      </c>
      <c r="I37" s="289" t="s">
        <v>842</v>
      </c>
    </row>
    <row r="38" spans="1:9" ht="24">
      <c r="A38" s="290" t="s">
        <v>843</v>
      </c>
      <c r="B38" s="291" t="s">
        <v>844</v>
      </c>
      <c r="C38" s="309" t="s">
        <v>845</v>
      </c>
      <c r="D38" s="293" t="s">
        <v>846</v>
      </c>
      <c r="E38" s="293" t="s">
        <v>846</v>
      </c>
      <c r="F38" s="293" t="s">
        <v>847</v>
      </c>
      <c r="G38" s="294" t="s">
        <v>848</v>
      </c>
      <c r="H38" s="293" t="s">
        <v>18</v>
      </c>
      <c r="I38" s="295" t="s">
        <v>18</v>
      </c>
    </row>
    <row r="39" spans="1:9" ht="12.75">
      <c r="A39" s="274"/>
      <c r="B39" s="277"/>
      <c r="C39" s="300"/>
      <c r="D39" s="300"/>
      <c r="E39" s="274"/>
      <c r="F39" s="274"/>
      <c r="G39" s="275"/>
      <c r="H39" s="273"/>
      <c r="I39" s="308"/>
    </row>
    <row r="40" spans="1:9" ht="72">
      <c r="A40" s="310">
        <v>210</v>
      </c>
      <c r="B40" s="300" t="s">
        <v>850</v>
      </c>
      <c r="C40" s="311" t="s">
        <v>868</v>
      </c>
      <c r="D40" s="311"/>
      <c r="E40" s="310">
        <v>6</v>
      </c>
      <c r="F40" s="312" t="s">
        <v>634</v>
      </c>
      <c r="G40" s="313"/>
      <c r="H40" s="302">
        <f>D40*G40</f>
        <v>0</v>
      </c>
      <c r="I40" s="303">
        <f>E40*G40</f>
        <v>0</v>
      </c>
    </row>
    <row r="41" spans="1:9" ht="12.75">
      <c r="A41" s="310">
        <v>211</v>
      </c>
      <c r="B41" s="300" t="s">
        <v>850</v>
      </c>
      <c r="C41" s="314" t="s">
        <v>873</v>
      </c>
      <c r="D41" s="314"/>
      <c r="E41" s="310">
        <v>15</v>
      </c>
      <c r="F41" s="312" t="s">
        <v>634</v>
      </c>
      <c r="G41" s="313"/>
      <c r="H41" s="302">
        <f>D41*G41</f>
        <v>0</v>
      </c>
      <c r="I41" s="303">
        <f>E41*G41</f>
        <v>0</v>
      </c>
    </row>
    <row r="42" spans="1:9" ht="36">
      <c r="A42" s="310">
        <v>212</v>
      </c>
      <c r="B42" s="300" t="s">
        <v>850</v>
      </c>
      <c r="C42" s="311" t="s">
        <v>871</v>
      </c>
      <c r="D42" s="311"/>
      <c r="E42" s="310">
        <v>15</v>
      </c>
      <c r="F42" s="312" t="s">
        <v>634</v>
      </c>
      <c r="G42" s="313"/>
      <c r="H42" s="302">
        <f>D42*G42</f>
        <v>0</v>
      </c>
      <c r="I42" s="303">
        <f>E42*G42</f>
        <v>0</v>
      </c>
    </row>
    <row r="43" spans="1:9" ht="89.25">
      <c r="A43" s="310">
        <v>201</v>
      </c>
      <c r="B43" s="300" t="s">
        <v>850</v>
      </c>
      <c r="C43" s="306" t="s">
        <v>868</v>
      </c>
      <c r="D43" s="296">
        <v>5</v>
      </c>
      <c r="E43" s="296">
        <v>0</v>
      </c>
      <c r="F43" s="274" t="s">
        <v>634</v>
      </c>
      <c r="G43" s="305"/>
      <c r="H43" s="302">
        <f>D43*G43</f>
        <v>0</v>
      </c>
      <c r="I43" s="303">
        <f>E43*G43</f>
        <v>0</v>
      </c>
    </row>
    <row r="44" spans="1:9" ht="153">
      <c r="A44" s="310">
        <v>202</v>
      </c>
      <c r="B44" s="300" t="s">
        <v>850</v>
      </c>
      <c r="C44" s="306" t="s">
        <v>869</v>
      </c>
      <c r="D44" s="296">
        <v>10</v>
      </c>
      <c r="E44" s="296">
        <v>0</v>
      </c>
      <c r="F44" s="274" t="s">
        <v>164</v>
      </c>
      <c r="G44" s="305"/>
      <c r="H44" s="302">
        <f>D44*G44</f>
        <v>0</v>
      </c>
      <c r="I44" s="303">
        <f>E44*G44</f>
        <v>0</v>
      </c>
    </row>
    <row r="45" spans="1:9" ht="12.75">
      <c r="A45" s="310">
        <v>203</v>
      </c>
      <c r="B45" s="300" t="s">
        <v>850</v>
      </c>
      <c r="C45" s="306" t="s">
        <v>870</v>
      </c>
      <c r="D45" s="296">
        <v>10</v>
      </c>
      <c r="E45" s="296">
        <v>0</v>
      </c>
      <c r="F45" s="274" t="s">
        <v>164</v>
      </c>
      <c r="G45" s="305"/>
      <c r="H45" s="302">
        <f>D45*G45</f>
        <v>0</v>
      </c>
      <c r="I45" s="303">
        <f>E45*G45</f>
        <v>0</v>
      </c>
    </row>
    <row r="46" spans="1:9" ht="38.25">
      <c r="A46" s="310">
        <v>204</v>
      </c>
      <c r="B46" s="300" t="s">
        <v>850</v>
      </c>
      <c r="C46" s="306" t="s">
        <v>871</v>
      </c>
      <c r="D46" s="296">
        <v>10</v>
      </c>
      <c r="E46" s="296">
        <v>0</v>
      </c>
      <c r="F46" s="274" t="s">
        <v>164</v>
      </c>
      <c r="G46" s="305"/>
      <c r="H46" s="302">
        <f>D46*G46</f>
        <v>0</v>
      </c>
      <c r="I46" s="303">
        <f>E46*G46</f>
        <v>0</v>
      </c>
    </row>
    <row r="47" spans="1:9" ht="293.25">
      <c r="A47" s="310">
        <v>205</v>
      </c>
      <c r="B47" s="300" t="s">
        <v>850</v>
      </c>
      <c r="C47" s="306" t="s">
        <v>874</v>
      </c>
      <c r="D47" s="296">
        <v>1</v>
      </c>
      <c r="E47" s="296">
        <v>0</v>
      </c>
      <c r="F47" s="274" t="s">
        <v>634</v>
      </c>
      <c r="G47" s="305"/>
      <c r="H47" s="302">
        <f>D47*G47</f>
        <v>0</v>
      </c>
      <c r="I47" s="303">
        <f>E47*G47</f>
        <v>0</v>
      </c>
    </row>
    <row r="48" spans="1:9" ht="89.25">
      <c r="A48" s="310">
        <v>206</v>
      </c>
      <c r="B48" s="300" t="s">
        <v>850</v>
      </c>
      <c r="C48" s="306" t="s">
        <v>875</v>
      </c>
      <c r="D48" s="296">
        <v>1</v>
      </c>
      <c r="E48" s="296">
        <v>0</v>
      </c>
      <c r="F48" s="274" t="s">
        <v>275</v>
      </c>
      <c r="G48" s="305"/>
      <c r="H48" s="302">
        <f>D48*G48</f>
        <v>0</v>
      </c>
      <c r="I48" s="303">
        <f>E48*G48</f>
        <v>0</v>
      </c>
    </row>
    <row r="49" spans="1:9" ht="38.25">
      <c r="A49" s="310">
        <v>207</v>
      </c>
      <c r="B49" s="300" t="s">
        <v>850</v>
      </c>
      <c r="C49" s="306" t="s">
        <v>876</v>
      </c>
      <c r="D49" s="296">
        <v>1</v>
      </c>
      <c r="E49" s="296">
        <v>0</v>
      </c>
      <c r="F49" s="274" t="s">
        <v>877</v>
      </c>
      <c r="G49" s="305"/>
      <c r="H49" s="302">
        <f>D49*G49</f>
        <v>0</v>
      </c>
      <c r="I49" s="303">
        <f>E49*G49</f>
        <v>0</v>
      </c>
    </row>
    <row r="50" spans="1:9" ht="89.25">
      <c r="A50" s="310">
        <v>208</v>
      </c>
      <c r="B50" s="300" t="s">
        <v>850</v>
      </c>
      <c r="C50" s="306" t="s">
        <v>878</v>
      </c>
      <c r="D50" s="296">
        <v>1</v>
      </c>
      <c r="E50" s="296">
        <v>0</v>
      </c>
      <c r="F50" s="274" t="s">
        <v>634</v>
      </c>
      <c r="G50" s="305"/>
      <c r="H50" s="302">
        <f>D50*G50</f>
        <v>0</v>
      </c>
      <c r="I50" s="303">
        <f>E50*G50</f>
        <v>0</v>
      </c>
    </row>
    <row r="51" spans="1:9" ht="12.75">
      <c r="A51" s="310"/>
      <c r="B51" s="300"/>
      <c r="C51" s="300"/>
      <c r="D51" s="296"/>
      <c r="E51" s="296"/>
      <c r="F51" s="274"/>
      <c r="G51" s="275"/>
      <c r="H51" s="302"/>
      <c r="I51" s="303"/>
    </row>
    <row r="52" spans="1:9" ht="12.75">
      <c r="A52" s="285"/>
      <c r="B52" s="276"/>
      <c r="C52" s="286"/>
      <c r="D52" s="286"/>
      <c r="E52" s="274"/>
      <c r="F52" s="274"/>
      <c r="G52" s="275"/>
      <c r="H52" s="273"/>
      <c r="I52" s="308"/>
    </row>
    <row r="53" spans="1:9" ht="15.75">
      <c r="A53" s="299"/>
      <c r="B53" s="287">
        <v>3</v>
      </c>
      <c r="C53" s="287" t="s">
        <v>879</v>
      </c>
      <c r="D53" s="288" t="s">
        <v>841</v>
      </c>
      <c r="E53" s="288" t="s">
        <v>842</v>
      </c>
      <c r="F53" s="281"/>
      <c r="G53" s="282"/>
      <c r="H53" s="288" t="s">
        <v>841</v>
      </c>
      <c r="I53" s="289" t="s">
        <v>842</v>
      </c>
    </row>
    <row r="54" spans="1:9" ht="24">
      <c r="A54" s="315" t="s">
        <v>843</v>
      </c>
      <c r="B54" s="291" t="s">
        <v>844</v>
      </c>
      <c r="C54" s="309" t="s">
        <v>845</v>
      </c>
      <c r="D54" s="293" t="s">
        <v>846</v>
      </c>
      <c r="E54" s="293" t="s">
        <v>846</v>
      </c>
      <c r="F54" s="293" t="s">
        <v>847</v>
      </c>
      <c r="G54" s="294" t="s">
        <v>848</v>
      </c>
      <c r="H54" s="293" t="s">
        <v>18</v>
      </c>
      <c r="I54" s="295" t="s">
        <v>18</v>
      </c>
    </row>
    <row r="55" spans="1:9" ht="12.75">
      <c r="A55" s="299"/>
      <c r="B55" s="277"/>
      <c r="C55" s="300"/>
      <c r="D55" s="299"/>
      <c r="E55" s="316"/>
      <c r="F55" s="316"/>
      <c r="G55" s="281"/>
      <c r="H55" s="300"/>
      <c r="I55" s="317"/>
    </row>
    <row r="56" spans="1:9" ht="12.75">
      <c r="A56" s="314">
        <v>301</v>
      </c>
      <c r="B56" s="300" t="s">
        <v>850</v>
      </c>
      <c r="C56" s="314" t="s">
        <v>880</v>
      </c>
      <c r="D56" s="310">
        <v>10</v>
      </c>
      <c r="E56" s="310">
        <v>5</v>
      </c>
      <c r="F56" s="310" t="s">
        <v>634</v>
      </c>
      <c r="G56" s="318"/>
      <c r="H56" s="302">
        <f>D56*G56</f>
        <v>0</v>
      </c>
      <c r="I56" s="303">
        <f>E56*G56</f>
        <v>0</v>
      </c>
    </row>
    <row r="57" spans="1:9" ht="12.75">
      <c r="A57" s="314">
        <v>302</v>
      </c>
      <c r="B57" s="300" t="s">
        <v>850</v>
      </c>
      <c r="C57" s="314" t="s">
        <v>881</v>
      </c>
      <c r="D57" s="310">
        <v>10</v>
      </c>
      <c r="E57" s="310">
        <v>5</v>
      </c>
      <c r="F57" s="310" t="s">
        <v>634</v>
      </c>
      <c r="G57" s="318"/>
      <c r="H57" s="302">
        <f>D57*G57</f>
        <v>0</v>
      </c>
      <c r="I57" s="303">
        <f>E57*G57</f>
        <v>0</v>
      </c>
    </row>
    <row r="58" spans="1:9" ht="12.75">
      <c r="A58" s="314">
        <v>303</v>
      </c>
      <c r="B58" s="300" t="s">
        <v>850</v>
      </c>
      <c r="C58" s="314" t="s">
        <v>882</v>
      </c>
      <c r="D58" s="310">
        <v>10</v>
      </c>
      <c r="E58" s="310">
        <v>5</v>
      </c>
      <c r="F58" s="310" t="s">
        <v>634</v>
      </c>
      <c r="G58" s="318"/>
      <c r="H58" s="302">
        <f>D58*G58</f>
        <v>0</v>
      </c>
      <c r="I58" s="303">
        <f>E58*G58</f>
        <v>0</v>
      </c>
    </row>
    <row r="59" spans="1:9" ht="12.75">
      <c r="A59" s="314">
        <v>304</v>
      </c>
      <c r="B59" s="300" t="s">
        <v>850</v>
      </c>
      <c r="C59" s="314" t="s">
        <v>883</v>
      </c>
      <c r="D59" s="310">
        <v>2</v>
      </c>
      <c r="E59" s="310">
        <v>0</v>
      </c>
      <c r="F59" s="310" t="s">
        <v>634</v>
      </c>
      <c r="G59" s="318"/>
      <c r="H59" s="302">
        <f>D59*G59</f>
        <v>0</v>
      </c>
      <c r="I59" s="303">
        <f>E59*G59</f>
        <v>0</v>
      </c>
    </row>
    <row r="60" spans="1:9" ht="12.75">
      <c r="A60" s="314"/>
      <c r="B60" s="300"/>
      <c r="C60" s="314" t="s">
        <v>884</v>
      </c>
      <c r="D60" s="310">
        <v>1</v>
      </c>
      <c r="E60" s="310">
        <v>1</v>
      </c>
      <c r="F60" s="310" t="s">
        <v>634</v>
      </c>
      <c r="G60" s="318"/>
      <c r="H60" s="302">
        <f>D60*G60</f>
        <v>0</v>
      </c>
      <c r="I60" s="303">
        <f>E60*G60</f>
        <v>0</v>
      </c>
    </row>
    <row r="61" spans="1:9" ht="12.75">
      <c r="A61" s="314">
        <v>305</v>
      </c>
      <c r="B61" s="300" t="s">
        <v>850</v>
      </c>
      <c r="C61" s="314" t="s">
        <v>885</v>
      </c>
      <c r="D61" s="310">
        <v>2</v>
      </c>
      <c r="E61" s="310">
        <v>0</v>
      </c>
      <c r="F61" s="310" t="s">
        <v>634</v>
      </c>
      <c r="G61" s="318"/>
      <c r="H61" s="302">
        <f>D61*G61</f>
        <v>0</v>
      </c>
      <c r="I61" s="303">
        <f>E61*G61</f>
        <v>0</v>
      </c>
    </row>
    <row r="62" spans="1:9" ht="12.75">
      <c r="A62" s="314">
        <v>306</v>
      </c>
      <c r="B62" s="300" t="s">
        <v>850</v>
      </c>
      <c r="C62" s="314" t="s">
        <v>886</v>
      </c>
      <c r="D62" s="310">
        <v>12</v>
      </c>
      <c r="E62" s="310">
        <v>5</v>
      </c>
      <c r="F62" s="310" t="s">
        <v>634</v>
      </c>
      <c r="G62" s="318"/>
      <c r="H62" s="302">
        <f>D62*G62</f>
        <v>0</v>
      </c>
      <c r="I62" s="303">
        <f>E62*G62</f>
        <v>0</v>
      </c>
    </row>
    <row r="63" spans="1:9" ht="24">
      <c r="A63" s="314">
        <v>307</v>
      </c>
      <c r="B63" s="300" t="s">
        <v>850</v>
      </c>
      <c r="C63" s="311" t="s">
        <v>887</v>
      </c>
      <c r="D63" s="310">
        <v>680</v>
      </c>
      <c r="E63" s="310">
        <v>90</v>
      </c>
      <c r="F63" s="310" t="s">
        <v>164</v>
      </c>
      <c r="G63" s="318"/>
      <c r="H63" s="302">
        <f>D63*G63</f>
        <v>0</v>
      </c>
      <c r="I63" s="303">
        <f>E63*G63</f>
        <v>0</v>
      </c>
    </row>
    <row r="64" spans="1:9" ht="36">
      <c r="A64" s="314">
        <v>308</v>
      </c>
      <c r="B64" s="300" t="s">
        <v>850</v>
      </c>
      <c r="C64" s="311" t="s">
        <v>888</v>
      </c>
      <c r="D64" s="310">
        <v>680</v>
      </c>
      <c r="E64" s="310">
        <v>90</v>
      </c>
      <c r="F64" s="310" t="s">
        <v>164</v>
      </c>
      <c r="G64" s="318"/>
      <c r="H64" s="302">
        <f>D64*G64</f>
        <v>0</v>
      </c>
      <c r="I64" s="303">
        <f>E64*G64</f>
        <v>0</v>
      </c>
    </row>
    <row r="65" spans="1:9" ht="89.25">
      <c r="A65" s="314">
        <v>309</v>
      </c>
      <c r="B65" s="300" t="s">
        <v>850</v>
      </c>
      <c r="C65" s="307" t="s">
        <v>868</v>
      </c>
      <c r="D65" s="296">
        <v>30</v>
      </c>
      <c r="E65" s="296">
        <v>35</v>
      </c>
      <c r="F65" s="274" t="s">
        <v>634</v>
      </c>
      <c r="G65" s="305"/>
      <c r="H65" s="302">
        <f>D65*G65</f>
        <v>0</v>
      </c>
      <c r="I65" s="303">
        <f>E65*G65</f>
        <v>0</v>
      </c>
    </row>
    <row r="66" spans="1:9" ht="132">
      <c r="A66" s="314">
        <v>310</v>
      </c>
      <c r="B66" s="300" t="s">
        <v>850</v>
      </c>
      <c r="C66" s="300" t="s">
        <v>869</v>
      </c>
      <c r="D66" s="296">
        <v>180</v>
      </c>
      <c r="E66" s="296">
        <v>55</v>
      </c>
      <c r="F66" s="274" t="s">
        <v>164</v>
      </c>
      <c r="G66" s="305"/>
      <c r="H66" s="302">
        <f>D66*G66</f>
        <v>0</v>
      </c>
      <c r="I66" s="303">
        <f>E66*G66</f>
        <v>0</v>
      </c>
    </row>
    <row r="67" spans="1:9" ht="12.75">
      <c r="A67" s="314">
        <v>311</v>
      </c>
      <c r="B67" s="300" t="s">
        <v>850</v>
      </c>
      <c r="C67" s="306" t="s">
        <v>870</v>
      </c>
      <c r="D67" s="296">
        <v>180</v>
      </c>
      <c r="E67" s="296">
        <v>55</v>
      </c>
      <c r="F67" s="274" t="s">
        <v>164</v>
      </c>
      <c r="G67" s="305"/>
      <c r="H67" s="302">
        <f>D67*G67</f>
        <v>0</v>
      </c>
      <c r="I67" s="303">
        <f>E67*G67</f>
        <v>0</v>
      </c>
    </row>
    <row r="68" spans="1:9" ht="38.25">
      <c r="A68" s="314">
        <v>312</v>
      </c>
      <c r="B68" s="300" t="s">
        <v>850</v>
      </c>
      <c r="C68" s="306" t="s">
        <v>871</v>
      </c>
      <c r="D68" s="296">
        <v>180</v>
      </c>
      <c r="E68" s="296">
        <v>55</v>
      </c>
      <c r="F68" s="274" t="s">
        <v>164</v>
      </c>
      <c r="G68" s="305"/>
      <c r="H68" s="302">
        <f>D68*G68</f>
        <v>0</v>
      </c>
      <c r="I68" s="303">
        <f>E68*G68</f>
        <v>0</v>
      </c>
    </row>
    <row r="69" spans="1:9" ht="63.75">
      <c r="A69" s="314">
        <v>313</v>
      </c>
      <c r="B69" s="300" t="s">
        <v>850</v>
      </c>
      <c r="C69" s="306" t="s">
        <v>867</v>
      </c>
      <c r="D69" s="296">
        <v>1</v>
      </c>
      <c r="E69" s="296">
        <v>1</v>
      </c>
      <c r="F69" s="274" t="s">
        <v>275</v>
      </c>
      <c r="G69" s="305"/>
      <c r="H69" s="302">
        <f>D69*G69</f>
        <v>0</v>
      </c>
      <c r="I69" s="303">
        <f>E69*G69</f>
        <v>0</v>
      </c>
    </row>
    <row r="70" spans="1:9" ht="12.75">
      <c r="A70" s="299"/>
      <c r="B70" s="296"/>
      <c r="C70" s="306"/>
      <c r="D70" s="274"/>
      <c r="E70" s="275"/>
      <c r="F70" s="316"/>
      <c r="G70" s="316"/>
      <c r="H70" s="286"/>
      <c r="I70" s="319"/>
    </row>
    <row r="71" spans="1:9" ht="12.75">
      <c r="A71" s="299"/>
      <c r="B71" s="296"/>
      <c r="C71" s="306"/>
      <c r="D71" s="274"/>
      <c r="E71" s="275"/>
      <c r="F71" s="316"/>
      <c r="G71" s="316"/>
      <c r="H71" s="286"/>
      <c r="I71" s="319"/>
    </row>
    <row r="72" spans="1:9" ht="15.75">
      <c r="A72" s="299"/>
      <c r="B72" s="287">
        <v>4</v>
      </c>
      <c r="C72" s="287" t="s">
        <v>889</v>
      </c>
      <c r="D72" s="288" t="s">
        <v>841</v>
      </c>
      <c r="E72" s="288" t="s">
        <v>842</v>
      </c>
      <c r="F72" s="281"/>
      <c r="G72" s="282"/>
      <c r="H72" s="288" t="s">
        <v>841</v>
      </c>
      <c r="I72" s="289" t="s">
        <v>842</v>
      </c>
    </row>
    <row r="73" spans="1:9" ht="24">
      <c r="A73" s="315" t="s">
        <v>843</v>
      </c>
      <c r="B73" s="291" t="s">
        <v>844</v>
      </c>
      <c r="C73" s="309" t="s">
        <v>845</v>
      </c>
      <c r="D73" s="293" t="s">
        <v>846</v>
      </c>
      <c r="E73" s="293" t="s">
        <v>846</v>
      </c>
      <c r="F73" s="293" t="s">
        <v>847</v>
      </c>
      <c r="G73" s="294" t="s">
        <v>848</v>
      </c>
      <c r="H73" s="293" t="s">
        <v>18</v>
      </c>
      <c r="I73" s="295" t="s">
        <v>18</v>
      </c>
    </row>
    <row r="74" spans="1:9" ht="12.75">
      <c r="A74" s="299"/>
      <c r="B74" s="277"/>
      <c r="C74" s="300"/>
      <c r="D74" s="299"/>
      <c r="E74" s="316"/>
      <c r="F74" s="316"/>
      <c r="G74" s="281"/>
      <c r="H74" s="300"/>
      <c r="I74" s="317"/>
    </row>
    <row r="75" spans="1:9" ht="165.75">
      <c r="A75" s="299">
        <v>401</v>
      </c>
      <c r="B75" s="300" t="s">
        <v>850</v>
      </c>
      <c r="C75" s="306" t="s">
        <v>890</v>
      </c>
      <c r="D75" s="296">
        <v>1</v>
      </c>
      <c r="E75" s="296">
        <v>1</v>
      </c>
      <c r="F75" s="274" t="s">
        <v>634</v>
      </c>
      <c r="G75" s="305"/>
      <c r="H75" s="302">
        <f>D75*G75</f>
        <v>0</v>
      </c>
      <c r="I75" s="303">
        <f>E75*G75</f>
        <v>0</v>
      </c>
    </row>
    <row r="76" spans="1:9" ht="25.5">
      <c r="A76" s="299">
        <v>402</v>
      </c>
      <c r="B76" s="300" t="s">
        <v>850</v>
      </c>
      <c r="C76" s="306" t="s">
        <v>891</v>
      </c>
      <c r="D76" s="296">
        <v>0</v>
      </c>
      <c r="E76" s="296">
        <v>1</v>
      </c>
      <c r="F76" s="274" t="s">
        <v>634</v>
      </c>
      <c r="G76" s="305"/>
      <c r="H76" s="302">
        <f>D76*G76</f>
        <v>0</v>
      </c>
      <c r="I76" s="303">
        <f>E76*G76</f>
        <v>0</v>
      </c>
    </row>
    <row r="77" spans="1:9" ht="76.5">
      <c r="A77" s="299">
        <v>403</v>
      </c>
      <c r="B77" s="300" t="s">
        <v>850</v>
      </c>
      <c r="C77" s="306" t="s">
        <v>892</v>
      </c>
      <c r="D77" s="296">
        <v>1</v>
      </c>
      <c r="E77" s="296">
        <v>0</v>
      </c>
      <c r="F77" s="274" t="s">
        <v>634</v>
      </c>
      <c r="G77" s="305"/>
      <c r="H77" s="302">
        <f>D77*G77</f>
        <v>0</v>
      </c>
      <c r="I77" s="303">
        <f>E77*G77</f>
        <v>0</v>
      </c>
    </row>
    <row r="78" spans="1:9" ht="51">
      <c r="A78" s="299">
        <v>404</v>
      </c>
      <c r="B78" s="300" t="s">
        <v>850</v>
      </c>
      <c r="C78" s="306" t="s">
        <v>893</v>
      </c>
      <c r="D78" s="296">
        <v>1</v>
      </c>
      <c r="E78" s="296">
        <v>1</v>
      </c>
      <c r="F78" s="274" t="s">
        <v>634</v>
      </c>
      <c r="G78" s="305"/>
      <c r="H78" s="302">
        <f>D78*G78</f>
        <v>0</v>
      </c>
      <c r="I78" s="303">
        <f>E78*G78</f>
        <v>0</v>
      </c>
    </row>
    <row r="79" spans="1:9" ht="25.5">
      <c r="A79" s="299">
        <v>410</v>
      </c>
      <c r="B79" s="300" t="s">
        <v>850</v>
      </c>
      <c r="C79" s="306" t="s">
        <v>894</v>
      </c>
      <c r="D79" s="296">
        <v>1</v>
      </c>
      <c r="E79" s="296">
        <v>0</v>
      </c>
      <c r="F79" s="274" t="s">
        <v>634</v>
      </c>
      <c r="G79" s="305"/>
      <c r="H79" s="302">
        <f>D79*G79</f>
        <v>0</v>
      </c>
      <c r="I79" s="303">
        <f>E79*G79</f>
        <v>0</v>
      </c>
    </row>
    <row r="80" spans="1:9" ht="25.5">
      <c r="A80" s="299">
        <v>411</v>
      </c>
      <c r="B80" s="300" t="s">
        <v>850</v>
      </c>
      <c r="C80" s="306" t="s">
        <v>895</v>
      </c>
      <c r="D80" s="296">
        <v>6</v>
      </c>
      <c r="E80" s="296">
        <v>6</v>
      </c>
      <c r="F80" s="274" t="s">
        <v>859</v>
      </c>
      <c r="G80" s="305"/>
      <c r="H80" s="302">
        <f>D80*G80</f>
        <v>0</v>
      </c>
      <c r="I80" s="303">
        <f>E80*G80</f>
        <v>0</v>
      </c>
    </row>
    <row r="81" spans="1:9" ht="12.75">
      <c r="A81" s="299">
        <v>412</v>
      </c>
      <c r="B81" s="300" t="s">
        <v>850</v>
      </c>
      <c r="C81" s="306" t="s">
        <v>896</v>
      </c>
      <c r="D81" s="296">
        <v>2</v>
      </c>
      <c r="E81" s="296">
        <v>2</v>
      </c>
      <c r="F81" s="274" t="s">
        <v>859</v>
      </c>
      <c r="G81" s="305"/>
      <c r="H81" s="302">
        <f>D81*G81</f>
        <v>0</v>
      </c>
      <c r="I81" s="303">
        <f>E81*G81</f>
        <v>0</v>
      </c>
    </row>
    <row r="82" spans="1:9" ht="89.25">
      <c r="A82" s="299">
        <v>413</v>
      </c>
      <c r="B82" s="300" t="s">
        <v>850</v>
      </c>
      <c r="C82" s="307" t="s">
        <v>868</v>
      </c>
      <c r="D82" s="296">
        <v>2</v>
      </c>
      <c r="E82" s="296">
        <v>2</v>
      </c>
      <c r="F82" s="274" t="s">
        <v>634</v>
      </c>
      <c r="G82" s="305"/>
      <c r="H82" s="302">
        <f>D82*G82</f>
        <v>0</v>
      </c>
      <c r="I82" s="303">
        <f>E82*G82</f>
        <v>0</v>
      </c>
    </row>
    <row r="83" spans="1:9" ht="132">
      <c r="A83" s="299">
        <v>414</v>
      </c>
      <c r="B83" s="300" t="s">
        <v>850</v>
      </c>
      <c r="C83" s="300" t="s">
        <v>869</v>
      </c>
      <c r="D83" s="296">
        <v>10</v>
      </c>
      <c r="E83" s="296">
        <v>10</v>
      </c>
      <c r="F83" s="274" t="s">
        <v>164</v>
      </c>
      <c r="G83" s="305"/>
      <c r="H83" s="302">
        <f>D83*G83</f>
        <v>0</v>
      </c>
      <c r="I83" s="303">
        <f>E83*G83</f>
        <v>0</v>
      </c>
    </row>
    <row r="84" spans="1:9" ht="12.75">
      <c r="A84" s="299">
        <v>415</v>
      </c>
      <c r="B84" s="300" t="s">
        <v>850</v>
      </c>
      <c r="C84" s="306" t="s">
        <v>870</v>
      </c>
      <c r="D84" s="296">
        <v>10</v>
      </c>
      <c r="E84" s="296">
        <v>30</v>
      </c>
      <c r="F84" s="274" t="s">
        <v>164</v>
      </c>
      <c r="G84" s="305"/>
      <c r="H84" s="302">
        <f>D84*G84</f>
        <v>0</v>
      </c>
      <c r="I84" s="303">
        <f>E84*G84</f>
        <v>0</v>
      </c>
    </row>
    <row r="85" spans="1:9" ht="38.25">
      <c r="A85" s="299">
        <v>416</v>
      </c>
      <c r="B85" s="300" t="s">
        <v>850</v>
      </c>
      <c r="C85" s="306" t="s">
        <v>871</v>
      </c>
      <c r="D85" s="296">
        <v>10</v>
      </c>
      <c r="E85" s="296">
        <v>10</v>
      </c>
      <c r="F85" s="274" t="s">
        <v>164</v>
      </c>
      <c r="G85" s="305"/>
      <c r="H85" s="302">
        <f>D85*G85</f>
        <v>0</v>
      </c>
      <c r="I85" s="303">
        <f>E85*G85</f>
        <v>0</v>
      </c>
    </row>
    <row r="86" spans="1:9" ht="63.75">
      <c r="A86" s="299">
        <v>417</v>
      </c>
      <c r="B86" s="300" t="s">
        <v>850</v>
      </c>
      <c r="C86" s="306" t="s">
        <v>867</v>
      </c>
      <c r="D86" s="296">
        <v>1</v>
      </c>
      <c r="E86" s="296">
        <v>1</v>
      </c>
      <c r="F86" s="274" t="s">
        <v>275</v>
      </c>
      <c r="G86" s="305"/>
      <c r="H86" s="302">
        <f>D86*G86</f>
        <v>0</v>
      </c>
      <c r="I86" s="303">
        <f>E86*G86</f>
        <v>0</v>
      </c>
    </row>
    <row r="87" spans="1:9" ht="12.75">
      <c r="A87" s="285"/>
      <c r="B87" s="276"/>
      <c r="C87" s="286"/>
      <c r="D87" s="286"/>
      <c r="E87" s="274"/>
      <c r="F87" s="274"/>
      <c r="G87" s="275"/>
      <c r="H87" s="273"/>
      <c r="I87" s="308"/>
    </row>
    <row r="88" spans="1:9" ht="12.75">
      <c r="A88" s="285"/>
      <c r="B88" s="276"/>
      <c r="C88" s="286"/>
      <c r="D88" s="286"/>
      <c r="E88" s="274"/>
      <c r="F88" s="274"/>
      <c r="G88" s="275"/>
      <c r="H88" s="273"/>
      <c r="I88" s="308"/>
    </row>
    <row r="89" spans="1:9" ht="15.75">
      <c r="A89" s="299"/>
      <c r="B89" s="287">
        <v>5</v>
      </c>
      <c r="C89" s="287" t="s">
        <v>897</v>
      </c>
      <c r="D89" s="288" t="s">
        <v>841</v>
      </c>
      <c r="E89" s="288" t="s">
        <v>842</v>
      </c>
      <c r="F89" s="281"/>
      <c r="G89" s="282"/>
      <c r="H89" s="288" t="s">
        <v>841</v>
      </c>
      <c r="I89" s="289" t="s">
        <v>842</v>
      </c>
    </row>
    <row r="90" spans="1:9" ht="24">
      <c r="A90" s="315" t="s">
        <v>843</v>
      </c>
      <c r="B90" s="291" t="s">
        <v>844</v>
      </c>
      <c r="C90" s="309" t="s">
        <v>845</v>
      </c>
      <c r="D90" s="293" t="s">
        <v>846</v>
      </c>
      <c r="E90" s="293" t="s">
        <v>846</v>
      </c>
      <c r="F90" s="293" t="s">
        <v>847</v>
      </c>
      <c r="G90" s="294" t="s">
        <v>848</v>
      </c>
      <c r="H90" s="293" t="s">
        <v>18</v>
      </c>
      <c r="I90" s="295" t="s">
        <v>18</v>
      </c>
    </row>
    <row r="91" spans="1:9" ht="12.75">
      <c r="A91" s="299"/>
      <c r="B91" s="277"/>
      <c r="C91" s="300"/>
      <c r="D91" s="299"/>
      <c r="E91" s="316"/>
      <c r="F91" s="316"/>
      <c r="G91" s="281"/>
      <c r="H91" s="300"/>
      <c r="I91" s="317"/>
    </row>
    <row r="92" spans="1:9" ht="178.5">
      <c r="A92" s="299">
        <v>501</v>
      </c>
      <c r="B92" s="300" t="s">
        <v>850</v>
      </c>
      <c r="C92" s="306" t="s">
        <v>898</v>
      </c>
      <c r="D92" s="296">
        <v>6</v>
      </c>
      <c r="E92" s="296">
        <v>0</v>
      </c>
      <c r="F92" s="274" t="s">
        <v>634</v>
      </c>
      <c r="G92" s="305"/>
      <c r="H92" s="302">
        <f>D92*G92</f>
        <v>0</v>
      </c>
      <c r="I92" s="303">
        <f>E92*G92</f>
        <v>0</v>
      </c>
    </row>
    <row r="93" spans="1:9" ht="38.25">
      <c r="A93" s="299">
        <v>502</v>
      </c>
      <c r="B93" s="300" t="s">
        <v>850</v>
      </c>
      <c r="C93" s="306" t="s">
        <v>899</v>
      </c>
      <c r="D93" s="286">
        <v>6</v>
      </c>
      <c r="E93" s="296">
        <v>0</v>
      </c>
      <c r="F93" s="274" t="s">
        <v>859</v>
      </c>
      <c r="G93" s="305"/>
      <c r="H93" s="302">
        <f>D93*G93</f>
        <v>0</v>
      </c>
      <c r="I93" s="303">
        <f>E93*G93</f>
        <v>0</v>
      </c>
    </row>
    <row r="94" spans="1:9" ht="63.75">
      <c r="A94" s="299">
        <v>503</v>
      </c>
      <c r="B94" s="300" t="s">
        <v>850</v>
      </c>
      <c r="C94" s="306" t="s">
        <v>900</v>
      </c>
      <c r="D94" s="286">
        <v>6</v>
      </c>
      <c r="E94" s="296">
        <v>0</v>
      </c>
      <c r="F94" s="274" t="s">
        <v>859</v>
      </c>
      <c r="G94" s="305"/>
      <c r="H94" s="302">
        <f>D94*G94</f>
        <v>0</v>
      </c>
      <c r="I94" s="303">
        <f>E94*G94</f>
        <v>0</v>
      </c>
    </row>
    <row r="95" spans="1:9" ht="114.75">
      <c r="A95" s="299">
        <v>504</v>
      </c>
      <c r="B95" s="300" t="s">
        <v>850</v>
      </c>
      <c r="C95" s="306" t="s">
        <v>901</v>
      </c>
      <c r="D95" s="286">
        <v>1</v>
      </c>
      <c r="E95" s="296">
        <v>0</v>
      </c>
      <c r="F95" s="274" t="s">
        <v>634</v>
      </c>
      <c r="G95" s="305"/>
      <c r="H95" s="302">
        <f>D95*G95</f>
        <v>0</v>
      </c>
      <c r="I95" s="303">
        <f>E95*G95</f>
        <v>0</v>
      </c>
    </row>
    <row r="96" spans="1:9" ht="12.75">
      <c r="A96" s="299">
        <v>505</v>
      </c>
      <c r="B96" s="300" t="s">
        <v>850</v>
      </c>
      <c r="C96" s="306" t="s">
        <v>902</v>
      </c>
      <c r="D96" s="286">
        <v>1</v>
      </c>
      <c r="E96" s="296">
        <v>0</v>
      </c>
      <c r="F96" s="274" t="s">
        <v>634</v>
      </c>
      <c r="G96" s="305"/>
      <c r="H96" s="302">
        <f>D96*G96</f>
        <v>0</v>
      </c>
      <c r="I96" s="303">
        <f>E96*G96</f>
        <v>0</v>
      </c>
    </row>
    <row r="97" spans="1:9" ht="114.75">
      <c r="A97" s="299">
        <v>506</v>
      </c>
      <c r="B97" s="300"/>
      <c r="C97" s="306" t="s">
        <v>903</v>
      </c>
      <c r="D97" s="286">
        <v>1</v>
      </c>
      <c r="E97" s="296">
        <v>0</v>
      </c>
      <c r="F97" s="274" t="s">
        <v>634</v>
      </c>
      <c r="G97" s="305"/>
      <c r="H97" s="302">
        <f>D97*G97</f>
        <v>0</v>
      </c>
      <c r="I97" s="303">
        <f>E97*G97</f>
        <v>0</v>
      </c>
    </row>
    <row r="98" spans="1:9" ht="38.25">
      <c r="A98" s="299">
        <v>507</v>
      </c>
      <c r="B98" s="300" t="s">
        <v>850</v>
      </c>
      <c r="C98" s="306" t="s">
        <v>904</v>
      </c>
      <c r="D98" s="286">
        <v>4</v>
      </c>
      <c r="E98" s="296">
        <v>0</v>
      </c>
      <c r="F98" s="274" t="s">
        <v>859</v>
      </c>
      <c r="G98" s="305"/>
      <c r="H98" s="302">
        <f>D98*G98</f>
        <v>0</v>
      </c>
      <c r="I98" s="303">
        <f>E98*G98</f>
        <v>0</v>
      </c>
    </row>
    <row r="99" spans="1:9" ht="63.75">
      <c r="A99" s="299">
        <v>508</v>
      </c>
      <c r="B99" s="300" t="s">
        <v>850</v>
      </c>
      <c r="C99" s="306" t="s">
        <v>867</v>
      </c>
      <c r="D99" s="296">
        <v>1</v>
      </c>
      <c r="E99" s="296">
        <v>0</v>
      </c>
      <c r="F99" s="274" t="s">
        <v>275</v>
      </c>
      <c r="G99" s="305"/>
      <c r="H99" s="302">
        <f>D99*G99</f>
        <v>0</v>
      </c>
      <c r="I99" s="303">
        <f>E99*G99</f>
        <v>0</v>
      </c>
    </row>
    <row r="100" spans="1:9" ht="12.75">
      <c r="A100" s="299"/>
      <c r="B100" s="300"/>
      <c r="C100" s="306"/>
      <c r="D100" s="296"/>
      <c r="E100" s="296"/>
      <c r="F100" s="274"/>
      <c r="G100" s="275"/>
      <c r="H100" s="302"/>
      <c r="I100" s="303"/>
    </row>
    <row r="101" spans="1:9" ht="12.75">
      <c r="A101" s="285"/>
      <c r="B101" s="276"/>
      <c r="C101" s="286"/>
      <c r="D101" s="286"/>
      <c r="E101" s="274"/>
      <c r="F101" s="274"/>
      <c r="G101" s="275"/>
      <c r="H101" s="273"/>
      <c r="I101" s="308"/>
    </row>
    <row r="102" spans="1:9" ht="15.75">
      <c r="A102" s="299"/>
      <c r="B102" s="287">
        <v>6</v>
      </c>
      <c r="C102" s="287" t="s">
        <v>905</v>
      </c>
      <c r="D102" s="288" t="s">
        <v>841</v>
      </c>
      <c r="E102" s="288" t="s">
        <v>842</v>
      </c>
      <c r="F102" s="281"/>
      <c r="G102" s="282"/>
      <c r="H102" s="288" t="s">
        <v>841</v>
      </c>
      <c r="I102" s="289" t="s">
        <v>842</v>
      </c>
    </row>
    <row r="103" spans="1:9" ht="24">
      <c r="A103" s="315" t="s">
        <v>843</v>
      </c>
      <c r="B103" s="291" t="s">
        <v>844</v>
      </c>
      <c r="C103" s="309" t="s">
        <v>845</v>
      </c>
      <c r="D103" s="293" t="s">
        <v>846</v>
      </c>
      <c r="E103" s="293" t="s">
        <v>846</v>
      </c>
      <c r="F103" s="293" t="s">
        <v>847</v>
      </c>
      <c r="G103" s="294" t="s">
        <v>848</v>
      </c>
      <c r="H103" s="293" t="s">
        <v>18</v>
      </c>
      <c r="I103" s="295" t="s">
        <v>18</v>
      </c>
    </row>
    <row r="104" spans="1:9" ht="12.75">
      <c r="A104" s="299"/>
      <c r="B104" s="300"/>
      <c r="C104" s="300"/>
      <c r="D104" s="299"/>
      <c r="E104" s="316"/>
      <c r="F104" s="316"/>
      <c r="G104" s="281"/>
      <c r="H104" s="300"/>
      <c r="I104" s="317"/>
    </row>
    <row r="105" spans="1:9" ht="180">
      <c r="A105" s="274">
        <v>601</v>
      </c>
      <c r="B105" s="300" t="s">
        <v>850</v>
      </c>
      <c r="C105" s="311" t="s">
        <v>906</v>
      </c>
      <c r="D105" s="296">
        <v>0</v>
      </c>
      <c r="E105" s="310">
        <v>1</v>
      </c>
      <c r="F105" s="312" t="s">
        <v>634</v>
      </c>
      <c r="G105" s="318"/>
      <c r="H105" s="302">
        <f>D105*G105</f>
        <v>0</v>
      </c>
      <c r="I105" s="303">
        <f>E105*G105</f>
        <v>0</v>
      </c>
    </row>
    <row r="106" spans="1:9" ht="12.75">
      <c r="A106" s="320"/>
      <c r="B106" s="321"/>
      <c r="C106" s="322"/>
      <c r="D106" s="322"/>
      <c r="E106" s="323"/>
      <c r="F106" s="323"/>
      <c r="G106" s="324"/>
      <c r="H106" s="325"/>
      <c r="I106" s="326"/>
    </row>
    <row r="107" spans="1:9" ht="12.75">
      <c r="A107" s="285"/>
      <c r="B107" s="276"/>
      <c r="C107" s="286"/>
      <c r="D107" s="286"/>
      <c r="E107" s="274"/>
      <c r="F107" s="274"/>
      <c r="G107" s="275"/>
      <c r="H107" s="273"/>
      <c r="I107" s="308"/>
    </row>
    <row r="108" spans="1:9" ht="12.75">
      <c r="A108" s="285"/>
      <c r="B108" s="276"/>
      <c r="C108" s="286"/>
      <c r="D108" s="286"/>
      <c r="E108" s="274"/>
      <c r="F108" s="274"/>
      <c r="G108" s="275"/>
      <c r="H108" s="327">
        <f>SUM(H11:H107)</f>
        <v>0</v>
      </c>
      <c r="I108" s="328">
        <f>SUM(I11:I107)</f>
        <v>0</v>
      </c>
    </row>
  </sheetData>
  <mergeCells count="8">
    <mergeCell ref="A1:G1"/>
    <mergeCell ref="H1:N1"/>
    <mergeCell ref="B2:F2"/>
    <mergeCell ref="I2:M2"/>
    <mergeCell ref="B3:F3"/>
    <mergeCell ref="I3:M3"/>
    <mergeCell ref="B4:F4"/>
    <mergeCell ref="I4:M4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8"/>
  <sheetViews>
    <sheetView workbookViewId="0" topLeftCell="A1">
      <selection activeCell="A6" sqref="A6"/>
    </sheetView>
  </sheetViews>
  <sheetFormatPr defaultColWidth="9.00390625" defaultRowHeight="12.75"/>
  <cols>
    <col min="1" max="7" width="9.125" style="0" customWidth="1"/>
    <col min="8" max="9" width="9.875" style="0" customWidth="1"/>
    <col min="10" max="1025" width="9.125" style="0" customWidth="1"/>
  </cols>
  <sheetData>
    <row r="1" spans="1:10" ht="15.75">
      <c r="A1" s="223" t="s">
        <v>907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12.75">
      <c r="A2" s="224" t="s">
        <v>106</v>
      </c>
      <c r="B2" s="225"/>
      <c r="C2" s="225" t="s">
        <v>5</v>
      </c>
      <c r="D2" s="225"/>
      <c r="E2" s="225"/>
      <c r="F2" s="225"/>
      <c r="G2" s="225"/>
      <c r="H2" s="270"/>
      <c r="I2" s="270"/>
      <c r="J2" s="270"/>
    </row>
    <row r="3" spans="1:10" ht="12.75">
      <c r="A3" s="224" t="s">
        <v>103</v>
      </c>
      <c r="B3" s="225"/>
      <c r="C3" s="225" t="s">
        <v>908</v>
      </c>
      <c r="D3" s="225"/>
      <c r="E3" s="225"/>
      <c r="F3" s="225"/>
      <c r="G3" s="225"/>
      <c r="H3" s="270"/>
      <c r="I3" s="270"/>
      <c r="J3" s="270"/>
    </row>
    <row r="4" spans="1:10" ht="12.75">
      <c r="A4" s="227"/>
      <c r="B4" s="227"/>
      <c r="C4" s="225" t="s">
        <v>839</v>
      </c>
      <c r="D4" s="225"/>
      <c r="E4" s="225"/>
      <c r="F4" s="225"/>
      <c r="G4" s="225"/>
      <c r="H4" s="227"/>
      <c r="I4" s="227"/>
      <c r="J4" s="227"/>
    </row>
    <row r="6" spans="1:9" ht="12.75">
      <c r="A6" s="271"/>
      <c r="B6" s="272"/>
      <c r="C6" s="273"/>
      <c r="D6" s="273"/>
      <c r="E6" s="274"/>
      <c r="F6" s="274"/>
      <c r="G6" s="275"/>
      <c r="H6" s="273"/>
      <c r="I6" s="273"/>
    </row>
    <row r="7" spans="1:9" ht="12.75">
      <c r="A7" s="271"/>
      <c r="B7" s="276"/>
      <c r="C7" s="276"/>
      <c r="D7" s="276"/>
      <c r="E7" s="277"/>
      <c r="F7" s="277"/>
      <c r="G7" s="278"/>
      <c r="H7" s="272"/>
      <c r="I7" s="272"/>
    </row>
    <row r="8" spans="1:9" ht="12.75">
      <c r="A8" s="271"/>
      <c r="B8" s="276"/>
      <c r="C8" s="276"/>
      <c r="D8" s="276"/>
      <c r="E8" s="277"/>
      <c r="F8" s="277"/>
      <c r="G8" s="278"/>
      <c r="H8" s="272"/>
      <c r="I8" s="272"/>
    </row>
    <row r="9" spans="1:9" ht="23.25">
      <c r="A9" s="279"/>
      <c r="B9" s="276"/>
      <c r="C9" s="280"/>
      <c r="D9" s="280"/>
      <c r="E9" s="281"/>
      <c r="F9" s="281"/>
      <c r="G9" s="282"/>
      <c r="H9" s="283"/>
      <c r="I9" s="283"/>
    </row>
    <row r="10" spans="1:9" ht="12.75">
      <c r="A10" s="279"/>
      <c r="B10" s="276"/>
      <c r="C10" s="284"/>
      <c r="D10" s="284"/>
      <c r="E10" s="281"/>
      <c r="F10" s="281"/>
      <c r="G10" s="282"/>
      <c r="H10" s="283"/>
      <c r="I10" s="283"/>
    </row>
    <row r="11" spans="1:9" ht="12.75">
      <c r="A11" s="285"/>
      <c r="B11" s="276"/>
      <c r="C11" s="286"/>
      <c r="D11" s="284"/>
      <c r="E11" s="281"/>
      <c r="F11" s="281"/>
      <c r="G11" s="282"/>
      <c r="H11" s="283"/>
      <c r="I11" s="283"/>
    </row>
    <row r="12" spans="1:9" ht="15.75">
      <c r="A12" s="285"/>
      <c r="B12" s="287">
        <v>1</v>
      </c>
      <c r="C12" s="287" t="s">
        <v>840</v>
      </c>
      <c r="D12" s="288" t="s">
        <v>841</v>
      </c>
      <c r="E12" s="288" t="s">
        <v>842</v>
      </c>
      <c r="F12" s="281"/>
      <c r="G12" s="282"/>
      <c r="H12" s="289" t="s">
        <v>841</v>
      </c>
      <c r="I12" s="288" t="s">
        <v>842</v>
      </c>
    </row>
    <row r="13" spans="1:9" ht="12.75">
      <c r="A13" s="290" t="s">
        <v>843</v>
      </c>
      <c r="B13" s="291" t="s">
        <v>844</v>
      </c>
      <c r="C13" s="292" t="s">
        <v>845</v>
      </c>
      <c r="D13" s="293" t="s">
        <v>846</v>
      </c>
      <c r="E13" s="293" t="s">
        <v>846</v>
      </c>
      <c r="F13" s="293" t="s">
        <v>847</v>
      </c>
      <c r="G13" s="294" t="s">
        <v>848</v>
      </c>
      <c r="H13" s="295" t="s">
        <v>18</v>
      </c>
      <c r="I13" s="293" t="s">
        <v>18</v>
      </c>
    </row>
    <row r="14" spans="1:9" ht="12.75">
      <c r="A14" s="274" t="s">
        <v>849</v>
      </c>
      <c r="B14" s="277"/>
      <c r="C14" s="296"/>
      <c r="D14" s="296"/>
      <c r="E14" s="274"/>
      <c r="F14" s="274"/>
      <c r="G14" s="275"/>
      <c r="H14" s="298"/>
      <c r="I14" s="297"/>
    </row>
    <row r="15" spans="1:9" ht="60">
      <c r="A15" s="299">
        <v>101</v>
      </c>
      <c r="B15" s="300" t="s">
        <v>850</v>
      </c>
      <c r="C15" s="300" t="s">
        <v>851</v>
      </c>
      <c r="D15" s="296">
        <v>52</v>
      </c>
      <c r="E15" s="296">
        <v>18</v>
      </c>
      <c r="F15" s="299" t="s">
        <v>634</v>
      </c>
      <c r="G15" s="301"/>
      <c r="H15" s="303">
        <f>D15*G15</f>
        <v>0</v>
      </c>
      <c r="I15" s="302">
        <f>E15*G15</f>
        <v>0</v>
      </c>
    </row>
    <row r="16" spans="1:9" ht="24">
      <c r="A16" s="299">
        <v>102</v>
      </c>
      <c r="B16" s="300" t="s">
        <v>850</v>
      </c>
      <c r="C16" s="300" t="s">
        <v>852</v>
      </c>
      <c r="D16" s="296">
        <v>3120</v>
      </c>
      <c r="E16" s="296">
        <v>1080</v>
      </c>
      <c r="F16" s="299" t="s">
        <v>164</v>
      </c>
      <c r="G16" s="301"/>
      <c r="H16" s="303">
        <f>D16*G16</f>
        <v>0</v>
      </c>
      <c r="I16" s="302">
        <f>E16*G16</f>
        <v>0</v>
      </c>
    </row>
    <row r="17" spans="1:9" ht="24">
      <c r="A17" s="299">
        <v>103</v>
      </c>
      <c r="B17" s="300" t="s">
        <v>850</v>
      </c>
      <c r="C17" s="300" t="s">
        <v>853</v>
      </c>
      <c r="D17" s="296">
        <v>3120</v>
      </c>
      <c r="E17" s="296">
        <v>1080</v>
      </c>
      <c r="F17" s="299" t="s">
        <v>164</v>
      </c>
      <c r="G17" s="301"/>
      <c r="H17" s="303">
        <f>D17*G17</f>
        <v>0</v>
      </c>
      <c r="I17" s="302">
        <f>E17*G17</f>
        <v>0</v>
      </c>
    </row>
    <row r="18" spans="1:9" ht="72">
      <c r="A18" s="299">
        <v>104</v>
      </c>
      <c r="B18" s="300" t="s">
        <v>850</v>
      </c>
      <c r="C18" s="300" t="s">
        <v>854</v>
      </c>
      <c r="D18" s="296">
        <v>208</v>
      </c>
      <c r="E18" s="296">
        <v>72</v>
      </c>
      <c r="F18" s="299" t="s">
        <v>634</v>
      </c>
      <c r="G18" s="301"/>
      <c r="H18" s="303">
        <f>D18*G18</f>
        <v>0</v>
      </c>
      <c r="I18" s="302">
        <f>E18*G18</f>
        <v>0</v>
      </c>
    </row>
    <row r="19" spans="1:9" ht="36">
      <c r="A19" s="299">
        <v>105</v>
      </c>
      <c r="B19" s="300"/>
      <c r="C19" s="300" t="s">
        <v>855</v>
      </c>
      <c r="D19" s="296">
        <v>104</v>
      </c>
      <c r="E19" s="296">
        <v>36</v>
      </c>
      <c r="F19" s="299" t="s">
        <v>634</v>
      </c>
      <c r="G19" s="301"/>
      <c r="H19" s="303">
        <f>D19*G19</f>
        <v>0</v>
      </c>
      <c r="I19" s="302">
        <f>E19*G19</f>
        <v>0</v>
      </c>
    </row>
    <row r="20" spans="1:9" ht="36">
      <c r="A20" s="299">
        <v>106</v>
      </c>
      <c r="B20" s="300" t="s">
        <v>850</v>
      </c>
      <c r="C20" s="304" t="s">
        <v>856</v>
      </c>
      <c r="D20" s="296">
        <v>5</v>
      </c>
      <c r="E20" s="296">
        <v>2</v>
      </c>
      <c r="F20" s="274" t="s">
        <v>634</v>
      </c>
      <c r="G20" s="305"/>
      <c r="H20" s="303">
        <f>D20*G20</f>
        <v>0</v>
      </c>
      <c r="I20" s="302">
        <f>E20*G20</f>
        <v>0</v>
      </c>
    </row>
    <row r="21" spans="1:9" ht="36">
      <c r="A21" s="299">
        <v>107</v>
      </c>
      <c r="B21" s="300" t="s">
        <v>850</v>
      </c>
      <c r="C21" s="300" t="s">
        <v>857</v>
      </c>
      <c r="D21" s="296">
        <v>5</v>
      </c>
      <c r="E21" s="296">
        <v>2</v>
      </c>
      <c r="F21" s="274" t="s">
        <v>634</v>
      </c>
      <c r="G21" s="305"/>
      <c r="H21" s="303">
        <f>D21*G21</f>
        <v>0</v>
      </c>
      <c r="I21" s="302">
        <f>E21*G21</f>
        <v>0</v>
      </c>
    </row>
    <row r="22" spans="1:9" ht="36">
      <c r="A22" s="299">
        <v>108</v>
      </c>
      <c r="B22" s="300" t="s">
        <v>850</v>
      </c>
      <c r="C22" s="300" t="s">
        <v>858</v>
      </c>
      <c r="D22" s="296">
        <v>4</v>
      </c>
      <c r="E22" s="296">
        <v>0</v>
      </c>
      <c r="F22" s="274" t="s">
        <v>859</v>
      </c>
      <c r="G22" s="305"/>
      <c r="H22" s="303">
        <f>D22*G22</f>
        <v>0</v>
      </c>
      <c r="I22" s="302">
        <f>E22*G22</f>
        <v>0</v>
      </c>
    </row>
    <row r="23" spans="1:9" ht="156">
      <c r="A23" s="299">
        <v>109</v>
      </c>
      <c r="B23" s="300" t="s">
        <v>850</v>
      </c>
      <c r="C23" s="300" t="s">
        <v>860</v>
      </c>
      <c r="D23" s="296">
        <v>8</v>
      </c>
      <c r="E23" s="296">
        <v>0</v>
      </c>
      <c r="F23" s="274" t="s">
        <v>859</v>
      </c>
      <c r="G23" s="305"/>
      <c r="H23" s="303">
        <f>D23*G23</f>
        <v>0</v>
      </c>
      <c r="I23" s="302">
        <f>E23*G23</f>
        <v>0</v>
      </c>
    </row>
    <row r="24" spans="1:9" ht="24">
      <c r="A24" s="299">
        <v>110</v>
      </c>
      <c r="B24" s="300" t="s">
        <v>850</v>
      </c>
      <c r="C24" s="300" t="s">
        <v>861</v>
      </c>
      <c r="D24" s="296">
        <v>8</v>
      </c>
      <c r="E24" s="296">
        <v>0</v>
      </c>
      <c r="F24" s="274" t="s">
        <v>859</v>
      </c>
      <c r="G24" s="305"/>
      <c r="H24" s="303">
        <f>D24*G24</f>
        <v>0</v>
      </c>
      <c r="I24" s="302">
        <f>E24*G24</f>
        <v>0</v>
      </c>
    </row>
    <row r="25" spans="1:9" ht="204">
      <c r="A25" s="299">
        <v>111</v>
      </c>
      <c r="B25" s="300" t="s">
        <v>850</v>
      </c>
      <c r="C25" s="300" t="s">
        <v>862</v>
      </c>
      <c r="D25" s="296">
        <v>5</v>
      </c>
      <c r="E25" s="296">
        <v>0</v>
      </c>
      <c r="F25" s="274" t="s">
        <v>634</v>
      </c>
      <c r="G25" s="305"/>
      <c r="H25" s="303">
        <f>D25*G25</f>
        <v>0</v>
      </c>
      <c r="I25" s="302">
        <f>E25*G25</f>
        <v>0</v>
      </c>
    </row>
    <row r="26" spans="1:9" ht="72">
      <c r="A26" s="299">
        <v>112</v>
      </c>
      <c r="B26" s="300" t="s">
        <v>850</v>
      </c>
      <c r="C26" s="300" t="s">
        <v>863</v>
      </c>
      <c r="D26" s="296">
        <v>60</v>
      </c>
      <c r="E26" s="296">
        <v>30</v>
      </c>
      <c r="F26" s="274" t="s">
        <v>864</v>
      </c>
      <c r="G26" s="305"/>
      <c r="H26" s="303">
        <f>D26*G26</f>
        <v>0</v>
      </c>
      <c r="I26" s="302">
        <f>E26*G26</f>
        <v>0</v>
      </c>
    </row>
    <row r="27" spans="1:9" ht="36">
      <c r="A27" s="299">
        <v>113</v>
      </c>
      <c r="B27" s="300" t="s">
        <v>850</v>
      </c>
      <c r="C27" s="300" t="s">
        <v>865</v>
      </c>
      <c r="D27" s="296">
        <v>5</v>
      </c>
      <c r="E27" s="296">
        <v>2</v>
      </c>
      <c r="F27" s="274" t="s">
        <v>634</v>
      </c>
      <c r="G27" s="305"/>
      <c r="H27" s="303">
        <f>D27*G27</f>
        <v>0</v>
      </c>
      <c r="I27" s="302">
        <f>E27*G27</f>
        <v>0</v>
      </c>
    </row>
    <row r="28" spans="1:9" ht="60">
      <c r="A28" s="299">
        <v>114</v>
      </c>
      <c r="B28" s="300" t="s">
        <v>850</v>
      </c>
      <c r="C28" s="300" t="s">
        <v>866</v>
      </c>
      <c r="D28" s="296">
        <v>5</v>
      </c>
      <c r="E28" s="296">
        <v>2</v>
      </c>
      <c r="F28" s="274" t="s">
        <v>164</v>
      </c>
      <c r="G28" s="305"/>
      <c r="H28" s="303">
        <f>D28*G28</f>
        <v>0</v>
      </c>
      <c r="I28" s="302">
        <f>E28*G28</f>
        <v>0</v>
      </c>
    </row>
    <row r="29" spans="1:9" ht="63.75">
      <c r="A29" s="299">
        <v>115</v>
      </c>
      <c r="B29" s="300" t="s">
        <v>850</v>
      </c>
      <c r="C29" s="306" t="s">
        <v>867</v>
      </c>
      <c r="D29" s="296">
        <v>1</v>
      </c>
      <c r="E29" s="296">
        <v>1</v>
      </c>
      <c r="F29" s="274" t="s">
        <v>275</v>
      </c>
      <c r="G29" s="305"/>
      <c r="H29" s="303">
        <f>D29*G29</f>
        <v>0</v>
      </c>
      <c r="I29" s="302">
        <f>E29*G29</f>
        <v>0</v>
      </c>
    </row>
    <row r="30" spans="1:9" ht="89.25">
      <c r="A30" s="299">
        <v>116</v>
      </c>
      <c r="B30" s="300" t="s">
        <v>850</v>
      </c>
      <c r="C30" s="307" t="s">
        <v>868</v>
      </c>
      <c r="D30" s="296">
        <v>104</v>
      </c>
      <c r="E30" s="296">
        <v>36</v>
      </c>
      <c r="F30" s="274" t="s">
        <v>634</v>
      </c>
      <c r="G30" s="305"/>
      <c r="H30" s="303">
        <f>D30*G30</f>
        <v>0</v>
      </c>
      <c r="I30" s="302">
        <f>E30*G30</f>
        <v>0</v>
      </c>
    </row>
    <row r="31" spans="1:9" ht="132">
      <c r="A31" s="299">
        <v>117</v>
      </c>
      <c r="B31" s="300" t="s">
        <v>850</v>
      </c>
      <c r="C31" s="300" t="s">
        <v>869</v>
      </c>
      <c r="D31" s="296">
        <v>1040</v>
      </c>
      <c r="E31" s="296">
        <v>360</v>
      </c>
      <c r="F31" s="274" t="s">
        <v>164</v>
      </c>
      <c r="G31" s="305"/>
      <c r="H31" s="303">
        <f>D31*G31</f>
        <v>0</v>
      </c>
      <c r="I31" s="302">
        <f>E31*G31</f>
        <v>0</v>
      </c>
    </row>
    <row r="32" spans="1:9" ht="12.75">
      <c r="A32" s="299">
        <v>118</v>
      </c>
      <c r="B32" s="300" t="s">
        <v>850</v>
      </c>
      <c r="C32" s="306" t="s">
        <v>870</v>
      </c>
      <c r="D32" s="296">
        <v>1040</v>
      </c>
      <c r="E32" s="296">
        <v>360</v>
      </c>
      <c r="F32" s="274" t="s">
        <v>164</v>
      </c>
      <c r="G32" s="305"/>
      <c r="H32" s="303">
        <f>D32*G32</f>
        <v>0</v>
      </c>
      <c r="I32" s="302">
        <f>E32*G32</f>
        <v>0</v>
      </c>
    </row>
    <row r="33" spans="1:9" ht="38.25">
      <c r="A33" s="299">
        <v>119</v>
      </c>
      <c r="B33" s="300" t="s">
        <v>850</v>
      </c>
      <c r="C33" s="306" t="s">
        <v>871</v>
      </c>
      <c r="D33" s="296">
        <v>1040</v>
      </c>
      <c r="E33" s="296">
        <v>360</v>
      </c>
      <c r="F33" s="274" t="s">
        <v>164</v>
      </c>
      <c r="G33" s="305"/>
      <c r="H33" s="303">
        <f>D33*G33</f>
        <v>0</v>
      </c>
      <c r="I33" s="302">
        <f>E33*G33</f>
        <v>0</v>
      </c>
    </row>
    <row r="34" spans="1:9" ht="12.75">
      <c r="A34" s="299"/>
      <c r="B34" s="300"/>
      <c r="C34" s="306"/>
      <c r="D34" s="296"/>
      <c r="E34" s="296"/>
      <c r="F34" s="274"/>
      <c r="G34" s="275"/>
      <c r="H34" s="303"/>
      <c r="I34" s="302"/>
    </row>
    <row r="35" spans="1:9" ht="12.75">
      <c r="A35" s="285"/>
      <c r="B35" s="276"/>
      <c r="C35" s="286"/>
      <c r="D35" s="286"/>
      <c r="E35" s="274"/>
      <c r="F35" s="274"/>
      <c r="G35" s="275"/>
      <c r="H35" s="308"/>
      <c r="I35" s="273"/>
    </row>
    <row r="36" spans="1:9" ht="12.75">
      <c r="A36" s="285"/>
      <c r="B36" s="276"/>
      <c r="C36" s="286"/>
      <c r="D36" s="286"/>
      <c r="E36" s="274"/>
      <c r="F36" s="274"/>
      <c r="G36" s="275"/>
      <c r="H36" s="308"/>
      <c r="I36" s="273"/>
    </row>
    <row r="37" spans="1:9" ht="15.75">
      <c r="A37" s="274"/>
      <c r="B37" s="287">
        <v>2</v>
      </c>
      <c r="C37" s="287" t="s">
        <v>872</v>
      </c>
      <c r="D37" s="288" t="s">
        <v>841</v>
      </c>
      <c r="E37" s="288" t="s">
        <v>842</v>
      </c>
      <c r="F37" s="281"/>
      <c r="G37" s="282"/>
      <c r="H37" s="289" t="s">
        <v>841</v>
      </c>
      <c r="I37" s="288" t="s">
        <v>842</v>
      </c>
    </row>
    <row r="38" spans="1:9" ht="24">
      <c r="A38" s="290" t="s">
        <v>843</v>
      </c>
      <c r="B38" s="291" t="s">
        <v>844</v>
      </c>
      <c r="C38" s="309" t="s">
        <v>845</v>
      </c>
      <c r="D38" s="293" t="s">
        <v>846</v>
      </c>
      <c r="E38" s="293" t="s">
        <v>846</v>
      </c>
      <c r="F38" s="293" t="s">
        <v>847</v>
      </c>
      <c r="G38" s="294" t="s">
        <v>848</v>
      </c>
      <c r="H38" s="295" t="s">
        <v>18</v>
      </c>
      <c r="I38" s="293" t="s">
        <v>18</v>
      </c>
    </row>
    <row r="39" spans="1:9" ht="12.75">
      <c r="A39" s="274"/>
      <c r="B39" s="277"/>
      <c r="C39" s="300"/>
      <c r="D39" s="300"/>
      <c r="E39" s="274"/>
      <c r="F39" s="274"/>
      <c r="G39" s="275"/>
      <c r="H39" s="308"/>
      <c r="I39" s="273"/>
    </row>
    <row r="40" spans="1:9" ht="72">
      <c r="A40" s="310">
        <v>210</v>
      </c>
      <c r="B40" s="300" t="s">
        <v>850</v>
      </c>
      <c r="C40" s="311" t="s">
        <v>868</v>
      </c>
      <c r="D40" s="311"/>
      <c r="E40" s="310">
        <v>6</v>
      </c>
      <c r="F40" s="312" t="s">
        <v>634</v>
      </c>
      <c r="G40" s="313"/>
      <c r="H40" s="303">
        <f>D40*G40</f>
        <v>0</v>
      </c>
      <c r="I40" s="302">
        <f>E40*G40</f>
        <v>0</v>
      </c>
    </row>
    <row r="41" spans="1:9" ht="12.75">
      <c r="A41" s="310">
        <v>211</v>
      </c>
      <c r="B41" s="300" t="s">
        <v>850</v>
      </c>
      <c r="C41" s="314" t="s">
        <v>873</v>
      </c>
      <c r="D41" s="314"/>
      <c r="E41" s="310">
        <v>15</v>
      </c>
      <c r="F41" s="312" t="s">
        <v>634</v>
      </c>
      <c r="G41" s="313"/>
      <c r="H41" s="303">
        <f>D41*G41</f>
        <v>0</v>
      </c>
      <c r="I41" s="302">
        <f>E41*G41</f>
        <v>0</v>
      </c>
    </row>
    <row r="42" spans="1:9" ht="36">
      <c r="A42" s="310">
        <v>212</v>
      </c>
      <c r="B42" s="300" t="s">
        <v>850</v>
      </c>
      <c r="C42" s="311" t="s">
        <v>871</v>
      </c>
      <c r="D42" s="311"/>
      <c r="E42" s="310">
        <v>15</v>
      </c>
      <c r="F42" s="312" t="s">
        <v>634</v>
      </c>
      <c r="G42" s="313"/>
      <c r="H42" s="303">
        <f>D42*G42</f>
        <v>0</v>
      </c>
      <c r="I42" s="302">
        <f>E42*G42</f>
        <v>0</v>
      </c>
    </row>
    <row r="43" spans="1:9" ht="89.25">
      <c r="A43" s="310">
        <v>201</v>
      </c>
      <c r="B43" s="300" t="s">
        <v>850</v>
      </c>
      <c r="C43" s="306" t="s">
        <v>868</v>
      </c>
      <c r="D43" s="296">
        <v>5</v>
      </c>
      <c r="E43" s="296">
        <v>0</v>
      </c>
      <c r="F43" s="274" t="s">
        <v>634</v>
      </c>
      <c r="G43" s="305"/>
      <c r="H43" s="303">
        <f>D43*G43</f>
        <v>0</v>
      </c>
      <c r="I43" s="302">
        <f>E43*G43</f>
        <v>0</v>
      </c>
    </row>
    <row r="44" spans="1:9" ht="153">
      <c r="A44" s="310">
        <v>202</v>
      </c>
      <c r="B44" s="300" t="s">
        <v>850</v>
      </c>
      <c r="C44" s="306" t="s">
        <v>869</v>
      </c>
      <c r="D44" s="296">
        <v>10</v>
      </c>
      <c r="E44" s="296">
        <v>0</v>
      </c>
      <c r="F44" s="274" t="s">
        <v>164</v>
      </c>
      <c r="G44" s="305"/>
      <c r="H44" s="303">
        <f>D44*G44</f>
        <v>0</v>
      </c>
      <c r="I44" s="302">
        <f>E44*G44</f>
        <v>0</v>
      </c>
    </row>
    <row r="45" spans="1:9" ht="12.75">
      <c r="A45" s="310">
        <v>203</v>
      </c>
      <c r="B45" s="300" t="s">
        <v>850</v>
      </c>
      <c r="C45" s="306" t="s">
        <v>870</v>
      </c>
      <c r="D45" s="296">
        <v>10</v>
      </c>
      <c r="E45" s="296">
        <v>0</v>
      </c>
      <c r="F45" s="274" t="s">
        <v>164</v>
      </c>
      <c r="G45" s="305"/>
      <c r="H45" s="303">
        <f>D45*G45</f>
        <v>0</v>
      </c>
      <c r="I45" s="302">
        <f>E45*G45</f>
        <v>0</v>
      </c>
    </row>
    <row r="46" spans="1:9" ht="38.25">
      <c r="A46" s="310">
        <v>204</v>
      </c>
      <c r="B46" s="300" t="s">
        <v>850</v>
      </c>
      <c r="C46" s="306" t="s">
        <v>871</v>
      </c>
      <c r="D46" s="296">
        <v>10</v>
      </c>
      <c r="E46" s="296">
        <v>0</v>
      </c>
      <c r="F46" s="274" t="s">
        <v>164</v>
      </c>
      <c r="G46" s="305"/>
      <c r="H46" s="303">
        <f>D46*G46</f>
        <v>0</v>
      </c>
      <c r="I46" s="302">
        <f>E46*G46</f>
        <v>0</v>
      </c>
    </row>
    <row r="47" spans="1:9" ht="293.25">
      <c r="A47" s="310">
        <v>205</v>
      </c>
      <c r="B47" s="300" t="s">
        <v>850</v>
      </c>
      <c r="C47" s="306" t="s">
        <v>874</v>
      </c>
      <c r="D47" s="296">
        <v>1</v>
      </c>
      <c r="E47" s="296">
        <v>0</v>
      </c>
      <c r="F47" s="274" t="s">
        <v>634</v>
      </c>
      <c r="G47" s="305"/>
      <c r="H47" s="303">
        <f>D47*G47</f>
        <v>0</v>
      </c>
      <c r="I47" s="302">
        <f>E47*G47</f>
        <v>0</v>
      </c>
    </row>
    <row r="48" spans="1:9" ht="89.25">
      <c r="A48" s="310">
        <v>206</v>
      </c>
      <c r="B48" s="300" t="s">
        <v>850</v>
      </c>
      <c r="C48" s="306" t="s">
        <v>875</v>
      </c>
      <c r="D48" s="296">
        <v>1</v>
      </c>
      <c r="E48" s="296">
        <v>0</v>
      </c>
      <c r="F48" s="274" t="s">
        <v>275</v>
      </c>
      <c r="G48" s="305"/>
      <c r="H48" s="303">
        <f>D48*G48</f>
        <v>0</v>
      </c>
      <c r="I48" s="302">
        <f>E48*G48</f>
        <v>0</v>
      </c>
    </row>
    <row r="49" spans="1:9" ht="38.25">
      <c r="A49" s="310">
        <v>207</v>
      </c>
      <c r="B49" s="300" t="s">
        <v>850</v>
      </c>
      <c r="C49" s="306" t="s">
        <v>876</v>
      </c>
      <c r="D49" s="296">
        <v>1</v>
      </c>
      <c r="E49" s="296">
        <v>0</v>
      </c>
      <c r="F49" s="274" t="s">
        <v>877</v>
      </c>
      <c r="G49" s="305"/>
      <c r="H49" s="303">
        <f>D49*G49</f>
        <v>0</v>
      </c>
      <c r="I49" s="302">
        <f>E49*G49</f>
        <v>0</v>
      </c>
    </row>
    <row r="50" spans="1:9" ht="89.25">
      <c r="A50" s="310">
        <v>208</v>
      </c>
      <c r="B50" s="300" t="s">
        <v>850</v>
      </c>
      <c r="C50" s="306" t="s">
        <v>878</v>
      </c>
      <c r="D50" s="296">
        <v>1</v>
      </c>
      <c r="E50" s="296">
        <v>0</v>
      </c>
      <c r="F50" s="274" t="s">
        <v>634</v>
      </c>
      <c r="G50" s="305"/>
      <c r="H50" s="303">
        <f>D50*G50</f>
        <v>0</v>
      </c>
      <c r="I50" s="302">
        <f>E50*G50</f>
        <v>0</v>
      </c>
    </row>
    <row r="51" spans="1:9" ht="12.75">
      <c r="A51" s="310"/>
      <c r="B51" s="300"/>
      <c r="C51" s="300"/>
      <c r="D51" s="296"/>
      <c r="E51" s="296"/>
      <c r="F51" s="274"/>
      <c r="G51" s="275"/>
      <c r="H51" s="303"/>
      <c r="I51" s="302"/>
    </row>
    <row r="52" spans="1:9" ht="12.75">
      <c r="A52" s="285"/>
      <c r="B52" s="276"/>
      <c r="C52" s="286"/>
      <c r="D52" s="286"/>
      <c r="E52" s="274"/>
      <c r="F52" s="274"/>
      <c r="G52" s="275"/>
      <c r="H52" s="308"/>
      <c r="I52" s="273"/>
    </row>
    <row r="53" spans="1:9" ht="15.75">
      <c r="A53" s="299"/>
      <c r="B53" s="287">
        <v>3</v>
      </c>
      <c r="C53" s="287" t="s">
        <v>879</v>
      </c>
      <c r="D53" s="288" t="s">
        <v>841</v>
      </c>
      <c r="E53" s="288" t="s">
        <v>842</v>
      </c>
      <c r="F53" s="281"/>
      <c r="G53" s="282"/>
      <c r="H53" s="289" t="s">
        <v>841</v>
      </c>
      <c r="I53" s="288" t="s">
        <v>842</v>
      </c>
    </row>
    <row r="54" spans="1:9" ht="24">
      <c r="A54" s="315" t="s">
        <v>843</v>
      </c>
      <c r="B54" s="291" t="s">
        <v>844</v>
      </c>
      <c r="C54" s="309" t="s">
        <v>845</v>
      </c>
      <c r="D54" s="293" t="s">
        <v>846</v>
      </c>
      <c r="E54" s="293" t="s">
        <v>846</v>
      </c>
      <c r="F54" s="293" t="s">
        <v>847</v>
      </c>
      <c r="G54" s="294" t="s">
        <v>848</v>
      </c>
      <c r="H54" s="295" t="s">
        <v>18</v>
      </c>
      <c r="I54" s="293" t="s">
        <v>18</v>
      </c>
    </row>
    <row r="55" spans="1:9" ht="12.75">
      <c r="A55" s="299"/>
      <c r="B55" s="277"/>
      <c r="C55" s="300"/>
      <c r="D55" s="299"/>
      <c r="E55" s="316"/>
      <c r="F55" s="316"/>
      <c r="G55" s="281"/>
      <c r="H55" s="317"/>
      <c r="I55" s="300"/>
    </row>
    <row r="56" spans="1:9" ht="12.75">
      <c r="A56" s="314">
        <v>301</v>
      </c>
      <c r="B56" s="300" t="s">
        <v>850</v>
      </c>
      <c r="C56" s="314" t="s">
        <v>880</v>
      </c>
      <c r="D56" s="310">
        <v>10</v>
      </c>
      <c r="E56" s="310">
        <v>5</v>
      </c>
      <c r="F56" s="310" t="s">
        <v>634</v>
      </c>
      <c r="G56" s="318"/>
      <c r="H56" s="303">
        <f>D56*G56</f>
        <v>0</v>
      </c>
      <c r="I56" s="302">
        <f>E56*G56</f>
        <v>0</v>
      </c>
    </row>
    <row r="57" spans="1:9" ht="12.75">
      <c r="A57" s="314">
        <v>302</v>
      </c>
      <c r="B57" s="300" t="s">
        <v>850</v>
      </c>
      <c r="C57" s="314" t="s">
        <v>881</v>
      </c>
      <c r="D57" s="310">
        <v>10</v>
      </c>
      <c r="E57" s="310">
        <v>5</v>
      </c>
      <c r="F57" s="310" t="s">
        <v>634</v>
      </c>
      <c r="G57" s="318"/>
      <c r="H57" s="303">
        <f>D57*G57</f>
        <v>0</v>
      </c>
      <c r="I57" s="302">
        <f>E57*G57</f>
        <v>0</v>
      </c>
    </row>
    <row r="58" spans="1:9" ht="12.75">
      <c r="A58" s="314">
        <v>303</v>
      </c>
      <c r="B58" s="300" t="s">
        <v>850</v>
      </c>
      <c r="C58" s="314" t="s">
        <v>882</v>
      </c>
      <c r="D58" s="310">
        <v>10</v>
      </c>
      <c r="E58" s="310">
        <v>5</v>
      </c>
      <c r="F58" s="310" t="s">
        <v>634</v>
      </c>
      <c r="G58" s="318"/>
      <c r="H58" s="303">
        <f>D58*G58</f>
        <v>0</v>
      </c>
      <c r="I58" s="302">
        <f>E58*G58</f>
        <v>0</v>
      </c>
    </row>
    <row r="59" spans="1:9" ht="12.75">
      <c r="A59" s="314">
        <v>304</v>
      </c>
      <c r="B59" s="300" t="s">
        <v>850</v>
      </c>
      <c r="C59" s="314" t="s">
        <v>883</v>
      </c>
      <c r="D59" s="310">
        <v>2</v>
      </c>
      <c r="E59" s="310">
        <v>0</v>
      </c>
      <c r="F59" s="310" t="s">
        <v>634</v>
      </c>
      <c r="G59" s="318"/>
      <c r="H59" s="303">
        <f>D59*G59</f>
        <v>0</v>
      </c>
      <c r="I59" s="302">
        <f>E59*G59</f>
        <v>0</v>
      </c>
    </row>
    <row r="60" spans="1:9" ht="12.75">
      <c r="A60" s="314"/>
      <c r="B60" s="300"/>
      <c r="C60" s="314" t="s">
        <v>884</v>
      </c>
      <c r="D60" s="310">
        <v>1</v>
      </c>
      <c r="E60" s="310">
        <v>1</v>
      </c>
      <c r="F60" s="310" t="s">
        <v>634</v>
      </c>
      <c r="G60" s="318"/>
      <c r="H60" s="303">
        <f>D60*G60</f>
        <v>0</v>
      </c>
      <c r="I60" s="302">
        <f>E60*G60</f>
        <v>0</v>
      </c>
    </row>
    <row r="61" spans="1:9" ht="12.75">
      <c r="A61" s="314">
        <v>305</v>
      </c>
      <c r="B61" s="300" t="s">
        <v>850</v>
      </c>
      <c r="C61" s="314" t="s">
        <v>885</v>
      </c>
      <c r="D61" s="310">
        <v>2</v>
      </c>
      <c r="E61" s="310">
        <v>0</v>
      </c>
      <c r="F61" s="310" t="s">
        <v>634</v>
      </c>
      <c r="G61" s="318"/>
      <c r="H61" s="303">
        <f>D61*G61</f>
        <v>0</v>
      </c>
      <c r="I61" s="302">
        <f>E61*G61</f>
        <v>0</v>
      </c>
    </row>
    <row r="62" spans="1:9" ht="12.75">
      <c r="A62" s="314">
        <v>306</v>
      </c>
      <c r="B62" s="300" t="s">
        <v>850</v>
      </c>
      <c r="C62" s="314" t="s">
        <v>886</v>
      </c>
      <c r="D62" s="310">
        <v>12</v>
      </c>
      <c r="E62" s="310">
        <v>5</v>
      </c>
      <c r="F62" s="310" t="s">
        <v>634</v>
      </c>
      <c r="G62" s="318"/>
      <c r="H62" s="303">
        <f>D62*G62</f>
        <v>0</v>
      </c>
      <c r="I62" s="302">
        <f>E62*G62</f>
        <v>0</v>
      </c>
    </row>
    <row r="63" spans="1:9" ht="24">
      <c r="A63" s="314">
        <v>307</v>
      </c>
      <c r="B63" s="300" t="s">
        <v>850</v>
      </c>
      <c r="C63" s="311" t="s">
        <v>887</v>
      </c>
      <c r="D63" s="310">
        <v>680</v>
      </c>
      <c r="E63" s="310">
        <v>90</v>
      </c>
      <c r="F63" s="310" t="s">
        <v>164</v>
      </c>
      <c r="G63" s="318"/>
      <c r="H63" s="303">
        <f>D63*G63</f>
        <v>0</v>
      </c>
      <c r="I63" s="302">
        <f>E63*G63</f>
        <v>0</v>
      </c>
    </row>
    <row r="64" spans="1:9" ht="36">
      <c r="A64" s="314">
        <v>308</v>
      </c>
      <c r="B64" s="300" t="s">
        <v>850</v>
      </c>
      <c r="C64" s="311" t="s">
        <v>888</v>
      </c>
      <c r="D64" s="310">
        <v>680</v>
      </c>
      <c r="E64" s="310">
        <v>90</v>
      </c>
      <c r="F64" s="310" t="s">
        <v>164</v>
      </c>
      <c r="G64" s="318"/>
      <c r="H64" s="303">
        <f>D64*G64</f>
        <v>0</v>
      </c>
      <c r="I64" s="302">
        <f>E64*G64</f>
        <v>0</v>
      </c>
    </row>
    <row r="65" spans="1:9" ht="89.25">
      <c r="A65" s="314">
        <v>309</v>
      </c>
      <c r="B65" s="300" t="s">
        <v>850</v>
      </c>
      <c r="C65" s="307" t="s">
        <v>868</v>
      </c>
      <c r="D65" s="296">
        <v>30</v>
      </c>
      <c r="E65" s="296">
        <v>35</v>
      </c>
      <c r="F65" s="274" t="s">
        <v>634</v>
      </c>
      <c r="G65" s="305"/>
      <c r="H65" s="303">
        <f>D65*G65</f>
        <v>0</v>
      </c>
      <c r="I65" s="302">
        <f>E65*G65</f>
        <v>0</v>
      </c>
    </row>
    <row r="66" spans="1:9" ht="132">
      <c r="A66" s="314">
        <v>310</v>
      </c>
      <c r="B66" s="300" t="s">
        <v>850</v>
      </c>
      <c r="C66" s="300" t="s">
        <v>869</v>
      </c>
      <c r="D66" s="296">
        <v>180</v>
      </c>
      <c r="E66" s="296">
        <v>55</v>
      </c>
      <c r="F66" s="274" t="s">
        <v>164</v>
      </c>
      <c r="G66" s="305"/>
      <c r="H66" s="303">
        <f>D66*G66</f>
        <v>0</v>
      </c>
      <c r="I66" s="302">
        <f>E66*G66</f>
        <v>0</v>
      </c>
    </row>
    <row r="67" spans="1:9" ht="12.75">
      <c r="A67" s="314">
        <v>311</v>
      </c>
      <c r="B67" s="300" t="s">
        <v>850</v>
      </c>
      <c r="C67" s="306" t="s">
        <v>870</v>
      </c>
      <c r="D67" s="296">
        <v>180</v>
      </c>
      <c r="E67" s="296">
        <v>55</v>
      </c>
      <c r="F67" s="274" t="s">
        <v>164</v>
      </c>
      <c r="G67" s="305"/>
      <c r="H67" s="303">
        <f>D67*G67</f>
        <v>0</v>
      </c>
      <c r="I67" s="302">
        <f>E67*G67</f>
        <v>0</v>
      </c>
    </row>
    <row r="68" spans="1:9" ht="38.25">
      <c r="A68" s="314">
        <v>312</v>
      </c>
      <c r="B68" s="300" t="s">
        <v>850</v>
      </c>
      <c r="C68" s="306" t="s">
        <v>871</v>
      </c>
      <c r="D68" s="296">
        <v>180</v>
      </c>
      <c r="E68" s="296">
        <v>55</v>
      </c>
      <c r="F68" s="274" t="s">
        <v>164</v>
      </c>
      <c r="G68" s="305"/>
      <c r="H68" s="303">
        <f>D68*G68</f>
        <v>0</v>
      </c>
      <c r="I68" s="302">
        <f>E68*G68</f>
        <v>0</v>
      </c>
    </row>
    <row r="69" spans="1:9" ht="63.75">
      <c r="A69" s="314">
        <v>313</v>
      </c>
      <c r="B69" s="300" t="s">
        <v>850</v>
      </c>
      <c r="C69" s="306" t="s">
        <v>867</v>
      </c>
      <c r="D69" s="296">
        <v>1</v>
      </c>
      <c r="E69" s="296">
        <v>1</v>
      </c>
      <c r="F69" s="274" t="s">
        <v>275</v>
      </c>
      <c r="G69" s="305"/>
      <c r="H69" s="303">
        <f>D69*G69</f>
        <v>0</v>
      </c>
      <c r="I69" s="302">
        <f>E69*G69</f>
        <v>0</v>
      </c>
    </row>
    <row r="70" spans="1:9" ht="12.75">
      <c r="A70" s="299"/>
      <c r="B70" s="296"/>
      <c r="C70" s="306"/>
      <c r="D70" s="274"/>
      <c r="E70" s="275"/>
      <c r="F70" s="316"/>
      <c r="G70" s="316"/>
      <c r="H70" s="319"/>
      <c r="I70" s="286"/>
    </row>
    <row r="71" spans="1:9" ht="12.75">
      <c r="A71" s="299"/>
      <c r="B71" s="296"/>
      <c r="C71" s="306"/>
      <c r="D71" s="274"/>
      <c r="E71" s="275"/>
      <c r="F71" s="316"/>
      <c r="G71" s="316"/>
      <c r="H71" s="319"/>
      <c r="I71" s="286"/>
    </row>
    <row r="72" spans="1:9" ht="15.75">
      <c r="A72" s="299"/>
      <c r="B72" s="287">
        <v>4</v>
      </c>
      <c r="C72" s="287" t="s">
        <v>889</v>
      </c>
      <c r="D72" s="288" t="s">
        <v>841</v>
      </c>
      <c r="E72" s="288" t="s">
        <v>842</v>
      </c>
      <c r="F72" s="281"/>
      <c r="G72" s="282"/>
      <c r="H72" s="289" t="s">
        <v>841</v>
      </c>
      <c r="I72" s="288" t="s">
        <v>842</v>
      </c>
    </row>
    <row r="73" spans="1:9" ht="24">
      <c r="A73" s="315" t="s">
        <v>843</v>
      </c>
      <c r="B73" s="291" t="s">
        <v>844</v>
      </c>
      <c r="C73" s="309" t="s">
        <v>845</v>
      </c>
      <c r="D73" s="293" t="s">
        <v>846</v>
      </c>
      <c r="E73" s="293" t="s">
        <v>846</v>
      </c>
      <c r="F73" s="293" t="s">
        <v>847</v>
      </c>
      <c r="G73" s="294" t="s">
        <v>848</v>
      </c>
      <c r="H73" s="295" t="s">
        <v>18</v>
      </c>
      <c r="I73" s="293" t="s">
        <v>18</v>
      </c>
    </row>
    <row r="74" spans="1:9" ht="12.75">
      <c r="A74" s="299"/>
      <c r="B74" s="277"/>
      <c r="C74" s="300"/>
      <c r="D74" s="299"/>
      <c r="E74" s="316"/>
      <c r="F74" s="316"/>
      <c r="G74" s="281"/>
      <c r="H74" s="317"/>
      <c r="I74" s="300"/>
    </row>
    <row r="75" spans="1:9" ht="165.75">
      <c r="A75" s="299">
        <v>401</v>
      </c>
      <c r="B75" s="300" t="s">
        <v>850</v>
      </c>
      <c r="C75" s="306" t="s">
        <v>890</v>
      </c>
      <c r="D75" s="296">
        <v>1</v>
      </c>
      <c r="E75" s="296">
        <v>1</v>
      </c>
      <c r="F75" s="274" t="s">
        <v>634</v>
      </c>
      <c r="G75" s="305"/>
      <c r="H75" s="303">
        <f>D75*G75</f>
        <v>0</v>
      </c>
      <c r="I75" s="302">
        <f>E75*G75</f>
        <v>0</v>
      </c>
    </row>
    <row r="76" spans="1:9" ht="25.5">
      <c r="A76" s="299">
        <v>402</v>
      </c>
      <c r="B76" s="300" t="s">
        <v>850</v>
      </c>
      <c r="C76" s="306" t="s">
        <v>891</v>
      </c>
      <c r="D76" s="296">
        <v>0</v>
      </c>
      <c r="E76" s="296">
        <v>1</v>
      </c>
      <c r="F76" s="274" t="s">
        <v>634</v>
      </c>
      <c r="G76" s="305"/>
      <c r="H76" s="303">
        <f>D76*G76</f>
        <v>0</v>
      </c>
      <c r="I76" s="302">
        <f>E76*G76</f>
        <v>0</v>
      </c>
    </row>
    <row r="77" spans="1:9" ht="76.5">
      <c r="A77" s="299">
        <v>403</v>
      </c>
      <c r="B77" s="300" t="s">
        <v>850</v>
      </c>
      <c r="C77" s="306" t="s">
        <v>892</v>
      </c>
      <c r="D77" s="296">
        <v>1</v>
      </c>
      <c r="E77" s="296">
        <v>0</v>
      </c>
      <c r="F77" s="274" t="s">
        <v>634</v>
      </c>
      <c r="G77" s="305"/>
      <c r="H77" s="303">
        <f>D77*G77</f>
        <v>0</v>
      </c>
      <c r="I77" s="302">
        <f>E77*G77</f>
        <v>0</v>
      </c>
    </row>
    <row r="78" spans="1:9" ht="51">
      <c r="A78" s="299">
        <v>404</v>
      </c>
      <c r="B78" s="300" t="s">
        <v>850</v>
      </c>
      <c r="C78" s="306" t="s">
        <v>893</v>
      </c>
      <c r="D78" s="296">
        <v>1</v>
      </c>
      <c r="E78" s="296">
        <v>1</v>
      </c>
      <c r="F78" s="274" t="s">
        <v>634</v>
      </c>
      <c r="G78" s="305"/>
      <c r="H78" s="303">
        <f>D78*G78</f>
        <v>0</v>
      </c>
      <c r="I78" s="302">
        <f>E78*G78</f>
        <v>0</v>
      </c>
    </row>
    <row r="79" spans="1:9" ht="25.5">
      <c r="A79" s="299">
        <v>410</v>
      </c>
      <c r="B79" s="300" t="s">
        <v>850</v>
      </c>
      <c r="C79" s="306" t="s">
        <v>894</v>
      </c>
      <c r="D79" s="296">
        <v>1</v>
      </c>
      <c r="E79" s="296">
        <v>0</v>
      </c>
      <c r="F79" s="274" t="s">
        <v>634</v>
      </c>
      <c r="G79" s="305"/>
      <c r="H79" s="303">
        <f>D79*G79</f>
        <v>0</v>
      </c>
      <c r="I79" s="302">
        <f>E79*G79</f>
        <v>0</v>
      </c>
    </row>
    <row r="80" spans="1:9" ht="25.5">
      <c r="A80" s="299">
        <v>411</v>
      </c>
      <c r="B80" s="300" t="s">
        <v>850</v>
      </c>
      <c r="C80" s="306" t="s">
        <v>895</v>
      </c>
      <c r="D80" s="296">
        <v>6</v>
      </c>
      <c r="E80" s="296">
        <v>6</v>
      </c>
      <c r="F80" s="274" t="s">
        <v>859</v>
      </c>
      <c r="G80" s="305"/>
      <c r="H80" s="303">
        <f>D80*G80</f>
        <v>0</v>
      </c>
      <c r="I80" s="302">
        <f>E80*G80</f>
        <v>0</v>
      </c>
    </row>
    <row r="81" spans="1:9" ht="12.75">
      <c r="A81" s="299">
        <v>412</v>
      </c>
      <c r="B81" s="300" t="s">
        <v>850</v>
      </c>
      <c r="C81" s="306" t="s">
        <v>896</v>
      </c>
      <c r="D81" s="296">
        <v>2</v>
      </c>
      <c r="E81" s="296">
        <v>2</v>
      </c>
      <c r="F81" s="274" t="s">
        <v>859</v>
      </c>
      <c r="G81" s="305"/>
      <c r="H81" s="303">
        <f>D81*G81</f>
        <v>0</v>
      </c>
      <c r="I81" s="302">
        <f>E81*G81</f>
        <v>0</v>
      </c>
    </row>
    <row r="82" spans="1:9" ht="89.25">
      <c r="A82" s="299">
        <v>413</v>
      </c>
      <c r="B82" s="300" t="s">
        <v>850</v>
      </c>
      <c r="C82" s="307" t="s">
        <v>868</v>
      </c>
      <c r="D82" s="296">
        <v>2</v>
      </c>
      <c r="E82" s="296">
        <v>2</v>
      </c>
      <c r="F82" s="274" t="s">
        <v>634</v>
      </c>
      <c r="G82" s="305"/>
      <c r="H82" s="303">
        <f>D82*G82</f>
        <v>0</v>
      </c>
      <c r="I82" s="302">
        <f>E82*G82</f>
        <v>0</v>
      </c>
    </row>
    <row r="83" spans="1:9" ht="132">
      <c r="A83" s="299">
        <v>414</v>
      </c>
      <c r="B83" s="300" t="s">
        <v>850</v>
      </c>
      <c r="C83" s="300" t="s">
        <v>869</v>
      </c>
      <c r="D83" s="296">
        <v>10</v>
      </c>
      <c r="E83" s="296">
        <v>10</v>
      </c>
      <c r="F83" s="274" t="s">
        <v>164</v>
      </c>
      <c r="G83" s="305"/>
      <c r="H83" s="303">
        <f>D83*G83</f>
        <v>0</v>
      </c>
      <c r="I83" s="302">
        <f>E83*G83</f>
        <v>0</v>
      </c>
    </row>
    <row r="84" spans="1:9" ht="12.75">
      <c r="A84" s="299">
        <v>415</v>
      </c>
      <c r="B84" s="300" t="s">
        <v>850</v>
      </c>
      <c r="C84" s="306" t="s">
        <v>870</v>
      </c>
      <c r="D84" s="296">
        <v>10</v>
      </c>
      <c r="E84" s="296">
        <v>30</v>
      </c>
      <c r="F84" s="274" t="s">
        <v>164</v>
      </c>
      <c r="G84" s="305"/>
      <c r="H84" s="303">
        <f>D84*G84</f>
        <v>0</v>
      </c>
      <c r="I84" s="302">
        <f>E84*G84</f>
        <v>0</v>
      </c>
    </row>
    <row r="85" spans="1:9" ht="38.25">
      <c r="A85" s="299">
        <v>416</v>
      </c>
      <c r="B85" s="300" t="s">
        <v>850</v>
      </c>
      <c r="C85" s="306" t="s">
        <v>871</v>
      </c>
      <c r="D85" s="296">
        <v>10</v>
      </c>
      <c r="E85" s="296">
        <v>10</v>
      </c>
      <c r="F85" s="274" t="s">
        <v>164</v>
      </c>
      <c r="G85" s="305"/>
      <c r="H85" s="303">
        <f>D85*G85</f>
        <v>0</v>
      </c>
      <c r="I85" s="302">
        <f>E85*G85</f>
        <v>0</v>
      </c>
    </row>
    <row r="86" spans="1:9" ht="63.75">
      <c r="A86" s="299">
        <v>417</v>
      </c>
      <c r="B86" s="300" t="s">
        <v>850</v>
      </c>
      <c r="C86" s="306" t="s">
        <v>867</v>
      </c>
      <c r="D86" s="296">
        <v>1</v>
      </c>
      <c r="E86" s="296">
        <v>1</v>
      </c>
      <c r="F86" s="274" t="s">
        <v>275</v>
      </c>
      <c r="G86" s="305"/>
      <c r="H86" s="303">
        <f>D86*G86</f>
        <v>0</v>
      </c>
      <c r="I86" s="302">
        <f>E86*G86</f>
        <v>0</v>
      </c>
    </row>
    <row r="87" spans="1:9" ht="12.75">
      <c r="A87" s="285"/>
      <c r="B87" s="276"/>
      <c r="C87" s="286"/>
      <c r="D87" s="286"/>
      <c r="E87" s="274"/>
      <c r="F87" s="274"/>
      <c r="G87" s="275"/>
      <c r="H87" s="308"/>
      <c r="I87" s="273"/>
    </row>
    <row r="88" spans="1:9" ht="12.75">
      <c r="A88" s="285"/>
      <c r="B88" s="276"/>
      <c r="C88" s="286"/>
      <c r="D88" s="286"/>
      <c r="E88" s="274"/>
      <c r="F88" s="274"/>
      <c r="G88" s="275"/>
      <c r="H88" s="308"/>
      <c r="I88" s="273"/>
    </row>
    <row r="89" spans="1:9" ht="15.75">
      <c r="A89" s="299"/>
      <c r="B89" s="287">
        <v>5</v>
      </c>
      <c r="C89" s="287" t="s">
        <v>897</v>
      </c>
      <c r="D89" s="288" t="s">
        <v>841</v>
      </c>
      <c r="E89" s="288" t="s">
        <v>842</v>
      </c>
      <c r="F89" s="281"/>
      <c r="G89" s="282"/>
      <c r="H89" s="289" t="s">
        <v>841</v>
      </c>
      <c r="I89" s="288" t="s">
        <v>842</v>
      </c>
    </row>
    <row r="90" spans="1:9" ht="24">
      <c r="A90" s="315" t="s">
        <v>843</v>
      </c>
      <c r="B90" s="291" t="s">
        <v>844</v>
      </c>
      <c r="C90" s="309" t="s">
        <v>845</v>
      </c>
      <c r="D90" s="293" t="s">
        <v>846</v>
      </c>
      <c r="E90" s="293" t="s">
        <v>846</v>
      </c>
      <c r="F90" s="293" t="s">
        <v>847</v>
      </c>
      <c r="G90" s="294" t="s">
        <v>848</v>
      </c>
      <c r="H90" s="295" t="s">
        <v>18</v>
      </c>
      <c r="I90" s="293" t="s">
        <v>18</v>
      </c>
    </row>
    <row r="91" spans="1:9" ht="12.75">
      <c r="A91" s="299"/>
      <c r="B91" s="277"/>
      <c r="C91" s="300"/>
      <c r="D91" s="299"/>
      <c r="E91" s="316"/>
      <c r="F91" s="316"/>
      <c r="G91" s="281"/>
      <c r="H91" s="317"/>
      <c r="I91" s="300"/>
    </row>
    <row r="92" spans="1:9" ht="178.5">
      <c r="A92" s="299">
        <v>501</v>
      </c>
      <c r="B92" s="300" t="s">
        <v>850</v>
      </c>
      <c r="C92" s="306" t="s">
        <v>898</v>
      </c>
      <c r="D92" s="296">
        <v>6</v>
      </c>
      <c r="E92" s="296">
        <v>0</v>
      </c>
      <c r="F92" s="274" t="s">
        <v>634</v>
      </c>
      <c r="G92" s="305"/>
      <c r="H92" s="303">
        <f>D92*G92</f>
        <v>0</v>
      </c>
      <c r="I92" s="302">
        <f>E92*G92</f>
        <v>0</v>
      </c>
    </row>
    <row r="93" spans="1:9" ht="38.25">
      <c r="A93" s="299">
        <v>502</v>
      </c>
      <c r="B93" s="300" t="s">
        <v>850</v>
      </c>
      <c r="C93" s="306" t="s">
        <v>899</v>
      </c>
      <c r="D93" s="286">
        <v>6</v>
      </c>
      <c r="E93" s="296">
        <v>0</v>
      </c>
      <c r="F93" s="274" t="s">
        <v>859</v>
      </c>
      <c r="G93" s="305"/>
      <c r="H93" s="303">
        <f>D93*G93</f>
        <v>0</v>
      </c>
      <c r="I93" s="302">
        <f>E93*G93</f>
        <v>0</v>
      </c>
    </row>
    <row r="94" spans="1:9" ht="63.75">
      <c r="A94" s="299">
        <v>503</v>
      </c>
      <c r="B94" s="300" t="s">
        <v>850</v>
      </c>
      <c r="C94" s="306" t="s">
        <v>900</v>
      </c>
      <c r="D94" s="286">
        <v>6</v>
      </c>
      <c r="E94" s="296">
        <v>0</v>
      </c>
      <c r="F94" s="274" t="s">
        <v>859</v>
      </c>
      <c r="G94" s="305"/>
      <c r="H94" s="303">
        <f>D94*G94</f>
        <v>0</v>
      </c>
      <c r="I94" s="302">
        <f>E94*G94</f>
        <v>0</v>
      </c>
    </row>
    <row r="95" spans="1:9" ht="114.75">
      <c r="A95" s="299">
        <v>504</v>
      </c>
      <c r="B95" s="300" t="s">
        <v>850</v>
      </c>
      <c r="C95" s="306" t="s">
        <v>901</v>
      </c>
      <c r="D95" s="286">
        <v>1</v>
      </c>
      <c r="E95" s="296">
        <v>0</v>
      </c>
      <c r="F95" s="274" t="s">
        <v>634</v>
      </c>
      <c r="G95" s="305"/>
      <c r="H95" s="303">
        <f>D95*G95</f>
        <v>0</v>
      </c>
      <c r="I95" s="302">
        <f>E95*G95</f>
        <v>0</v>
      </c>
    </row>
    <row r="96" spans="1:9" ht="12.75">
      <c r="A96" s="299">
        <v>505</v>
      </c>
      <c r="B96" s="300" t="s">
        <v>850</v>
      </c>
      <c r="C96" s="306" t="s">
        <v>902</v>
      </c>
      <c r="D96" s="286">
        <v>1</v>
      </c>
      <c r="E96" s="296">
        <v>0</v>
      </c>
      <c r="F96" s="274" t="s">
        <v>634</v>
      </c>
      <c r="G96" s="305"/>
      <c r="H96" s="303">
        <f>D96*G96</f>
        <v>0</v>
      </c>
      <c r="I96" s="302">
        <f>E96*G96</f>
        <v>0</v>
      </c>
    </row>
    <row r="97" spans="1:9" ht="114.75">
      <c r="A97" s="299">
        <v>506</v>
      </c>
      <c r="B97" s="300"/>
      <c r="C97" s="306" t="s">
        <v>903</v>
      </c>
      <c r="D97" s="286">
        <v>1</v>
      </c>
      <c r="E97" s="296">
        <v>0</v>
      </c>
      <c r="F97" s="274" t="s">
        <v>634</v>
      </c>
      <c r="G97" s="305"/>
      <c r="H97" s="303">
        <f>D97*G97</f>
        <v>0</v>
      </c>
      <c r="I97" s="302">
        <f>E97*G97</f>
        <v>0</v>
      </c>
    </row>
    <row r="98" spans="1:9" ht="38.25">
      <c r="A98" s="299">
        <v>507</v>
      </c>
      <c r="B98" s="300" t="s">
        <v>850</v>
      </c>
      <c r="C98" s="306" t="s">
        <v>904</v>
      </c>
      <c r="D98" s="286">
        <v>4</v>
      </c>
      <c r="E98" s="296">
        <v>0</v>
      </c>
      <c r="F98" s="274" t="s">
        <v>859</v>
      </c>
      <c r="G98" s="305"/>
      <c r="H98" s="303">
        <f>D98*G98</f>
        <v>0</v>
      </c>
      <c r="I98" s="302">
        <f>E98*G98</f>
        <v>0</v>
      </c>
    </row>
    <row r="99" spans="1:9" ht="63.75">
      <c r="A99" s="299">
        <v>508</v>
      </c>
      <c r="B99" s="300" t="s">
        <v>850</v>
      </c>
      <c r="C99" s="306" t="s">
        <v>867</v>
      </c>
      <c r="D99" s="296">
        <v>1</v>
      </c>
      <c r="E99" s="296">
        <v>0</v>
      </c>
      <c r="F99" s="274" t="s">
        <v>275</v>
      </c>
      <c r="G99" s="305"/>
      <c r="H99" s="303">
        <f>D99*G99</f>
        <v>0</v>
      </c>
      <c r="I99" s="302">
        <f>E99*G99</f>
        <v>0</v>
      </c>
    </row>
    <row r="100" spans="1:9" ht="12.75">
      <c r="A100" s="299"/>
      <c r="B100" s="300"/>
      <c r="C100" s="306"/>
      <c r="D100" s="296"/>
      <c r="E100" s="296"/>
      <c r="F100" s="274"/>
      <c r="G100" s="275"/>
      <c r="H100" s="303"/>
      <c r="I100" s="302"/>
    </row>
    <row r="101" spans="1:9" ht="12.75">
      <c r="A101" s="285"/>
      <c r="B101" s="276"/>
      <c r="C101" s="286"/>
      <c r="D101" s="286"/>
      <c r="E101" s="274"/>
      <c r="F101" s="274"/>
      <c r="G101" s="275"/>
      <c r="H101" s="308"/>
      <c r="I101" s="273"/>
    </row>
    <row r="102" spans="1:9" ht="15.75">
      <c r="A102" s="299"/>
      <c r="B102" s="287">
        <v>6</v>
      </c>
      <c r="C102" s="287" t="s">
        <v>905</v>
      </c>
      <c r="D102" s="288" t="s">
        <v>841</v>
      </c>
      <c r="E102" s="288" t="s">
        <v>842</v>
      </c>
      <c r="F102" s="281"/>
      <c r="G102" s="282"/>
      <c r="H102" s="289" t="s">
        <v>841</v>
      </c>
      <c r="I102" s="288" t="s">
        <v>842</v>
      </c>
    </row>
    <row r="103" spans="1:9" ht="24">
      <c r="A103" s="315" t="s">
        <v>843</v>
      </c>
      <c r="B103" s="291" t="s">
        <v>844</v>
      </c>
      <c r="C103" s="309" t="s">
        <v>845</v>
      </c>
      <c r="D103" s="293" t="s">
        <v>846</v>
      </c>
      <c r="E103" s="293" t="s">
        <v>846</v>
      </c>
      <c r="F103" s="293" t="s">
        <v>847</v>
      </c>
      <c r="G103" s="294" t="s">
        <v>848</v>
      </c>
      <c r="H103" s="295" t="s">
        <v>18</v>
      </c>
      <c r="I103" s="293" t="s">
        <v>18</v>
      </c>
    </row>
    <row r="104" spans="1:9" ht="12.75">
      <c r="A104" s="299"/>
      <c r="B104" s="300"/>
      <c r="C104" s="300"/>
      <c r="D104" s="299"/>
      <c r="E104" s="316"/>
      <c r="F104" s="316"/>
      <c r="G104" s="281"/>
      <c r="H104" s="317"/>
      <c r="I104" s="300"/>
    </row>
    <row r="105" spans="1:9" ht="180">
      <c r="A105" s="274">
        <v>601</v>
      </c>
      <c r="B105" s="300" t="s">
        <v>850</v>
      </c>
      <c r="C105" s="311" t="s">
        <v>906</v>
      </c>
      <c r="D105" s="296">
        <v>0</v>
      </c>
      <c r="E105" s="310">
        <v>1</v>
      </c>
      <c r="F105" s="312" t="s">
        <v>634</v>
      </c>
      <c r="G105" s="318"/>
      <c r="H105" s="303">
        <f>D105*G105</f>
        <v>0</v>
      </c>
      <c r="I105" s="302">
        <f>E105*G105</f>
        <v>0</v>
      </c>
    </row>
    <row r="106" spans="1:9" ht="12.75">
      <c r="A106" s="320"/>
      <c r="B106" s="321"/>
      <c r="C106" s="322"/>
      <c r="D106" s="322"/>
      <c r="E106" s="323"/>
      <c r="F106" s="323"/>
      <c r="G106" s="324"/>
      <c r="H106" s="326"/>
      <c r="I106" s="325"/>
    </row>
    <row r="107" spans="1:9" ht="12.75">
      <c r="A107" s="285"/>
      <c r="B107" s="276"/>
      <c r="C107" s="286"/>
      <c r="D107" s="286"/>
      <c r="E107" s="274"/>
      <c r="F107" s="274"/>
      <c r="G107" s="275"/>
      <c r="H107" s="308"/>
      <c r="I107" s="273"/>
    </row>
    <row r="108" spans="1:9" ht="12.75">
      <c r="A108" s="285"/>
      <c r="B108" s="276"/>
      <c r="C108" s="286"/>
      <c r="D108" s="286"/>
      <c r="E108" s="274"/>
      <c r="F108" s="274"/>
      <c r="G108" s="275"/>
      <c r="H108" s="328">
        <f>SUM(H11:H107)</f>
        <v>0</v>
      </c>
      <c r="I108" s="327">
        <f>SUM(I11:I107)</f>
        <v>0</v>
      </c>
    </row>
  </sheetData>
  <mergeCells count="4">
    <mergeCell ref="A1:J1"/>
    <mergeCell ref="C2:G2"/>
    <mergeCell ref="C3:G3"/>
    <mergeCell ref="C4:G4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40"/>
  <sheetViews>
    <sheetView workbookViewId="0" topLeftCell="A1">
      <selection activeCell="J29" sqref="J29"/>
    </sheetView>
  </sheetViews>
  <sheetFormatPr defaultColWidth="9.00390625" defaultRowHeight="12.75"/>
  <cols>
    <col min="1" max="1" width="7.625" style="0" customWidth="1"/>
    <col min="2" max="2" width="60.00390625" style="0" customWidth="1"/>
    <col min="3" max="3" width="11.375" style="0" customWidth="1"/>
    <col min="4" max="4" width="4.875" style="0" customWidth="1"/>
    <col min="5" max="6" width="19.00390625" style="0" customWidth="1"/>
    <col min="7" max="8" width="16.125" style="0" customWidth="1"/>
    <col min="9" max="1025" width="8.75390625" style="0" customWidth="1"/>
  </cols>
  <sheetData>
    <row r="1" spans="1:8" ht="15.75">
      <c r="A1" s="162" t="s">
        <v>3</v>
      </c>
      <c r="B1" s="162"/>
      <c r="C1" s="162"/>
      <c r="D1" s="162"/>
      <c r="E1" s="162"/>
      <c r="F1" s="162"/>
      <c r="G1" s="162"/>
      <c r="H1" s="162"/>
    </row>
    <row r="2" spans="1:8" ht="12.75">
      <c r="A2" s="163" t="s">
        <v>106</v>
      </c>
      <c r="B2" s="165" t="s">
        <v>5</v>
      </c>
      <c r="C2" s="165" t="s">
        <v>52</v>
      </c>
      <c r="D2" s="165"/>
      <c r="E2" s="165"/>
      <c r="F2" s="165"/>
      <c r="G2" s="329"/>
      <c r="H2" s="329"/>
    </row>
    <row r="3" spans="1:8" ht="12.75">
      <c r="A3" s="163" t="s">
        <v>103</v>
      </c>
      <c r="B3" s="165" t="s">
        <v>909</v>
      </c>
      <c r="C3" s="165"/>
      <c r="D3" s="165"/>
      <c r="E3" s="165"/>
      <c r="F3" s="165"/>
      <c r="G3" s="329"/>
      <c r="H3" s="329"/>
    </row>
    <row r="4" spans="2:6" ht="12.75">
      <c r="B4" s="165" t="s">
        <v>910</v>
      </c>
      <c r="C4" s="165"/>
      <c r="D4" s="165"/>
      <c r="E4" s="165"/>
      <c r="F4" s="165"/>
    </row>
    <row r="7" spans="1:8" ht="14.25" customHeight="1">
      <c r="A7" s="330" t="s">
        <v>911</v>
      </c>
      <c r="B7" s="331" t="s">
        <v>48</v>
      </c>
      <c r="C7" s="330" t="s">
        <v>912</v>
      </c>
      <c r="D7" s="332" t="s">
        <v>913</v>
      </c>
      <c r="E7" s="333" t="s">
        <v>914</v>
      </c>
      <c r="F7" s="333" t="s">
        <v>915</v>
      </c>
      <c r="G7" s="333" t="s">
        <v>916</v>
      </c>
      <c r="H7" s="333" t="s">
        <v>917</v>
      </c>
    </row>
    <row r="8" spans="1:8" ht="12.75">
      <c r="A8" s="330"/>
      <c r="B8" s="331"/>
      <c r="C8" s="330"/>
      <c r="D8" s="332"/>
      <c r="E8" s="333"/>
      <c r="F8" s="333"/>
      <c r="G8" s="333"/>
      <c r="H8" s="333"/>
    </row>
    <row r="9" spans="1:8" ht="12.75">
      <c r="A9" s="334"/>
      <c r="B9" s="335"/>
      <c r="C9" s="336"/>
      <c r="D9" s="337"/>
      <c r="E9" s="338"/>
      <c r="F9" s="339"/>
      <c r="G9" s="340"/>
      <c r="H9" s="341"/>
    </row>
    <row r="10" spans="1:8" ht="18">
      <c r="A10" s="342" t="s">
        <v>918</v>
      </c>
      <c r="B10" s="343" t="s">
        <v>919</v>
      </c>
      <c r="C10" s="344"/>
      <c r="D10" s="345"/>
      <c r="E10" s="346"/>
      <c r="F10" s="347"/>
      <c r="G10" s="347"/>
      <c r="H10" s="347"/>
    </row>
    <row r="11" spans="1:8" ht="12.75">
      <c r="A11" s="348"/>
      <c r="B11" s="349" t="s">
        <v>920</v>
      </c>
      <c r="C11" s="350"/>
      <c r="D11" s="351"/>
      <c r="E11" s="352"/>
      <c r="F11" s="353"/>
      <c r="G11" s="354"/>
      <c r="H11" s="355"/>
    </row>
    <row r="12" spans="1:8" ht="12.75">
      <c r="A12" s="334"/>
      <c r="B12" s="335"/>
      <c r="C12" s="336"/>
      <c r="D12" s="337"/>
      <c r="E12" s="338"/>
      <c r="F12" s="339"/>
      <c r="G12" s="340"/>
      <c r="H12" s="341"/>
    </row>
    <row r="13" spans="1:8" ht="12.75">
      <c r="A13" s="348" t="s">
        <v>921</v>
      </c>
      <c r="B13" s="356" t="s">
        <v>922</v>
      </c>
      <c r="C13" s="357" t="s">
        <v>634</v>
      </c>
      <c r="D13" s="358" t="s">
        <v>918</v>
      </c>
      <c r="E13" s="359"/>
      <c r="F13" s="360"/>
      <c r="G13" s="361">
        <f>D13*E13</f>
        <v>0</v>
      </c>
      <c r="H13" s="341">
        <f>D13*F13</f>
        <v>0</v>
      </c>
    </row>
    <row r="14" spans="1:8" ht="12.75">
      <c r="A14" s="334"/>
      <c r="B14" s="335" t="s">
        <v>923</v>
      </c>
      <c r="C14" s="336"/>
      <c r="D14" s="337"/>
      <c r="E14" s="338"/>
      <c r="F14" s="339"/>
      <c r="G14" s="362"/>
      <c r="H14" s="341"/>
    </row>
    <row r="15" spans="1:8" ht="12.75">
      <c r="A15" s="334"/>
      <c r="B15" s="335" t="s">
        <v>924</v>
      </c>
      <c r="C15" s="336"/>
      <c r="D15" s="337"/>
      <c r="E15" s="338"/>
      <c r="F15" s="339"/>
      <c r="G15" s="362"/>
      <c r="H15" s="341"/>
    </row>
    <row r="16" spans="1:8" ht="12.75">
      <c r="A16" s="334"/>
      <c r="B16" s="335" t="s">
        <v>925</v>
      </c>
      <c r="C16" s="336"/>
      <c r="D16" s="337"/>
      <c r="E16" s="338"/>
      <c r="F16" s="339"/>
      <c r="G16" s="362"/>
      <c r="H16" s="341"/>
    </row>
    <row r="17" spans="1:8" ht="12.75">
      <c r="A17" s="334"/>
      <c r="B17" s="335" t="s">
        <v>926</v>
      </c>
      <c r="C17" s="336"/>
      <c r="D17" s="337"/>
      <c r="E17" s="338"/>
      <c r="F17" s="339"/>
      <c r="G17" s="362"/>
      <c r="H17" s="341"/>
    </row>
    <row r="18" spans="1:8" ht="12.75">
      <c r="A18" s="334"/>
      <c r="B18" s="335" t="s">
        <v>927</v>
      </c>
      <c r="C18" s="336"/>
      <c r="D18" s="337"/>
      <c r="E18" s="338"/>
      <c r="F18" s="339"/>
      <c r="G18" s="362"/>
      <c r="H18" s="341"/>
    </row>
    <row r="19" spans="1:8" ht="12.75">
      <c r="A19" s="334"/>
      <c r="B19" s="335"/>
      <c r="C19" s="336"/>
      <c r="D19" s="337"/>
      <c r="E19" s="338"/>
      <c r="F19" s="339"/>
      <c r="G19" s="362"/>
      <c r="H19" s="341"/>
    </row>
    <row r="20" spans="1:8" ht="12.75">
      <c r="A20" s="334"/>
      <c r="B20" s="356" t="s">
        <v>928</v>
      </c>
      <c r="C20" s="336"/>
      <c r="D20" s="337"/>
      <c r="E20" s="338"/>
      <c r="F20" s="339"/>
      <c r="G20" s="362"/>
      <c r="H20" s="341"/>
    </row>
    <row r="21" spans="1:8" ht="12.75">
      <c r="A21" s="334"/>
      <c r="B21" s="335" t="s">
        <v>929</v>
      </c>
      <c r="C21" s="336"/>
      <c r="D21" s="337"/>
      <c r="E21" s="338"/>
      <c r="F21" s="339"/>
      <c r="G21" s="362"/>
      <c r="H21" s="341"/>
    </row>
    <row r="22" spans="1:8" ht="12.75">
      <c r="A22" s="334"/>
      <c r="B22" s="335" t="s">
        <v>930</v>
      </c>
      <c r="C22" s="336"/>
      <c r="D22" s="337"/>
      <c r="E22" s="338"/>
      <c r="F22" s="339"/>
      <c r="G22" s="362">
        <f>SUM(G14:G21)</f>
        <v>0</v>
      </c>
      <c r="H22" s="341">
        <f>SUM(H14:H21)</f>
        <v>0</v>
      </c>
    </row>
    <row r="23" spans="1:8" ht="12.75">
      <c r="A23" s="334"/>
      <c r="B23" s="335" t="s">
        <v>931</v>
      </c>
      <c r="C23" s="336"/>
      <c r="D23" s="337"/>
      <c r="E23" s="338"/>
      <c r="F23" s="339"/>
      <c r="G23" s="362"/>
      <c r="H23" s="341"/>
    </row>
    <row r="24" spans="1:8" ht="12.75">
      <c r="A24" s="334"/>
      <c r="B24" s="335" t="s">
        <v>932</v>
      </c>
      <c r="C24" s="336"/>
      <c r="D24" s="337"/>
      <c r="E24" s="338"/>
      <c r="F24" s="339"/>
      <c r="G24" s="362"/>
      <c r="H24" s="341"/>
    </row>
    <row r="25" spans="1:8" ht="12.75">
      <c r="A25" s="334"/>
      <c r="B25" s="335" t="s">
        <v>933</v>
      </c>
      <c r="C25" s="336"/>
      <c r="D25" s="337"/>
      <c r="E25" s="338"/>
      <c r="F25" s="339"/>
      <c r="G25" s="362"/>
      <c r="H25" s="341"/>
    </row>
    <row r="26" spans="1:8" ht="12.75">
      <c r="A26" s="334"/>
      <c r="B26" s="335" t="s">
        <v>934</v>
      </c>
      <c r="C26" s="336"/>
      <c r="D26" s="337"/>
      <c r="E26" s="338"/>
      <c r="F26" s="339"/>
      <c r="G26" s="362"/>
      <c r="H26" s="341"/>
    </row>
    <row r="27" spans="1:8" ht="12.75">
      <c r="A27" s="334"/>
      <c r="B27" s="335" t="s">
        <v>935</v>
      </c>
      <c r="C27" s="336"/>
      <c r="D27" s="337"/>
      <c r="E27" s="338"/>
      <c r="F27" s="339"/>
      <c r="G27" s="362">
        <f>G22+G25</f>
        <v>0</v>
      </c>
      <c r="H27" s="341">
        <f>H22</f>
        <v>0</v>
      </c>
    </row>
    <row r="28" spans="1:8" ht="12.75">
      <c r="A28" s="334"/>
      <c r="B28" s="356" t="s">
        <v>936</v>
      </c>
      <c r="C28" s="336"/>
      <c r="D28" s="337"/>
      <c r="E28" s="338"/>
      <c r="F28" s="339"/>
      <c r="G28" s="362"/>
      <c r="H28" s="341"/>
    </row>
    <row r="29" spans="1:8" ht="12.75">
      <c r="A29" s="334"/>
      <c r="B29" s="335" t="s">
        <v>937</v>
      </c>
      <c r="C29" s="336"/>
      <c r="D29" s="337"/>
      <c r="E29" s="338"/>
      <c r="F29" s="339"/>
      <c r="G29" s="362"/>
      <c r="H29" s="341"/>
    </row>
    <row r="30" spans="1:8" ht="12.75">
      <c r="A30" s="334"/>
      <c r="B30" s="335" t="s">
        <v>938</v>
      </c>
      <c r="C30" s="336"/>
      <c r="D30" s="337"/>
      <c r="E30" s="338"/>
      <c r="F30" s="339"/>
      <c r="G30" s="362"/>
      <c r="H30" s="341">
        <f>D30*E30</f>
        <v>0</v>
      </c>
    </row>
    <row r="31" spans="1:8" ht="12.75">
      <c r="A31" s="334"/>
      <c r="B31" s="335" t="s">
        <v>939</v>
      </c>
      <c r="C31" s="336"/>
      <c r="D31" s="337"/>
      <c r="E31" s="338"/>
      <c r="F31" s="339"/>
      <c r="G31" s="362"/>
      <c r="H31" s="341">
        <f>D31*E31</f>
        <v>0</v>
      </c>
    </row>
    <row r="32" spans="1:8" ht="12.75">
      <c r="A32" s="334"/>
      <c r="B32" s="335" t="s">
        <v>940</v>
      </c>
      <c r="C32" s="336"/>
      <c r="D32" s="337"/>
      <c r="E32" s="338"/>
      <c r="F32" s="339"/>
      <c r="G32" s="362"/>
      <c r="H32" s="341">
        <f>D32*E32</f>
        <v>0</v>
      </c>
    </row>
    <row r="33" spans="1:8" ht="12.75">
      <c r="A33" s="334"/>
      <c r="B33" s="335" t="s">
        <v>941</v>
      </c>
      <c r="C33" s="336"/>
      <c r="D33" s="337"/>
      <c r="E33" s="338"/>
      <c r="F33" s="339"/>
      <c r="G33" s="362"/>
      <c r="H33" s="341">
        <f>D33*E33</f>
        <v>0</v>
      </c>
    </row>
    <row r="34" spans="1:8" ht="12.75">
      <c r="A34" s="334"/>
      <c r="B34" s="335" t="s">
        <v>942</v>
      </c>
      <c r="C34" s="336"/>
      <c r="D34" s="337"/>
      <c r="E34" s="338"/>
      <c r="F34" s="339"/>
      <c r="G34" s="362"/>
      <c r="H34" s="341">
        <f>D34*E34</f>
        <v>0</v>
      </c>
    </row>
    <row r="35" spans="1:8" ht="12.75">
      <c r="A35" s="334"/>
      <c r="B35" s="335" t="s">
        <v>849</v>
      </c>
      <c r="C35" s="336"/>
      <c r="D35" s="337"/>
      <c r="E35" s="338"/>
      <c r="F35" s="339"/>
      <c r="G35" s="362"/>
      <c r="H35" s="341"/>
    </row>
    <row r="36" spans="1:8" ht="12.75">
      <c r="A36" s="334"/>
      <c r="B36" s="356" t="s">
        <v>943</v>
      </c>
      <c r="C36" s="336"/>
      <c r="D36" s="337"/>
      <c r="E36" s="338"/>
      <c r="F36" s="339"/>
      <c r="G36" s="362"/>
      <c r="H36" s="341">
        <f>SUM(H29:H35)</f>
        <v>0</v>
      </c>
    </row>
    <row r="37" spans="1:8" ht="12.75">
      <c r="A37" s="334"/>
      <c r="B37" s="335" t="s">
        <v>944</v>
      </c>
      <c r="C37" s="336"/>
      <c r="D37" s="337"/>
      <c r="E37" s="338"/>
      <c r="F37" s="339"/>
      <c r="G37" s="362"/>
      <c r="H37" s="341"/>
    </row>
    <row r="38" spans="1:8" ht="12.75">
      <c r="A38" s="334"/>
      <c r="B38" s="335" t="s">
        <v>945</v>
      </c>
      <c r="C38" s="336"/>
      <c r="D38" s="337"/>
      <c r="E38" s="338"/>
      <c r="F38" s="339"/>
      <c r="G38" s="362"/>
      <c r="H38" s="341"/>
    </row>
    <row r="39" spans="1:8" ht="12.75">
      <c r="A39" s="334"/>
      <c r="B39" s="335" t="s">
        <v>946</v>
      </c>
      <c r="C39" s="336"/>
      <c r="D39" s="337"/>
      <c r="E39" s="338"/>
      <c r="F39" s="339"/>
      <c r="G39" s="362"/>
      <c r="H39" s="341"/>
    </row>
    <row r="40" spans="1:8" ht="12.75">
      <c r="A40" s="334"/>
      <c r="B40" s="335" t="s">
        <v>947</v>
      </c>
      <c r="C40" s="336"/>
      <c r="D40" s="337"/>
      <c r="E40" s="338"/>
      <c r="F40" s="339"/>
      <c r="G40" s="362">
        <f>G27</f>
        <v>0</v>
      </c>
      <c r="H40" s="341">
        <f>H27+H36</f>
        <v>0</v>
      </c>
    </row>
    <row r="41" spans="1:8" ht="12.75">
      <c r="A41" s="334"/>
      <c r="B41" s="335" t="s">
        <v>948</v>
      </c>
      <c r="C41" s="336"/>
      <c r="D41" s="337"/>
      <c r="E41" s="338"/>
      <c r="F41" s="339"/>
      <c r="G41" s="362"/>
      <c r="H41" s="341"/>
    </row>
    <row r="42" spans="1:8" ht="12.75">
      <c r="A42" s="334"/>
      <c r="B42" s="335" t="s">
        <v>949</v>
      </c>
      <c r="C42" s="336"/>
      <c r="D42" s="337"/>
      <c r="E42" s="338"/>
      <c r="F42" s="339"/>
      <c r="G42" s="362"/>
      <c r="H42" s="341"/>
    </row>
    <row r="43" spans="1:8" ht="12.75">
      <c r="A43" s="334"/>
      <c r="B43" s="335" t="s">
        <v>950</v>
      </c>
      <c r="C43" s="336"/>
      <c r="D43" s="337"/>
      <c r="E43" s="338"/>
      <c r="F43" s="339"/>
      <c r="G43" s="362"/>
      <c r="H43" s="341"/>
    </row>
    <row r="44" spans="1:8" ht="12.75">
      <c r="A44" s="334"/>
      <c r="B44" s="335" t="s">
        <v>951</v>
      </c>
      <c r="C44" s="336"/>
      <c r="D44" s="337"/>
      <c r="E44" s="338"/>
      <c r="F44" s="339"/>
      <c r="G44" s="362">
        <f>G40+H40</f>
        <v>0</v>
      </c>
      <c r="H44" s="341"/>
    </row>
    <row r="45" spans="1:8" ht="12.75">
      <c r="A45" s="334"/>
      <c r="B45" s="335" t="s">
        <v>952</v>
      </c>
      <c r="C45" s="336"/>
      <c r="D45" s="337"/>
      <c r="E45" s="338"/>
      <c r="F45" s="339"/>
      <c r="G45" s="362"/>
      <c r="H45" s="341"/>
    </row>
    <row r="46" spans="1:8" ht="12.75">
      <c r="A46" s="334"/>
      <c r="B46" s="335" t="s">
        <v>953</v>
      </c>
      <c r="C46" s="336"/>
      <c r="D46" s="337"/>
      <c r="E46" s="338"/>
      <c r="F46" s="339"/>
      <c r="G46" s="362"/>
      <c r="H46" s="341"/>
    </row>
    <row r="47" spans="1:8" ht="12.75">
      <c r="A47" s="334"/>
      <c r="B47" s="335" t="s">
        <v>954</v>
      </c>
      <c r="C47" s="336"/>
      <c r="D47" s="337"/>
      <c r="E47" s="338"/>
      <c r="F47" s="339"/>
      <c r="G47" s="362"/>
      <c r="H47" s="341"/>
    </row>
    <row r="48" spans="1:8" ht="12.75">
      <c r="A48" s="334"/>
      <c r="B48" s="335" t="s">
        <v>955</v>
      </c>
      <c r="C48" s="336"/>
      <c r="D48" s="337"/>
      <c r="E48" s="338"/>
      <c r="F48" s="339"/>
      <c r="G48" s="362"/>
      <c r="H48" s="341"/>
    </row>
    <row r="49" spans="1:8" ht="12.75">
      <c r="A49" s="334"/>
      <c r="B49" s="335" t="s">
        <v>956</v>
      </c>
      <c r="C49" s="336"/>
      <c r="D49" s="337"/>
      <c r="E49" s="338"/>
      <c r="F49" s="339"/>
      <c r="G49" s="362"/>
      <c r="H49" s="341"/>
    </row>
    <row r="50" spans="1:8" ht="12.75">
      <c r="A50" s="334"/>
      <c r="B50" s="335" t="s">
        <v>957</v>
      </c>
      <c r="C50" s="336"/>
      <c r="D50" s="337"/>
      <c r="E50" s="338"/>
      <c r="F50" s="339"/>
      <c r="G50" s="362"/>
      <c r="H50" s="341"/>
    </row>
    <row r="51" spans="1:8" ht="12.75">
      <c r="A51" s="334"/>
      <c r="B51" s="335" t="s">
        <v>958</v>
      </c>
      <c r="C51" s="336"/>
      <c r="D51" s="337"/>
      <c r="E51" s="338"/>
      <c r="F51" s="339"/>
      <c r="G51" s="362"/>
      <c r="H51" s="341"/>
    </row>
    <row r="52" spans="1:8" ht="12.75">
      <c r="A52" s="334"/>
      <c r="B52" s="335" t="s">
        <v>959</v>
      </c>
      <c r="C52" s="336"/>
      <c r="D52" s="337"/>
      <c r="E52" s="338"/>
      <c r="F52" s="339"/>
      <c r="G52" s="362"/>
      <c r="H52" s="341"/>
    </row>
    <row r="53" spans="1:8" ht="12.75">
      <c r="A53" s="334"/>
      <c r="B53" s="335"/>
      <c r="C53" s="336"/>
      <c r="D53" s="337"/>
      <c r="E53" s="338"/>
      <c r="F53" s="339"/>
      <c r="G53" s="362"/>
      <c r="H53" s="341"/>
    </row>
    <row r="54" spans="1:8" ht="12.75">
      <c r="A54" s="334"/>
      <c r="B54" s="356" t="s">
        <v>960</v>
      </c>
      <c r="C54" s="336"/>
      <c r="D54" s="337"/>
      <c r="E54" s="338"/>
      <c r="F54" s="339"/>
      <c r="G54" s="362"/>
      <c r="H54" s="341"/>
    </row>
    <row r="55" spans="1:8" ht="12.75">
      <c r="A55" s="334"/>
      <c r="B55" s="335" t="s">
        <v>961</v>
      </c>
      <c r="C55" s="336"/>
      <c r="D55" s="337"/>
      <c r="E55" s="338"/>
      <c r="F55" s="339"/>
      <c r="G55" s="362"/>
      <c r="H55" s="341"/>
    </row>
    <row r="56" spans="1:8" ht="12.75">
      <c r="A56" s="334"/>
      <c r="B56" s="335" t="s">
        <v>962</v>
      </c>
      <c r="C56" s="336"/>
      <c r="D56" s="337"/>
      <c r="E56" s="338"/>
      <c r="F56" s="339"/>
      <c r="G56" s="362"/>
      <c r="H56" s="341"/>
    </row>
    <row r="57" spans="1:8" ht="12.75">
      <c r="A57" s="334"/>
      <c r="B57" s="335" t="s">
        <v>963</v>
      </c>
      <c r="C57" s="336"/>
      <c r="D57" s="337"/>
      <c r="E57" s="338"/>
      <c r="F57" s="339"/>
      <c r="G57" s="362"/>
      <c r="H57" s="341"/>
    </row>
    <row r="58" spans="1:8" ht="12.75">
      <c r="A58" s="334"/>
      <c r="B58" s="335" t="s">
        <v>964</v>
      </c>
      <c r="C58" s="336"/>
      <c r="D58" s="337"/>
      <c r="E58" s="338"/>
      <c r="F58" s="339"/>
      <c r="G58" s="362">
        <f>SUM(G52:G57)</f>
        <v>0</v>
      </c>
      <c r="H58" s="341">
        <f>SUM(H52:H57)</f>
        <v>0</v>
      </c>
    </row>
    <row r="59" spans="1:8" ht="12.75">
      <c r="A59" s="334"/>
      <c r="B59" s="335" t="s">
        <v>965</v>
      </c>
      <c r="C59" s="336"/>
      <c r="D59" s="337"/>
      <c r="E59" s="338"/>
      <c r="F59" s="339"/>
      <c r="G59" s="362"/>
      <c r="H59" s="341"/>
    </row>
    <row r="60" spans="1:8" ht="12.75">
      <c r="A60" s="334"/>
      <c r="B60" s="335" t="s">
        <v>966</v>
      </c>
      <c r="C60" s="336"/>
      <c r="D60" s="337"/>
      <c r="E60" s="338"/>
      <c r="F60" s="339"/>
      <c r="G60" s="362"/>
      <c r="H60" s="341"/>
    </row>
    <row r="61" spans="1:8" ht="12.75">
      <c r="A61" s="334"/>
      <c r="B61" s="335"/>
      <c r="C61" s="336"/>
      <c r="D61" s="337"/>
      <c r="E61" s="338"/>
      <c r="F61" s="339"/>
      <c r="G61" s="362"/>
      <c r="H61" s="341"/>
    </row>
    <row r="62" spans="1:8" ht="12.75">
      <c r="A62" s="334"/>
      <c r="B62" s="356" t="s">
        <v>967</v>
      </c>
      <c r="C62" s="336"/>
      <c r="D62" s="337"/>
      <c r="E62" s="338"/>
      <c r="F62" s="339"/>
      <c r="G62" s="362"/>
      <c r="H62" s="341"/>
    </row>
    <row r="63" spans="1:8" ht="12.75">
      <c r="A63" s="334"/>
      <c r="B63" s="335" t="s">
        <v>968</v>
      </c>
      <c r="C63" s="336"/>
      <c r="D63" s="337"/>
      <c r="E63" s="338"/>
      <c r="F63" s="339"/>
      <c r="G63" s="362">
        <f>G58+G61</f>
        <v>0</v>
      </c>
      <c r="H63" s="341">
        <f>H58</f>
        <v>0</v>
      </c>
    </row>
    <row r="64" spans="1:8" ht="12.75">
      <c r="A64" s="334"/>
      <c r="B64" s="335" t="s">
        <v>969</v>
      </c>
      <c r="C64" s="336"/>
      <c r="D64" s="337"/>
      <c r="E64" s="338"/>
      <c r="F64" s="339"/>
      <c r="G64" s="362"/>
      <c r="H64" s="341"/>
    </row>
    <row r="65" spans="1:8" ht="12.75">
      <c r="A65" s="334"/>
      <c r="B65" s="335" t="s">
        <v>970</v>
      </c>
      <c r="C65" s="336"/>
      <c r="D65" s="337"/>
      <c r="E65" s="338"/>
      <c r="F65" s="339"/>
      <c r="G65" s="362"/>
      <c r="H65" s="341"/>
    </row>
    <row r="66" spans="1:8" ht="12.75">
      <c r="A66" s="334"/>
      <c r="B66" s="335" t="s">
        <v>971</v>
      </c>
      <c r="C66" s="336"/>
      <c r="D66" s="337"/>
      <c r="E66" s="338"/>
      <c r="F66" s="339"/>
      <c r="G66" s="362"/>
      <c r="H66" s="341">
        <f>D66*E66</f>
        <v>0</v>
      </c>
    </row>
    <row r="67" spans="1:8" ht="12.75">
      <c r="A67" s="334"/>
      <c r="B67" s="335" t="s">
        <v>972</v>
      </c>
      <c r="C67" s="336"/>
      <c r="D67" s="337"/>
      <c r="E67" s="338"/>
      <c r="F67" s="339"/>
      <c r="G67" s="362"/>
      <c r="H67" s="341">
        <f>D67*E67</f>
        <v>0</v>
      </c>
    </row>
    <row r="68" spans="1:8" ht="12.75">
      <c r="A68" s="334"/>
      <c r="B68" s="335" t="s">
        <v>973</v>
      </c>
      <c r="C68" s="336"/>
      <c r="D68" s="337"/>
      <c r="E68" s="338"/>
      <c r="F68" s="339"/>
      <c r="G68" s="362"/>
      <c r="H68" s="341">
        <f>D68*E68</f>
        <v>0</v>
      </c>
    </row>
    <row r="69" spans="1:8" ht="12.75">
      <c r="A69" s="334"/>
      <c r="B69" s="335"/>
      <c r="C69" s="336"/>
      <c r="D69" s="337"/>
      <c r="E69" s="338"/>
      <c r="F69" s="339"/>
      <c r="G69" s="362"/>
      <c r="H69" s="341">
        <f>D69*E69</f>
        <v>0</v>
      </c>
    </row>
    <row r="70" spans="1:8" ht="12.75">
      <c r="A70" s="334"/>
      <c r="B70" s="356" t="s">
        <v>974</v>
      </c>
      <c r="C70" s="336"/>
      <c r="D70" s="337"/>
      <c r="E70" s="338"/>
      <c r="F70" s="339"/>
      <c r="G70" s="362"/>
      <c r="H70" s="341">
        <f>D70*E70</f>
        <v>0</v>
      </c>
    </row>
    <row r="71" spans="1:8" ht="12.75">
      <c r="A71" s="334"/>
      <c r="B71" s="335" t="s">
        <v>975</v>
      </c>
      <c r="C71" s="336"/>
      <c r="D71" s="337"/>
      <c r="E71" s="338"/>
      <c r="F71" s="339"/>
      <c r="G71" s="362"/>
      <c r="H71" s="341"/>
    </row>
    <row r="72" spans="1:8" ht="12.75">
      <c r="A72" s="334"/>
      <c r="B72" s="335" t="s">
        <v>976</v>
      </c>
      <c r="C72" s="336"/>
      <c r="D72" s="337"/>
      <c r="E72" s="338"/>
      <c r="F72" s="339"/>
      <c r="G72" s="362"/>
      <c r="H72" s="341">
        <f>SUM(H65:H71)</f>
        <v>0</v>
      </c>
    </row>
    <row r="73" spans="1:8" ht="12.75">
      <c r="A73" s="334"/>
      <c r="B73" s="335" t="s">
        <v>977</v>
      </c>
      <c r="C73" s="336"/>
      <c r="D73" s="337"/>
      <c r="E73" s="338"/>
      <c r="F73" s="339"/>
      <c r="G73" s="362"/>
      <c r="H73" s="341"/>
    </row>
    <row r="74" spans="1:8" ht="12.75">
      <c r="A74" s="334"/>
      <c r="B74" s="335" t="s">
        <v>978</v>
      </c>
      <c r="C74" s="336"/>
      <c r="D74" s="337"/>
      <c r="E74" s="338"/>
      <c r="F74" s="339"/>
      <c r="G74" s="362"/>
      <c r="H74" s="341"/>
    </row>
    <row r="75" spans="1:8" ht="12.75">
      <c r="A75" s="334"/>
      <c r="B75" s="335" t="s">
        <v>979</v>
      </c>
      <c r="C75" s="336"/>
      <c r="D75" s="337"/>
      <c r="E75" s="338"/>
      <c r="F75" s="339"/>
      <c r="G75" s="362"/>
      <c r="H75" s="341"/>
    </row>
    <row r="76" spans="1:8" ht="12.75">
      <c r="A76" s="334"/>
      <c r="B76" s="335" t="s">
        <v>980</v>
      </c>
      <c r="C76" s="336"/>
      <c r="D76" s="337"/>
      <c r="E76" s="338"/>
      <c r="F76" s="339"/>
      <c r="G76" s="362"/>
      <c r="H76" s="341"/>
    </row>
    <row r="77" spans="1:8" ht="12.75">
      <c r="A77" s="334"/>
      <c r="B77" s="335"/>
      <c r="C77" s="336"/>
      <c r="D77" s="337"/>
      <c r="E77" s="338"/>
      <c r="F77" s="339"/>
      <c r="G77" s="362"/>
      <c r="H77" s="341"/>
    </row>
    <row r="78" spans="1:8" ht="12.75">
      <c r="A78" s="334"/>
      <c r="B78" s="356" t="s">
        <v>981</v>
      </c>
      <c r="C78" s="336"/>
      <c r="D78" s="337"/>
      <c r="E78" s="338"/>
      <c r="F78" s="339"/>
      <c r="G78" s="362"/>
      <c r="H78" s="341"/>
    </row>
    <row r="79" spans="1:8" ht="12.75">
      <c r="A79" s="334"/>
      <c r="B79" s="335" t="s">
        <v>982</v>
      </c>
      <c r="C79" s="336"/>
      <c r="D79" s="337"/>
      <c r="E79" s="338"/>
      <c r="F79" s="339"/>
      <c r="G79" s="362"/>
      <c r="H79" s="341"/>
    </row>
    <row r="80" spans="1:8" ht="12.75">
      <c r="A80" s="334"/>
      <c r="B80" s="335" t="s">
        <v>983</v>
      </c>
      <c r="C80" s="336"/>
      <c r="D80" s="337"/>
      <c r="E80" s="338"/>
      <c r="F80" s="339"/>
      <c r="G80" s="362"/>
      <c r="H80" s="341"/>
    </row>
    <row r="81" spans="1:8" ht="12.75">
      <c r="A81" s="334"/>
      <c r="B81" s="335" t="s">
        <v>984</v>
      </c>
      <c r="C81" s="336"/>
      <c r="D81" s="337"/>
      <c r="E81" s="338"/>
      <c r="F81" s="339"/>
      <c r="G81" s="362"/>
      <c r="H81" s="341"/>
    </row>
    <row r="82" spans="1:8" ht="12.75">
      <c r="A82" s="334"/>
      <c r="B82" s="335" t="s">
        <v>985</v>
      </c>
      <c r="C82" s="336"/>
      <c r="D82" s="337"/>
      <c r="E82" s="338"/>
      <c r="F82" s="339"/>
      <c r="G82" s="362"/>
      <c r="H82" s="341"/>
    </row>
    <row r="83" spans="1:8" ht="12.75">
      <c r="A83" s="334"/>
      <c r="B83" s="335" t="s">
        <v>986</v>
      </c>
      <c r="C83" s="336"/>
      <c r="D83" s="337"/>
      <c r="E83" s="338"/>
      <c r="F83" s="339"/>
      <c r="G83" s="362"/>
      <c r="H83" s="341"/>
    </row>
    <row r="84" spans="1:8" ht="12.75">
      <c r="A84" s="334"/>
      <c r="B84" s="335" t="s">
        <v>987</v>
      </c>
      <c r="C84" s="336"/>
      <c r="D84" s="337"/>
      <c r="E84" s="338"/>
      <c r="F84" s="339"/>
      <c r="G84" s="362"/>
      <c r="H84" s="341"/>
    </row>
    <row r="85" spans="1:8" ht="12.75">
      <c r="A85" s="334"/>
      <c r="B85" s="363" t="s">
        <v>988</v>
      </c>
      <c r="C85" s="336"/>
      <c r="D85" s="337"/>
      <c r="E85" s="338"/>
      <c r="F85" s="339"/>
      <c r="G85" s="362"/>
      <c r="H85" s="341"/>
    </row>
    <row r="86" spans="1:8" ht="12.75">
      <c r="A86" s="334"/>
      <c r="B86" s="356" t="s">
        <v>989</v>
      </c>
      <c r="C86" s="336"/>
      <c r="D86" s="337"/>
      <c r="E86" s="338"/>
      <c r="F86" s="339"/>
      <c r="G86" s="362"/>
      <c r="H86" s="341"/>
    </row>
    <row r="87" spans="1:8" ht="12.75">
      <c r="A87" s="334"/>
      <c r="B87" s="335" t="s">
        <v>990</v>
      </c>
      <c r="C87" s="336"/>
      <c r="D87" s="337"/>
      <c r="E87" s="338"/>
      <c r="F87" s="339"/>
      <c r="G87" s="362"/>
      <c r="H87" s="341"/>
    </row>
    <row r="88" spans="1:8" ht="12.75">
      <c r="A88" s="334"/>
      <c r="B88" s="335" t="s">
        <v>991</v>
      </c>
      <c r="C88" s="336"/>
      <c r="D88" s="337"/>
      <c r="E88" s="338"/>
      <c r="F88" s="339"/>
      <c r="G88" s="362"/>
      <c r="H88" s="341"/>
    </row>
    <row r="89" spans="1:8" ht="12.75">
      <c r="A89" s="334"/>
      <c r="B89" s="335" t="s">
        <v>992</v>
      </c>
      <c r="C89" s="336"/>
      <c r="D89" s="337"/>
      <c r="E89" s="338"/>
      <c r="F89" s="339"/>
      <c r="G89" s="362"/>
      <c r="H89" s="341"/>
    </row>
    <row r="90" spans="1:8" ht="12.75">
      <c r="A90" s="334"/>
      <c r="B90" s="335" t="s">
        <v>993</v>
      </c>
      <c r="C90" s="336"/>
      <c r="D90" s="337"/>
      <c r="E90" s="338"/>
      <c r="F90" s="339"/>
      <c r="G90" s="362"/>
      <c r="H90" s="341"/>
    </row>
    <row r="91" spans="1:8" ht="12.75">
      <c r="A91" s="334"/>
      <c r="B91" s="335" t="s">
        <v>994</v>
      </c>
      <c r="C91" s="336"/>
      <c r="D91" s="337"/>
      <c r="E91" s="338"/>
      <c r="F91" s="339"/>
      <c r="G91" s="362"/>
      <c r="H91" s="341"/>
    </row>
    <row r="92" spans="1:8" ht="12.75">
      <c r="A92" s="334"/>
      <c r="B92" s="335"/>
      <c r="C92" s="336"/>
      <c r="D92" s="337"/>
      <c r="E92" s="338"/>
      <c r="F92" s="339"/>
      <c r="G92" s="362"/>
      <c r="H92" s="341"/>
    </row>
    <row r="93" spans="1:8" ht="12.75">
      <c r="A93" s="334"/>
      <c r="B93" s="356" t="s">
        <v>995</v>
      </c>
      <c r="C93" s="336"/>
      <c r="D93" s="337"/>
      <c r="E93" s="338"/>
      <c r="F93" s="339"/>
      <c r="G93" s="362"/>
      <c r="H93" s="341"/>
    </row>
    <row r="94" spans="1:8" ht="12.75">
      <c r="A94" s="334"/>
      <c r="B94" s="335" t="s">
        <v>996</v>
      </c>
      <c r="C94" s="336"/>
      <c r="D94" s="337"/>
      <c r="E94" s="338"/>
      <c r="F94" s="339"/>
      <c r="G94" s="362"/>
      <c r="H94" s="341"/>
    </row>
    <row r="95" spans="1:8" ht="12.75">
      <c r="A95" s="334"/>
      <c r="B95" s="335" t="s">
        <v>997</v>
      </c>
      <c r="C95" s="336"/>
      <c r="D95" s="337"/>
      <c r="E95" s="338"/>
      <c r="F95" s="339"/>
      <c r="G95" s="362"/>
      <c r="H95" s="341"/>
    </row>
    <row r="96" spans="1:8" ht="12.75">
      <c r="A96" s="334"/>
      <c r="B96" s="335" t="s">
        <v>998</v>
      </c>
      <c r="C96" s="336"/>
      <c r="D96" s="337"/>
      <c r="E96" s="338"/>
      <c r="F96" s="339"/>
      <c r="G96" s="362"/>
      <c r="H96" s="341"/>
    </row>
    <row r="97" spans="1:8" ht="12.75">
      <c r="A97" s="334"/>
      <c r="B97" s="335" t="s">
        <v>999</v>
      </c>
      <c r="C97" s="336"/>
      <c r="D97" s="337"/>
      <c r="E97" s="338"/>
      <c r="F97" s="339"/>
      <c r="G97" s="362"/>
      <c r="H97" s="341"/>
    </row>
    <row r="98" spans="1:8" ht="12.75">
      <c r="A98" s="334"/>
      <c r="B98" s="335" t="s">
        <v>1000</v>
      </c>
      <c r="C98" s="336"/>
      <c r="D98" s="337"/>
      <c r="E98" s="338"/>
      <c r="F98" s="339"/>
      <c r="G98" s="362"/>
      <c r="H98" s="341"/>
    </row>
    <row r="99" spans="1:8" ht="12.75">
      <c r="A99" s="334"/>
      <c r="B99" s="335" t="s">
        <v>1001</v>
      </c>
      <c r="C99" s="336"/>
      <c r="D99" s="337"/>
      <c r="E99" s="338"/>
      <c r="F99" s="339"/>
      <c r="G99" s="362"/>
      <c r="H99" s="341"/>
    </row>
    <row r="100" spans="1:8" ht="12.75">
      <c r="A100" s="334"/>
      <c r="B100" s="335" t="s">
        <v>1002</v>
      </c>
      <c r="C100" s="336"/>
      <c r="D100" s="337"/>
      <c r="E100" s="338"/>
      <c r="F100" s="339"/>
      <c r="G100" s="362"/>
      <c r="H100" s="341"/>
    </row>
    <row r="101" spans="1:8" ht="12.75">
      <c r="A101" s="334"/>
      <c r="B101" s="335"/>
      <c r="C101" s="336"/>
      <c r="D101" s="337"/>
      <c r="E101" s="338"/>
      <c r="F101" s="339"/>
      <c r="G101" s="362"/>
      <c r="H101" s="341"/>
    </row>
    <row r="102" spans="1:8" ht="12.75">
      <c r="A102" s="334"/>
      <c r="B102" s="335" t="s">
        <v>1003</v>
      </c>
      <c r="C102" s="336"/>
      <c r="D102" s="337"/>
      <c r="E102" s="338"/>
      <c r="F102" s="339"/>
      <c r="G102" s="362"/>
      <c r="H102" s="341"/>
    </row>
    <row r="103" spans="1:8" ht="12.75">
      <c r="A103" s="334"/>
      <c r="B103" s="335" t="s">
        <v>1004</v>
      </c>
      <c r="C103" s="336"/>
      <c r="D103" s="337"/>
      <c r="E103" s="338"/>
      <c r="F103" s="339"/>
      <c r="G103" s="362"/>
      <c r="H103" s="341"/>
    </row>
    <row r="104" spans="1:8" ht="12.75">
      <c r="A104" s="334"/>
      <c r="B104" s="335" t="s">
        <v>1005</v>
      </c>
      <c r="C104" s="336"/>
      <c r="D104" s="337"/>
      <c r="E104" s="338"/>
      <c r="F104" s="339"/>
      <c r="G104" s="362"/>
      <c r="H104" s="341"/>
    </row>
    <row r="105" spans="1:8" ht="12.75">
      <c r="A105" s="334"/>
      <c r="B105" s="335" t="s">
        <v>1006</v>
      </c>
      <c r="C105" s="336"/>
      <c r="D105" s="337"/>
      <c r="E105" s="338"/>
      <c r="F105" s="339"/>
      <c r="G105" s="362"/>
      <c r="H105" s="341"/>
    </row>
    <row r="106" spans="1:8" ht="12.75">
      <c r="A106" s="334"/>
      <c r="B106" s="335" t="s">
        <v>1007</v>
      </c>
      <c r="C106" s="336"/>
      <c r="D106" s="337"/>
      <c r="E106" s="338"/>
      <c r="F106" s="339"/>
      <c r="G106" s="362"/>
      <c r="H106" s="341"/>
    </row>
    <row r="107" spans="1:8" ht="12.75">
      <c r="A107" s="334"/>
      <c r="B107" s="335" t="s">
        <v>1008</v>
      </c>
      <c r="C107" s="336"/>
      <c r="D107" s="337"/>
      <c r="E107" s="338"/>
      <c r="F107" s="339"/>
      <c r="G107" s="362"/>
      <c r="H107" s="341"/>
    </row>
    <row r="108" spans="1:8" ht="12.75">
      <c r="A108" s="334"/>
      <c r="B108" s="335"/>
      <c r="C108" s="336"/>
      <c r="D108" s="337"/>
      <c r="E108" s="338"/>
      <c r="F108" s="339"/>
      <c r="G108" s="362"/>
      <c r="H108" s="341"/>
    </row>
    <row r="109" spans="1:8" ht="12.75">
      <c r="A109" s="334"/>
      <c r="B109" s="356" t="s">
        <v>1009</v>
      </c>
      <c r="C109" s="336"/>
      <c r="D109" s="337"/>
      <c r="E109" s="338"/>
      <c r="F109" s="339"/>
      <c r="G109" s="362"/>
      <c r="H109" s="341"/>
    </row>
    <row r="110" spans="1:8" ht="12.75">
      <c r="A110" s="334"/>
      <c r="B110" s="335"/>
      <c r="C110" s="336"/>
      <c r="D110" s="337"/>
      <c r="E110" s="338"/>
      <c r="F110" s="339"/>
      <c r="G110" s="362"/>
      <c r="H110" s="341"/>
    </row>
    <row r="111" spans="1:8" ht="12.75">
      <c r="A111" s="334"/>
      <c r="B111" s="335" t="s">
        <v>1010</v>
      </c>
      <c r="C111" s="336"/>
      <c r="D111" s="337"/>
      <c r="E111" s="338"/>
      <c r="F111" s="339"/>
      <c r="G111" s="362"/>
      <c r="H111" s="341"/>
    </row>
    <row r="112" spans="1:8" ht="12.75">
      <c r="A112" s="334"/>
      <c r="B112" s="335"/>
      <c r="C112" s="336"/>
      <c r="D112" s="337"/>
      <c r="E112" s="338"/>
      <c r="F112" s="339"/>
      <c r="G112" s="362"/>
      <c r="H112" s="341"/>
    </row>
    <row r="113" spans="1:8" ht="12.75">
      <c r="A113" s="334"/>
      <c r="B113" s="335" t="s">
        <v>1011</v>
      </c>
      <c r="C113" s="336"/>
      <c r="D113" s="337"/>
      <c r="E113" s="338"/>
      <c r="F113" s="339"/>
      <c r="G113" s="362"/>
      <c r="H113" s="341"/>
    </row>
    <row r="114" spans="1:8" ht="12.75">
      <c r="A114" s="334"/>
      <c r="B114" s="335" t="s">
        <v>1012</v>
      </c>
      <c r="C114" s="336"/>
      <c r="D114" s="337"/>
      <c r="E114" s="338"/>
      <c r="F114" s="339"/>
      <c r="G114" s="362"/>
      <c r="H114" s="341"/>
    </row>
    <row r="115" spans="1:8" ht="12.75">
      <c r="A115" s="334"/>
      <c r="B115" s="335" t="s">
        <v>1013</v>
      </c>
      <c r="C115" s="336"/>
      <c r="D115" s="337"/>
      <c r="E115" s="338"/>
      <c r="F115" s="339"/>
      <c r="G115" s="362"/>
      <c r="H115" s="341"/>
    </row>
    <row r="116" spans="1:8" ht="12.75">
      <c r="A116" s="334"/>
      <c r="B116" s="335" t="s">
        <v>1014</v>
      </c>
      <c r="C116" s="336"/>
      <c r="D116" s="337"/>
      <c r="E116" s="338"/>
      <c r="F116" s="339"/>
      <c r="G116" s="362"/>
      <c r="H116" s="341"/>
    </row>
    <row r="117" spans="1:8" ht="12.75">
      <c r="A117" s="334"/>
      <c r="B117" s="335" t="s">
        <v>1015</v>
      </c>
      <c r="C117" s="336"/>
      <c r="D117" s="337"/>
      <c r="E117" s="338"/>
      <c r="F117" s="339"/>
      <c r="G117" s="362"/>
      <c r="H117" s="341"/>
    </row>
    <row r="118" spans="1:8" ht="12.75">
      <c r="A118" s="334"/>
      <c r="B118" s="335" t="s">
        <v>1016</v>
      </c>
      <c r="C118" s="336"/>
      <c r="D118" s="337"/>
      <c r="E118" s="338"/>
      <c r="F118" s="339"/>
      <c r="G118" s="362"/>
      <c r="H118" s="341"/>
    </row>
    <row r="119" spans="1:8" ht="12.75">
      <c r="A119" s="334"/>
      <c r="B119" s="335" t="s">
        <v>1017</v>
      </c>
      <c r="C119" s="336"/>
      <c r="D119" s="337"/>
      <c r="E119" s="338"/>
      <c r="F119" s="339"/>
      <c r="G119" s="362"/>
      <c r="H119" s="341"/>
    </row>
    <row r="120" spans="1:8" ht="12.75">
      <c r="A120" s="334"/>
      <c r="B120" s="335" t="s">
        <v>1018</v>
      </c>
      <c r="C120" s="336"/>
      <c r="D120" s="337"/>
      <c r="E120" s="338"/>
      <c r="F120" s="339"/>
      <c r="G120" s="362"/>
      <c r="H120" s="341"/>
    </row>
    <row r="121" spans="1:8" ht="12.75">
      <c r="A121" s="334"/>
      <c r="B121" s="335" t="s">
        <v>1019</v>
      </c>
      <c r="C121" s="336"/>
      <c r="D121" s="337"/>
      <c r="E121" s="338"/>
      <c r="F121" s="339"/>
      <c r="G121" s="362"/>
      <c r="H121" s="341"/>
    </row>
    <row r="122" spans="1:8" ht="12.75">
      <c r="A122" s="334"/>
      <c r="B122" s="335" t="s">
        <v>1020</v>
      </c>
      <c r="C122" s="336"/>
      <c r="D122" s="337"/>
      <c r="E122" s="338"/>
      <c r="F122" s="339"/>
      <c r="G122" s="362"/>
      <c r="H122" s="341"/>
    </row>
    <row r="123" spans="1:8" ht="12.75">
      <c r="A123" s="334"/>
      <c r="B123" s="335" t="s">
        <v>1021</v>
      </c>
      <c r="C123" s="336"/>
      <c r="D123" s="337"/>
      <c r="E123" s="338"/>
      <c r="F123" s="339"/>
      <c r="G123" s="362"/>
      <c r="H123" s="341"/>
    </row>
    <row r="124" spans="1:8" ht="12.75">
      <c r="A124" s="334"/>
      <c r="B124" s="335" t="s">
        <v>1022</v>
      </c>
      <c r="C124" s="336"/>
      <c r="D124" s="337"/>
      <c r="E124" s="338"/>
      <c r="F124" s="339"/>
      <c r="G124" s="362"/>
      <c r="H124" s="341"/>
    </row>
    <row r="125" spans="1:8" ht="12.75">
      <c r="A125" s="334"/>
      <c r="B125" s="335" t="s">
        <v>1023</v>
      </c>
      <c r="C125" s="336"/>
      <c r="D125" s="337"/>
      <c r="E125" s="338"/>
      <c r="F125" s="339"/>
      <c r="G125" s="362"/>
      <c r="H125" s="341"/>
    </row>
    <row r="126" spans="1:8" ht="12.75">
      <c r="A126" s="334"/>
      <c r="B126" s="335" t="s">
        <v>1024</v>
      </c>
      <c r="C126" s="336"/>
      <c r="D126" s="337"/>
      <c r="E126" s="338"/>
      <c r="F126" s="339"/>
      <c r="G126" s="362"/>
      <c r="H126" s="341"/>
    </row>
    <row r="127" spans="1:8" ht="12.75">
      <c r="A127" s="334"/>
      <c r="B127" s="335" t="s">
        <v>1025</v>
      </c>
      <c r="C127" s="336"/>
      <c r="D127" s="337"/>
      <c r="E127" s="338"/>
      <c r="F127" s="339"/>
      <c r="G127" s="362"/>
      <c r="H127" s="341"/>
    </row>
    <row r="128" spans="1:8" ht="12.75">
      <c r="A128" s="334"/>
      <c r="B128" s="335"/>
      <c r="C128" s="336"/>
      <c r="D128" s="337"/>
      <c r="E128" s="338"/>
      <c r="F128" s="339"/>
      <c r="G128" s="362"/>
      <c r="H128" s="341"/>
    </row>
    <row r="129" spans="1:8" ht="12.75">
      <c r="A129" s="334"/>
      <c r="B129" s="356" t="s">
        <v>1026</v>
      </c>
      <c r="C129" s="336"/>
      <c r="D129" s="337"/>
      <c r="E129" s="338"/>
      <c r="F129" s="339"/>
      <c r="G129" s="362"/>
      <c r="H129" s="341"/>
    </row>
    <row r="130" spans="1:8" ht="12.75">
      <c r="A130" s="334"/>
      <c r="B130" s="335"/>
      <c r="C130" s="336"/>
      <c r="D130" s="337"/>
      <c r="E130" s="338"/>
      <c r="F130" s="339"/>
      <c r="G130" s="362"/>
      <c r="H130" s="341"/>
    </row>
    <row r="131" spans="1:8" ht="12.75">
      <c r="A131" s="334"/>
      <c r="B131" s="335" t="s">
        <v>1027</v>
      </c>
      <c r="C131" s="336"/>
      <c r="D131" s="337"/>
      <c r="E131" s="338"/>
      <c r="F131" s="339"/>
      <c r="G131" s="362"/>
      <c r="H131" s="341"/>
    </row>
    <row r="132" spans="1:8" ht="12.75">
      <c r="A132" s="334"/>
      <c r="B132" s="335" t="s">
        <v>1028</v>
      </c>
      <c r="C132" s="336"/>
      <c r="D132" s="337"/>
      <c r="E132" s="338"/>
      <c r="F132" s="339"/>
      <c r="G132" s="362"/>
      <c r="H132" s="341"/>
    </row>
    <row r="133" spans="1:8" ht="12.75">
      <c r="A133" s="334"/>
      <c r="B133" s="335" t="s">
        <v>1029</v>
      </c>
      <c r="C133" s="336"/>
      <c r="D133" s="337"/>
      <c r="E133" s="338"/>
      <c r="F133" s="339"/>
      <c r="G133" s="362"/>
      <c r="H133" s="341"/>
    </row>
    <row r="134" spans="1:8" ht="12.75">
      <c r="A134" s="334"/>
      <c r="B134" s="335" t="s">
        <v>1030</v>
      </c>
      <c r="C134" s="336"/>
      <c r="D134" s="337"/>
      <c r="E134" s="338"/>
      <c r="F134" s="339"/>
      <c r="G134" s="362"/>
      <c r="H134" s="341"/>
    </row>
    <row r="135" spans="1:8" ht="12.75">
      <c r="A135" s="334"/>
      <c r="B135" s="335" t="s">
        <v>1031</v>
      </c>
      <c r="C135" s="336"/>
      <c r="D135" s="337"/>
      <c r="E135" s="338"/>
      <c r="F135" s="339"/>
      <c r="G135" s="362"/>
      <c r="H135" s="341"/>
    </row>
    <row r="136" spans="1:8" ht="12.75">
      <c r="A136" s="334"/>
      <c r="B136" s="335" t="s">
        <v>1032</v>
      </c>
      <c r="C136" s="336"/>
      <c r="D136" s="337"/>
      <c r="E136" s="338"/>
      <c r="F136" s="339"/>
      <c r="G136" s="362"/>
      <c r="H136" s="341"/>
    </row>
    <row r="137" spans="1:8" ht="12.75">
      <c r="A137" s="334"/>
      <c r="B137" s="335"/>
      <c r="C137" s="336"/>
      <c r="D137" s="337"/>
      <c r="E137" s="338"/>
      <c r="F137" s="339"/>
      <c r="G137" s="362"/>
      <c r="H137" s="341"/>
    </row>
    <row r="138" spans="1:8" ht="12.75">
      <c r="A138" s="334"/>
      <c r="B138" s="335" t="s">
        <v>1010</v>
      </c>
      <c r="C138" s="336"/>
      <c r="D138" s="337"/>
      <c r="E138" s="338"/>
      <c r="F138" s="339"/>
      <c r="G138" s="362"/>
      <c r="H138" s="341"/>
    </row>
    <row r="139" spans="1:8" ht="12.75">
      <c r="A139" s="334"/>
      <c r="B139" s="335" t="s">
        <v>1033</v>
      </c>
      <c r="C139" s="336"/>
      <c r="D139" s="337"/>
      <c r="E139" s="338"/>
      <c r="F139" s="339"/>
      <c r="G139" s="362"/>
      <c r="H139" s="341"/>
    </row>
    <row r="140" spans="1:8" ht="12.75">
      <c r="A140" s="334"/>
      <c r="B140" s="335" t="s">
        <v>1034</v>
      </c>
      <c r="C140" s="336"/>
      <c r="D140" s="337"/>
      <c r="E140" s="338"/>
      <c r="F140" s="339"/>
      <c r="G140" s="362"/>
      <c r="H140" s="341"/>
    </row>
    <row r="141" spans="1:8" ht="12.75">
      <c r="A141" s="334"/>
      <c r="B141" s="335" t="s">
        <v>1035</v>
      </c>
      <c r="C141" s="336"/>
      <c r="D141" s="337"/>
      <c r="E141" s="338"/>
      <c r="F141" s="339"/>
      <c r="G141" s="362"/>
      <c r="H141" s="341"/>
    </row>
    <row r="142" spans="1:8" ht="12.75">
      <c r="A142" s="334"/>
      <c r="B142" s="335" t="s">
        <v>1036</v>
      </c>
      <c r="C142" s="336"/>
      <c r="D142" s="337"/>
      <c r="E142" s="338"/>
      <c r="F142" s="339"/>
      <c r="G142" s="362"/>
      <c r="H142" s="341"/>
    </row>
    <row r="143" spans="1:8" ht="12.75">
      <c r="A143" s="334"/>
      <c r="B143" s="335" t="s">
        <v>1037</v>
      </c>
      <c r="C143" s="336"/>
      <c r="D143" s="337"/>
      <c r="E143" s="338"/>
      <c r="F143" s="339"/>
      <c r="G143" s="362"/>
      <c r="H143" s="341"/>
    </row>
    <row r="144" spans="1:8" ht="12.75">
      <c r="A144" s="334"/>
      <c r="B144" s="335" t="s">
        <v>1038</v>
      </c>
      <c r="C144" s="336"/>
      <c r="D144" s="337"/>
      <c r="E144" s="338"/>
      <c r="F144" s="339"/>
      <c r="G144" s="362"/>
      <c r="H144" s="341"/>
    </row>
    <row r="145" spans="1:8" ht="12.75">
      <c r="A145" s="334"/>
      <c r="B145" s="335" t="s">
        <v>1039</v>
      </c>
      <c r="C145" s="336"/>
      <c r="D145" s="337"/>
      <c r="E145" s="338"/>
      <c r="F145" s="339"/>
      <c r="G145" s="362"/>
      <c r="H145" s="341"/>
    </row>
    <row r="146" spans="1:8" ht="12.75">
      <c r="A146" s="334"/>
      <c r="B146" s="335" t="s">
        <v>1040</v>
      </c>
      <c r="C146" s="336"/>
      <c r="D146" s="337"/>
      <c r="E146" s="338"/>
      <c r="F146" s="339"/>
      <c r="G146" s="362"/>
      <c r="H146" s="341"/>
    </row>
    <row r="147" spans="1:8" ht="12.75">
      <c r="A147" s="334"/>
      <c r="B147" s="335" t="s">
        <v>1041</v>
      </c>
      <c r="C147" s="336"/>
      <c r="D147" s="337"/>
      <c r="E147" s="338"/>
      <c r="F147" s="339"/>
      <c r="G147" s="362"/>
      <c r="H147" s="341"/>
    </row>
    <row r="148" spans="1:8" ht="12.75">
      <c r="A148" s="334"/>
      <c r="B148" s="335"/>
      <c r="C148" s="336"/>
      <c r="D148" s="337"/>
      <c r="E148" s="338"/>
      <c r="F148" s="339"/>
      <c r="G148" s="362"/>
      <c r="H148" s="341"/>
    </row>
    <row r="149" spans="1:8" ht="12.75">
      <c r="A149" s="334"/>
      <c r="B149" s="356" t="s">
        <v>1042</v>
      </c>
      <c r="C149" s="336"/>
      <c r="D149" s="337"/>
      <c r="E149" s="338"/>
      <c r="F149" s="339"/>
      <c r="G149" s="362"/>
      <c r="H149" s="341"/>
    </row>
    <row r="150" spans="1:8" ht="12.75">
      <c r="A150" s="334"/>
      <c r="B150" s="335" t="s">
        <v>1043</v>
      </c>
      <c r="C150" s="336"/>
      <c r="D150" s="337"/>
      <c r="E150" s="338"/>
      <c r="F150" s="339"/>
      <c r="G150" s="362"/>
      <c r="H150" s="341"/>
    </row>
    <row r="151" spans="1:8" ht="12.75">
      <c r="A151" s="334"/>
      <c r="B151" s="335" t="s">
        <v>1044</v>
      </c>
      <c r="C151" s="336"/>
      <c r="D151" s="337"/>
      <c r="E151" s="338"/>
      <c r="F151" s="339"/>
      <c r="G151" s="362"/>
      <c r="H151" s="341"/>
    </row>
    <row r="152" spans="1:8" ht="12.75">
      <c r="A152" s="334"/>
      <c r="B152" s="335" t="s">
        <v>1045</v>
      </c>
      <c r="C152" s="336"/>
      <c r="D152" s="337"/>
      <c r="E152" s="338"/>
      <c r="F152" s="339"/>
      <c r="G152" s="362"/>
      <c r="H152" s="341"/>
    </row>
    <row r="153" spans="1:8" ht="12.75">
      <c r="A153" s="334"/>
      <c r="B153" s="335" t="s">
        <v>1046</v>
      </c>
      <c r="C153" s="336"/>
      <c r="D153" s="337"/>
      <c r="E153" s="338"/>
      <c r="F153" s="339"/>
      <c r="G153" s="362"/>
      <c r="H153" s="341"/>
    </row>
    <row r="154" spans="1:8" ht="12.75">
      <c r="A154" s="334"/>
      <c r="B154" s="335" t="s">
        <v>1047</v>
      </c>
      <c r="C154" s="336"/>
      <c r="D154" s="337"/>
      <c r="E154" s="338"/>
      <c r="F154" s="339"/>
      <c r="G154" s="362"/>
      <c r="H154" s="341"/>
    </row>
    <row r="155" spans="1:8" ht="12.75">
      <c r="A155" s="334"/>
      <c r="B155" s="335" t="s">
        <v>1048</v>
      </c>
      <c r="C155" s="336"/>
      <c r="D155" s="337"/>
      <c r="E155" s="338"/>
      <c r="F155" s="339"/>
      <c r="G155" s="362"/>
      <c r="H155" s="341"/>
    </row>
    <row r="156" spans="1:8" ht="12.75">
      <c r="A156" s="334"/>
      <c r="B156" s="335" t="s">
        <v>1049</v>
      </c>
      <c r="C156" s="336"/>
      <c r="D156" s="337"/>
      <c r="E156" s="338"/>
      <c r="F156" s="339"/>
      <c r="G156" s="362"/>
      <c r="H156" s="341"/>
    </row>
    <row r="157" spans="1:8" ht="12.75">
      <c r="A157" s="334"/>
      <c r="B157" s="335" t="s">
        <v>1050</v>
      </c>
      <c r="C157" s="336"/>
      <c r="D157" s="337"/>
      <c r="E157" s="338"/>
      <c r="F157" s="339"/>
      <c r="G157" s="362"/>
      <c r="H157" s="341"/>
    </row>
    <row r="158" spans="1:8" ht="12.75">
      <c r="A158" s="334"/>
      <c r="B158" s="335" t="s">
        <v>1051</v>
      </c>
      <c r="C158" s="336"/>
      <c r="D158" s="337"/>
      <c r="E158" s="338"/>
      <c r="F158" s="339"/>
      <c r="G158" s="362"/>
      <c r="H158" s="341"/>
    </row>
    <row r="159" spans="1:8" ht="12.75">
      <c r="A159" s="334"/>
      <c r="B159" s="335" t="s">
        <v>1052</v>
      </c>
      <c r="C159" s="336"/>
      <c r="D159" s="337"/>
      <c r="E159" s="338"/>
      <c r="F159" s="339"/>
      <c r="G159" s="362"/>
      <c r="H159" s="341"/>
    </row>
    <row r="160" spans="1:8" ht="12.75">
      <c r="A160" s="334"/>
      <c r="B160" s="335" t="s">
        <v>1053</v>
      </c>
      <c r="C160" s="336"/>
      <c r="D160" s="337"/>
      <c r="E160" s="338"/>
      <c r="F160" s="339"/>
      <c r="G160" s="362"/>
      <c r="H160" s="341"/>
    </row>
    <row r="161" spans="1:8" ht="12.75">
      <c r="A161" s="334"/>
      <c r="B161" s="335"/>
      <c r="C161" s="336"/>
      <c r="D161" s="337"/>
      <c r="E161" s="338"/>
      <c r="F161" s="339"/>
      <c r="G161" s="362"/>
      <c r="H161" s="341"/>
    </row>
    <row r="162" spans="1:8" ht="12.75">
      <c r="A162" s="334"/>
      <c r="B162" s="356" t="s">
        <v>1054</v>
      </c>
      <c r="C162" s="336"/>
      <c r="D162" s="337"/>
      <c r="E162" s="338"/>
      <c r="F162" s="339"/>
      <c r="G162" s="362"/>
      <c r="H162" s="341"/>
    </row>
    <row r="163" spans="1:8" ht="12.75">
      <c r="A163" s="334"/>
      <c r="B163" s="335" t="s">
        <v>1055</v>
      </c>
      <c r="C163" s="336"/>
      <c r="D163" s="337"/>
      <c r="E163" s="338"/>
      <c r="F163" s="339"/>
      <c r="G163" s="362"/>
      <c r="H163" s="341"/>
    </row>
    <row r="164" spans="1:8" ht="12.75">
      <c r="A164" s="334"/>
      <c r="B164" s="335" t="s">
        <v>1056</v>
      </c>
      <c r="C164" s="336"/>
      <c r="D164" s="337"/>
      <c r="E164" s="338"/>
      <c r="F164" s="339"/>
      <c r="G164" s="362"/>
      <c r="H164" s="341"/>
    </row>
    <row r="165" spans="1:8" ht="12.75">
      <c r="A165" s="334"/>
      <c r="B165" s="335" t="s">
        <v>1057</v>
      </c>
      <c r="C165" s="336"/>
      <c r="D165" s="337"/>
      <c r="E165" s="338"/>
      <c r="F165" s="339"/>
      <c r="G165" s="362"/>
      <c r="H165" s="341"/>
    </row>
    <row r="166" spans="1:8" ht="12.75">
      <c r="A166" s="334"/>
      <c r="B166" s="335" t="s">
        <v>1058</v>
      </c>
      <c r="C166" s="336"/>
      <c r="D166" s="337"/>
      <c r="E166" s="338"/>
      <c r="F166" s="339"/>
      <c r="G166" s="362"/>
      <c r="H166" s="341"/>
    </row>
    <row r="167" spans="1:8" ht="12.75">
      <c r="A167" s="334"/>
      <c r="B167" s="335" t="s">
        <v>1059</v>
      </c>
      <c r="C167" s="336"/>
      <c r="D167" s="337"/>
      <c r="E167" s="338"/>
      <c r="F167" s="339"/>
      <c r="G167" s="362"/>
      <c r="H167" s="341"/>
    </row>
    <row r="168" spans="1:8" ht="12.75">
      <c r="A168" s="334"/>
      <c r="B168" s="335"/>
      <c r="C168" s="336"/>
      <c r="D168" s="337"/>
      <c r="E168" s="338"/>
      <c r="F168" s="339"/>
      <c r="G168" s="362"/>
      <c r="H168" s="341"/>
    </row>
    <row r="169" spans="1:8" ht="12.75">
      <c r="A169" s="334"/>
      <c r="B169" s="363" t="s">
        <v>1060</v>
      </c>
      <c r="C169" s="336"/>
      <c r="D169" s="337"/>
      <c r="E169" s="338"/>
      <c r="F169" s="339"/>
      <c r="G169" s="362"/>
      <c r="H169" s="341"/>
    </row>
    <row r="170" spans="1:8" ht="12.75">
      <c r="A170" s="334"/>
      <c r="B170" s="356" t="s">
        <v>1061</v>
      </c>
      <c r="C170" s="336"/>
      <c r="D170" s="337"/>
      <c r="E170" s="338"/>
      <c r="F170" s="339"/>
      <c r="G170" s="362"/>
      <c r="H170" s="341"/>
    </row>
    <row r="171" spans="1:8" ht="12.75">
      <c r="A171" s="334"/>
      <c r="B171" s="335" t="s">
        <v>1062</v>
      </c>
      <c r="C171" s="336"/>
      <c r="D171" s="337"/>
      <c r="E171" s="338"/>
      <c r="F171" s="339"/>
      <c r="G171" s="362"/>
      <c r="H171" s="341"/>
    </row>
    <row r="172" spans="1:8" ht="12.75">
      <c r="A172" s="334"/>
      <c r="B172" s="335" t="s">
        <v>1063</v>
      </c>
      <c r="C172" s="336"/>
      <c r="D172" s="337"/>
      <c r="E172" s="338"/>
      <c r="F172" s="339"/>
      <c r="G172" s="362"/>
      <c r="H172" s="341"/>
    </row>
    <row r="173" spans="1:8" ht="12.75">
      <c r="A173" s="334"/>
      <c r="B173" s="335" t="s">
        <v>1064</v>
      </c>
      <c r="C173" s="336"/>
      <c r="D173" s="337"/>
      <c r="E173" s="338"/>
      <c r="F173" s="339"/>
      <c r="G173" s="362"/>
      <c r="H173" s="341"/>
    </row>
    <row r="174" spans="1:8" ht="12.75">
      <c r="A174" s="334"/>
      <c r="B174" s="335" t="s">
        <v>1065</v>
      </c>
      <c r="C174" s="336"/>
      <c r="D174" s="337"/>
      <c r="E174" s="338"/>
      <c r="F174" s="339"/>
      <c r="G174" s="362"/>
      <c r="H174" s="341"/>
    </row>
    <row r="175" spans="1:8" ht="12.75">
      <c r="A175" s="334"/>
      <c r="B175" s="335" t="s">
        <v>1066</v>
      </c>
      <c r="C175" s="336"/>
      <c r="D175" s="337"/>
      <c r="E175" s="338"/>
      <c r="F175" s="339"/>
      <c r="G175" s="362"/>
      <c r="H175" s="341"/>
    </row>
    <row r="176" spans="1:8" ht="12.75">
      <c r="A176" s="334"/>
      <c r="B176" s="364"/>
      <c r="C176" s="336"/>
      <c r="D176" s="337"/>
      <c r="E176" s="338"/>
      <c r="F176" s="339"/>
      <c r="G176" s="362"/>
      <c r="H176" s="341"/>
    </row>
    <row r="177" spans="1:8" ht="12.75">
      <c r="A177" s="334"/>
      <c r="B177" s="356" t="s">
        <v>1067</v>
      </c>
      <c r="C177" s="336"/>
      <c r="D177" s="337"/>
      <c r="E177" s="338"/>
      <c r="F177" s="339"/>
      <c r="G177" s="362"/>
      <c r="H177" s="341"/>
    </row>
    <row r="178" spans="1:8" ht="12.75">
      <c r="A178" s="334"/>
      <c r="B178" s="335" t="s">
        <v>1068</v>
      </c>
      <c r="C178" s="336"/>
      <c r="D178" s="337"/>
      <c r="E178" s="338"/>
      <c r="F178" s="339"/>
      <c r="G178" s="362"/>
      <c r="H178" s="341"/>
    </row>
    <row r="179" spans="1:8" ht="12.75">
      <c r="A179" s="334"/>
      <c r="B179" s="335" t="s">
        <v>1069</v>
      </c>
      <c r="C179" s="336"/>
      <c r="D179" s="337"/>
      <c r="E179" s="338"/>
      <c r="F179" s="339"/>
      <c r="G179" s="362"/>
      <c r="H179" s="341"/>
    </row>
    <row r="180" spans="1:8" ht="12.75">
      <c r="A180" s="334"/>
      <c r="B180" s="335" t="s">
        <v>1070</v>
      </c>
      <c r="C180" s="336"/>
      <c r="D180" s="337"/>
      <c r="E180" s="338"/>
      <c r="F180" s="339"/>
      <c r="G180" s="362"/>
      <c r="H180" s="341"/>
    </row>
    <row r="181" spans="1:8" ht="12.75">
      <c r="A181" s="334"/>
      <c r="B181" s="335" t="s">
        <v>1071</v>
      </c>
      <c r="C181" s="336"/>
      <c r="D181" s="337"/>
      <c r="E181" s="338"/>
      <c r="F181" s="339"/>
      <c r="G181" s="362"/>
      <c r="H181" s="341"/>
    </row>
    <row r="182" spans="1:8" ht="12.75">
      <c r="A182" s="334"/>
      <c r="B182" s="335" t="s">
        <v>1072</v>
      </c>
      <c r="C182" s="336"/>
      <c r="D182" s="337"/>
      <c r="E182" s="338"/>
      <c r="F182" s="339"/>
      <c r="G182" s="362"/>
      <c r="H182" s="341"/>
    </row>
    <row r="183" spans="1:8" ht="12.75">
      <c r="A183" s="334"/>
      <c r="B183" s="335" t="s">
        <v>1073</v>
      </c>
      <c r="C183" s="336"/>
      <c r="D183" s="337"/>
      <c r="E183" s="338"/>
      <c r="F183" s="339"/>
      <c r="G183" s="362"/>
      <c r="H183" s="341"/>
    </row>
    <row r="184" spans="1:8" ht="12.75">
      <c r="A184" s="334"/>
      <c r="B184" s="335" t="s">
        <v>1074</v>
      </c>
      <c r="C184" s="336"/>
      <c r="D184" s="337"/>
      <c r="E184" s="338"/>
      <c r="F184" s="339"/>
      <c r="G184" s="362"/>
      <c r="H184" s="341"/>
    </row>
    <row r="185" spans="1:8" ht="12.75">
      <c r="A185" s="334"/>
      <c r="B185" s="335"/>
      <c r="C185" s="336"/>
      <c r="D185" s="337"/>
      <c r="E185" s="338"/>
      <c r="F185" s="339"/>
      <c r="G185" s="362"/>
      <c r="H185" s="341"/>
    </row>
    <row r="186" spans="1:8" ht="12.75">
      <c r="A186" s="334"/>
      <c r="B186" s="335" t="s">
        <v>1075</v>
      </c>
      <c r="C186" s="336"/>
      <c r="D186" s="337"/>
      <c r="E186" s="338"/>
      <c r="F186" s="339"/>
      <c r="G186" s="362"/>
      <c r="H186" s="341"/>
    </row>
    <row r="187" spans="1:8" ht="12.75">
      <c r="A187" s="334"/>
      <c r="B187" s="335" t="s">
        <v>1076</v>
      </c>
      <c r="C187" s="336"/>
      <c r="D187" s="337"/>
      <c r="E187" s="338"/>
      <c r="F187" s="339"/>
      <c r="G187" s="362"/>
      <c r="H187" s="341"/>
    </row>
    <row r="188" spans="1:8" ht="12.75">
      <c r="A188" s="334"/>
      <c r="B188" s="335" t="s">
        <v>1077</v>
      </c>
      <c r="C188" s="336"/>
      <c r="D188" s="337"/>
      <c r="E188" s="338"/>
      <c r="F188" s="339"/>
      <c r="G188" s="362"/>
      <c r="H188" s="341"/>
    </row>
    <row r="189" spans="1:8" ht="12.75">
      <c r="A189" s="334"/>
      <c r="B189" s="335" t="s">
        <v>1078</v>
      </c>
      <c r="C189" s="336"/>
      <c r="D189" s="337"/>
      <c r="E189" s="338"/>
      <c r="F189" s="339"/>
      <c r="G189" s="362"/>
      <c r="H189" s="341"/>
    </row>
    <row r="190" spans="1:8" ht="12.75">
      <c r="A190" s="334"/>
      <c r="B190" s="335" t="s">
        <v>1079</v>
      </c>
      <c r="C190" s="336"/>
      <c r="D190" s="337"/>
      <c r="E190" s="338"/>
      <c r="F190" s="339"/>
      <c r="G190" s="362"/>
      <c r="H190" s="341"/>
    </row>
    <row r="191" spans="1:8" ht="12.75">
      <c r="A191" s="334"/>
      <c r="B191" s="335" t="s">
        <v>1080</v>
      </c>
      <c r="C191" s="336"/>
      <c r="D191" s="337"/>
      <c r="E191" s="338"/>
      <c r="F191" s="339"/>
      <c r="G191" s="362"/>
      <c r="H191" s="341"/>
    </row>
    <row r="192" spans="1:8" ht="12.75">
      <c r="A192" s="334"/>
      <c r="B192" s="335"/>
      <c r="C192" s="336"/>
      <c r="D192" s="337"/>
      <c r="E192" s="338"/>
      <c r="F192" s="339"/>
      <c r="G192" s="362"/>
      <c r="H192" s="341"/>
    </row>
    <row r="193" spans="1:8" ht="12.75">
      <c r="A193" s="334"/>
      <c r="B193" s="356" t="s">
        <v>1009</v>
      </c>
      <c r="C193" s="336"/>
      <c r="D193" s="337"/>
      <c r="E193" s="338"/>
      <c r="F193" s="339"/>
      <c r="G193" s="362"/>
      <c r="H193" s="341"/>
    </row>
    <row r="194" spans="1:8" ht="12.75">
      <c r="A194" s="334"/>
      <c r="B194" s="335" t="s">
        <v>1081</v>
      </c>
      <c r="C194" s="336"/>
      <c r="D194" s="337"/>
      <c r="E194" s="338"/>
      <c r="F194" s="339"/>
      <c r="G194" s="362"/>
      <c r="H194" s="341"/>
    </row>
    <row r="195" spans="1:8" ht="12.75">
      <c r="A195" s="334"/>
      <c r="B195" s="335"/>
      <c r="C195" s="336"/>
      <c r="D195" s="337"/>
      <c r="E195" s="338"/>
      <c r="F195" s="339"/>
      <c r="G195" s="362"/>
      <c r="H195" s="341"/>
    </row>
    <row r="196" spans="1:8" ht="12.75">
      <c r="A196" s="334"/>
      <c r="B196" s="356" t="s">
        <v>1082</v>
      </c>
      <c r="C196" s="336"/>
      <c r="D196" s="337"/>
      <c r="E196" s="338"/>
      <c r="F196" s="339"/>
      <c r="G196" s="362"/>
      <c r="H196" s="341"/>
    </row>
    <row r="197" spans="1:8" ht="12.75">
      <c r="A197" s="334"/>
      <c r="B197" s="335" t="s">
        <v>1083</v>
      </c>
      <c r="C197" s="336"/>
      <c r="D197" s="337"/>
      <c r="E197" s="338"/>
      <c r="F197" s="339"/>
      <c r="G197" s="362"/>
      <c r="H197" s="341"/>
    </row>
    <row r="198" spans="1:8" ht="12.75">
      <c r="A198" s="334"/>
      <c r="B198" s="335" t="s">
        <v>1084</v>
      </c>
      <c r="C198" s="336"/>
      <c r="D198" s="337"/>
      <c r="E198" s="338"/>
      <c r="F198" s="339"/>
      <c r="G198" s="362"/>
      <c r="H198" s="341"/>
    </row>
    <row r="199" spans="1:8" ht="12.75">
      <c r="A199" s="334"/>
      <c r="B199" s="335" t="s">
        <v>1085</v>
      </c>
      <c r="C199" s="336"/>
      <c r="D199" s="337"/>
      <c r="E199" s="338"/>
      <c r="F199" s="339"/>
      <c r="G199" s="362"/>
      <c r="H199" s="341"/>
    </row>
    <row r="200" spans="1:8" ht="12.75">
      <c r="A200" s="334"/>
      <c r="B200" s="335" t="s">
        <v>1086</v>
      </c>
      <c r="C200" s="336"/>
      <c r="D200" s="337"/>
      <c r="E200" s="338"/>
      <c r="F200" s="339"/>
      <c r="G200" s="362"/>
      <c r="H200" s="341"/>
    </row>
    <row r="201" spans="1:8" ht="12.75">
      <c r="A201" s="334"/>
      <c r="B201" s="335" t="s">
        <v>1031</v>
      </c>
      <c r="C201" s="336"/>
      <c r="D201" s="337"/>
      <c r="E201" s="338"/>
      <c r="F201" s="339"/>
      <c r="G201" s="362"/>
      <c r="H201" s="341"/>
    </row>
    <row r="202" spans="1:8" ht="12.75">
      <c r="A202" s="334"/>
      <c r="B202" s="335" t="s">
        <v>1087</v>
      </c>
      <c r="C202" s="336"/>
      <c r="D202" s="337"/>
      <c r="E202" s="338"/>
      <c r="F202" s="339"/>
      <c r="G202" s="362"/>
      <c r="H202" s="341"/>
    </row>
    <row r="203" spans="1:8" ht="12.75">
      <c r="A203" s="334"/>
      <c r="B203" s="335"/>
      <c r="C203" s="336"/>
      <c r="D203" s="337"/>
      <c r="E203" s="338"/>
      <c r="F203" s="339"/>
      <c r="G203" s="362"/>
      <c r="H203" s="341"/>
    </row>
    <row r="204" spans="1:8" ht="12.75">
      <c r="A204" s="334"/>
      <c r="B204" s="335" t="s">
        <v>1088</v>
      </c>
      <c r="C204" s="336"/>
      <c r="D204" s="337"/>
      <c r="E204" s="338"/>
      <c r="F204" s="339"/>
      <c r="G204" s="362"/>
      <c r="H204" s="341"/>
    </row>
    <row r="205" spans="1:8" ht="12.75">
      <c r="A205" s="334"/>
      <c r="B205" s="335" t="s">
        <v>1089</v>
      </c>
      <c r="C205" s="336"/>
      <c r="D205" s="337"/>
      <c r="E205" s="338"/>
      <c r="F205" s="339"/>
      <c r="G205" s="362"/>
      <c r="H205" s="341"/>
    </row>
    <row r="206" spans="1:8" ht="12.75">
      <c r="A206" s="334"/>
      <c r="B206" s="335" t="s">
        <v>1090</v>
      </c>
      <c r="C206" s="336"/>
      <c r="D206" s="337"/>
      <c r="E206" s="338"/>
      <c r="F206" s="339"/>
      <c r="G206" s="362"/>
      <c r="H206" s="341"/>
    </row>
    <row r="207" spans="1:8" ht="12.75">
      <c r="A207" s="334"/>
      <c r="B207" s="335" t="s">
        <v>1091</v>
      </c>
      <c r="C207" s="336"/>
      <c r="D207" s="337"/>
      <c r="E207" s="338"/>
      <c r="F207" s="339"/>
      <c r="G207" s="362"/>
      <c r="H207" s="341"/>
    </row>
    <row r="208" spans="1:8" ht="12.75">
      <c r="A208" s="334"/>
      <c r="B208" s="335" t="s">
        <v>1092</v>
      </c>
      <c r="C208" s="336"/>
      <c r="D208" s="337"/>
      <c r="E208" s="338"/>
      <c r="F208" s="339"/>
      <c r="G208" s="362"/>
      <c r="H208" s="341"/>
    </row>
    <row r="209" spans="1:8" ht="12.75">
      <c r="A209" s="334"/>
      <c r="B209" s="335" t="s">
        <v>1093</v>
      </c>
      <c r="C209" s="336"/>
      <c r="D209" s="337"/>
      <c r="E209" s="338"/>
      <c r="F209" s="339"/>
      <c r="G209" s="362"/>
      <c r="H209" s="341"/>
    </row>
    <row r="210" spans="1:8" ht="12.75">
      <c r="A210" s="334"/>
      <c r="B210" s="335" t="s">
        <v>1094</v>
      </c>
      <c r="C210" s="336"/>
      <c r="D210" s="337"/>
      <c r="E210" s="338"/>
      <c r="F210" s="339"/>
      <c r="G210" s="362"/>
      <c r="H210" s="341"/>
    </row>
    <row r="211" spans="1:8" ht="12.75">
      <c r="A211" s="334"/>
      <c r="B211" s="335" t="s">
        <v>1095</v>
      </c>
      <c r="C211" s="336"/>
      <c r="D211" s="337"/>
      <c r="E211" s="338"/>
      <c r="F211" s="339"/>
      <c r="G211" s="362"/>
      <c r="H211" s="341"/>
    </row>
    <row r="212" spans="1:8" ht="12.75">
      <c r="A212" s="334"/>
      <c r="B212" s="335" t="s">
        <v>1096</v>
      </c>
      <c r="C212" s="336"/>
      <c r="D212" s="337"/>
      <c r="E212" s="338"/>
      <c r="F212" s="339"/>
      <c r="G212" s="362"/>
      <c r="H212" s="341"/>
    </row>
    <row r="213" spans="1:8" ht="12.75">
      <c r="A213" s="334"/>
      <c r="B213" s="335" t="s">
        <v>1041</v>
      </c>
      <c r="C213" s="336"/>
      <c r="D213" s="337"/>
      <c r="E213" s="338"/>
      <c r="F213" s="339"/>
      <c r="G213" s="362"/>
      <c r="H213" s="341"/>
    </row>
    <row r="214" spans="1:8" ht="12.75">
      <c r="A214" s="334"/>
      <c r="B214" s="335" t="s">
        <v>1097</v>
      </c>
      <c r="C214" s="336"/>
      <c r="D214" s="337"/>
      <c r="E214" s="338"/>
      <c r="F214" s="339"/>
      <c r="G214" s="362"/>
      <c r="H214" s="341"/>
    </row>
    <row r="215" spans="1:8" ht="12.75">
      <c r="A215" s="334"/>
      <c r="B215" s="335"/>
      <c r="C215" s="336"/>
      <c r="D215" s="337"/>
      <c r="E215" s="338"/>
      <c r="F215" s="339"/>
      <c r="G215" s="362"/>
      <c r="H215" s="341"/>
    </row>
    <row r="216" spans="1:8" ht="12.75">
      <c r="A216" s="334"/>
      <c r="B216" s="356" t="s">
        <v>1098</v>
      </c>
      <c r="C216" s="336"/>
      <c r="D216" s="337"/>
      <c r="E216" s="338"/>
      <c r="F216" s="339"/>
      <c r="G216" s="362"/>
      <c r="H216" s="341"/>
    </row>
    <row r="217" spans="1:8" ht="12.75">
      <c r="A217" s="334"/>
      <c r="B217" s="335"/>
      <c r="C217" s="336"/>
      <c r="D217" s="337"/>
      <c r="E217" s="338"/>
      <c r="F217" s="339"/>
      <c r="G217" s="362"/>
      <c r="H217" s="341"/>
    </row>
    <row r="218" spans="1:8" ht="12.75">
      <c r="A218" s="334"/>
      <c r="B218" s="335" t="s">
        <v>1099</v>
      </c>
      <c r="C218" s="336"/>
      <c r="D218" s="337"/>
      <c r="E218" s="338"/>
      <c r="F218" s="339"/>
      <c r="G218" s="362"/>
      <c r="H218" s="341"/>
    </row>
    <row r="219" spans="1:8" ht="12.75">
      <c r="A219" s="334"/>
      <c r="B219" s="335" t="s">
        <v>1100</v>
      </c>
      <c r="C219" s="336"/>
      <c r="D219" s="337"/>
      <c r="E219" s="338"/>
      <c r="F219" s="339"/>
      <c r="G219" s="362"/>
      <c r="H219" s="341"/>
    </row>
    <row r="220" spans="1:8" ht="12.75">
      <c r="A220" s="334"/>
      <c r="B220" s="335" t="s">
        <v>1101</v>
      </c>
      <c r="C220" s="336"/>
      <c r="D220" s="337"/>
      <c r="E220" s="338"/>
      <c r="F220" s="339"/>
      <c r="G220" s="362"/>
      <c r="H220" s="341"/>
    </row>
    <row r="221" spans="1:8" ht="12.75">
      <c r="A221" s="334"/>
      <c r="B221" s="335" t="s">
        <v>1102</v>
      </c>
      <c r="C221" s="336"/>
      <c r="D221" s="337"/>
      <c r="E221" s="338"/>
      <c r="F221" s="339"/>
      <c r="G221" s="362"/>
      <c r="H221" s="341"/>
    </row>
    <row r="222" spans="1:8" ht="12.75">
      <c r="A222" s="334"/>
      <c r="B222" s="335" t="s">
        <v>1103</v>
      </c>
      <c r="C222" s="336"/>
      <c r="D222" s="337"/>
      <c r="E222" s="338"/>
      <c r="F222" s="339"/>
      <c r="G222" s="362"/>
      <c r="H222" s="341"/>
    </row>
    <row r="223" spans="1:8" ht="12.75">
      <c r="A223" s="334"/>
      <c r="B223" s="335"/>
      <c r="C223" s="336"/>
      <c r="D223" s="337"/>
      <c r="E223" s="338"/>
      <c r="F223" s="339"/>
      <c r="G223" s="362"/>
      <c r="H223" s="341"/>
    </row>
    <row r="224" spans="1:8" ht="12.75">
      <c r="A224" s="334"/>
      <c r="B224" s="356" t="s">
        <v>1104</v>
      </c>
      <c r="C224" s="336"/>
      <c r="D224" s="337"/>
      <c r="E224" s="338"/>
      <c r="F224" s="339"/>
      <c r="G224" s="362"/>
      <c r="H224" s="341"/>
    </row>
    <row r="225" spans="1:8" ht="12.75">
      <c r="A225" s="334"/>
      <c r="B225" s="335" t="s">
        <v>1105</v>
      </c>
      <c r="C225" s="336"/>
      <c r="D225" s="337"/>
      <c r="E225" s="338"/>
      <c r="F225" s="339"/>
      <c r="G225" s="362"/>
      <c r="H225" s="341"/>
    </row>
    <row r="226" spans="1:8" ht="12.75">
      <c r="A226" s="334"/>
      <c r="B226" s="335"/>
      <c r="C226" s="336"/>
      <c r="D226" s="337"/>
      <c r="E226" s="338"/>
      <c r="F226" s="339"/>
      <c r="G226" s="362"/>
      <c r="H226" s="341"/>
    </row>
    <row r="227" spans="1:8" ht="12.75">
      <c r="A227" s="334"/>
      <c r="B227" s="356" t="s">
        <v>1106</v>
      </c>
      <c r="C227" s="336"/>
      <c r="D227" s="337"/>
      <c r="E227" s="338"/>
      <c r="F227" s="339"/>
      <c r="G227" s="362"/>
      <c r="H227" s="341"/>
    </row>
    <row r="228" spans="1:8" ht="12.75">
      <c r="A228" s="334"/>
      <c r="B228" s="365" t="s">
        <v>1107</v>
      </c>
      <c r="C228" s="336"/>
      <c r="D228" s="337"/>
      <c r="E228" s="338"/>
      <c r="F228" s="339"/>
      <c r="G228" s="362"/>
      <c r="H228" s="341"/>
    </row>
    <row r="229" spans="1:8" ht="12.75">
      <c r="A229" s="334"/>
      <c r="B229" s="335" t="s">
        <v>1108</v>
      </c>
      <c r="C229" s="336"/>
      <c r="D229" s="337"/>
      <c r="E229" s="338"/>
      <c r="F229" s="339"/>
      <c r="G229" s="362"/>
      <c r="H229" s="341"/>
    </row>
    <row r="230" spans="1:8" ht="12.75">
      <c r="A230" s="334"/>
      <c r="B230" s="365" t="s">
        <v>1109</v>
      </c>
      <c r="C230" s="336"/>
      <c r="D230" s="337"/>
      <c r="E230" s="338"/>
      <c r="F230" s="339"/>
      <c r="G230" s="362"/>
      <c r="H230" s="341"/>
    </row>
    <row r="231" spans="1:8" ht="12.75">
      <c r="A231" s="334"/>
      <c r="B231" s="335" t="s">
        <v>1110</v>
      </c>
      <c r="C231" s="336"/>
      <c r="D231" s="337"/>
      <c r="E231" s="338"/>
      <c r="F231" s="339"/>
      <c r="G231" s="362"/>
      <c r="H231" s="341"/>
    </row>
    <row r="232" spans="1:8" ht="12.75">
      <c r="A232" s="334"/>
      <c r="B232" s="365" t="s">
        <v>1111</v>
      </c>
      <c r="C232" s="336"/>
      <c r="D232" s="337"/>
      <c r="E232" s="338"/>
      <c r="F232" s="339"/>
      <c r="G232" s="362"/>
      <c r="H232" s="341"/>
    </row>
    <row r="233" spans="1:8" ht="12.75">
      <c r="A233" s="334"/>
      <c r="B233" s="335" t="s">
        <v>1112</v>
      </c>
      <c r="C233" s="336"/>
      <c r="D233" s="337"/>
      <c r="E233" s="338"/>
      <c r="F233" s="339"/>
      <c r="G233" s="362"/>
      <c r="H233" s="341"/>
    </row>
    <row r="234" spans="1:8" ht="12.75">
      <c r="A234" s="334"/>
      <c r="B234" s="335"/>
      <c r="C234" s="336"/>
      <c r="D234" s="337"/>
      <c r="E234" s="338"/>
      <c r="F234" s="339"/>
      <c r="G234" s="362"/>
      <c r="H234" s="341"/>
    </row>
    <row r="235" spans="1:8" ht="12.75">
      <c r="A235" s="334"/>
      <c r="B235" s="356" t="s">
        <v>1113</v>
      </c>
      <c r="C235" s="336"/>
      <c r="D235" s="337"/>
      <c r="E235" s="338"/>
      <c r="F235" s="339"/>
      <c r="G235" s="362"/>
      <c r="H235" s="341"/>
    </row>
    <row r="236" spans="1:8" ht="12.75">
      <c r="A236" s="334"/>
      <c r="B236" s="335" t="s">
        <v>1114</v>
      </c>
      <c r="C236" s="336"/>
      <c r="D236" s="337"/>
      <c r="E236" s="338"/>
      <c r="F236" s="339"/>
      <c r="G236" s="362"/>
      <c r="H236" s="341"/>
    </row>
    <row r="237" spans="1:8" ht="12.75">
      <c r="A237" s="334"/>
      <c r="B237" s="335"/>
      <c r="C237" s="336"/>
      <c r="D237" s="337"/>
      <c r="E237" s="338"/>
      <c r="F237" s="339"/>
      <c r="G237" s="362"/>
      <c r="H237" s="341"/>
    </row>
    <row r="238" spans="1:8" ht="12.75">
      <c r="A238" s="334"/>
      <c r="B238" s="356" t="s">
        <v>1115</v>
      </c>
      <c r="C238" s="336"/>
      <c r="D238" s="337"/>
      <c r="E238" s="338"/>
      <c r="F238" s="339"/>
      <c r="G238" s="362"/>
      <c r="H238" s="341"/>
    </row>
    <row r="239" spans="1:8" ht="12.75">
      <c r="A239" s="334"/>
      <c r="B239" s="335" t="s">
        <v>1116</v>
      </c>
      <c r="C239" s="336"/>
      <c r="D239" s="337"/>
      <c r="E239" s="338"/>
      <c r="F239" s="339"/>
      <c r="G239" s="362"/>
      <c r="H239" s="341"/>
    </row>
    <row r="240" spans="1:8" ht="12.75">
      <c r="A240" s="334"/>
      <c r="B240" s="335" t="s">
        <v>1117</v>
      </c>
      <c r="C240" s="336"/>
      <c r="D240" s="337"/>
      <c r="E240" s="338"/>
      <c r="F240" s="339"/>
      <c r="G240" s="362"/>
      <c r="H240" s="341"/>
    </row>
    <row r="241" spans="1:8" ht="12.75">
      <c r="A241" s="334"/>
      <c r="B241" s="335"/>
      <c r="C241" s="336"/>
      <c r="D241" s="337"/>
      <c r="E241" s="338"/>
      <c r="F241" s="339"/>
      <c r="G241" s="362"/>
      <c r="H241" s="341"/>
    </row>
    <row r="242" spans="1:8" ht="12.75">
      <c r="A242" s="334"/>
      <c r="B242" s="356" t="s">
        <v>1118</v>
      </c>
      <c r="C242" s="336"/>
      <c r="D242" s="337"/>
      <c r="E242" s="338"/>
      <c r="F242" s="339"/>
      <c r="G242" s="362"/>
      <c r="H242" s="341"/>
    </row>
    <row r="243" spans="1:8" ht="12.75">
      <c r="A243" s="334"/>
      <c r="B243" s="365" t="s">
        <v>1119</v>
      </c>
      <c r="C243" s="336"/>
      <c r="D243" s="337"/>
      <c r="E243" s="338"/>
      <c r="F243" s="339"/>
      <c r="G243" s="362"/>
      <c r="H243" s="341"/>
    </row>
    <row r="244" spans="1:8" ht="12.75">
      <c r="A244" s="334"/>
      <c r="B244" s="365" t="s">
        <v>1120</v>
      </c>
      <c r="C244" s="336"/>
      <c r="D244" s="337"/>
      <c r="E244" s="338"/>
      <c r="F244" s="339"/>
      <c r="G244" s="362"/>
      <c r="H244" s="341"/>
    </row>
    <row r="245" spans="1:8" ht="12.75">
      <c r="A245" s="334"/>
      <c r="B245" s="365" t="s">
        <v>1121</v>
      </c>
      <c r="C245" s="336"/>
      <c r="D245" s="337"/>
      <c r="E245" s="338"/>
      <c r="F245" s="339"/>
      <c r="G245" s="362"/>
      <c r="H245" s="341"/>
    </row>
    <row r="246" spans="1:8" ht="12.75">
      <c r="A246" s="334"/>
      <c r="B246" s="335"/>
      <c r="C246" s="336"/>
      <c r="D246" s="337"/>
      <c r="E246" s="338"/>
      <c r="F246" s="339"/>
      <c r="G246" s="362"/>
      <c r="H246" s="341"/>
    </row>
    <row r="247" spans="1:8" ht="12.75">
      <c r="A247" s="334"/>
      <c r="B247" s="356" t="s">
        <v>1122</v>
      </c>
      <c r="C247" s="336"/>
      <c r="D247" s="337"/>
      <c r="E247" s="338"/>
      <c r="F247" s="339"/>
      <c r="G247" s="362"/>
      <c r="H247" s="341"/>
    </row>
    <row r="248" spans="1:8" ht="12.75">
      <c r="A248" s="334"/>
      <c r="B248" s="365" t="s">
        <v>1123</v>
      </c>
      <c r="C248" s="336"/>
      <c r="D248" s="337"/>
      <c r="E248" s="338"/>
      <c r="F248" s="339"/>
      <c r="G248" s="362"/>
      <c r="H248" s="341"/>
    </row>
    <row r="249" spans="1:8" ht="12.75">
      <c r="A249" s="334"/>
      <c r="B249" s="335" t="s">
        <v>1124</v>
      </c>
      <c r="C249" s="336"/>
      <c r="D249" s="337"/>
      <c r="E249" s="338"/>
      <c r="F249" s="339"/>
      <c r="G249" s="362"/>
      <c r="H249" s="341"/>
    </row>
    <row r="250" spans="1:8" ht="12.75">
      <c r="A250" s="334"/>
      <c r="B250" s="365" t="s">
        <v>1125</v>
      </c>
      <c r="C250" s="336"/>
      <c r="D250" s="337"/>
      <c r="E250" s="338"/>
      <c r="F250" s="339"/>
      <c r="G250" s="362"/>
      <c r="H250" s="341"/>
    </row>
    <row r="251" spans="1:8" ht="12.75">
      <c r="A251" s="334"/>
      <c r="B251" s="335" t="s">
        <v>1126</v>
      </c>
      <c r="C251" s="336"/>
      <c r="D251" s="337"/>
      <c r="E251" s="338"/>
      <c r="F251" s="339"/>
      <c r="G251" s="362"/>
      <c r="H251" s="341"/>
    </row>
    <row r="252" spans="1:8" ht="12.75">
      <c r="A252" s="334"/>
      <c r="B252" s="335"/>
      <c r="C252" s="336"/>
      <c r="D252" s="337"/>
      <c r="E252" s="338"/>
      <c r="F252" s="339"/>
      <c r="G252" s="362"/>
      <c r="H252" s="341"/>
    </row>
    <row r="253" spans="1:8" ht="12.75">
      <c r="A253" s="334"/>
      <c r="B253" s="356" t="s">
        <v>1127</v>
      </c>
      <c r="C253" s="336"/>
      <c r="D253" s="337"/>
      <c r="E253" s="338"/>
      <c r="F253" s="339"/>
      <c r="G253" s="362"/>
      <c r="H253" s="341"/>
    </row>
    <row r="254" spans="1:8" ht="12.75">
      <c r="A254" s="334"/>
      <c r="B254" s="366" t="s">
        <v>1128</v>
      </c>
      <c r="C254" s="336"/>
      <c r="D254" s="337"/>
      <c r="E254" s="338"/>
      <c r="F254" s="339"/>
      <c r="G254" s="362"/>
      <c r="H254" s="341"/>
    </row>
    <row r="255" spans="1:8" ht="12.75">
      <c r="A255" s="334"/>
      <c r="B255" s="356"/>
      <c r="C255" s="336"/>
      <c r="D255" s="337"/>
      <c r="E255" s="338"/>
      <c r="F255" s="339"/>
      <c r="G255" s="362"/>
      <c r="H255" s="341"/>
    </row>
    <row r="256" spans="1:8" ht="12.75">
      <c r="A256" s="334"/>
      <c r="B256" s="356" t="s">
        <v>1129</v>
      </c>
      <c r="C256" s="336"/>
      <c r="D256" s="337"/>
      <c r="E256" s="338"/>
      <c r="F256" s="339"/>
      <c r="G256" s="362"/>
      <c r="H256" s="341"/>
    </row>
    <row r="257" spans="1:8" ht="22.5">
      <c r="A257" s="334"/>
      <c r="B257" s="366" t="s">
        <v>1130</v>
      </c>
      <c r="C257" s="336"/>
      <c r="D257" s="337"/>
      <c r="E257" s="338"/>
      <c r="F257" s="339"/>
      <c r="G257" s="362"/>
      <c r="H257" s="341"/>
    </row>
    <row r="258" spans="1:8" ht="12.75">
      <c r="A258" s="334"/>
      <c r="B258" s="356"/>
      <c r="C258" s="336"/>
      <c r="D258" s="337"/>
      <c r="E258" s="338"/>
      <c r="F258" s="339"/>
      <c r="G258" s="362"/>
      <c r="H258" s="341"/>
    </row>
    <row r="259" spans="1:8" ht="12.75">
      <c r="A259" s="334"/>
      <c r="B259" s="356" t="s">
        <v>1131</v>
      </c>
      <c r="C259" s="336"/>
      <c r="D259" s="337"/>
      <c r="E259" s="338"/>
      <c r="F259" s="339"/>
      <c r="G259" s="362"/>
      <c r="H259" s="341"/>
    </row>
    <row r="260" spans="1:8" ht="12.75">
      <c r="A260" s="334"/>
      <c r="B260" s="366" t="s">
        <v>1132</v>
      </c>
      <c r="C260" s="336"/>
      <c r="D260" s="337"/>
      <c r="E260" s="338"/>
      <c r="F260" s="339"/>
      <c r="G260" s="362"/>
      <c r="H260" s="341"/>
    </row>
    <row r="261" spans="1:8" ht="12.75">
      <c r="A261" s="334"/>
      <c r="B261" s="356"/>
      <c r="C261" s="336"/>
      <c r="D261" s="337"/>
      <c r="E261" s="338"/>
      <c r="F261" s="339"/>
      <c r="G261" s="362"/>
      <c r="H261" s="341"/>
    </row>
    <row r="262" spans="1:8" ht="12.75">
      <c r="A262" s="334"/>
      <c r="B262" s="356" t="s">
        <v>1133</v>
      </c>
      <c r="C262" s="336"/>
      <c r="D262" s="337"/>
      <c r="E262" s="338"/>
      <c r="F262" s="339"/>
      <c r="G262" s="362"/>
      <c r="H262" s="341"/>
    </row>
    <row r="263" spans="1:8" ht="12.75">
      <c r="A263" s="334"/>
      <c r="B263" s="367" t="s">
        <v>1134</v>
      </c>
      <c r="C263" s="336"/>
      <c r="D263" s="337"/>
      <c r="E263" s="338"/>
      <c r="F263" s="339"/>
      <c r="G263" s="362"/>
      <c r="H263" s="341"/>
    </row>
    <row r="264" spans="1:8" ht="12.75">
      <c r="A264" s="334"/>
      <c r="B264" s="367" t="s">
        <v>1135</v>
      </c>
      <c r="C264" s="336"/>
      <c r="D264" s="337"/>
      <c r="E264" s="338"/>
      <c r="F264" s="339"/>
      <c r="G264" s="362"/>
      <c r="H264" s="341"/>
    </row>
    <row r="265" spans="1:8" ht="12.75">
      <c r="A265" s="334"/>
      <c r="B265" s="356"/>
      <c r="C265" s="336"/>
      <c r="D265" s="337"/>
      <c r="E265" s="338"/>
      <c r="F265" s="339"/>
      <c r="G265" s="362"/>
      <c r="H265" s="341"/>
    </row>
    <row r="266" spans="1:8" ht="12.75">
      <c r="A266" s="334"/>
      <c r="B266" s="356" t="s">
        <v>1136</v>
      </c>
      <c r="C266" s="336"/>
      <c r="D266" s="337"/>
      <c r="E266" s="338"/>
      <c r="F266" s="339"/>
      <c r="G266" s="362"/>
      <c r="H266" s="341"/>
    </row>
    <row r="267" spans="1:8" ht="22.5">
      <c r="A267" s="334"/>
      <c r="B267" s="366" t="s">
        <v>1137</v>
      </c>
      <c r="C267" s="336"/>
      <c r="D267" s="337"/>
      <c r="E267" s="338"/>
      <c r="F267" s="339"/>
      <c r="G267" s="362"/>
      <c r="H267" s="341"/>
    </row>
    <row r="268" spans="1:8" ht="12.75">
      <c r="A268" s="334"/>
      <c r="B268" s="367" t="s">
        <v>1135</v>
      </c>
      <c r="C268" s="336"/>
      <c r="D268" s="337"/>
      <c r="E268" s="338"/>
      <c r="F268" s="339"/>
      <c r="G268" s="362"/>
      <c r="H268" s="341"/>
    </row>
    <row r="269" spans="1:8" ht="12.75">
      <c r="A269" s="334"/>
      <c r="B269" s="356"/>
      <c r="C269" s="336"/>
      <c r="D269" s="337"/>
      <c r="E269" s="338"/>
      <c r="F269" s="339"/>
      <c r="G269" s="362"/>
      <c r="H269" s="341"/>
    </row>
    <row r="270" spans="1:8" ht="12.75">
      <c r="A270" s="334"/>
      <c r="B270" s="356" t="s">
        <v>1138</v>
      </c>
      <c r="C270" s="336"/>
      <c r="D270" s="337"/>
      <c r="E270" s="338"/>
      <c r="F270" s="339"/>
      <c r="G270" s="362"/>
      <c r="H270" s="341"/>
    </row>
    <row r="271" spans="1:8" ht="12.75">
      <c r="A271" s="334"/>
      <c r="B271" s="367" t="s">
        <v>1139</v>
      </c>
      <c r="C271" s="336"/>
      <c r="D271" s="337"/>
      <c r="E271" s="338"/>
      <c r="F271" s="339"/>
      <c r="G271" s="362"/>
      <c r="H271" s="341"/>
    </row>
    <row r="272" spans="1:8" ht="12.75">
      <c r="A272" s="334"/>
      <c r="B272" s="366" t="s">
        <v>1140</v>
      </c>
      <c r="C272" s="336"/>
      <c r="D272" s="337"/>
      <c r="E272" s="338"/>
      <c r="F272" s="339"/>
      <c r="G272" s="362"/>
      <c r="H272" s="341"/>
    </row>
    <row r="273" spans="1:8" ht="12.75">
      <c r="A273" s="334"/>
      <c r="B273" s="356"/>
      <c r="C273" s="336"/>
      <c r="D273" s="337"/>
      <c r="E273" s="338"/>
      <c r="F273" s="339"/>
      <c r="G273" s="362"/>
      <c r="H273" s="341"/>
    </row>
    <row r="274" spans="1:8" ht="12.75">
      <c r="A274" s="334"/>
      <c r="B274" s="356" t="s">
        <v>1141</v>
      </c>
      <c r="C274" s="336"/>
      <c r="D274" s="337"/>
      <c r="E274" s="338"/>
      <c r="F274" s="339"/>
      <c r="G274" s="362"/>
      <c r="H274" s="341"/>
    </row>
    <row r="275" spans="1:8" ht="12.75">
      <c r="A275" s="334"/>
      <c r="B275" s="367" t="s">
        <v>1142</v>
      </c>
      <c r="C275" s="336"/>
      <c r="D275" s="337"/>
      <c r="E275" s="338"/>
      <c r="F275" s="339"/>
      <c r="G275" s="362"/>
      <c r="H275" s="341"/>
    </row>
    <row r="276" spans="1:8" ht="12.75">
      <c r="A276" s="334"/>
      <c r="B276" s="366" t="s">
        <v>1143</v>
      </c>
      <c r="C276" s="336"/>
      <c r="D276" s="337"/>
      <c r="E276" s="338"/>
      <c r="F276" s="339"/>
      <c r="G276" s="362"/>
      <c r="H276" s="341"/>
    </row>
    <row r="277" spans="1:8" ht="12.75">
      <c r="A277" s="334"/>
      <c r="B277" s="367" t="s">
        <v>1144</v>
      </c>
      <c r="C277" s="336"/>
      <c r="D277" s="337"/>
      <c r="E277" s="338"/>
      <c r="F277" s="339"/>
      <c r="G277" s="362"/>
      <c r="H277" s="341"/>
    </row>
    <row r="278" spans="1:8" ht="12.75">
      <c r="A278" s="334"/>
      <c r="B278" s="367" t="s">
        <v>1145</v>
      </c>
      <c r="C278" s="336"/>
      <c r="D278" s="337"/>
      <c r="E278" s="338"/>
      <c r="F278" s="339"/>
      <c r="G278" s="362"/>
      <c r="H278" s="341"/>
    </row>
    <row r="279" spans="1:8" ht="12.75">
      <c r="A279" s="334"/>
      <c r="B279" s="367"/>
      <c r="C279" s="336"/>
      <c r="D279" s="337"/>
      <c r="E279" s="338"/>
      <c r="F279" s="339"/>
      <c r="G279" s="362"/>
      <c r="H279" s="341"/>
    </row>
    <row r="280" spans="1:8" ht="12.75">
      <c r="A280" s="334"/>
      <c r="B280" s="368" t="s">
        <v>1146</v>
      </c>
      <c r="C280" s="336"/>
      <c r="D280" s="337"/>
      <c r="E280" s="338"/>
      <c r="F280" s="339"/>
      <c r="G280" s="362"/>
      <c r="H280" s="341"/>
    </row>
    <row r="281" spans="1:8" ht="12.75">
      <c r="A281" s="334"/>
      <c r="B281" s="367" t="s">
        <v>1147</v>
      </c>
      <c r="C281" s="336"/>
      <c r="D281" s="337"/>
      <c r="E281" s="338"/>
      <c r="F281" s="339"/>
      <c r="G281" s="362"/>
      <c r="H281" s="341"/>
    </row>
    <row r="282" spans="1:8" ht="12.75">
      <c r="A282" s="334"/>
      <c r="B282" s="367" t="s">
        <v>1148</v>
      </c>
      <c r="C282" s="336"/>
      <c r="D282" s="337"/>
      <c r="E282" s="338"/>
      <c r="F282" s="339"/>
      <c r="G282" s="362"/>
      <c r="H282" s="341"/>
    </row>
    <row r="283" spans="1:8" ht="12.75">
      <c r="A283" s="334"/>
      <c r="B283" s="367" t="s">
        <v>1149</v>
      </c>
      <c r="C283" s="336"/>
      <c r="D283" s="337"/>
      <c r="E283" s="338"/>
      <c r="F283" s="339"/>
      <c r="G283" s="362"/>
      <c r="H283" s="341"/>
    </row>
    <row r="284" spans="1:8" ht="12.75">
      <c r="A284" s="334"/>
      <c r="B284" s="367" t="s">
        <v>1150</v>
      </c>
      <c r="C284" s="336"/>
      <c r="D284" s="337"/>
      <c r="E284" s="338"/>
      <c r="F284" s="339"/>
      <c r="G284" s="362"/>
      <c r="H284" s="341"/>
    </row>
    <row r="285" spans="1:8" ht="12.75">
      <c r="A285" s="334"/>
      <c r="B285" s="367"/>
      <c r="C285" s="336"/>
      <c r="D285" s="337"/>
      <c r="E285" s="338"/>
      <c r="F285" s="339"/>
      <c r="G285" s="362"/>
      <c r="H285" s="341"/>
    </row>
    <row r="286" spans="1:8" ht="12.75">
      <c r="A286" s="334"/>
      <c r="B286" s="368" t="s">
        <v>1151</v>
      </c>
      <c r="C286" s="336"/>
      <c r="D286" s="337"/>
      <c r="E286" s="338"/>
      <c r="F286" s="339"/>
      <c r="G286" s="362"/>
      <c r="H286" s="341"/>
    </row>
    <row r="287" spans="1:8" ht="12.75">
      <c r="A287" s="334"/>
      <c r="B287" s="367" t="s">
        <v>1152</v>
      </c>
      <c r="C287" s="336"/>
      <c r="D287" s="337"/>
      <c r="E287" s="338"/>
      <c r="F287" s="339"/>
      <c r="G287" s="362"/>
      <c r="H287" s="341"/>
    </row>
    <row r="288" spans="1:8" ht="12.75">
      <c r="A288" s="334"/>
      <c r="B288" s="367" t="s">
        <v>1153</v>
      </c>
      <c r="C288" s="336"/>
      <c r="D288" s="337"/>
      <c r="E288" s="338"/>
      <c r="F288" s="339"/>
      <c r="G288" s="362"/>
      <c r="H288" s="341"/>
    </row>
    <row r="289" spans="1:8" ht="12.75">
      <c r="A289" s="334"/>
      <c r="B289" s="367"/>
      <c r="C289" s="336"/>
      <c r="D289" s="337"/>
      <c r="E289" s="338"/>
      <c r="F289" s="339"/>
      <c r="G289" s="362"/>
      <c r="H289" s="341"/>
    </row>
    <row r="290" spans="1:8" ht="12.75">
      <c r="A290" s="334"/>
      <c r="B290" s="368" t="s">
        <v>1154</v>
      </c>
      <c r="C290" s="336"/>
      <c r="D290" s="337"/>
      <c r="E290" s="338"/>
      <c r="F290" s="339"/>
      <c r="G290" s="362"/>
      <c r="H290" s="341"/>
    </row>
    <row r="291" spans="1:8" ht="12.75">
      <c r="A291" s="334"/>
      <c r="B291" s="367"/>
      <c r="C291" s="336"/>
      <c r="D291" s="337"/>
      <c r="E291" s="338"/>
      <c r="F291" s="339"/>
      <c r="G291" s="362"/>
      <c r="H291" s="341"/>
    </row>
    <row r="292" spans="1:8" ht="12.75">
      <c r="A292" s="334"/>
      <c r="B292" s="367"/>
      <c r="C292" s="336"/>
      <c r="D292" s="337"/>
      <c r="E292" s="338"/>
      <c r="F292" s="339"/>
      <c r="G292" s="362"/>
      <c r="H292" s="341"/>
    </row>
    <row r="293" spans="1:8" ht="12.75">
      <c r="A293" s="334" t="s">
        <v>1155</v>
      </c>
      <c r="B293" s="356" t="s">
        <v>1156</v>
      </c>
      <c r="C293" s="369" t="s">
        <v>634</v>
      </c>
      <c r="D293" s="370">
        <v>1</v>
      </c>
      <c r="E293" s="371"/>
      <c r="F293" s="360"/>
      <c r="G293" s="372">
        <f>E293*D293</f>
        <v>0</v>
      </c>
      <c r="H293" s="341">
        <f>D293*F293</f>
        <v>0</v>
      </c>
    </row>
    <row r="294" spans="1:8" ht="12.75">
      <c r="A294" s="373"/>
      <c r="B294" s="366"/>
      <c r="C294" s="369"/>
      <c r="D294" s="370"/>
      <c r="E294" s="338"/>
      <c r="F294" s="339"/>
      <c r="G294" s="340"/>
      <c r="H294" s="341"/>
    </row>
    <row r="295" spans="1:8" ht="12.75">
      <c r="A295" s="334"/>
      <c r="B295" s="367"/>
      <c r="C295" s="336"/>
      <c r="D295" s="337"/>
      <c r="E295" s="338"/>
      <c r="F295" s="339"/>
      <c r="G295" s="362"/>
      <c r="H295" s="341"/>
    </row>
    <row r="296" spans="1:8" ht="12.75">
      <c r="A296" s="334" t="s">
        <v>1157</v>
      </c>
      <c r="B296" s="356" t="s">
        <v>1158</v>
      </c>
      <c r="C296" s="369" t="s">
        <v>634</v>
      </c>
      <c r="D296" s="370">
        <v>1</v>
      </c>
      <c r="E296" s="371"/>
      <c r="F296" s="360"/>
      <c r="G296" s="372">
        <f>E296*D296</f>
        <v>0</v>
      </c>
      <c r="H296" s="341">
        <f>D296*F296</f>
        <v>0</v>
      </c>
    </row>
    <row r="297" spans="1:8" ht="12.75">
      <c r="A297" s="373"/>
      <c r="B297" s="366" t="s">
        <v>1159</v>
      </c>
      <c r="C297" s="369"/>
      <c r="D297" s="370"/>
      <c r="E297" s="338"/>
      <c r="F297" s="339"/>
      <c r="G297" s="340"/>
      <c r="H297" s="341"/>
    </row>
    <row r="298" spans="1:8" ht="12.75">
      <c r="A298" s="334"/>
      <c r="B298" s="367"/>
      <c r="C298" s="336"/>
      <c r="D298" s="337"/>
      <c r="E298" s="338"/>
      <c r="F298" s="339"/>
      <c r="G298" s="362"/>
      <c r="H298" s="341"/>
    </row>
    <row r="299" spans="1:8" ht="12.75">
      <c r="A299" s="334" t="s">
        <v>1160</v>
      </c>
      <c r="B299" s="356" t="s">
        <v>1161</v>
      </c>
      <c r="C299" s="369" t="s">
        <v>634</v>
      </c>
      <c r="D299" s="370">
        <v>1</v>
      </c>
      <c r="E299" s="371"/>
      <c r="F299" s="360"/>
      <c r="G299" s="372">
        <f>E299*D299</f>
        <v>0</v>
      </c>
      <c r="H299" s="341">
        <f>D299*F299</f>
        <v>0</v>
      </c>
    </row>
    <row r="300" spans="1:8" ht="12.75">
      <c r="A300" s="373"/>
      <c r="B300" s="366" t="s">
        <v>1162</v>
      </c>
      <c r="C300" s="369"/>
      <c r="D300" s="370"/>
      <c r="E300" s="338"/>
      <c r="F300" s="339"/>
      <c r="G300" s="340"/>
      <c r="H300" s="341"/>
    </row>
    <row r="301" spans="1:8" ht="12.75">
      <c r="A301" s="373"/>
      <c r="B301" s="374"/>
      <c r="C301" s="369"/>
      <c r="D301" s="370"/>
      <c r="E301" s="338"/>
      <c r="F301" s="339"/>
      <c r="G301" s="340"/>
      <c r="H301" s="341"/>
    </row>
    <row r="302" spans="1:8" ht="12.75">
      <c r="A302" s="334" t="s">
        <v>1163</v>
      </c>
      <c r="B302" s="375" t="s">
        <v>1164</v>
      </c>
      <c r="C302" s="369" t="s">
        <v>634</v>
      </c>
      <c r="D302" s="370">
        <f>1+1+1</f>
        <v>3</v>
      </c>
      <c r="E302" s="371"/>
      <c r="F302" s="360"/>
      <c r="G302" s="372">
        <f>E302*D302</f>
        <v>0</v>
      </c>
      <c r="H302" s="341">
        <f>D302*F302</f>
        <v>0</v>
      </c>
    </row>
    <row r="303" spans="1:8" ht="12.75">
      <c r="A303" s="373"/>
      <c r="B303" s="376" t="s">
        <v>1165</v>
      </c>
      <c r="C303" s="369"/>
      <c r="D303" s="370"/>
      <c r="E303" s="338"/>
      <c r="F303" s="339"/>
      <c r="G303" s="340"/>
      <c r="H303" s="341"/>
    </row>
    <row r="304" spans="1:8" ht="12.75">
      <c r="A304" s="334"/>
      <c r="B304" s="367"/>
      <c r="C304" s="336"/>
      <c r="D304" s="337"/>
      <c r="E304" s="338"/>
      <c r="F304" s="339"/>
      <c r="G304" s="362"/>
      <c r="H304" s="341"/>
    </row>
    <row r="305" spans="1:8" ht="12.75">
      <c r="A305" s="334" t="s">
        <v>1166</v>
      </c>
      <c r="B305" s="375" t="s">
        <v>1164</v>
      </c>
      <c r="C305" s="369" t="s">
        <v>634</v>
      </c>
      <c r="D305" s="370">
        <f>1+1+1+1</f>
        <v>4</v>
      </c>
      <c r="E305" s="371"/>
      <c r="F305" s="360"/>
      <c r="G305" s="372">
        <f>E305*D305</f>
        <v>0</v>
      </c>
      <c r="H305" s="341">
        <f>D305*F305</f>
        <v>0</v>
      </c>
    </row>
    <row r="306" spans="1:8" ht="12.75">
      <c r="A306" s="373"/>
      <c r="B306" s="376" t="s">
        <v>1167</v>
      </c>
      <c r="C306" s="369"/>
      <c r="D306" s="370"/>
      <c r="E306" s="338"/>
      <c r="F306" s="339"/>
      <c r="G306" s="340"/>
      <c r="H306" s="341"/>
    </row>
    <row r="307" spans="1:8" ht="12.75">
      <c r="A307" s="373"/>
      <c r="B307" s="376"/>
      <c r="C307" s="369"/>
      <c r="D307" s="370"/>
      <c r="E307" s="338"/>
      <c r="F307" s="339"/>
      <c r="G307" s="340"/>
      <c r="H307" s="341"/>
    </row>
    <row r="308" spans="1:8" ht="12.75">
      <c r="A308" s="334" t="s">
        <v>1168</v>
      </c>
      <c r="B308" s="356" t="s">
        <v>1169</v>
      </c>
      <c r="C308" s="369" t="s">
        <v>634</v>
      </c>
      <c r="D308" s="370">
        <f>1+1+1+1</f>
        <v>4</v>
      </c>
      <c r="E308" s="371"/>
      <c r="F308" s="360"/>
      <c r="G308" s="372">
        <f>E308*D308</f>
        <v>0</v>
      </c>
      <c r="H308" s="341">
        <f>D308*F308</f>
        <v>0</v>
      </c>
    </row>
    <row r="309" spans="1:8" ht="12.75">
      <c r="A309" s="377"/>
      <c r="B309" s="335" t="s">
        <v>1170</v>
      </c>
      <c r="C309" s="369"/>
      <c r="D309" s="358"/>
      <c r="E309" s="378"/>
      <c r="F309" s="379"/>
      <c r="G309" s="372"/>
      <c r="H309" s="341"/>
    </row>
    <row r="310" spans="1:8" ht="12.75">
      <c r="A310" s="334"/>
      <c r="B310" s="367"/>
      <c r="C310" s="336"/>
      <c r="D310" s="337"/>
      <c r="E310" s="338"/>
      <c r="F310" s="339"/>
      <c r="G310" s="362"/>
      <c r="H310" s="341"/>
    </row>
    <row r="311" spans="1:8" ht="12.75">
      <c r="A311" s="334" t="s">
        <v>1171</v>
      </c>
      <c r="B311" s="356" t="s">
        <v>1169</v>
      </c>
      <c r="C311" s="369" t="s">
        <v>634</v>
      </c>
      <c r="D311" s="358">
        <f>1+1+1+1</f>
        <v>4</v>
      </c>
      <c r="E311" s="371"/>
      <c r="F311" s="360"/>
      <c r="G311" s="372">
        <f>E311*D311</f>
        <v>0</v>
      </c>
      <c r="H311" s="341">
        <f>D311*F311</f>
        <v>0</v>
      </c>
    </row>
    <row r="312" spans="1:8" ht="12.75">
      <c r="A312" s="377"/>
      <c r="B312" s="335" t="s">
        <v>1172</v>
      </c>
      <c r="C312" s="369"/>
      <c r="D312" s="358"/>
      <c r="E312" s="378"/>
      <c r="F312" s="379"/>
      <c r="G312" s="372"/>
      <c r="H312" s="341"/>
    </row>
    <row r="313" spans="1:8" ht="12.75">
      <c r="A313" s="334"/>
      <c r="B313" s="367"/>
      <c r="C313" s="336"/>
      <c r="D313" s="337"/>
      <c r="E313" s="338"/>
      <c r="F313" s="339"/>
      <c r="G313" s="362"/>
      <c r="H313" s="341"/>
    </row>
    <row r="314" spans="1:8" ht="12.75">
      <c r="A314" s="334" t="s">
        <v>1173</v>
      </c>
      <c r="B314" s="356" t="s">
        <v>1174</v>
      </c>
      <c r="C314" s="369" t="s">
        <v>864</v>
      </c>
      <c r="D314" s="370">
        <f>2+2+2+2</f>
        <v>8</v>
      </c>
      <c r="E314" s="371"/>
      <c r="F314" s="360"/>
      <c r="G314" s="372">
        <f>E314*D314</f>
        <v>0</v>
      </c>
      <c r="H314" s="341">
        <f>D314*F314</f>
        <v>0</v>
      </c>
    </row>
    <row r="315" spans="1:8" ht="12.75">
      <c r="A315" s="373"/>
      <c r="B315" s="335" t="s">
        <v>1165</v>
      </c>
      <c r="C315" s="369"/>
      <c r="D315" s="370"/>
      <c r="E315" s="338"/>
      <c r="F315" s="339"/>
      <c r="G315" s="340"/>
      <c r="H315" s="341"/>
    </row>
    <row r="316" spans="1:8" ht="12.75">
      <c r="A316" s="334"/>
      <c r="B316" s="367"/>
      <c r="C316" s="336"/>
      <c r="D316" s="337"/>
      <c r="E316" s="338"/>
      <c r="F316" s="339"/>
      <c r="G316" s="362"/>
      <c r="H316" s="341"/>
    </row>
    <row r="317" spans="1:8" ht="12.75">
      <c r="A317" s="334" t="s">
        <v>1175</v>
      </c>
      <c r="B317" s="356" t="s">
        <v>1174</v>
      </c>
      <c r="C317" s="369" t="s">
        <v>864</v>
      </c>
      <c r="D317" s="370">
        <f>2+2+2+2</f>
        <v>8</v>
      </c>
      <c r="E317" s="371"/>
      <c r="F317" s="360"/>
      <c r="G317" s="372">
        <f>E317*D317</f>
        <v>0</v>
      </c>
      <c r="H317" s="341">
        <f>D317*F317</f>
        <v>0</v>
      </c>
    </row>
    <row r="318" spans="1:8" ht="12.75">
      <c r="A318" s="373"/>
      <c r="B318" s="335" t="s">
        <v>1167</v>
      </c>
      <c r="C318" s="369"/>
      <c r="D318" s="370"/>
      <c r="E318" s="338"/>
      <c r="F318" s="339"/>
      <c r="G318" s="340"/>
      <c r="H318" s="341"/>
    </row>
    <row r="319" spans="1:8" ht="12.75">
      <c r="A319" s="373"/>
      <c r="B319" s="335"/>
      <c r="C319" s="369"/>
      <c r="D319" s="370"/>
      <c r="E319" s="338"/>
      <c r="F319" s="339"/>
      <c r="G319" s="340"/>
      <c r="H319" s="341"/>
    </row>
    <row r="320" spans="1:8" ht="14.25">
      <c r="A320" s="334" t="s">
        <v>1176</v>
      </c>
      <c r="B320" s="380" t="s">
        <v>1177</v>
      </c>
      <c r="C320" s="357" t="s">
        <v>1178</v>
      </c>
      <c r="D320" s="370">
        <v>52</v>
      </c>
      <c r="E320" s="371"/>
      <c r="F320" s="360"/>
      <c r="G320" s="372">
        <f>E320*D320</f>
        <v>0</v>
      </c>
      <c r="H320" s="341">
        <f>D320*F320</f>
        <v>0</v>
      </c>
    </row>
    <row r="321" spans="1:8" ht="12.75">
      <c r="A321" s="377"/>
      <c r="B321" s="381" t="s">
        <v>1179</v>
      </c>
      <c r="C321" s="357"/>
      <c r="D321" s="382"/>
      <c r="E321" s="364"/>
      <c r="F321" s="364"/>
      <c r="G321" s="364"/>
      <c r="H321" s="364"/>
    </row>
    <row r="322" spans="1:8" ht="14.25">
      <c r="A322" s="377"/>
      <c r="B322" s="380" t="s">
        <v>1177</v>
      </c>
      <c r="C322" s="357" t="s">
        <v>1178</v>
      </c>
      <c r="D322" s="370">
        <v>36</v>
      </c>
      <c r="E322" s="371"/>
      <c r="F322" s="360"/>
      <c r="G322" s="372">
        <f>E322*D322</f>
        <v>0</v>
      </c>
      <c r="H322" s="341">
        <f>D322*F322</f>
        <v>0</v>
      </c>
    </row>
    <row r="323" spans="1:8" ht="12.75">
      <c r="A323" s="377"/>
      <c r="B323" s="381" t="s">
        <v>1180</v>
      </c>
      <c r="C323" s="357"/>
      <c r="D323" s="370"/>
      <c r="E323" s="338"/>
      <c r="F323" s="339"/>
      <c r="G323" s="340"/>
      <c r="H323" s="341"/>
    </row>
    <row r="324" spans="1:8" ht="12.75">
      <c r="A324" s="377"/>
      <c r="B324" s="381"/>
      <c r="C324" s="357"/>
      <c r="D324" s="370"/>
      <c r="E324" s="338"/>
      <c r="F324" s="339"/>
      <c r="G324" s="340"/>
      <c r="H324" s="341"/>
    </row>
    <row r="325" spans="1:8" ht="12.75">
      <c r="A325" s="334" t="s">
        <v>1181</v>
      </c>
      <c r="B325" s="368" t="s">
        <v>1182</v>
      </c>
      <c r="C325" s="336" t="s">
        <v>864</v>
      </c>
      <c r="D325" s="370">
        <f>3+2+2</f>
        <v>7</v>
      </c>
      <c r="E325" s="371"/>
      <c r="F325" s="360"/>
      <c r="G325" s="372">
        <f>E325*D325</f>
        <v>0</v>
      </c>
      <c r="H325" s="341">
        <f>D325*F325</f>
        <v>0</v>
      </c>
    </row>
    <row r="326" spans="1:8" ht="12.75">
      <c r="A326" s="377"/>
      <c r="B326" s="381" t="s">
        <v>1165</v>
      </c>
      <c r="C326" s="336"/>
      <c r="D326" s="370"/>
      <c r="E326" s="338"/>
      <c r="F326" s="339"/>
      <c r="G326" s="340"/>
      <c r="H326" s="341"/>
    </row>
    <row r="327" spans="1:8" ht="12.75">
      <c r="A327" s="334"/>
      <c r="B327" s="367"/>
      <c r="C327" s="336"/>
      <c r="D327" s="337"/>
      <c r="E327" s="338"/>
      <c r="F327" s="339"/>
      <c r="G327" s="362"/>
      <c r="H327" s="341"/>
    </row>
    <row r="328" spans="1:8" ht="12.75">
      <c r="A328" s="334" t="s">
        <v>1183</v>
      </c>
      <c r="B328" s="368" t="s">
        <v>1182</v>
      </c>
      <c r="C328" s="336" t="s">
        <v>864</v>
      </c>
      <c r="D328" s="370">
        <f>4+2</f>
        <v>6</v>
      </c>
      <c r="E328" s="371"/>
      <c r="F328" s="360"/>
      <c r="G328" s="372">
        <f>E328*D328</f>
        <v>0</v>
      </c>
      <c r="H328" s="341">
        <f>D328*F328</f>
        <v>0</v>
      </c>
    </row>
    <row r="329" spans="1:8" ht="12.75">
      <c r="A329" s="377"/>
      <c r="B329" s="381" t="s">
        <v>1167</v>
      </c>
      <c r="C329" s="336"/>
      <c r="D329" s="370"/>
      <c r="E329" s="338"/>
      <c r="F329" s="339"/>
      <c r="G329" s="340"/>
      <c r="H329" s="341"/>
    </row>
    <row r="330" spans="1:8" ht="12.75">
      <c r="A330" s="334"/>
      <c r="B330" s="367"/>
      <c r="C330" s="336"/>
      <c r="D330" s="337"/>
      <c r="E330" s="338"/>
      <c r="F330" s="339"/>
      <c r="G330" s="362"/>
      <c r="H330" s="341"/>
    </row>
    <row r="331" spans="1:8" ht="12.75">
      <c r="A331" s="334" t="s">
        <v>1184</v>
      </c>
      <c r="B331" s="368" t="s">
        <v>1182</v>
      </c>
      <c r="C331" s="336" t="s">
        <v>864</v>
      </c>
      <c r="D331" s="370">
        <f>2</f>
        <v>2</v>
      </c>
      <c r="E331" s="371"/>
      <c r="F331" s="360"/>
      <c r="G331" s="372">
        <f>E331*D331</f>
        <v>0</v>
      </c>
      <c r="H331" s="341">
        <f>D331*F331</f>
        <v>0</v>
      </c>
    </row>
    <row r="332" spans="1:8" ht="12.75">
      <c r="A332" s="377"/>
      <c r="B332" s="381" t="s">
        <v>1167</v>
      </c>
      <c r="C332" s="336"/>
      <c r="D332" s="370"/>
      <c r="E332" s="338"/>
      <c r="F332" s="339"/>
      <c r="G332" s="340"/>
      <c r="H332" s="341"/>
    </row>
    <row r="333" spans="1:8" ht="12.75">
      <c r="A333" s="377"/>
      <c r="B333" s="381"/>
      <c r="C333" s="336"/>
      <c r="D333" s="370"/>
      <c r="E333" s="338"/>
      <c r="F333" s="339"/>
      <c r="G333" s="340"/>
      <c r="H333" s="341"/>
    </row>
    <row r="334" spans="1:8" ht="12.75">
      <c r="A334" s="334" t="s">
        <v>1185</v>
      </c>
      <c r="B334" s="368" t="s">
        <v>1186</v>
      </c>
      <c r="C334" s="336" t="s">
        <v>634</v>
      </c>
      <c r="D334" s="370">
        <v>1</v>
      </c>
      <c r="E334" s="371"/>
      <c r="F334" s="360"/>
      <c r="G334" s="372">
        <f>E334*D334</f>
        <v>0</v>
      </c>
      <c r="H334" s="341">
        <f>D334*F334</f>
        <v>0</v>
      </c>
    </row>
    <row r="335" spans="1:8" ht="12.75">
      <c r="A335" s="377"/>
      <c r="B335" s="381" t="s">
        <v>1187</v>
      </c>
      <c r="C335" s="336"/>
      <c r="D335" s="370"/>
      <c r="E335" s="338"/>
      <c r="F335" s="339"/>
      <c r="G335" s="340"/>
      <c r="H335" s="341"/>
    </row>
    <row r="336" spans="1:8" ht="12.75">
      <c r="A336" s="377"/>
      <c r="B336" s="381"/>
      <c r="C336" s="336"/>
      <c r="D336" s="370"/>
      <c r="E336" s="338"/>
      <c r="F336" s="339"/>
      <c r="G336" s="340"/>
      <c r="H336" s="341"/>
    </row>
    <row r="337" spans="1:8" ht="14.25">
      <c r="A337" s="334" t="s">
        <v>1188</v>
      </c>
      <c r="B337" s="375" t="s">
        <v>1189</v>
      </c>
      <c r="C337" s="357" t="s">
        <v>1178</v>
      </c>
      <c r="D337" s="383" t="s">
        <v>405</v>
      </c>
      <c r="E337" s="371"/>
      <c r="F337" s="360"/>
      <c r="G337" s="372">
        <f>E337*D337</f>
        <v>0</v>
      </c>
      <c r="H337" s="341">
        <f>D337*F337</f>
        <v>0</v>
      </c>
    </row>
    <row r="338" spans="1:8" ht="12.75">
      <c r="A338" s="377"/>
      <c r="B338" s="381"/>
      <c r="C338" s="357"/>
      <c r="D338" s="383"/>
      <c r="E338" s="338"/>
      <c r="F338" s="339"/>
      <c r="G338" s="340"/>
      <c r="H338" s="341"/>
    </row>
    <row r="339" spans="1:8" ht="12.75">
      <c r="A339" s="377"/>
      <c r="B339" s="381"/>
      <c r="C339" s="357"/>
      <c r="D339" s="383"/>
      <c r="E339" s="338"/>
      <c r="F339" s="339"/>
      <c r="G339" s="340"/>
      <c r="H339" s="341"/>
    </row>
    <row r="340" spans="1:8" ht="14.25">
      <c r="A340" s="334" t="s">
        <v>1190</v>
      </c>
      <c r="B340" s="375" t="s">
        <v>1191</v>
      </c>
      <c r="C340" s="357" t="s">
        <v>1178</v>
      </c>
      <c r="D340" s="383" t="s">
        <v>1192</v>
      </c>
      <c r="E340" s="371"/>
      <c r="F340" s="360"/>
      <c r="G340" s="372">
        <f>E340*D340</f>
        <v>0</v>
      </c>
      <c r="H340" s="341">
        <f>D340*F340</f>
        <v>0</v>
      </c>
    </row>
    <row r="341" spans="1:8" ht="12.75">
      <c r="A341" s="377"/>
      <c r="B341" s="381"/>
      <c r="C341" s="357"/>
      <c r="D341" s="383"/>
      <c r="E341" s="338"/>
      <c r="F341" s="339"/>
      <c r="G341" s="340"/>
      <c r="H341" s="341"/>
    </row>
    <row r="342" spans="1:8" ht="12.75">
      <c r="A342" s="377"/>
      <c r="B342" s="381"/>
      <c r="C342" s="357"/>
      <c r="D342" s="383"/>
      <c r="E342" s="338"/>
      <c r="F342" s="339"/>
      <c r="G342" s="340"/>
      <c r="H342" s="341"/>
    </row>
    <row r="343" spans="1:8" ht="12.75">
      <c r="A343" s="334" t="s">
        <v>1193</v>
      </c>
      <c r="B343" s="375" t="s">
        <v>1194</v>
      </c>
      <c r="C343" s="357" t="s">
        <v>634</v>
      </c>
      <c r="D343" s="383" t="s">
        <v>918</v>
      </c>
      <c r="E343" s="371"/>
      <c r="F343" s="360"/>
      <c r="G343" s="372">
        <f>E343*D343</f>
        <v>0</v>
      </c>
      <c r="H343" s="341">
        <f>D343*F343</f>
        <v>0</v>
      </c>
    </row>
    <row r="344" spans="1:8" ht="12.75">
      <c r="A344" s="377"/>
      <c r="B344" s="381"/>
      <c r="C344" s="357"/>
      <c r="D344" s="383"/>
      <c r="E344" s="338"/>
      <c r="F344" s="339"/>
      <c r="G344" s="340"/>
      <c r="H344" s="341"/>
    </row>
    <row r="345" spans="1:8" ht="12.75">
      <c r="A345" s="334"/>
      <c r="B345" s="367"/>
      <c r="C345" s="336"/>
      <c r="D345" s="336"/>
      <c r="E345" s="338"/>
      <c r="F345" s="339"/>
      <c r="G345" s="340"/>
      <c r="H345" s="341"/>
    </row>
    <row r="346" spans="1:8" ht="12.75">
      <c r="A346" s="334" t="s">
        <v>1195</v>
      </c>
      <c r="B346" s="335" t="s">
        <v>1196</v>
      </c>
      <c r="C346" s="369" t="s">
        <v>695</v>
      </c>
      <c r="D346" s="369">
        <v>60</v>
      </c>
      <c r="E346" s="371"/>
      <c r="F346" s="360"/>
      <c r="G346" s="372">
        <f>E346*D346</f>
        <v>0</v>
      </c>
      <c r="H346" s="341">
        <f>D346*F346</f>
        <v>0</v>
      </c>
    </row>
    <row r="347" spans="1:8" ht="12.75">
      <c r="A347" s="334"/>
      <c r="B347" s="335" t="s">
        <v>1197</v>
      </c>
      <c r="C347" s="336"/>
      <c r="D347" s="336"/>
      <c r="E347" s="338"/>
      <c r="F347" s="339"/>
      <c r="G347" s="340"/>
      <c r="H347" s="341"/>
    </row>
    <row r="348" spans="1:8" ht="12.75">
      <c r="A348" s="377"/>
      <c r="B348" s="381"/>
      <c r="C348" s="336"/>
      <c r="D348" s="370"/>
      <c r="E348" s="338"/>
      <c r="F348" s="339"/>
      <c r="G348" s="340"/>
      <c r="H348" s="341"/>
    </row>
    <row r="349" spans="1:8" ht="18">
      <c r="A349" s="384" t="s">
        <v>918</v>
      </c>
      <c r="B349" s="385" t="s">
        <v>1198</v>
      </c>
      <c r="C349" s="386"/>
      <c r="D349" s="387"/>
      <c r="E349" s="388"/>
      <c r="F349" s="388"/>
      <c r="G349" s="389">
        <f>SUM(G12:G348)</f>
        <v>0</v>
      </c>
      <c r="H349" s="390">
        <f>SUM(H12:H348)</f>
        <v>0</v>
      </c>
    </row>
    <row r="350" spans="1:8" ht="12.75">
      <c r="A350" s="334"/>
      <c r="B350" s="335"/>
      <c r="C350" s="336"/>
      <c r="D350" s="337"/>
      <c r="E350" s="338"/>
      <c r="F350" s="339"/>
      <c r="G350" s="340"/>
      <c r="H350" s="341"/>
    </row>
    <row r="351" spans="1:8" ht="12.75">
      <c r="A351" s="334"/>
      <c r="B351" s="335"/>
      <c r="C351" s="336"/>
      <c r="D351" s="337"/>
      <c r="E351" s="338"/>
      <c r="F351" s="339"/>
      <c r="G351" s="340"/>
      <c r="H351" s="341"/>
    </row>
    <row r="352" spans="1:8" ht="18">
      <c r="A352" s="342" t="s">
        <v>1199</v>
      </c>
      <c r="B352" s="343" t="s">
        <v>919</v>
      </c>
      <c r="C352" s="344"/>
      <c r="D352" s="345"/>
      <c r="E352" s="346"/>
      <c r="F352" s="347"/>
      <c r="G352" s="347"/>
      <c r="H352" s="347"/>
    </row>
    <row r="353" spans="1:8" ht="12.75">
      <c r="A353" s="348"/>
      <c r="B353" s="349" t="s">
        <v>1200</v>
      </c>
      <c r="C353" s="350"/>
      <c r="D353" s="351"/>
      <c r="E353" s="352"/>
      <c r="F353" s="353"/>
      <c r="G353" s="354"/>
      <c r="H353" s="355"/>
    </row>
    <row r="354" spans="1:8" ht="12.75">
      <c r="A354" s="334"/>
      <c r="B354" s="335"/>
      <c r="C354" s="336"/>
      <c r="D354" s="337"/>
      <c r="E354" s="338"/>
      <c r="F354" s="339"/>
      <c r="G354" s="340"/>
      <c r="H354" s="341"/>
    </row>
    <row r="355" spans="1:8" ht="12.75">
      <c r="A355" s="334"/>
      <c r="B355" s="335"/>
      <c r="C355" s="336"/>
      <c r="D355" s="337"/>
      <c r="E355" s="338"/>
      <c r="F355" s="339"/>
      <c r="G355" s="340"/>
      <c r="H355" s="341"/>
    </row>
    <row r="356" spans="1:8" ht="12.75">
      <c r="A356" s="334" t="s">
        <v>1201</v>
      </c>
      <c r="B356" s="375" t="s">
        <v>1202</v>
      </c>
      <c r="C356" s="369" t="s">
        <v>634</v>
      </c>
      <c r="D356" s="370">
        <v>1</v>
      </c>
      <c r="E356" s="371"/>
      <c r="F356" s="360"/>
      <c r="G356" s="372">
        <f>E356*D356</f>
        <v>0</v>
      </c>
      <c r="H356" s="341">
        <f>D356*F356</f>
        <v>0</v>
      </c>
    </row>
    <row r="357" spans="1:8" ht="12.75">
      <c r="A357" s="373"/>
      <c r="B357" s="376"/>
      <c r="C357" s="369"/>
      <c r="D357" s="370"/>
      <c r="E357" s="338"/>
      <c r="F357" s="339"/>
      <c r="G357" s="340"/>
      <c r="H357" s="341"/>
    </row>
    <row r="358" spans="1:8" ht="12.75">
      <c r="A358" s="373"/>
      <c r="B358" s="376"/>
      <c r="C358" s="369"/>
      <c r="D358" s="370"/>
      <c r="E358" s="338"/>
      <c r="F358" s="339"/>
      <c r="G358" s="340"/>
      <c r="H358" s="341"/>
    </row>
    <row r="359" spans="1:8" ht="12.75">
      <c r="A359" s="334" t="s">
        <v>1203</v>
      </c>
      <c r="B359" s="356" t="s">
        <v>1158</v>
      </c>
      <c r="C359" s="369" t="s">
        <v>634</v>
      </c>
      <c r="D359" s="370">
        <v>1</v>
      </c>
      <c r="E359" s="371"/>
      <c r="F359" s="360"/>
      <c r="G359" s="372">
        <f>E359*D359</f>
        <v>0</v>
      </c>
      <c r="H359" s="341">
        <f>D359*F359</f>
        <v>0</v>
      </c>
    </row>
    <row r="360" spans="1:8" ht="12.75">
      <c r="A360" s="373"/>
      <c r="B360" s="366" t="s">
        <v>1204</v>
      </c>
      <c r="C360" s="369"/>
      <c r="D360" s="370"/>
      <c r="E360" s="338"/>
      <c r="F360" s="339"/>
      <c r="G360" s="340"/>
      <c r="H360" s="341"/>
    </row>
    <row r="361" spans="1:8" ht="12.75">
      <c r="A361" s="373"/>
      <c r="B361" s="376"/>
      <c r="C361" s="369"/>
      <c r="D361" s="370"/>
      <c r="E361" s="338"/>
      <c r="F361" s="339"/>
      <c r="G361" s="340"/>
      <c r="H361" s="341"/>
    </row>
    <row r="362" spans="1:8" ht="12.75">
      <c r="A362" s="334" t="s">
        <v>1205</v>
      </c>
      <c r="B362" s="356" t="s">
        <v>1206</v>
      </c>
      <c r="C362" s="369" t="s">
        <v>634</v>
      </c>
      <c r="D362" s="370">
        <v>1</v>
      </c>
      <c r="E362" s="371"/>
      <c r="F362" s="360"/>
      <c r="G362" s="372">
        <f>E362*D362</f>
        <v>0</v>
      </c>
      <c r="H362" s="341">
        <f>D362*F362</f>
        <v>0</v>
      </c>
    </row>
    <row r="363" spans="1:8" ht="12.75">
      <c r="A363" s="373"/>
      <c r="B363" s="366" t="s">
        <v>1207</v>
      </c>
      <c r="C363" s="369"/>
      <c r="D363" s="370"/>
      <c r="E363" s="338"/>
      <c r="F363" s="339"/>
      <c r="G363" s="340"/>
      <c r="H363" s="341"/>
    </row>
    <row r="364" spans="1:8" ht="12.75">
      <c r="A364" s="373"/>
      <c r="B364" s="376"/>
      <c r="C364" s="369"/>
      <c r="D364" s="370"/>
      <c r="E364" s="338"/>
      <c r="F364" s="339"/>
      <c r="G364" s="340"/>
      <c r="H364" s="341"/>
    </row>
    <row r="365" spans="1:8" ht="12.75">
      <c r="A365" s="334" t="s">
        <v>1208</v>
      </c>
      <c r="B365" s="356" t="s">
        <v>1161</v>
      </c>
      <c r="C365" s="369" t="s">
        <v>634</v>
      </c>
      <c r="D365" s="370">
        <v>1</v>
      </c>
      <c r="E365" s="371"/>
      <c r="F365" s="360"/>
      <c r="G365" s="372">
        <f>E365*D365</f>
        <v>0</v>
      </c>
      <c r="H365" s="341">
        <f>D365*F365</f>
        <v>0</v>
      </c>
    </row>
    <row r="366" spans="1:8" ht="12.75">
      <c r="A366" s="373"/>
      <c r="B366" s="366" t="s">
        <v>1162</v>
      </c>
      <c r="C366" s="369"/>
      <c r="D366" s="370"/>
      <c r="E366" s="338"/>
      <c r="F366" s="339"/>
      <c r="G366" s="340"/>
      <c r="H366" s="341"/>
    </row>
    <row r="367" spans="1:8" ht="12.75">
      <c r="A367" s="373"/>
      <c r="B367" s="366"/>
      <c r="C367" s="369"/>
      <c r="D367" s="370"/>
      <c r="E367" s="338"/>
      <c r="F367" s="339"/>
      <c r="G367" s="340"/>
      <c r="H367" s="341"/>
    </row>
    <row r="368" spans="1:8" ht="12.75">
      <c r="A368" s="334" t="s">
        <v>1209</v>
      </c>
      <c r="B368" s="375" t="s">
        <v>1164</v>
      </c>
      <c r="C368" s="369" t="s">
        <v>634</v>
      </c>
      <c r="D368" s="370">
        <f>1+1+1+1</f>
        <v>4</v>
      </c>
      <c r="E368" s="371"/>
      <c r="F368" s="360"/>
      <c r="G368" s="372">
        <f>E368*D368</f>
        <v>0</v>
      </c>
      <c r="H368" s="341">
        <f>D368*F368</f>
        <v>0</v>
      </c>
    </row>
    <row r="369" spans="1:8" ht="12.75">
      <c r="A369" s="373"/>
      <c r="B369" s="376" t="s">
        <v>1165</v>
      </c>
      <c r="C369" s="369"/>
      <c r="D369" s="370"/>
      <c r="E369" s="338"/>
      <c r="F369" s="339"/>
      <c r="G369" s="340"/>
      <c r="H369" s="341"/>
    </row>
    <row r="370" spans="1:8" ht="12.75">
      <c r="A370" s="334"/>
      <c r="B370" s="335"/>
      <c r="C370" s="336"/>
      <c r="D370" s="337"/>
      <c r="E370" s="338"/>
      <c r="F370" s="339"/>
      <c r="G370" s="340"/>
      <c r="H370" s="341"/>
    </row>
    <row r="371" spans="1:8" ht="12.75">
      <c r="A371" s="334" t="s">
        <v>1210</v>
      </c>
      <c r="B371" s="375" t="s">
        <v>1164</v>
      </c>
      <c r="C371" s="369" t="s">
        <v>634</v>
      </c>
      <c r="D371" s="370">
        <f>1+1+1+1</f>
        <v>4</v>
      </c>
      <c r="E371" s="371"/>
      <c r="F371" s="360"/>
      <c r="G371" s="372">
        <f>E371*D371</f>
        <v>0</v>
      </c>
      <c r="H371" s="341">
        <f>D371*F371</f>
        <v>0</v>
      </c>
    </row>
    <row r="372" spans="1:8" ht="12.75">
      <c r="A372" s="373"/>
      <c r="B372" s="376" t="s">
        <v>1167</v>
      </c>
      <c r="C372" s="369"/>
      <c r="D372" s="370"/>
      <c r="E372" s="338"/>
      <c r="F372" s="339"/>
      <c r="G372" s="340"/>
      <c r="H372" s="341"/>
    </row>
    <row r="373" spans="1:8" ht="12.75">
      <c r="A373" s="373"/>
      <c r="B373" s="376"/>
      <c r="C373" s="369"/>
      <c r="D373" s="370"/>
      <c r="E373" s="338"/>
      <c r="F373" s="339"/>
      <c r="G373" s="340"/>
      <c r="H373" s="341"/>
    </row>
    <row r="374" spans="1:8" ht="12.75">
      <c r="A374" s="334" t="s">
        <v>1211</v>
      </c>
      <c r="B374" s="375" t="s">
        <v>1164</v>
      </c>
      <c r="C374" s="369" t="s">
        <v>634</v>
      </c>
      <c r="D374" s="370">
        <f>1</f>
        <v>1</v>
      </c>
      <c r="E374" s="371"/>
      <c r="F374" s="360"/>
      <c r="G374" s="372">
        <f>E374*D374</f>
        <v>0</v>
      </c>
      <c r="H374" s="341">
        <f>D374*F374</f>
        <v>0</v>
      </c>
    </row>
    <row r="375" spans="1:8" ht="12.75">
      <c r="A375" s="373"/>
      <c r="B375" s="376" t="s">
        <v>1212</v>
      </c>
      <c r="C375" s="369"/>
      <c r="D375" s="370"/>
      <c r="E375" s="338"/>
      <c r="F375" s="339"/>
      <c r="G375" s="340"/>
      <c r="H375" s="341"/>
    </row>
    <row r="376" spans="1:8" ht="12.75">
      <c r="A376" s="373"/>
      <c r="B376" s="376"/>
      <c r="C376" s="369"/>
      <c r="D376" s="370"/>
      <c r="E376" s="338"/>
      <c r="F376" s="339"/>
      <c r="G376" s="340"/>
      <c r="H376" s="341"/>
    </row>
    <row r="377" spans="1:8" ht="12.75">
      <c r="A377" s="334" t="s">
        <v>1213</v>
      </c>
      <c r="B377" s="356" t="s">
        <v>1214</v>
      </c>
      <c r="C377" s="369" t="s">
        <v>634</v>
      </c>
      <c r="D377" s="358">
        <f>1+1+1+1</f>
        <v>4</v>
      </c>
      <c r="E377" s="371"/>
      <c r="F377" s="360"/>
      <c r="G377" s="372">
        <f>E377*D377</f>
        <v>0</v>
      </c>
      <c r="H377" s="341">
        <f>D377*F377</f>
        <v>0</v>
      </c>
    </row>
    <row r="378" spans="1:8" ht="12.75">
      <c r="A378" s="377"/>
      <c r="B378" s="335" t="s">
        <v>1170</v>
      </c>
      <c r="C378" s="369"/>
      <c r="D378" s="358"/>
      <c r="E378" s="378"/>
      <c r="F378" s="379"/>
      <c r="G378" s="372"/>
      <c r="H378" s="341"/>
    </row>
    <row r="379" spans="1:8" ht="12.75">
      <c r="A379" s="373"/>
      <c r="B379" s="376"/>
      <c r="C379" s="369"/>
      <c r="D379" s="370"/>
      <c r="E379" s="338"/>
      <c r="F379" s="339"/>
      <c r="G379" s="340"/>
      <c r="H379" s="341"/>
    </row>
    <row r="380" spans="1:8" ht="12.75">
      <c r="A380" s="334" t="s">
        <v>1215</v>
      </c>
      <c r="B380" s="356" t="s">
        <v>1214</v>
      </c>
      <c r="C380" s="369" t="s">
        <v>634</v>
      </c>
      <c r="D380" s="358">
        <f>1+1+1</f>
        <v>3</v>
      </c>
      <c r="E380" s="371"/>
      <c r="F380" s="360"/>
      <c r="G380" s="372">
        <f>E380*D380</f>
        <v>0</v>
      </c>
      <c r="H380" s="341">
        <f>D380*F380</f>
        <v>0</v>
      </c>
    </row>
    <row r="381" spans="1:8" ht="12.75">
      <c r="A381" s="377"/>
      <c r="B381" s="335" t="s">
        <v>1172</v>
      </c>
      <c r="C381" s="369"/>
      <c r="D381" s="358"/>
      <c r="E381" s="378"/>
      <c r="F381" s="379"/>
      <c r="G381" s="372"/>
      <c r="H381" s="341"/>
    </row>
    <row r="382" spans="1:8" ht="12.75">
      <c r="A382" s="334"/>
      <c r="B382" s="335"/>
      <c r="C382" s="336"/>
      <c r="D382" s="337"/>
      <c r="E382" s="338"/>
      <c r="F382" s="339"/>
      <c r="G382" s="340"/>
      <c r="H382" s="341"/>
    </row>
    <row r="383" spans="1:8" ht="12.75">
      <c r="A383" s="334" t="s">
        <v>1216</v>
      </c>
      <c r="B383" s="356" t="s">
        <v>1217</v>
      </c>
      <c r="C383" s="369" t="s">
        <v>634</v>
      </c>
      <c r="D383" s="370">
        <f>1</f>
        <v>1</v>
      </c>
      <c r="E383" s="371"/>
      <c r="F383" s="360"/>
      <c r="G383" s="372">
        <f>E383*D383</f>
        <v>0</v>
      </c>
      <c r="H383" s="341">
        <f>D383*F383</f>
        <v>0</v>
      </c>
    </row>
    <row r="384" spans="1:8" ht="12.75">
      <c r="A384" s="373"/>
      <c r="B384" s="335" t="s">
        <v>1218</v>
      </c>
      <c r="C384" s="369"/>
      <c r="D384" s="370"/>
      <c r="E384" s="338"/>
      <c r="F384" s="339"/>
      <c r="G384" s="340"/>
      <c r="H384" s="341"/>
    </row>
    <row r="385" spans="1:8" ht="12.75">
      <c r="A385" s="334"/>
      <c r="B385" s="335"/>
      <c r="C385" s="336"/>
      <c r="D385" s="337"/>
      <c r="E385" s="338"/>
      <c r="F385" s="339"/>
      <c r="G385" s="340"/>
      <c r="H385" s="341"/>
    </row>
    <row r="386" spans="1:8" ht="12.75">
      <c r="A386" s="334" t="s">
        <v>1219</v>
      </c>
      <c r="B386" s="356" t="s">
        <v>1217</v>
      </c>
      <c r="C386" s="369" t="s">
        <v>634</v>
      </c>
      <c r="D386" s="370">
        <f>1</f>
        <v>1</v>
      </c>
      <c r="E386" s="371"/>
      <c r="F386" s="360"/>
      <c r="G386" s="372">
        <f>E386*D386</f>
        <v>0</v>
      </c>
      <c r="H386" s="341">
        <f>D386*F386</f>
        <v>0</v>
      </c>
    </row>
    <row r="387" spans="1:8" ht="12.75">
      <c r="A387" s="373"/>
      <c r="B387" s="335" t="s">
        <v>1167</v>
      </c>
      <c r="C387" s="369"/>
      <c r="D387" s="370"/>
      <c r="E387" s="338"/>
      <c r="F387" s="339"/>
      <c r="G387" s="340"/>
      <c r="H387" s="341"/>
    </row>
    <row r="388" spans="1:8" ht="12.75">
      <c r="A388" s="334"/>
      <c r="B388" s="335"/>
      <c r="C388" s="336"/>
      <c r="D388" s="337"/>
      <c r="E388" s="338"/>
      <c r="F388" s="339"/>
      <c r="G388" s="340"/>
      <c r="H388" s="341"/>
    </row>
    <row r="389" spans="1:8" ht="12.75">
      <c r="A389" s="334" t="s">
        <v>1220</v>
      </c>
      <c r="B389" s="356" t="s">
        <v>1174</v>
      </c>
      <c r="C389" s="369" t="s">
        <v>864</v>
      </c>
      <c r="D389" s="370">
        <f>2+2+2+2</f>
        <v>8</v>
      </c>
      <c r="E389" s="371"/>
      <c r="F389" s="360"/>
      <c r="G389" s="372">
        <f>E389*D389</f>
        <v>0</v>
      </c>
      <c r="H389" s="341">
        <f>D389*F389</f>
        <v>0</v>
      </c>
    </row>
    <row r="390" spans="1:8" ht="12.75">
      <c r="A390" s="373"/>
      <c r="B390" s="335" t="s">
        <v>1165</v>
      </c>
      <c r="C390" s="369"/>
      <c r="D390" s="370"/>
      <c r="E390" s="338"/>
      <c r="F390" s="339"/>
      <c r="G390" s="340"/>
      <c r="H390" s="341"/>
    </row>
    <row r="391" spans="1:8" ht="12.75">
      <c r="A391" s="334"/>
      <c r="B391" s="335"/>
      <c r="C391" s="336"/>
      <c r="D391" s="337"/>
      <c r="E391" s="338"/>
      <c r="F391" s="339"/>
      <c r="G391" s="340"/>
      <c r="H391" s="341"/>
    </row>
    <row r="392" spans="1:8" ht="12.75">
      <c r="A392" s="334" t="s">
        <v>1221</v>
      </c>
      <c r="B392" s="356" t="s">
        <v>1174</v>
      </c>
      <c r="C392" s="369" t="s">
        <v>864</v>
      </c>
      <c r="D392" s="370">
        <f>1.5+1.5+2+2</f>
        <v>7</v>
      </c>
      <c r="E392" s="371"/>
      <c r="F392" s="360"/>
      <c r="G392" s="372">
        <f>E392*D392</f>
        <v>0</v>
      </c>
      <c r="H392" s="341">
        <f>D392*F392</f>
        <v>0</v>
      </c>
    </row>
    <row r="393" spans="1:8" ht="12.75">
      <c r="A393" s="373"/>
      <c r="B393" s="335" t="s">
        <v>1167</v>
      </c>
      <c r="C393" s="369"/>
      <c r="D393" s="370"/>
      <c r="E393" s="338"/>
      <c r="F393" s="339"/>
      <c r="G393" s="340"/>
      <c r="H393" s="341"/>
    </row>
    <row r="394" spans="1:8" ht="12.75">
      <c r="A394" s="334"/>
      <c r="B394" s="335"/>
      <c r="C394" s="336"/>
      <c r="D394" s="337"/>
      <c r="E394" s="338"/>
      <c r="F394" s="339"/>
      <c r="G394" s="340"/>
      <c r="H394" s="341"/>
    </row>
    <row r="395" spans="1:8" ht="14.25">
      <c r="A395" s="334" t="s">
        <v>1222</v>
      </c>
      <c r="B395" s="380" t="s">
        <v>1177</v>
      </c>
      <c r="C395" s="357" t="s">
        <v>1178</v>
      </c>
      <c r="D395" s="370">
        <v>42</v>
      </c>
      <c r="E395" s="371"/>
      <c r="F395" s="360"/>
      <c r="G395" s="372">
        <f>E395*D395</f>
        <v>0</v>
      </c>
      <c r="H395" s="341">
        <f>D395*F395</f>
        <v>0</v>
      </c>
    </row>
    <row r="396" spans="1:8" ht="12.75">
      <c r="A396" s="377"/>
      <c r="B396" s="381" t="s">
        <v>1179</v>
      </c>
      <c r="C396" s="357"/>
      <c r="D396" s="382"/>
      <c r="E396" s="364"/>
      <c r="F396" s="364"/>
      <c r="G396" s="364"/>
      <c r="H396" s="364"/>
    </row>
    <row r="397" spans="1:8" ht="14.25">
      <c r="A397" s="377"/>
      <c r="B397" s="380" t="s">
        <v>1177</v>
      </c>
      <c r="C397" s="357" t="s">
        <v>1178</v>
      </c>
      <c r="D397" s="370">
        <v>25</v>
      </c>
      <c r="E397" s="371"/>
      <c r="F397" s="360"/>
      <c r="G397" s="372">
        <f>E397*D397</f>
        <v>0</v>
      </c>
      <c r="H397" s="341">
        <f>D397*F397</f>
        <v>0</v>
      </c>
    </row>
    <row r="398" spans="1:8" ht="12.75">
      <c r="A398" s="377"/>
      <c r="B398" s="381" t="s">
        <v>1180</v>
      </c>
      <c r="C398" s="357"/>
      <c r="D398" s="370"/>
      <c r="E398" s="338"/>
      <c r="F398" s="339"/>
      <c r="G398" s="340"/>
      <c r="H398" s="341"/>
    </row>
    <row r="399" spans="1:8" ht="12.75">
      <c r="A399" s="377"/>
      <c r="B399" s="381"/>
      <c r="C399" s="357"/>
      <c r="D399" s="370"/>
      <c r="E399" s="338"/>
      <c r="F399" s="339"/>
      <c r="G399" s="340"/>
      <c r="H399" s="341"/>
    </row>
    <row r="400" spans="1:8" ht="12.75">
      <c r="A400" s="334" t="s">
        <v>1223</v>
      </c>
      <c r="B400" s="368" t="s">
        <v>1182</v>
      </c>
      <c r="C400" s="336" t="s">
        <v>864</v>
      </c>
      <c r="D400" s="370">
        <f>3+2</f>
        <v>5</v>
      </c>
      <c r="E400" s="371"/>
      <c r="F400" s="360"/>
      <c r="G400" s="372">
        <f>E400*D400</f>
        <v>0</v>
      </c>
      <c r="H400" s="341">
        <f>D400*F400</f>
        <v>0</v>
      </c>
    </row>
    <row r="401" spans="1:8" ht="12.75">
      <c r="A401" s="377"/>
      <c r="B401" s="381" t="s">
        <v>1165</v>
      </c>
      <c r="C401" s="336"/>
      <c r="D401" s="370"/>
      <c r="E401" s="338"/>
      <c r="F401" s="339"/>
      <c r="G401" s="340"/>
      <c r="H401" s="341"/>
    </row>
    <row r="402" spans="1:8" ht="12.75">
      <c r="A402" s="334"/>
      <c r="B402" s="335"/>
      <c r="C402" s="336"/>
      <c r="D402" s="337"/>
      <c r="E402" s="338"/>
      <c r="F402" s="339"/>
      <c r="G402" s="340"/>
      <c r="H402" s="341"/>
    </row>
    <row r="403" spans="1:8" ht="12.75">
      <c r="A403" s="334" t="s">
        <v>1224</v>
      </c>
      <c r="B403" s="368" t="s">
        <v>1182</v>
      </c>
      <c r="C403" s="336" t="s">
        <v>864</v>
      </c>
      <c r="D403" s="370">
        <f>2+4</f>
        <v>6</v>
      </c>
      <c r="E403" s="371"/>
      <c r="F403" s="360"/>
      <c r="G403" s="372">
        <f>E403*D403</f>
        <v>0</v>
      </c>
      <c r="H403" s="341">
        <f>D403*F403</f>
        <v>0</v>
      </c>
    </row>
    <row r="404" spans="1:8" ht="12.75">
      <c r="A404" s="377"/>
      <c r="B404" s="381" t="s">
        <v>1218</v>
      </c>
      <c r="C404" s="336"/>
      <c r="D404" s="370"/>
      <c r="E404" s="338"/>
      <c r="F404" s="339"/>
      <c r="G404" s="340"/>
      <c r="H404" s="341"/>
    </row>
    <row r="405" spans="1:8" ht="12.75">
      <c r="A405" s="334"/>
      <c r="B405" s="335"/>
      <c r="C405" s="336"/>
      <c r="D405" s="337"/>
      <c r="E405" s="338"/>
      <c r="F405" s="339"/>
      <c r="G405" s="340"/>
      <c r="H405" s="341"/>
    </row>
    <row r="406" spans="1:8" ht="12.75">
      <c r="A406" s="334" t="s">
        <v>1225</v>
      </c>
      <c r="B406" s="368" t="s">
        <v>1182</v>
      </c>
      <c r="C406" s="336" t="s">
        <v>864</v>
      </c>
      <c r="D406" s="370">
        <f>3+2+3</f>
        <v>8</v>
      </c>
      <c r="E406" s="371"/>
      <c r="F406" s="360"/>
      <c r="G406" s="372">
        <f>E406*D406</f>
        <v>0</v>
      </c>
      <c r="H406" s="341">
        <f>D406*F406</f>
        <v>0</v>
      </c>
    </row>
    <row r="407" spans="1:8" ht="12.75">
      <c r="A407" s="377"/>
      <c r="B407" s="381" t="s">
        <v>1167</v>
      </c>
      <c r="C407" s="336"/>
      <c r="D407" s="370"/>
      <c r="E407" s="338"/>
      <c r="F407" s="339"/>
      <c r="G407" s="340"/>
      <c r="H407" s="341"/>
    </row>
    <row r="408" spans="1:8" ht="12.75">
      <c r="A408" s="334"/>
      <c r="B408" s="335"/>
      <c r="C408" s="336"/>
      <c r="D408" s="337"/>
      <c r="E408" s="338"/>
      <c r="F408" s="339"/>
      <c r="G408" s="340"/>
      <c r="H408" s="341"/>
    </row>
    <row r="409" spans="1:8" ht="12.75">
      <c r="A409" s="334" t="s">
        <v>1226</v>
      </c>
      <c r="B409" s="368" t="s">
        <v>1182</v>
      </c>
      <c r="C409" s="336" t="s">
        <v>864</v>
      </c>
      <c r="D409" s="370">
        <f>2</f>
        <v>2</v>
      </c>
      <c r="E409" s="371"/>
      <c r="F409" s="360"/>
      <c r="G409" s="372">
        <f>E409*D409</f>
        <v>0</v>
      </c>
      <c r="H409" s="341">
        <f>D409*F409</f>
        <v>0</v>
      </c>
    </row>
    <row r="410" spans="1:8" ht="12.75">
      <c r="A410" s="377"/>
      <c r="B410" s="381" t="s">
        <v>1212</v>
      </c>
      <c r="C410" s="336"/>
      <c r="D410" s="370"/>
      <c r="E410" s="338"/>
      <c r="F410" s="339"/>
      <c r="G410" s="340"/>
      <c r="H410" s="341"/>
    </row>
    <row r="411" spans="1:8" ht="12.75">
      <c r="A411" s="377"/>
      <c r="B411" s="381"/>
      <c r="C411" s="336"/>
      <c r="D411" s="370"/>
      <c r="E411" s="338"/>
      <c r="F411" s="339"/>
      <c r="G411" s="340"/>
      <c r="H411" s="341"/>
    </row>
    <row r="412" spans="1:8" ht="12.75">
      <c r="A412" s="334" t="s">
        <v>1227</v>
      </c>
      <c r="B412" s="368" t="s">
        <v>1186</v>
      </c>
      <c r="C412" s="336" t="s">
        <v>634</v>
      </c>
      <c r="D412" s="370">
        <v>1</v>
      </c>
      <c r="E412" s="371"/>
      <c r="F412" s="360"/>
      <c r="G412" s="372">
        <f>E412*D412</f>
        <v>0</v>
      </c>
      <c r="H412" s="341">
        <f>D412*F412</f>
        <v>0</v>
      </c>
    </row>
    <row r="413" spans="1:8" ht="12.75">
      <c r="A413" s="377"/>
      <c r="B413" s="381" t="s">
        <v>1187</v>
      </c>
      <c r="C413" s="336"/>
      <c r="D413" s="370"/>
      <c r="E413" s="338"/>
      <c r="F413" s="339"/>
      <c r="G413" s="340"/>
      <c r="H413" s="341"/>
    </row>
    <row r="414" spans="1:8" ht="12.75">
      <c r="A414" s="377"/>
      <c r="B414" s="381"/>
      <c r="C414" s="336"/>
      <c r="D414" s="370"/>
      <c r="E414" s="338"/>
      <c r="F414" s="339"/>
      <c r="G414" s="340"/>
      <c r="H414" s="341"/>
    </row>
    <row r="415" spans="1:8" ht="14.25">
      <c r="A415" s="334" t="s">
        <v>1228</v>
      </c>
      <c r="B415" s="375" t="s">
        <v>1191</v>
      </c>
      <c r="C415" s="357" t="s">
        <v>1178</v>
      </c>
      <c r="D415" s="383" t="s">
        <v>1192</v>
      </c>
      <c r="E415" s="371"/>
      <c r="F415" s="360"/>
      <c r="G415" s="372">
        <f>E415*D415</f>
        <v>0</v>
      </c>
      <c r="H415" s="341">
        <f>D415*F415</f>
        <v>0</v>
      </c>
    </row>
    <row r="416" spans="1:8" ht="12.75">
      <c r="A416" s="377"/>
      <c r="B416" s="381"/>
      <c r="C416" s="357"/>
      <c r="D416" s="383"/>
      <c r="E416" s="338"/>
      <c r="F416" s="339"/>
      <c r="G416" s="340"/>
      <c r="H416" s="341"/>
    </row>
    <row r="417" spans="1:8" ht="12.75">
      <c r="A417" s="334"/>
      <c r="B417" s="335"/>
      <c r="C417" s="336"/>
      <c r="D417" s="336"/>
      <c r="E417" s="338"/>
      <c r="F417" s="339"/>
      <c r="G417" s="340"/>
      <c r="H417" s="341"/>
    </row>
    <row r="418" spans="1:8" ht="12.75">
      <c r="A418" s="334" t="s">
        <v>1229</v>
      </c>
      <c r="B418" s="375" t="s">
        <v>1194</v>
      </c>
      <c r="C418" s="357" t="s">
        <v>634</v>
      </c>
      <c r="D418" s="383" t="s">
        <v>918</v>
      </c>
      <c r="E418" s="371"/>
      <c r="F418" s="360"/>
      <c r="G418" s="372">
        <f>E418*D418</f>
        <v>0</v>
      </c>
      <c r="H418" s="341">
        <f>D418*F418</f>
        <v>0</v>
      </c>
    </row>
    <row r="419" spans="1:8" ht="12.75">
      <c r="A419" s="377"/>
      <c r="B419" s="381"/>
      <c r="C419" s="357"/>
      <c r="D419" s="383"/>
      <c r="E419" s="338"/>
      <c r="F419" s="339"/>
      <c r="G419" s="340"/>
      <c r="H419" s="341"/>
    </row>
    <row r="420" spans="1:8" ht="12.75">
      <c r="A420" s="334"/>
      <c r="B420" s="335"/>
      <c r="C420" s="336"/>
      <c r="D420" s="336"/>
      <c r="E420" s="338"/>
      <c r="F420" s="339"/>
      <c r="G420" s="340"/>
      <c r="H420" s="341"/>
    </row>
    <row r="421" spans="1:8" ht="12.75">
      <c r="A421" s="334" t="s">
        <v>1230</v>
      </c>
      <c r="B421" s="335" t="s">
        <v>1196</v>
      </c>
      <c r="C421" s="369" t="s">
        <v>695</v>
      </c>
      <c r="D421" s="369">
        <v>30</v>
      </c>
      <c r="E421" s="371"/>
      <c r="F421" s="360"/>
      <c r="G421" s="372">
        <f>E421*D421</f>
        <v>0</v>
      </c>
      <c r="H421" s="341">
        <f>D421*F421</f>
        <v>0</v>
      </c>
    </row>
    <row r="422" spans="1:8" ht="12.75">
      <c r="A422" s="334"/>
      <c r="B422" s="335"/>
      <c r="C422" s="336"/>
      <c r="D422" s="336"/>
      <c r="E422" s="338"/>
      <c r="F422" s="339"/>
      <c r="G422" s="340"/>
      <c r="H422" s="341"/>
    </row>
    <row r="423" spans="1:8" ht="12.75">
      <c r="A423" s="334"/>
      <c r="B423" s="335"/>
      <c r="C423" s="336"/>
      <c r="D423" s="337"/>
      <c r="E423" s="338"/>
      <c r="F423" s="339"/>
      <c r="G423" s="340"/>
      <c r="H423" s="341"/>
    </row>
    <row r="424" spans="1:8" ht="18">
      <c r="A424" s="384" t="s">
        <v>1199</v>
      </c>
      <c r="B424" s="385" t="s">
        <v>1198</v>
      </c>
      <c r="C424" s="386"/>
      <c r="D424" s="387"/>
      <c r="E424" s="388"/>
      <c r="F424" s="388"/>
      <c r="G424" s="389">
        <f>SUM(G356:G423)</f>
        <v>0</v>
      </c>
      <c r="H424" s="390">
        <f>SUM(H356:H423)</f>
        <v>0</v>
      </c>
    </row>
    <row r="425" spans="1:8" ht="12.75">
      <c r="A425" s="334"/>
      <c r="B425" s="335"/>
      <c r="C425" s="336"/>
      <c r="D425" s="337"/>
      <c r="E425" s="338"/>
      <c r="F425" s="339"/>
      <c r="G425" s="340"/>
      <c r="H425" s="341"/>
    </row>
    <row r="426" spans="1:8" ht="12.75">
      <c r="A426" s="334"/>
      <c r="B426" s="335"/>
      <c r="C426" s="336"/>
      <c r="D426" s="337"/>
      <c r="E426" s="338"/>
      <c r="F426" s="339"/>
      <c r="G426" s="340"/>
      <c r="H426" s="341"/>
    </row>
    <row r="427" spans="1:8" ht="18">
      <c r="A427" s="342" t="s">
        <v>1231</v>
      </c>
      <c r="B427" s="343" t="s">
        <v>1232</v>
      </c>
      <c r="C427" s="344"/>
      <c r="D427" s="345"/>
      <c r="E427" s="346"/>
      <c r="F427" s="347"/>
      <c r="G427" s="347"/>
      <c r="H427" s="347"/>
    </row>
    <row r="428" spans="1:8" ht="12.75">
      <c r="A428" s="348"/>
      <c r="B428" s="349" t="s">
        <v>920</v>
      </c>
      <c r="C428" s="350"/>
      <c r="D428" s="351"/>
      <c r="E428" s="352"/>
      <c r="F428" s="353"/>
      <c r="G428" s="354"/>
      <c r="H428" s="355"/>
    </row>
    <row r="429" spans="1:8" ht="12.75">
      <c r="A429" s="334"/>
      <c r="B429" s="335"/>
      <c r="C429" s="336"/>
      <c r="D429" s="337"/>
      <c r="E429" s="338"/>
      <c r="F429" s="339"/>
      <c r="G429" s="340"/>
      <c r="H429" s="341"/>
    </row>
    <row r="430" spans="1:8" ht="12.75">
      <c r="A430" s="334"/>
      <c r="B430" s="335"/>
      <c r="C430" s="336"/>
      <c r="D430" s="337"/>
      <c r="E430" s="338"/>
      <c r="F430" s="339"/>
      <c r="G430" s="340"/>
      <c r="H430" s="341"/>
    </row>
    <row r="431" spans="1:8" ht="12.75">
      <c r="A431" s="348" t="s">
        <v>1233</v>
      </c>
      <c r="B431" s="356" t="s">
        <v>922</v>
      </c>
      <c r="C431" s="357" t="s">
        <v>634</v>
      </c>
      <c r="D431" s="358" t="s">
        <v>918</v>
      </c>
      <c r="E431" s="371"/>
      <c r="F431" s="360"/>
      <c r="G431" s="372">
        <f>E431*D431</f>
        <v>0</v>
      </c>
      <c r="H431" s="341">
        <f>D431*F431</f>
        <v>0</v>
      </c>
    </row>
    <row r="432" spans="1:8" ht="12.75">
      <c r="A432" s="334"/>
      <c r="B432" s="335"/>
      <c r="C432" s="336"/>
      <c r="D432" s="337"/>
      <c r="E432" s="338"/>
      <c r="F432" s="339"/>
      <c r="G432" s="340"/>
      <c r="H432" s="341"/>
    </row>
    <row r="433" spans="1:8" ht="12.75">
      <c r="A433" s="334"/>
      <c r="B433" s="363" t="s">
        <v>1234</v>
      </c>
      <c r="C433" s="336"/>
      <c r="D433" s="337"/>
      <c r="E433" s="338"/>
      <c r="F433" s="339"/>
      <c r="G433" s="340"/>
      <c r="H433" s="341"/>
    </row>
    <row r="434" spans="1:8" ht="12.75">
      <c r="A434" s="334"/>
      <c r="B434" s="356" t="s">
        <v>1235</v>
      </c>
      <c r="C434" s="336"/>
      <c r="D434" s="337"/>
      <c r="E434" s="338"/>
      <c r="F434" s="339"/>
      <c r="G434" s="340"/>
      <c r="H434" s="341"/>
    </row>
    <row r="435" spans="1:8" ht="12.75">
      <c r="A435" s="334"/>
      <c r="B435" s="335" t="s">
        <v>1236</v>
      </c>
      <c r="C435" s="336"/>
      <c r="D435" s="337"/>
      <c r="E435" s="338"/>
      <c r="F435" s="339"/>
      <c r="G435" s="340"/>
      <c r="H435" s="341"/>
    </row>
    <row r="436" spans="1:8" ht="12.75">
      <c r="A436" s="334"/>
      <c r="B436" s="335" t="s">
        <v>1237</v>
      </c>
      <c r="C436" s="336"/>
      <c r="D436" s="337"/>
      <c r="E436" s="338"/>
      <c r="F436" s="339"/>
      <c r="G436" s="340"/>
      <c r="H436" s="341"/>
    </row>
    <row r="437" spans="1:8" ht="12.75">
      <c r="A437" s="334"/>
      <c r="B437" s="335" t="s">
        <v>1238</v>
      </c>
      <c r="C437" s="336"/>
      <c r="D437" s="337"/>
      <c r="E437" s="338"/>
      <c r="F437" s="339"/>
      <c r="G437" s="340"/>
      <c r="H437" s="341"/>
    </row>
    <row r="438" spans="1:8" ht="12.75">
      <c r="A438" s="334"/>
      <c r="B438" s="335" t="s">
        <v>1239</v>
      </c>
      <c r="C438" s="336"/>
      <c r="D438" s="337"/>
      <c r="E438" s="338"/>
      <c r="F438" s="339"/>
      <c r="G438" s="340"/>
      <c r="H438" s="341"/>
    </row>
    <row r="439" spans="1:8" ht="12.75">
      <c r="A439" s="334"/>
      <c r="B439" s="335" t="s">
        <v>1240</v>
      </c>
      <c r="C439" s="336"/>
      <c r="D439" s="337"/>
      <c r="E439" s="338"/>
      <c r="F439" s="339"/>
      <c r="G439" s="340"/>
      <c r="H439" s="341"/>
    </row>
    <row r="440" spans="1:8" ht="12.75">
      <c r="A440" s="334"/>
      <c r="B440" s="335" t="s">
        <v>1241</v>
      </c>
      <c r="C440" s="336"/>
      <c r="D440" s="337"/>
      <c r="E440" s="338"/>
      <c r="F440" s="339"/>
      <c r="G440" s="340"/>
      <c r="H440" s="341"/>
    </row>
    <row r="441" spans="1:8" ht="12.75">
      <c r="A441" s="334"/>
      <c r="B441" s="335" t="s">
        <v>1242</v>
      </c>
      <c r="C441" s="336"/>
      <c r="D441" s="337"/>
      <c r="E441" s="338"/>
      <c r="F441" s="339"/>
      <c r="G441" s="340"/>
      <c r="H441" s="341"/>
    </row>
    <row r="442" spans="1:8" ht="12.75">
      <c r="A442" s="334"/>
      <c r="B442" s="335" t="s">
        <v>1243</v>
      </c>
      <c r="C442" s="336"/>
      <c r="D442" s="337"/>
      <c r="E442" s="338"/>
      <c r="F442" s="339"/>
      <c r="G442" s="340"/>
      <c r="H442" s="341"/>
    </row>
    <row r="443" spans="1:8" ht="12.75">
      <c r="A443" s="334"/>
      <c r="B443" s="335" t="s">
        <v>1244</v>
      </c>
      <c r="C443" s="336"/>
      <c r="D443" s="337"/>
      <c r="E443" s="338"/>
      <c r="F443" s="339"/>
      <c r="G443" s="340"/>
      <c r="H443" s="341"/>
    </row>
    <row r="444" spans="1:8" ht="12.75">
      <c r="A444" s="334"/>
      <c r="B444" s="335" t="s">
        <v>1245</v>
      </c>
      <c r="C444" s="336"/>
      <c r="D444" s="337"/>
      <c r="E444" s="338"/>
      <c r="F444" s="339"/>
      <c r="G444" s="340"/>
      <c r="H444" s="341"/>
    </row>
    <row r="445" spans="1:8" ht="12.75">
      <c r="A445" s="334"/>
      <c r="B445" s="356" t="s">
        <v>1246</v>
      </c>
      <c r="C445" s="336"/>
      <c r="D445" s="337"/>
      <c r="E445" s="338"/>
      <c r="F445" s="339"/>
      <c r="G445" s="340"/>
      <c r="H445" s="341"/>
    </row>
    <row r="446" spans="1:8" ht="12.75">
      <c r="A446" s="334"/>
      <c r="B446" s="366" t="s">
        <v>1247</v>
      </c>
      <c r="C446" s="336"/>
      <c r="D446" s="337"/>
      <c r="E446" s="338"/>
      <c r="F446" s="339"/>
      <c r="G446" s="340"/>
      <c r="H446" s="341"/>
    </row>
    <row r="447" spans="1:8" ht="12.75">
      <c r="A447" s="334"/>
      <c r="B447" s="366" t="s">
        <v>1248</v>
      </c>
      <c r="C447" s="336"/>
      <c r="D447" s="337"/>
      <c r="E447" s="338"/>
      <c r="F447" s="339"/>
      <c r="G447" s="340"/>
      <c r="H447" s="341"/>
    </row>
    <row r="448" spans="1:8" ht="12.75">
      <c r="A448" s="334"/>
      <c r="B448" s="356" t="s">
        <v>1249</v>
      </c>
      <c r="C448" s="336"/>
      <c r="D448" s="337"/>
      <c r="E448" s="338"/>
      <c r="F448" s="339"/>
      <c r="G448" s="340"/>
      <c r="H448" s="341"/>
    </row>
    <row r="449" spans="1:8" ht="12.75">
      <c r="A449" s="334"/>
      <c r="B449" s="366" t="s">
        <v>1250</v>
      </c>
      <c r="C449" s="336"/>
      <c r="D449" s="337"/>
      <c r="E449" s="338"/>
      <c r="F449" s="339"/>
      <c r="G449" s="340"/>
      <c r="H449" s="341"/>
    </row>
    <row r="450" spans="1:8" ht="12.75">
      <c r="A450" s="334"/>
      <c r="B450" s="366" t="s">
        <v>1251</v>
      </c>
      <c r="C450" s="336"/>
      <c r="D450" s="337"/>
      <c r="E450" s="338"/>
      <c r="F450" s="339"/>
      <c r="G450" s="340"/>
      <c r="H450" s="341"/>
    </row>
    <row r="451" spans="1:8" ht="12.75">
      <c r="A451" s="334"/>
      <c r="B451" s="356" t="s">
        <v>1252</v>
      </c>
      <c r="C451" s="336"/>
      <c r="D451" s="337"/>
      <c r="E451" s="338"/>
      <c r="F451" s="339"/>
      <c r="G451" s="340"/>
      <c r="H451" s="341"/>
    </row>
    <row r="452" spans="1:8" ht="12.75">
      <c r="A452" s="334"/>
      <c r="B452" s="366" t="s">
        <v>1253</v>
      </c>
      <c r="C452" s="336"/>
      <c r="D452" s="337"/>
      <c r="E452" s="338"/>
      <c r="F452" s="339"/>
      <c r="G452" s="340"/>
      <c r="H452" s="341"/>
    </row>
    <row r="453" spans="1:8" ht="12.75">
      <c r="A453" s="334"/>
      <c r="B453" s="356" t="s">
        <v>1254</v>
      </c>
      <c r="C453" s="336"/>
      <c r="D453" s="337"/>
      <c r="E453" s="338"/>
      <c r="F453" s="339"/>
      <c r="G453" s="340"/>
      <c r="H453" s="341"/>
    </row>
    <row r="454" spans="1:8" ht="12.75">
      <c r="A454" s="334"/>
      <c r="B454" s="366" t="s">
        <v>1255</v>
      </c>
      <c r="C454" s="336"/>
      <c r="D454" s="337"/>
      <c r="E454" s="338"/>
      <c r="F454" s="339"/>
      <c r="G454" s="340"/>
      <c r="H454" s="341"/>
    </row>
    <row r="455" spans="1:8" ht="12.75">
      <c r="A455" s="334"/>
      <c r="B455" s="356" t="s">
        <v>1256</v>
      </c>
      <c r="C455" s="336"/>
      <c r="D455" s="337"/>
      <c r="E455" s="338"/>
      <c r="F455" s="339"/>
      <c r="G455" s="340"/>
      <c r="H455" s="341"/>
    </row>
    <row r="456" spans="1:8" ht="12.75">
      <c r="A456" s="334"/>
      <c r="B456" s="366" t="s">
        <v>1257</v>
      </c>
      <c r="C456" s="336"/>
      <c r="D456" s="337"/>
      <c r="E456" s="338"/>
      <c r="F456" s="339"/>
      <c r="G456" s="340"/>
      <c r="H456" s="341"/>
    </row>
    <row r="457" spans="1:8" ht="12.75">
      <c r="A457" s="334"/>
      <c r="B457" s="356" t="s">
        <v>1258</v>
      </c>
      <c r="C457" s="336"/>
      <c r="D457" s="337"/>
      <c r="E457" s="338"/>
      <c r="F457" s="339"/>
      <c r="G457" s="340"/>
      <c r="H457" s="341"/>
    </row>
    <row r="458" spans="1:8" ht="12.75">
      <c r="A458" s="334"/>
      <c r="B458" s="366" t="s">
        <v>1259</v>
      </c>
      <c r="C458" s="336"/>
      <c r="D458" s="337"/>
      <c r="E458" s="338"/>
      <c r="F458" s="339"/>
      <c r="G458" s="340"/>
      <c r="H458" s="341"/>
    </row>
    <row r="459" spans="1:8" ht="12.75">
      <c r="A459" s="334"/>
      <c r="B459" s="356" t="s">
        <v>1260</v>
      </c>
      <c r="C459" s="336"/>
      <c r="D459" s="337"/>
      <c r="E459" s="338"/>
      <c r="F459" s="339"/>
      <c r="G459" s="340"/>
      <c r="H459" s="341"/>
    </row>
    <row r="460" spans="1:8" ht="12.75">
      <c r="A460" s="334"/>
      <c r="B460" s="366" t="s">
        <v>1261</v>
      </c>
      <c r="C460" s="336"/>
      <c r="D460" s="337"/>
      <c r="E460" s="338"/>
      <c r="F460" s="339"/>
      <c r="G460" s="340"/>
      <c r="H460" s="341"/>
    </row>
    <row r="461" spans="1:8" ht="12.75">
      <c r="A461" s="334"/>
      <c r="B461" s="366" t="s">
        <v>1262</v>
      </c>
      <c r="C461" s="336"/>
      <c r="D461" s="337"/>
      <c r="E461" s="338"/>
      <c r="F461" s="339"/>
      <c r="G461" s="340"/>
      <c r="H461" s="341"/>
    </row>
    <row r="462" spans="1:8" ht="12.75">
      <c r="A462" s="334"/>
      <c r="B462" s="356" t="s">
        <v>1263</v>
      </c>
      <c r="C462" s="336"/>
      <c r="D462" s="337"/>
      <c r="E462" s="338"/>
      <c r="F462" s="339"/>
      <c r="G462" s="340"/>
      <c r="H462" s="341"/>
    </row>
    <row r="463" spans="1:8" ht="12.75">
      <c r="A463" s="334"/>
      <c r="B463" s="366" t="s">
        <v>1264</v>
      </c>
      <c r="C463" s="336"/>
      <c r="D463" s="337"/>
      <c r="E463" s="338"/>
      <c r="F463" s="339"/>
      <c r="G463" s="340"/>
      <c r="H463" s="341"/>
    </row>
    <row r="464" spans="1:8" ht="12.75">
      <c r="A464" s="334"/>
      <c r="B464" s="366" t="s">
        <v>1265</v>
      </c>
      <c r="C464" s="336"/>
      <c r="D464" s="337"/>
      <c r="E464" s="338"/>
      <c r="F464" s="339"/>
      <c r="G464" s="340"/>
      <c r="H464" s="341"/>
    </row>
    <row r="465" spans="1:8" ht="12.75">
      <c r="A465" s="334"/>
      <c r="B465" s="356"/>
      <c r="C465" s="336"/>
      <c r="D465" s="337"/>
      <c r="E465" s="338"/>
      <c r="F465" s="339"/>
      <c r="G465" s="340"/>
      <c r="H465" s="341"/>
    </row>
    <row r="466" spans="1:8" ht="12.75">
      <c r="A466" s="334"/>
      <c r="B466" s="363" t="s">
        <v>943</v>
      </c>
      <c r="C466" s="336"/>
      <c r="D466" s="337"/>
      <c r="E466" s="338"/>
      <c r="F466" s="339"/>
      <c r="G466" s="340"/>
      <c r="H466" s="341"/>
    </row>
    <row r="467" spans="1:8" ht="12.75">
      <c r="A467" s="334"/>
      <c r="B467" s="356" t="s">
        <v>1266</v>
      </c>
      <c r="C467" s="336"/>
      <c r="D467" s="337"/>
      <c r="E467" s="338"/>
      <c r="F467" s="339"/>
      <c r="G467" s="340"/>
      <c r="H467" s="341"/>
    </row>
    <row r="468" spans="1:8" ht="12.75">
      <c r="A468" s="334"/>
      <c r="B468" s="366" t="s">
        <v>1267</v>
      </c>
      <c r="C468" s="336"/>
      <c r="D468" s="337"/>
      <c r="E468" s="338"/>
      <c r="F468" s="339"/>
      <c r="G468" s="340"/>
      <c r="H468" s="341"/>
    </row>
    <row r="469" spans="1:8" ht="12.75">
      <c r="A469" s="334"/>
      <c r="B469" s="366" t="s">
        <v>1268</v>
      </c>
      <c r="C469" s="336"/>
      <c r="D469" s="337"/>
      <c r="E469" s="338"/>
      <c r="F469" s="339"/>
      <c r="G469" s="340"/>
      <c r="H469" s="341"/>
    </row>
    <row r="470" spans="1:8" ht="12.75">
      <c r="A470" s="334"/>
      <c r="B470" s="366" t="s">
        <v>1269</v>
      </c>
      <c r="C470" s="336"/>
      <c r="D470" s="337"/>
      <c r="E470" s="338"/>
      <c r="F470" s="339"/>
      <c r="G470" s="340"/>
      <c r="H470" s="341"/>
    </row>
    <row r="471" spans="1:8" ht="12.75">
      <c r="A471" s="334"/>
      <c r="B471" s="366" t="s">
        <v>1270</v>
      </c>
      <c r="C471" s="336"/>
      <c r="D471" s="337"/>
      <c r="E471" s="338"/>
      <c r="F471" s="339"/>
      <c r="G471" s="340"/>
      <c r="H471" s="341"/>
    </row>
    <row r="472" spans="1:8" ht="12.75">
      <c r="A472" s="334"/>
      <c r="B472" s="366" t="s">
        <v>1271</v>
      </c>
      <c r="C472" s="336"/>
      <c r="D472" s="337"/>
      <c r="E472" s="338"/>
      <c r="F472" s="339"/>
      <c r="G472" s="340"/>
      <c r="H472" s="341"/>
    </row>
    <row r="473" spans="1:8" ht="12.75">
      <c r="A473" s="334"/>
      <c r="B473" s="366" t="s">
        <v>1272</v>
      </c>
      <c r="C473" s="336"/>
      <c r="D473" s="337"/>
      <c r="E473" s="338"/>
      <c r="F473" s="339"/>
      <c r="G473" s="340"/>
      <c r="H473" s="341"/>
    </row>
    <row r="474" spans="1:8" ht="12.75">
      <c r="A474" s="334"/>
      <c r="B474" s="366" t="s">
        <v>1273</v>
      </c>
      <c r="C474" s="336"/>
      <c r="D474" s="337"/>
      <c r="E474" s="338"/>
      <c r="F474" s="339"/>
      <c r="G474" s="340"/>
      <c r="H474" s="341"/>
    </row>
    <row r="475" spans="1:8" ht="12.75">
      <c r="A475" s="334"/>
      <c r="B475" s="366" t="s">
        <v>1274</v>
      </c>
      <c r="C475" s="336"/>
      <c r="D475" s="337"/>
      <c r="E475" s="338"/>
      <c r="F475" s="339"/>
      <c r="G475" s="340"/>
      <c r="H475" s="341"/>
    </row>
    <row r="476" spans="1:8" ht="12.75">
      <c r="A476" s="334"/>
      <c r="B476" s="366" t="s">
        <v>1275</v>
      </c>
      <c r="C476" s="336"/>
      <c r="D476" s="337"/>
      <c r="E476" s="338"/>
      <c r="F476" s="339"/>
      <c r="G476" s="340"/>
      <c r="H476" s="341"/>
    </row>
    <row r="477" spans="1:8" ht="12.75">
      <c r="A477" s="334"/>
      <c r="B477" s="366" t="s">
        <v>1276</v>
      </c>
      <c r="C477" s="336"/>
      <c r="D477" s="337"/>
      <c r="E477" s="338"/>
      <c r="F477" s="339"/>
      <c r="G477" s="340"/>
      <c r="H477" s="341"/>
    </row>
    <row r="478" spans="1:8" ht="12.75">
      <c r="A478" s="334"/>
      <c r="B478" s="366" t="s">
        <v>1277</v>
      </c>
      <c r="C478" s="336"/>
      <c r="D478" s="337"/>
      <c r="E478" s="338"/>
      <c r="F478" s="339"/>
      <c r="G478" s="340"/>
      <c r="H478" s="341"/>
    </row>
    <row r="479" spans="1:8" ht="12.75">
      <c r="A479" s="334"/>
      <c r="B479" s="366" t="s">
        <v>1278</v>
      </c>
      <c r="C479" s="336"/>
      <c r="D479" s="337"/>
      <c r="E479" s="338"/>
      <c r="F479" s="339"/>
      <c r="G479" s="340"/>
      <c r="H479" s="341"/>
    </row>
    <row r="480" spans="1:8" ht="12.75">
      <c r="A480" s="334"/>
      <c r="B480" s="366" t="s">
        <v>1279</v>
      </c>
      <c r="C480" s="336"/>
      <c r="D480" s="337"/>
      <c r="E480" s="338"/>
      <c r="F480" s="339"/>
      <c r="G480" s="340"/>
      <c r="H480" s="341"/>
    </row>
    <row r="481" spans="1:8" ht="12.75">
      <c r="A481" s="334"/>
      <c r="B481" s="366" t="s">
        <v>1280</v>
      </c>
      <c r="C481" s="336"/>
      <c r="D481" s="337"/>
      <c r="E481" s="338"/>
      <c r="F481" s="339"/>
      <c r="G481" s="340"/>
      <c r="H481" s="341"/>
    </row>
    <row r="482" spans="1:8" ht="12.75">
      <c r="A482" s="334"/>
      <c r="B482" s="366" t="s">
        <v>1281</v>
      </c>
      <c r="C482" s="336"/>
      <c r="D482" s="337"/>
      <c r="E482" s="338"/>
      <c r="F482" s="339"/>
      <c r="G482" s="340"/>
      <c r="H482" s="341"/>
    </row>
    <row r="483" spans="1:8" ht="12.75">
      <c r="A483" s="334"/>
      <c r="B483" s="366" t="s">
        <v>1282</v>
      </c>
      <c r="C483" s="336"/>
      <c r="D483" s="337"/>
      <c r="E483" s="338"/>
      <c r="F483" s="339"/>
      <c r="G483" s="340"/>
      <c r="H483" s="341"/>
    </row>
    <row r="484" spans="1:8" ht="12.75">
      <c r="A484" s="334"/>
      <c r="B484" s="366" t="s">
        <v>1283</v>
      </c>
      <c r="C484" s="336"/>
      <c r="D484" s="337"/>
      <c r="E484" s="338"/>
      <c r="F484" s="339"/>
      <c r="G484" s="340"/>
      <c r="H484" s="341"/>
    </row>
    <row r="485" spans="1:8" ht="12.75">
      <c r="A485" s="334"/>
      <c r="B485" s="366" t="s">
        <v>1284</v>
      </c>
      <c r="C485" s="336"/>
      <c r="D485" s="337"/>
      <c r="E485" s="338"/>
      <c r="F485" s="339"/>
      <c r="G485" s="340"/>
      <c r="H485" s="341"/>
    </row>
    <row r="486" spans="1:8" ht="12.75">
      <c r="A486" s="334"/>
      <c r="B486" s="366" t="s">
        <v>1285</v>
      </c>
      <c r="C486" s="336"/>
      <c r="D486" s="337"/>
      <c r="E486" s="338"/>
      <c r="F486" s="339"/>
      <c r="G486" s="340"/>
      <c r="H486" s="341"/>
    </row>
    <row r="487" spans="1:8" ht="12.75">
      <c r="A487" s="334"/>
      <c r="B487" s="366" t="s">
        <v>1286</v>
      </c>
      <c r="C487" s="336"/>
      <c r="D487" s="337"/>
      <c r="E487" s="338"/>
      <c r="F487" s="339"/>
      <c r="G487" s="340"/>
      <c r="H487" s="341"/>
    </row>
    <row r="488" spans="1:8" ht="12.75">
      <c r="A488" s="334"/>
      <c r="B488" s="366" t="s">
        <v>1287</v>
      </c>
      <c r="C488" s="336"/>
      <c r="D488" s="337"/>
      <c r="E488" s="338"/>
      <c r="F488" s="339"/>
      <c r="G488" s="340"/>
      <c r="H488" s="341"/>
    </row>
    <row r="489" spans="1:8" ht="12.75">
      <c r="A489" s="334"/>
      <c r="B489" s="366" t="s">
        <v>1288</v>
      </c>
      <c r="C489" s="336"/>
      <c r="D489" s="337"/>
      <c r="E489" s="338"/>
      <c r="F489" s="339"/>
      <c r="G489" s="340"/>
      <c r="H489" s="341"/>
    </row>
    <row r="490" spans="1:8" ht="12.75">
      <c r="A490" s="334"/>
      <c r="B490" s="366" t="s">
        <v>1289</v>
      </c>
      <c r="C490" s="336"/>
      <c r="D490" s="337"/>
      <c r="E490" s="338"/>
      <c r="F490" s="339"/>
      <c r="G490" s="340"/>
      <c r="H490" s="341"/>
    </row>
    <row r="491" spans="1:8" ht="12.75">
      <c r="A491" s="334"/>
      <c r="B491" s="366" t="s">
        <v>1290</v>
      </c>
      <c r="C491" s="336"/>
      <c r="D491" s="337"/>
      <c r="E491" s="338"/>
      <c r="F491" s="339"/>
      <c r="G491" s="340"/>
      <c r="H491" s="341"/>
    </row>
    <row r="492" spans="1:8" ht="12.75">
      <c r="A492" s="334"/>
      <c r="B492" s="366" t="s">
        <v>1291</v>
      </c>
      <c r="C492" s="336"/>
      <c r="D492" s="337"/>
      <c r="E492" s="338"/>
      <c r="F492" s="339"/>
      <c r="G492" s="340"/>
      <c r="H492" s="341"/>
    </row>
    <row r="493" spans="1:8" ht="12.75">
      <c r="A493" s="334"/>
      <c r="B493" s="366" t="s">
        <v>1292</v>
      </c>
      <c r="C493" s="336"/>
      <c r="D493" s="337"/>
      <c r="E493" s="338"/>
      <c r="F493" s="339"/>
      <c r="G493" s="340"/>
      <c r="H493" s="341"/>
    </row>
    <row r="494" spans="1:8" ht="12.75">
      <c r="A494" s="334"/>
      <c r="B494" s="366" t="s">
        <v>1293</v>
      </c>
      <c r="C494" s="336"/>
      <c r="D494" s="337"/>
      <c r="E494" s="338"/>
      <c r="F494" s="339"/>
      <c r="G494" s="340"/>
      <c r="H494" s="341"/>
    </row>
    <row r="495" spans="1:8" ht="12.75">
      <c r="A495" s="334"/>
      <c r="B495" s="366" t="s">
        <v>1294</v>
      </c>
      <c r="C495" s="336"/>
      <c r="D495" s="337"/>
      <c r="E495" s="338"/>
      <c r="F495" s="339"/>
      <c r="G495" s="340"/>
      <c r="H495" s="341"/>
    </row>
    <row r="496" spans="1:8" ht="12.75">
      <c r="A496" s="334"/>
      <c r="B496" s="366" t="s">
        <v>1295</v>
      </c>
      <c r="C496" s="336"/>
      <c r="D496" s="337"/>
      <c r="E496" s="338"/>
      <c r="F496" s="339"/>
      <c r="G496" s="340"/>
      <c r="H496" s="341"/>
    </row>
    <row r="497" spans="1:8" ht="12.75">
      <c r="A497" s="334"/>
      <c r="B497" s="356"/>
      <c r="C497" s="336"/>
      <c r="D497" s="337"/>
      <c r="E497" s="338"/>
      <c r="F497" s="339"/>
      <c r="G497" s="340"/>
      <c r="H497" s="341"/>
    </row>
    <row r="498" spans="1:8" ht="12.75">
      <c r="A498" s="334"/>
      <c r="B498" s="356" t="s">
        <v>1296</v>
      </c>
      <c r="C498" s="336"/>
      <c r="D498" s="337"/>
      <c r="E498" s="338"/>
      <c r="F498" s="339"/>
      <c r="G498" s="340"/>
      <c r="H498" s="341"/>
    </row>
    <row r="499" spans="1:8" ht="12.75">
      <c r="A499" s="334"/>
      <c r="B499" s="366" t="s">
        <v>1297</v>
      </c>
      <c r="C499" s="336"/>
      <c r="D499" s="337"/>
      <c r="E499" s="338"/>
      <c r="F499" s="339"/>
      <c r="G499" s="340"/>
      <c r="H499" s="341"/>
    </row>
    <row r="500" spans="1:8" ht="12.75">
      <c r="A500" s="334"/>
      <c r="B500" s="366" t="s">
        <v>1298</v>
      </c>
      <c r="C500" s="336"/>
      <c r="D500" s="337"/>
      <c r="E500" s="338"/>
      <c r="F500" s="339"/>
      <c r="G500" s="340"/>
      <c r="H500" s="341"/>
    </row>
    <row r="501" spans="1:8" ht="12.75">
      <c r="A501" s="334"/>
      <c r="B501" s="366" t="s">
        <v>1299</v>
      </c>
      <c r="C501" s="336"/>
      <c r="D501" s="337"/>
      <c r="E501" s="338"/>
      <c r="F501" s="339"/>
      <c r="G501" s="340"/>
      <c r="H501" s="341"/>
    </row>
    <row r="502" spans="1:8" ht="12.75">
      <c r="A502" s="334"/>
      <c r="B502" s="366" t="s">
        <v>1300</v>
      </c>
      <c r="C502" s="336"/>
      <c r="D502" s="337"/>
      <c r="E502" s="338"/>
      <c r="F502" s="339"/>
      <c r="G502" s="340"/>
      <c r="H502" s="341"/>
    </row>
    <row r="503" spans="1:8" ht="12.75">
      <c r="A503" s="334"/>
      <c r="B503" s="366" t="s">
        <v>1301</v>
      </c>
      <c r="C503" s="336"/>
      <c r="D503" s="337"/>
      <c r="E503" s="338"/>
      <c r="F503" s="339"/>
      <c r="G503" s="340"/>
      <c r="H503" s="341"/>
    </row>
    <row r="504" spans="1:8" ht="12.75">
      <c r="A504" s="334"/>
      <c r="B504" s="366" t="s">
        <v>1302</v>
      </c>
      <c r="C504" s="336"/>
      <c r="D504" s="337"/>
      <c r="E504" s="338"/>
      <c r="F504" s="339"/>
      <c r="G504" s="340"/>
      <c r="H504" s="341"/>
    </row>
    <row r="505" spans="1:8" ht="12.75">
      <c r="A505" s="334"/>
      <c r="B505" s="366" t="s">
        <v>1303</v>
      </c>
      <c r="C505" s="336"/>
      <c r="D505" s="337"/>
      <c r="E505" s="338"/>
      <c r="F505" s="339"/>
      <c r="G505" s="340"/>
      <c r="H505" s="341"/>
    </row>
    <row r="506" spans="1:8" ht="12.75">
      <c r="A506" s="334"/>
      <c r="B506" s="366" t="s">
        <v>1304</v>
      </c>
      <c r="C506" s="336"/>
      <c r="D506" s="337"/>
      <c r="E506" s="338"/>
      <c r="F506" s="339"/>
      <c r="G506" s="340"/>
      <c r="H506" s="341"/>
    </row>
    <row r="507" spans="1:8" ht="12.75">
      <c r="A507" s="334"/>
      <c r="B507" s="356"/>
      <c r="C507" s="336"/>
      <c r="D507" s="337"/>
      <c r="E507" s="338"/>
      <c r="F507" s="339"/>
      <c r="G507" s="340"/>
      <c r="H507" s="341"/>
    </row>
    <row r="508" spans="1:8" ht="22.5">
      <c r="A508" s="334"/>
      <c r="B508" s="356" t="s">
        <v>1305</v>
      </c>
      <c r="C508" s="336"/>
      <c r="D508" s="337"/>
      <c r="E508" s="338"/>
      <c r="F508" s="339"/>
      <c r="G508" s="340"/>
      <c r="H508" s="341"/>
    </row>
    <row r="509" spans="1:8" ht="22.5">
      <c r="A509" s="334"/>
      <c r="B509" s="366" t="s">
        <v>1306</v>
      </c>
      <c r="C509" s="336"/>
      <c r="D509" s="337"/>
      <c r="E509" s="338"/>
      <c r="F509" s="339"/>
      <c r="G509" s="340"/>
      <c r="H509" s="341"/>
    </row>
    <row r="510" spans="1:8" ht="22.5">
      <c r="A510" s="334"/>
      <c r="B510" s="366" t="s">
        <v>1307</v>
      </c>
      <c r="C510" s="336"/>
      <c r="D510" s="337"/>
      <c r="E510" s="338"/>
      <c r="F510" s="339"/>
      <c r="G510" s="340"/>
      <c r="H510" s="341"/>
    </row>
    <row r="511" spans="1:8" ht="22.5">
      <c r="A511" s="334"/>
      <c r="B511" s="366" t="s">
        <v>1308</v>
      </c>
      <c r="C511" s="336"/>
      <c r="D511" s="337"/>
      <c r="E511" s="338"/>
      <c r="F511" s="339"/>
      <c r="G511" s="340"/>
      <c r="H511" s="341"/>
    </row>
    <row r="512" spans="1:8" ht="22.5">
      <c r="A512" s="334"/>
      <c r="B512" s="366" t="s">
        <v>1309</v>
      </c>
      <c r="C512" s="336"/>
      <c r="D512" s="337"/>
      <c r="E512" s="338"/>
      <c r="F512" s="339"/>
      <c r="G512" s="340"/>
      <c r="H512" s="341"/>
    </row>
    <row r="513" spans="1:8" ht="22.5">
      <c r="A513" s="334"/>
      <c r="B513" s="366" t="s">
        <v>1310</v>
      </c>
      <c r="C513" s="336"/>
      <c r="D513" s="337"/>
      <c r="E513" s="338"/>
      <c r="F513" s="339"/>
      <c r="G513" s="340"/>
      <c r="H513" s="341"/>
    </row>
    <row r="514" spans="1:8" ht="12.75">
      <c r="A514" s="334"/>
      <c r="B514" s="356"/>
      <c r="C514" s="336"/>
      <c r="D514" s="337"/>
      <c r="E514" s="338"/>
      <c r="F514" s="339"/>
      <c r="G514" s="340"/>
      <c r="H514" s="341"/>
    </row>
    <row r="515" spans="1:8" ht="22.5">
      <c r="A515" s="334"/>
      <c r="B515" s="356" t="s">
        <v>1311</v>
      </c>
      <c r="C515" s="336"/>
      <c r="D515" s="337"/>
      <c r="E515" s="338"/>
      <c r="F515" s="339"/>
      <c r="G515" s="340"/>
      <c r="H515" s="341"/>
    </row>
    <row r="516" spans="1:8" ht="12.75">
      <c r="A516" s="334"/>
      <c r="B516" s="366" t="s">
        <v>1312</v>
      </c>
      <c r="C516" s="336"/>
      <c r="D516" s="337"/>
      <c r="E516" s="338"/>
      <c r="F516" s="339"/>
      <c r="G516" s="340"/>
      <c r="H516" s="341"/>
    </row>
    <row r="517" spans="1:8" ht="12.75">
      <c r="A517" s="334"/>
      <c r="B517" s="356"/>
      <c r="C517" s="336"/>
      <c r="D517" s="337"/>
      <c r="E517" s="338"/>
      <c r="F517" s="339"/>
      <c r="G517" s="340"/>
      <c r="H517" s="341"/>
    </row>
    <row r="518" spans="1:8" ht="12.75">
      <c r="A518" s="334"/>
      <c r="B518" s="356" t="s">
        <v>1313</v>
      </c>
      <c r="C518" s="336"/>
      <c r="D518" s="337"/>
      <c r="E518" s="338"/>
      <c r="F518" s="339"/>
      <c r="G518" s="340"/>
      <c r="H518" s="341"/>
    </row>
    <row r="519" spans="1:8" ht="12.75">
      <c r="A519" s="334"/>
      <c r="B519" s="366" t="s">
        <v>1314</v>
      </c>
      <c r="C519" s="336"/>
      <c r="D519" s="337"/>
      <c r="E519" s="338"/>
      <c r="F519" s="339"/>
      <c r="G519" s="340"/>
      <c r="H519" s="341"/>
    </row>
    <row r="520" spans="1:8" ht="22.5">
      <c r="A520" s="334"/>
      <c r="B520" s="366" t="s">
        <v>1315</v>
      </c>
      <c r="C520" s="336"/>
      <c r="D520" s="337"/>
      <c r="E520" s="338"/>
      <c r="F520" s="339"/>
      <c r="G520" s="340"/>
      <c r="H520" s="341"/>
    </row>
    <row r="521" spans="1:8" ht="22.5">
      <c r="A521" s="334"/>
      <c r="B521" s="366" t="s">
        <v>1316</v>
      </c>
      <c r="C521" s="336"/>
      <c r="D521" s="337"/>
      <c r="E521" s="338"/>
      <c r="F521" s="339"/>
      <c r="G521" s="340"/>
      <c r="H521" s="341"/>
    </row>
    <row r="522" spans="1:8" ht="22.5">
      <c r="A522" s="334"/>
      <c r="B522" s="366" t="s">
        <v>1317</v>
      </c>
      <c r="C522" s="336"/>
      <c r="D522" s="337"/>
      <c r="E522" s="338"/>
      <c r="F522" s="339"/>
      <c r="G522" s="340"/>
      <c r="H522" s="341"/>
    </row>
    <row r="523" spans="1:8" ht="22.5">
      <c r="A523" s="334"/>
      <c r="B523" s="366" t="s">
        <v>1318</v>
      </c>
      <c r="C523" s="336"/>
      <c r="D523" s="337"/>
      <c r="E523" s="338"/>
      <c r="F523" s="339"/>
      <c r="G523" s="340"/>
      <c r="H523" s="341"/>
    </row>
    <row r="524" spans="1:8" ht="12.75">
      <c r="A524" s="334"/>
      <c r="B524" s="366" t="s">
        <v>1319</v>
      </c>
      <c r="C524" s="336"/>
      <c r="D524" s="337"/>
      <c r="E524" s="338"/>
      <c r="F524" s="339"/>
      <c r="G524" s="340"/>
      <c r="H524" s="341"/>
    </row>
    <row r="525" spans="1:8" ht="12.75">
      <c r="A525" s="334"/>
      <c r="B525" s="366" t="s">
        <v>1320</v>
      </c>
      <c r="C525" s="336"/>
      <c r="D525" s="337"/>
      <c r="E525" s="338"/>
      <c r="F525" s="339"/>
      <c r="G525" s="340"/>
      <c r="H525" s="341"/>
    </row>
    <row r="526" spans="1:8" ht="12.75">
      <c r="A526" s="334"/>
      <c r="B526" s="366" t="s">
        <v>1321</v>
      </c>
      <c r="C526" s="336"/>
      <c r="D526" s="337"/>
      <c r="E526" s="338"/>
      <c r="F526" s="339"/>
      <c r="G526" s="340"/>
      <c r="H526" s="341"/>
    </row>
    <row r="527" spans="1:8" ht="12.75">
      <c r="A527" s="334"/>
      <c r="B527" s="366" t="s">
        <v>1322</v>
      </c>
      <c r="C527" s="336"/>
      <c r="D527" s="337"/>
      <c r="E527" s="338"/>
      <c r="F527" s="339"/>
      <c r="G527" s="340"/>
      <c r="H527" s="341"/>
    </row>
    <row r="528" spans="1:8" ht="12.75">
      <c r="A528" s="334"/>
      <c r="B528" s="356"/>
      <c r="C528" s="336"/>
      <c r="D528" s="337"/>
      <c r="E528" s="338"/>
      <c r="F528" s="339"/>
      <c r="G528" s="340"/>
      <c r="H528" s="341"/>
    </row>
    <row r="529" spans="1:8" ht="12.75">
      <c r="A529" s="334"/>
      <c r="B529" s="356" t="s">
        <v>1323</v>
      </c>
      <c r="C529" s="336"/>
      <c r="D529" s="337"/>
      <c r="E529" s="338"/>
      <c r="F529" s="339"/>
      <c r="G529" s="340"/>
      <c r="H529" s="341"/>
    </row>
    <row r="530" spans="1:8" ht="12.75">
      <c r="A530" s="334"/>
      <c r="B530" s="366" t="s">
        <v>1324</v>
      </c>
      <c r="C530" s="336"/>
      <c r="D530" s="337"/>
      <c r="E530" s="338"/>
      <c r="F530" s="339"/>
      <c r="G530" s="340"/>
      <c r="H530" s="341"/>
    </row>
    <row r="531" spans="1:8" ht="12.75">
      <c r="A531" s="334"/>
      <c r="B531" s="366" t="s">
        <v>1325</v>
      </c>
      <c r="C531" s="336"/>
      <c r="D531" s="337"/>
      <c r="E531" s="338"/>
      <c r="F531" s="339"/>
      <c r="G531" s="340"/>
      <c r="H531" s="341"/>
    </row>
    <row r="532" spans="1:8" ht="12.75">
      <c r="A532" s="334"/>
      <c r="B532" s="366" t="s">
        <v>1326</v>
      </c>
      <c r="C532" s="336"/>
      <c r="D532" s="337"/>
      <c r="E532" s="338"/>
      <c r="F532" s="339"/>
      <c r="G532" s="340"/>
      <c r="H532" s="341"/>
    </row>
    <row r="533" spans="1:8" ht="12.75">
      <c r="A533" s="334"/>
      <c r="B533" s="366" t="s">
        <v>1327</v>
      </c>
      <c r="C533" s="336"/>
      <c r="D533" s="337"/>
      <c r="E533" s="338"/>
      <c r="F533" s="339"/>
      <c r="G533" s="340"/>
      <c r="H533" s="341"/>
    </row>
    <row r="534" spans="1:8" ht="12.75">
      <c r="A534" s="334"/>
      <c r="B534" s="366" t="s">
        <v>1328</v>
      </c>
      <c r="C534" s="336"/>
      <c r="D534" s="337"/>
      <c r="E534" s="338"/>
      <c r="F534" s="339"/>
      <c r="G534" s="340"/>
      <c r="H534" s="341"/>
    </row>
    <row r="535" spans="1:8" ht="12.75">
      <c r="A535" s="334"/>
      <c r="B535" s="356"/>
      <c r="C535" s="336"/>
      <c r="D535" s="337"/>
      <c r="E535" s="338"/>
      <c r="F535" s="339"/>
      <c r="G535" s="340"/>
      <c r="H535" s="341"/>
    </row>
    <row r="536" spans="1:8" ht="12.75">
      <c r="A536" s="334"/>
      <c r="B536" s="356" t="s">
        <v>1329</v>
      </c>
      <c r="C536" s="336"/>
      <c r="D536" s="337"/>
      <c r="E536" s="338"/>
      <c r="F536" s="339"/>
      <c r="G536" s="340"/>
      <c r="H536" s="341"/>
    </row>
    <row r="537" spans="1:8" ht="12.75">
      <c r="A537" s="334"/>
      <c r="B537" s="366" t="s">
        <v>1330</v>
      </c>
      <c r="C537" s="336"/>
      <c r="D537" s="337"/>
      <c r="E537" s="338"/>
      <c r="F537" s="339"/>
      <c r="G537" s="340"/>
      <c r="H537" s="341"/>
    </row>
    <row r="538" spans="1:8" ht="12.75">
      <c r="A538" s="334"/>
      <c r="B538" s="367" t="s">
        <v>1331</v>
      </c>
      <c r="C538" s="336"/>
      <c r="D538" s="337"/>
      <c r="E538" s="338"/>
      <c r="F538" s="339"/>
      <c r="G538" s="340"/>
      <c r="H538" s="341"/>
    </row>
    <row r="539" spans="1:8" ht="22.5">
      <c r="A539" s="334"/>
      <c r="B539" s="366" t="s">
        <v>1332</v>
      </c>
      <c r="C539" s="336"/>
      <c r="D539" s="337"/>
      <c r="E539" s="338"/>
      <c r="F539" s="339"/>
      <c r="G539" s="340"/>
      <c r="H539" s="341"/>
    </row>
    <row r="540" spans="1:8" ht="12.75">
      <c r="A540" s="334"/>
      <c r="B540" s="367" t="s">
        <v>1333</v>
      </c>
      <c r="C540" s="336"/>
      <c r="D540" s="337"/>
      <c r="E540" s="338"/>
      <c r="F540" s="339"/>
      <c r="G540" s="340"/>
      <c r="H540" s="341"/>
    </row>
    <row r="541" spans="1:8" ht="12.75">
      <c r="A541" s="334"/>
      <c r="B541" s="367" t="s">
        <v>1334</v>
      </c>
      <c r="C541" s="336"/>
      <c r="D541" s="337"/>
      <c r="E541" s="338"/>
      <c r="F541" s="339"/>
      <c r="G541" s="340"/>
      <c r="H541" s="341"/>
    </row>
    <row r="542" spans="1:8" ht="22.5">
      <c r="A542" s="334"/>
      <c r="B542" s="366" t="s">
        <v>1335</v>
      </c>
      <c r="C542" s="336"/>
      <c r="D542" s="337"/>
      <c r="E542" s="338"/>
      <c r="F542" s="339"/>
      <c r="G542" s="340"/>
      <c r="H542" s="341"/>
    </row>
    <row r="543" spans="1:8" ht="22.5">
      <c r="A543" s="334"/>
      <c r="B543" s="366" t="s">
        <v>1336</v>
      </c>
      <c r="C543" s="336"/>
      <c r="D543" s="337"/>
      <c r="E543" s="338"/>
      <c r="F543" s="339"/>
      <c r="G543" s="340"/>
      <c r="H543" s="341"/>
    </row>
    <row r="544" spans="1:8" ht="12.75">
      <c r="A544" s="334"/>
      <c r="B544" s="366" t="s">
        <v>1337</v>
      </c>
      <c r="C544" s="336"/>
      <c r="D544" s="337"/>
      <c r="E544" s="338"/>
      <c r="F544" s="339"/>
      <c r="G544" s="340"/>
      <c r="H544" s="341"/>
    </row>
    <row r="545" spans="1:8" ht="12.75">
      <c r="A545" s="334"/>
      <c r="B545" s="356" t="s">
        <v>1338</v>
      </c>
      <c r="C545" s="336"/>
      <c r="D545" s="337"/>
      <c r="E545" s="338"/>
      <c r="F545" s="339"/>
      <c r="G545" s="340"/>
      <c r="H545" s="341"/>
    </row>
    <row r="546" spans="1:8" ht="12.75">
      <c r="A546" s="334"/>
      <c r="B546" s="366" t="s">
        <v>1339</v>
      </c>
      <c r="C546" s="336"/>
      <c r="D546" s="337"/>
      <c r="E546" s="338"/>
      <c r="F546" s="339"/>
      <c r="G546" s="340"/>
      <c r="H546" s="341"/>
    </row>
    <row r="547" spans="1:8" ht="22.5">
      <c r="A547" s="334"/>
      <c r="B547" s="366" t="s">
        <v>1340</v>
      </c>
      <c r="C547" s="336"/>
      <c r="D547" s="337"/>
      <c r="E547" s="338"/>
      <c r="F547" s="339"/>
      <c r="G547" s="340"/>
      <c r="H547" s="341"/>
    </row>
    <row r="548" spans="1:8" ht="12.75">
      <c r="A548" s="334"/>
      <c r="B548" s="366" t="s">
        <v>1341</v>
      </c>
      <c r="C548" s="336"/>
      <c r="D548" s="337"/>
      <c r="E548" s="338"/>
      <c r="F548" s="339"/>
      <c r="G548" s="340"/>
      <c r="H548" s="341"/>
    </row>
    <row r="549" spans="1:8" ht="12.75">
      <c r="A549" s="334"/>
      <c r="B549" s="356"/>
      <c r="C549" s="336"/>
      <c r="D549" s="337"/>
      <c r="E549" s="338"/>
      <c r="F549" s="339"/>
      <c r="G549" s="340"/>
      <c r="H549" s="341"/>
    </row>
    <row r="550" spans="1:8" ht="12.75">
      <c r="A550" s="334" t="s">
        <v>1342</v>
      </c>
      <c r="B550" s="356" t="s">
        <v>1343</v>
      </c>
      <c r="C550" s="369" t="s">
        <v>634</v>
      </c>
      <c r="D550" s="358">
        <v>1</v>
      </c>
      <c r="E550" s="371"/>
      <c r="F550" s="360"/>
      <c r="G550" s="372">
        <f>E550*D550</f>
        <v>0</v>
      </c>
      <c r="H550" s="341">
        <f>D550*F550</f>
        <v>0</v>
      </c>
    </row>
    <row r="551" spans="1:8" ht="12.75">
      <c r="A551" s="334"/>
      <c r="B551" s="356"/>
      <c r="C551" s="336"/>
      <c r="D551" s="337"/>
      <c r="E551" s="338"/>
      <c r="F551" s="339"/>
      <c r="G551" s="340"/>
      <c r="H551" s="341"/>
    </row>
    <row r="552" spans="1:8" ht="12.75">
      <c r="A552" s="334"/>
      <c r="B552" s="356"/>
      <c r="C552" s="336"/>
      <c r="D552" s="337"/>
      <c r="E552" s="338"/>
      <c r="F552" s="339"/>
      <c r="G552" s="340"/>
      <c r="H552" s="341"/>
    </row>
    <row r="553" spans="1:8" ht="12.75">
      <c r="A553" s="334" t="s">
        <v>1344</v>
      </c>
      <c r="B553" s="356" t="s">
        <v>1169</v>
      </c>
      <c r="C553" s="369" t="s">
        <v>634</v>
      </c>
      <c r="D553" s="358">
        <v>2</v>
      </c>
      <c r="E553" s="371"/>
      <c r="F553" s="360"/>
      <c r="G553" s="372">
        <f>E553*D553</f>
        <v>0</v>
      </c>
      <c r="H553" s="341">
        <f>D553*F553</f>
        <v>0</v>
      </c>
    </row>
    <row r="554" spans="1:8" ht="12.75">
      <c r="A554" s="377"/>
      <c r="B554" s="335" t="s">
        <v>1172</v>
      </c>
      <c r="C554" s="369"/>
      <c r="D554" s="358"/>
      <c r="E554" s="378"/>
      <c r="F554" s="379"/>
      <c r="G554" s="372"/>
      <c r="H554" s="341"/>
    </row>
    <row r="555" spans="1:8" ht="12.75">
      <c r="A555" s="334"/>
      <c r="B555" s="356"/>
      <c r="C555" s="336"/>
      <c r="D555" s="337"/>
      <c r="E555" s="338"/>
      <c r="F555" s="339"/>
      <c r="G555" s="340"/>
      <c r="H555" s="341"/>
    </row>
    <row r="556" spans="1:8" ht="12.75">
      <c r="A556" s="334" t="s">
        <v>1345</v>
      </c>
      <c r="B556" s="356" t="s">
        <v>1346</v>
      </c>
      <c r="C556" s="369" t="s">
        <v>864</v>
      </c>
      <c r="D556" s="370">
        <f>3+1</f>
        <v>4</v>
      </c>
      <c r="E556" s="371"/>
      <c r="F556" s="360"/>
      <c r="G556" s="372">
        <f>E556*D556</f>
        <v>0</v>
      </c>
      <c r="H556" s="341">
        <f>D556*F556</f>
        <v>0</v>
      </c>
    </row>
    <row r="557" spans="1:8" ht="12.75">
      <c r="A557" s="373"/>
      <c r="B557" s="335" t="s">
        <v>1167</v>
      </c>
      <c r="C557" s="369"/>
      <c r="D557" s="370"/>
      <c r="E557" s="338"/>
      <c r="F557" s="339"/>
      <c r="G557" s="340"/>
      <c r="H557" s="341"/>
    </row>
    <row r="558" spans="1:8" ht="12.75">
      <c r="A558" s="334"/>
      <c r="B558" s="356"/>
      <c r="C558" s="336"/>
      <c r="D558" s="337"/>
      <c r="E558" s="338"/>
      <c r="F558" s="339"/>
      <c r="G558" s="340"/>
      <c r="H558" s="341"/>
    </row>
    <row r="559" spans="1:8" ht="12.75">
      <c r="A559" s="334" t="s">
        <v>1347</v>
      </c>
      <c r="B559" s="356" t="s">
        <v>1346</v>
      </c>
      <c r="C559" s="369" t="s">
        <v>864</v>
      </c>
      <c r="D559" s="370">
        <f>4+4</f>
        <v>8</v>
      </c>
      <c r="E559" s="371"/>
      <c r="F559" s="360"/>
      <c r="G559" s="372">
        <f>E559*D559</f>
        <v>0</v>
      </c>
      <c r="H559" s="341">
        <f>D559*F559</f>
        <v>0</v>
      </c>
    </row>
    <row r="560" spans="1:8" ht="12.75">
      <c r="A560" s="373"/>
      <c r="B560" s="335" t="s">
        <v>1348</v>
      </c>
      <c r="C560" s="369"/>
      <c r="D560" s="370"/>
      <c r="E560" s="338"/>
      <c r="F560" s="339"/>
      <c r="G560" s="340"/>
      <c r="H560" s="341"/>
    </row>
    <row r="561" spans="1:8" ht="12.75">
      <c r="A561" s="334"/>
      <c r="B561" s="356"/>
      <c r="C561" s="336"/>
      <c r="D561" s="337"/>
      <c r="E561" s="338"/>
      <c r="F561" s="339"/>
      <c r="G561" s="340"/>
      <c r="H561" s="341"/>
    </row>
    <row r="562" spans="1:8" ht="12.75">
      <c r="A562" s="334" t="s">
        <v>1349</v>
      </c>
      <c r="B562" s="368" t="s">
        <v>1182</v>
      </c>
      <c r="C562" s="336" t="s">
        <v>864</v>
      </c>
      <c r="D562" s="370">
        <v>7</v>
      </c>
      <c r="E562" s="371"/>
      <c r="F562" s="360"/>
      <c r="G562" s="372">
        <f>E562*D562</f>
        <v>0</v>
      </c>
      <c r="H562" s="341">
        <f>D562*F562</f>
        <v>0</v>
      </c>
    </row>
    <row r="563" spans="1:8" ht="12.75">
      <c r="A563" s="377"/>
      <c r="B563" s="381" t="s">
        <v>1348</v>
      </c>
      <c r="C563" s="336"/>
      <c r="D563" s="370"/>
      <c r="E563" s="338"/>
      <c r="F563" s="339"/>
      <c r="G563" s="340"/>
      <c r="H563" s="341"/>
    </row>
    <row r="564" spans="1:8" ht="12.75">
      <c r="A564" s="377"/>
      <c r="B564" s="381"/>
      <c r="C564" s="336"/>
      <c r="D564" s="370"/>
      <c r="E564" s="338"/>
      <c r="F564" s="339"/>
      <c r="G564" s="340"/>
      <c r="H564" s="341"/>
    </row>
    <row r="565" spans="1:8" ht="12.75">
      <c r="A565" s="334" t="s">
        <v>1350</v>
      </c>
      <c r="B565" s="335" t="s">
        <v>1196</v>
      </c>
      <c r="C565" s="369" t="s">
        <v>695</v>
      </c>
      <c r="D565" s="369">
        <v>40</v>
      </c>
      <c r="E565" s="371"/>
      <c r="F565" s="360"/>
      <c r="G565" s="372">
        <f>E565*D565</f>
        <v>0</v>
      </c>
      <c r="H565" s="341">
        <f>D565*F565</f>
        <v>0</v>
      </c>
    </row>
    <row r="566" spans="1:8" ht="12.75">
      <c r="A566" s="334"/>
      <c r="B566" s="335" t="s">
        <v>1351</v>
      </c>
      <c r="C566" s="336"/>
      <c r="D566" s="336"/>
      <c r="E566" s="338"/>
      <c r="F566" s="339"/>
      <c r="G566" s="340"/>
      <c r="H566" s="341"/>
    </row>
    <row r="567" spans="1:8" ht="12.75">
      <c r="A567" s="334"/>
      <c r="B567" s="356"/>
      <c r="C567" s="336"/>
      <c r="D567" s="337"/>
      <c r="E567" s="338"/>
      <c r="F567" s="339"/>
      <c r="G567" s="340"/>
      <c r="H567" s="341"/>
    </row>
    <row r="568" spans="1:8" ht="12.75">
      <c r="A568" s="334"/>
      <c r="B568" s="335"/>
      <c r="C568" s="336"/>
      <c r="D568" s="337"/>
      <c r="E568" s="338"/>
      <c r="F568" s="339"/>
      <c r="G568" s="340"/>
      <c r="H568" s="341"/>
    </row>
    <row r="569" spans="1:8" ht="18">
      <c r="A569" s="391">
        <v>2</v>
      </c>
      <c r="B569" s="385" t="s">
        <v>1198</v>
      </c>
      <c r="C569" s="386"/>
      <c r="D569" s="387"/>
      <c r="E569" s="388"/>
      <c r="F569" s="388"/>
      <c r="G569" s="389">
        <f>SUM(G431:G568)</f>
        <v>0</v>
      </c>
      <c r="H569" s="390">
        <f>SUM(H431:H568)</f>
        <v>0</v>
      </c>
    </row>
    <row r="570" spans="1:8" ht="12.75">
      <c r="A570" s="334"/>
      <c r="B570" s="335"/>
      <c r="C570" s="336"/>
      <c r="D570" s="337"/>
      <c r="E570" s="338"/>
      <c r="F570" s="339"/>
      <c r="G570" s="340"/>
      <c r="H570" s="341"/>
    </row>
    <row r="571" spans="1:8" ht="12.75">
      <c r="A571" s="334"/>
      <c r="B571" s="335"/>
      <c r="C571" s="336"/>
      <c r="D571" s="337"/>
      <c r="E571" s="338"/>
      <c r="F571" s="339"/>
      <c r="G571" s="340"/>
      <c r="H571" s="341"/>
    </row>
    <row r="572" spans="1:8" ht="18">
      <c r="A572" s="342" t="s">
        <v>1352</v>
      </c>
      <c r="B572" s="343" t="s">
        <v>1232</v>
      </c>
      <c r="C572" s="344"/>
      <c r="D572" s="345"/>
      <c r="E572" s="346"/>
      <c r="F572" s="347"/>
      <c r="G572" s="347"/>
      <c r="H572" s="347"/>
    </row>
    <row r="573" spans="1:8" ht="12.75">
      <c r="A573" s="348"/>
      <c r="B573" s="349" t="s">
        <v>1200</v>
      </c>
      <c r="C573" s="350"/>
      <c r="D573" s="351"/>
      <c r="E573" s="352"/>
      <c r="F573" s="353"/>
      <c r="G573" s="354"/>
      <c r="H573" s="355"/>
    </row>
    <row r="574" spans="1:8" ht="12.75">
      <c r="A574" s="334"/>
      <c r="B574" s="356"/>
      <c r="C574" s="336"/>
      <c r="D574" s="337"/>
      <c r="E574" s="338"/>
      <c r="F574" s="339"/>
      <c r="G574" s="340"/>
      <c r="H574" s="341"/>
    </row>
    <row r="575" spans="1:8" ht="12.75">
      <c r="A575" s="334" t="s">
        <v>1353</v>
      </c>
      <c r="B575" s="375" t="s">
        <v>1164</v>
      </c>
      <c r="C575" s="369" t="s">
        <v>634</v>
      </c>
      <c r="D575" s="370">
        <f>1+1</f>
        <v>2</v>
      </c>
      <c r="E575" s="371"/>
      <c r="F575" s="360"/>
      <c r="G575" s="372">
        <f>E575*D575</f>
        <v>0</v>
      </c>
      <c r="H575" s="341">
        <f>D575*F575</f>
        <v>0</v>
      </c>
    </row>
    <row r="576" spans="1:8" ht="12.75">
      <c r="A576" s="373"/>
      <c r="B576" s="376" t="s">
        <v>1165</v>
      </c>
      <c r="C576" s="369"/>
      <c r="D576" s="370"/>
      <c r="E576" s="338"/>
      <c r="F576" s="339"/>
      <c r="G576" s="340"/>
      <c r="H576" s="341"/>
    </row>
    <row r="577" spans="1:8" ht="12.75">
      <c r="A577" s="373"/>
      <c r="B577" s="376"/>
      <c r="C577" s="369"/>
      <c r="D577" s="370"/>
      <c r="E577" s="338"/>
      <c r="F577" s="339"/>
      <c r="G577" s="340"/>
      <c r="H577" s="341"/>
    </row>
    <row r="578" spans="1:8" ht="12.75">
      <c r="A578" s="334" t="s">
        <v>1354</v>
      </c>
      <c r="B578" s="356" t="s">
        <v>1355</v>
      </c>
      <c r="C578" s="369" t="s">
        <v>634</v>
      </c>
      <c r="D578" s="358">
        <v>1</v>
      </c>
      <c r="E578" s="371"/>
      <c r="F578" s="360"/>
      <c r="G578" s="372">
        <f>E578*D578</f>
        <v>0</v>
      </c>
      <c r="H578" s="341">
        <f>D578*F578</f>
        <v>0</v>
      </c>
    </row>
    <row r="579" spans="1:8" ht="12.75">
      <c r="A579" s="334"/>
      <c r="B579" s="356"/>
      <c r="C579" s="336"/>
      <c r="D579" s="337"/>
      <c r="E579" s="338"/>
      <c r="F579" s="339"/>
      <c r="G579" s="340"/>
      <c r="H579" s="341"/>
    </row>
    <row r="580" spans="1:8" ht="12.75">
      <c r="A580" s="373"/>
      <c r="B580" s="376"/>
      <c r="C580" s="369"/>
      <c r="D580" s="370"/>
      <c r="E580" s="338"/>
      <c r="F580" s="339"/>
      <c r="G580" s="340"/>
      <c r="H580" s="341"/>
    </row>
    <row r="581" spans="1:8" ht="12.75">
      <c r="A581" s="334" t="s">
        <v>1356</v>
      </c>
      <c r="B581" s="356" t="s">
        <v>1357</v>
      </c>
      <c r="C581" s="369" t="s">
        <v>634</v>
      </c>
      <c r="D581" s="370">
        <f>2+1</f>
        <v>3</v>
      </c>
      <c r="E581" s="371"/>
      <c r="F581" s="360"/>
      <c r="G581" s="372">
        <f>E581*D581</f>
        <v>0</v>
      </c>
      <c r="H581" s="341">
        <f>D581*F581</f>
        <v>0</v>
      </c>
    </row>
    <row r="582" spans="1:8" ht="12.75">
      <c r="A582" s="377"/>
      <c r="B582" s="335" t="s">
        <v>1358</v>
      </c>
      <c r="C582" s="369"/>
      <c r="D582" s="370"/>
      <c r="E582" s="392"/>
      <c r="F582" s="379"/>
      <c r="G582" s="372"/>
      <c r="H582" s="341"/>
    </row>
    <row r="583" spans="1:8" ht="12.75">
      <c r="A583" s="377"/>
      <c r="B583" s="335"/>
      <c r="C583" s="369"/>
      <c r="D583" s="370"/>
      <c r="E583" s="392"/>
      <c r="F583" s="379"/>
      <c r="G583" s="372"/>
      <c r="H583" s="341"/>
    </row>
    <row r="584" spans="1:8" ht="12.75">
      <c r="A584" s="334" t="s">
        <v>1359</v>
      </c>
      <c r="B584" s="356" t="s">
        <v>1346</v>
      </c>
      <c r="C584" s="369" t="s">
        <v>864</v>
      </c>
      <c r="D584" s="370">
        <f>2+2+2</f>
        <v>6</v>
      </c>
      <c r="E584" s="371"/>
      <c r="F584" s="360"/>
      <c r="G584" s="372">
        <f>E584*D584</f>
        <v>0</v>
      </c>
      <c r="H584" s="341">
        <f>D584*F584</f>
        <v>0</v>
      </c>
    </row>
    <row r="585" spans="1:8" ht="12.75">
      <c r="A585" s="373"/>
      <c r="B585" s="335" t="s">
        <v>1165</v>
      </c>
      <c r="C585" s="369"/>
      <c r="D585" s="370"/>
      <c r="E585" s="338"/>
      <c r="F585" s="339"/>
      <c r="G585" s="340"/>
      <c r="H585" s="341"/>
    </row>
    <row r="586" spans="1:8" ht="12.75">
      <c r="A586" s="373"/>
      <c r="B586" s="335"/>
      <c r="C586" s="369"/>
      <c r="D586" s="370"/>
      <c r="E586" s="338"/>
      <c r="F586" s="339"/>
      <c r="G586" s="340"/>
      <c r="H586" s="341"/>
    </row>
    <row r="587" spans="1:8" ht="12.75">
      <c r="A587" s="334" t="s">
        <v>1360</v>
      </c>
      <c r="B587" s="356" t="s">
        <v>1346</v>
      </c>
      <c r="C587" s="369" t="s">
        <v>864</v>
      </c>
      <c r="D587" s="370">
        <v>9</v>
      </c>
      <c r="E587" s="371"/>
      <c r="F587" s="360"/>
      <c r="G587" s="372">
        <f>E587*D587</f>
        <v>0</v>
      </c>
      <c r="H587" s="341">
        <f>D587*F587</f>
        <v>0</v>
      </c>
    </row>
    <row r="588" spans="1:8" ht="12.75">
      <c r="A588" s="373"/>
      <c r="B588" s="335" t="s">
        <v>1348</v>
      </c>
      <c r="C588" s="369"/>
      <c r="D588" s="370"/>
      <c r="E588" s="338"/>
      <c r="F588" s="339"/>
      <c r="G588" s="340"/>
      <c r="H588" s="341"/>
    </row>
    <row r="589" spans="1:8" ht="12.75">
      <c r="A589" s="373"/>
      <c r="B589" s="335"/>
      <c r="C589" s="369"/>
      <c r="D589" s="370"/>
      <c r="E589" s="338"/>
      <c r="F589" s="339"/>
      <c r="G589" s="340"/>
      <c r="H589" s="341"/>
    </row>
    <row r="590" spans="1:8" ht="12.75">
      <c r="A590" s="334" t="s">
        <v>1361</v>
      </c>
      <c r="B590" s="368" t="s">
        <v>1182</v>
      </c>
      <c r="C590" s="336" t="s">
        <v>864</v>
      </c>
      <c r="D590" s="370">
        <f>11</f>
        <v>11</v>
      </c>
      <c r="E590" s="371"/>
      <c r="F590" s="360"/>
      <c r="G590" s="372">
        <f>E590*D590</f>
        <v>0</v>
      </c>
      <c r="H590" s="341">
        <f>D590*F590</f>
        <v>0</v>
      </c>
    </row>
    <row r="591" spans="1:8" ht="12.75">
      <c r="A591" s="377"/>
      <c r="B591" s="381" t="s">
        <v>1165</v>
      </c>
      <c r="C591" s="336"/>
      <c r="D591" s="370"/>
      <c r="E591" s="338"/>
      <c r="F591" s="339"/>
      <c r="G591" s="340"/>
      <c r="H591" s="341"/>
    </row>
    <row r="592" spans="1:8" ht="12.75">
      <c r="A592" s="373"/>
      <c r="B592" s="335"/>
      <c r="C592" s="369"/>
      <c r="D592" s="370"/>
      <c r="E592" s="338"/>
      <c r="F592" s="339"/>
      <c r="G592" s="340"/>
      <c r="H592" s="341"/>
    </row>
    <row r="593" spans="1:8" ht="12.75">
      <c r="A593" s="334" t="s">
        <v>1362</v>
      </c>
      <c r="B593" s="368" t="s">
        <v>1182</v>
      </c>
      <c r="C593" s="336" t="s">
        <v>864</v>
      </c>
      <c r="D593" s="370">
        <v>3</v>
      </c>
      <c r="E593" s="371"/>
      <c r="F593" s="360"/>
      <c r="G593" s="372">
        <f>E593*D593</f>
        <v>0</v>
      </c>
      <c r="H593" s="341">
        <f>D593*F593</f>
        <v>0</v>
      </c>
    </row>
    <row r="594" spans="1:8" ht="12.75">
      <c r="A594" s="377"/>
      <c r="B594" s="381" t="s">
        <v>1167</v>
      </c>
      <c r="C594" s="336"/>
      <c r="D594" s="370"/>
      <c r="E594" s="338"/>
      <c r="F594" s="339"/>
      <c r="G594" s="340"/>
      <c r="H594" s="341"/>
    </row>
    <row r="595" spans="1:8" ht="12.75">
      <c r="A595" s="377"/>
      <c r="B595" s="381"/>
      <c r="C595" s="336"/>
      <c r="D595" s="370"/>
      <c r="E595" s="338"/>
      <c r="F595" s="339"/>
      <c r="G595" s="340"/>
      <c r="H595" s="341"/>
    </row>
    <row r="596" spans="1:8" ht="12.75">
      <c r="A596" s="334" t="s">
        <v>1363</v>
      </c>
      <c r="B596" s="368" t="s">
        <v>1182</v>
      </c>
      <c r="C596" s="336" t="s">
        <v>864</v>
      </c>
      <c r="D596" s="370">
        <f>2+1+2</f>
        <v>5</v>
      </c>
      <c r="E596" s="371"/>
      <c r="F596" s="360"/>
      <c r="G596" s="372">
        <f>E596*D596</f>
        <v>0</v>
      </c>
      <c r="H596" s="341">
        <f>D596*F596</f>
        <v>0</v>
      </c>
    </row>
    <row r="597" spans="1:8" ht="12.75">
      <c r="A597" s="377"/>
      <c r="B597" s="381" t="s">
        <v>1348</v>
      </c>
      <c r="C597" s="336"/>
      <c r="D597" s="370"/>
      <c r="E597" s="338"/>
      <c r="F597" s="339"/>
      <c r="G597" s="340"/>
      <c r="H597" s="341"/>
    </row>
    <row r="598" spans="1:8" ht="12.75">
      <c r="A598" s="377"/>
      <c r="B598" s="381"/>
      <c r="C598" s="336"/>
      <c r="D598" s="370"/>
      <c r="E598" s="338"/>
      <c r="F598" s="339"/>
      <c r="G598" s="340"/>
      <c r="H598" s="341"/>
    </row>
    <row r="599" spans="1:8" ht="12.75">
      <c r="A599" s="334" t="s">
        <v>1364</v>
      </c>
      <c r="B599" s="335" t="s">
        <v>1196</v>
      </c>
      <c r="C599" s="369" t="s">
        <v>695</v>
      </c>
      <c r="D599" s="369">
        <v>25</v>
      </c>
      <c r="E599" s="371"/>
      <c r="F599" s="360"/>
      <c r="G599" s="372">
        <f>E599*D599</f>
        <v>0</v>
      </c>
      <c r="H599" s="341">
        <f>D599*F599</f>
        <v>0</v>
      </c>
    </row>
    <row r="600" spans="1:8" ht="12.75">
      <c r="A600" s="334"/>
      <c r="B600" s="335"/>
      <c r="C600" s="336"/>
      <c r="D600" s="336"/>
      <c r="E600" s="338"/>
      <c r="F600" s="339"/>
      <c r="G600" s="340"/>
      <c r="H600" s="341"/>
    </row>
    <row r="601" spans="1:8" ht="18">
      <c r="A601" s="391" t="s">
        <v>1352</v>
      </c>
      <c r="B601" s="385" t="s">
        <v>1198</v>
      </c>
      <c r="C601" s="386"/>
      <c r="D601" s="387"/>
      <c r="E601" s="388"/>
      <c r="F601" s="388"/>
      <c r="G601" s="389">
        <f>SUM(G575:G600)</f>
        <v>0</v>
      </c>
      <c r="H601" s="390">
        <f>SUM(H575:H600)</f>
        <v>0</v>
      </c>
    </row>
    <row r="602" spans="1:8" ht="12.75">
      <c r="A602" s="334"/>
      <c r="B602" s="335"/>
      <c r="C602" s="336"/>
      <c r="D602" s="337"/>
      <c r="E602" s="338"/>
      <c r="F602" s="339"/>
      <c r="G602" s="340"/>
      <c r="H602" s="341"/>
    </row>
    <row r="603" spans="1:8" ht="12.75">
      <c r="A603" s="334"/>
      <c r="B603" s="335"/>
      <c r="C603" s="336"/>
      <c r="D603" s="337"/>
      <c r="E603" s="338"/>
      <c r="F603" s="339"/>
      <c r="G603" s="340"/>
      <c r="H603" s="341"/>
    </row>
    <row r="604" spans="1:8" ht="18">
      <c r="A604" s="342" t="s">
        <v>58</v>
      </c>
      <c r="B604" s="343" t="s">
        <v>1365</v>
      </c>
      <c r="C604" s="344"/>
      <c r="D604" s="345"/>
      <c r="E604" s="346"/>
      <c r="F604" s="347"/>
      <c r="G604" s="347"/>
      <c r="H604" s="347"/>
    </row>
    <row r="605" spans="1:8" ht="12.75">
      <c r="A605" s="348"/>
      <c r="B605" s="349" t="s">
        <v>1200</v>
      </c>
      <c r="C605" s="350"/>
      <c r="D605" s="351"/>
      <c r="E605" s="352"/>
      <c r="F605" s="353"/>
      <c r="G605" s="354"/>
      <c r="H605" s="355"/>
    </row>
    <row r="606" spans="1:8" ht="12.75">
      <c r="A606" s="334"/>
      <c r="B606" s="335"/>
      <c r="C606" s="336"/>
      <c r="D606" s="337"/>
      <c r="E606" s="338"/>
      <c r="F606" s="339"/>
      <c r="G606" s="340"/>
      <c r="H606" s="341"/>
    </row>
    <row r="607" spans="1:8" ht="12.75">
      <c r="A607" s="334" t="s">
        <v>1366</v>
      </c>
      <c r="B607" s="393" t="s">
        <v>1367</v>
      </c>
      <c r="C607" s="357" t="s">
        <v>634</v>
      </c>
      <c r="D607" s="358" t="s">
        <v>918</v>
      </c>
      <c r="E607" s="371"/>
      <c r="F607" s="360"/>
      <c r="G607" s="372">
        <f>E607*D607</f>
        <v>0</v>
      </c>
      <c r="H607" s="341">
        <f>D607*F607</f>
        <v>0</v>
      </c>
    </row>
    <row r="608" spans="1:8" ht="12.75">
      <c r="A608" s="334"/>
      <c r="B608" s="394" t="s">
        <v>1368</v>
      </c>
      <c r="C608" s="336"/>
      <c r="D608" s="337"/>
      <c r="E608" s="338"/>
      <c r="F608" s="339"/>
      <c r="G608" s="340"/>
      <c r="H608" s="341"/>
    </row>
    <row r="609" spans="1:8" ht="12.75">
      <c r="A609" s="334"/>
      <c r="B609" s="335" t="s">
        <v>1369</v>
      </c>
      <c r="C609" s="336"/>
      <c r="D609" s="337"/>
      <c r="E609" s="338"/>
      <c r="F609" s="339"/>
      <c r="G609" s="340"/>
      <c r="H609" s="341"/>
    </row>
    <row r="610" spans="1:8" ht="12.75">
      <c r="A610" s="334"/>
      <c r="B610" s="335" t="s">
        <v>1370</v>
      </c>
      <c r="C610" s="336"/>
      <c r="D610" s="337"/>
      <c r="E610" s="338"/>
      <c r="F610" s="339"/>
      <c r="G610" s="340"/>
      <c r="H610" s="341"/>
    </row>
    <row r="611" spans="1:8" ht="12.75">
      <c r="A611" s="334"/>
      <c r="B611" s="335" t="s">
        <v>1371</v>
      </c>
      <c r="C611" s="336"/>
      <c r="D611" s="337"/>
      <c r="E611" s="338"/>
      <c r="F611" s="339"/>
      <c r="G611" s="340"/>
      <c r="H611" s="341"/>
    </row>
    <row r="612" spans="1:8" ht="12.75">
      <c r="A612" s="334"/>
      <c r="B612" s="335" t="s">
        <v>1372</v>
      </c>
      <c r="C612" s="336"/>
      <c r="D612" s="337"/>
      <c r="E612" s="338"/>
      <c r="F612" s="339"/>
      <c r="G612" s="340"/>
      <c r="H612" s="341"/>
    </row>
    <row r="613" spans="1:8" ht="12.75">
      <c r="A613" s="334"/>
      <c r="B613" s="335" t="s">
        <v>1373</v>
      </c>
      <c r="C613" s="336"/>
      <c r="D613" s="337"/>
      <c r="E613" s="338"/>
      <c r="F613" s="339"/>
      <c r="G613" s="340"/>
      <c r="H613" s="341"/>
    </row>
    <row r="614" spans="1:8" ht="12.75">
      <c r="A614" s="334"/>
      <c r="B614" s="335" t="s">
        <v>1374</v>
      </c>
      <c r="C614" s="336"/>
      <c r="D614" s="337"/>
      <c r="E614" s="338"/>
      <c r="F614" s="339"/>
      <c r="G614" s="340"/>
      <c r="H614" s="341"/>
    </row>
    <row r="615" spans="1:8" ht="12.75">
      <c r="A615" s="334"/>
      <c r="B615" s="376" t="s">
        <v>1375</v>
      </c>
      <c r="C615" s="336"/>
      <c r="D615" s="337"/>
      <c r="E615" s="338"/>
      <c r="F615" s="339"/>
      <c r="G615" s="340"/>
      <c r="H615" s="341"/>
    </row>
    <row r="616" spans="1:8" ht="12.75">
      <c r="A616" s="334"/>
      <c r="B616" s="335" t="s">
        <v>1376</v>
      </c>
      <c r="C616" s="336"/>
      <c r="D616" s="337"/>
      <c r="E616" s="338"/>
      <c r="F616" s="339"/>
      <c r="G616" s="340"/>
      <c r="H616" s="341"/>
    </row>
    <row r="617" spans="1:8" ht="12.75">
      <c r="A617" s="334"/>
      <c r="B617" s="335"/>
      <c r="C617" s="336"/>
      <c r="D617" s="337"/>
      <c r="E617" s="338"/>
      <c r="F617" s="339"/>
      <c r="G617" s="340"/>
      <c r="H617" s="341"/>
    </row>
    <row r="618" spans="1:8" ht="12.75">
      <c r="A618" s="334" t="s">
        <v>1377</v>
      </c>
      <c r="B618" s="393" t="s">
        <v>1367</v>
      </c>
      <c r="C618" s="357" t="s">
        <v>634</v>
      </c>
      <c r="D618" s="358" t="s">
        <v>918</v>
      </c>
      <c r="E618" s="371"/>
      <c r="F618" s="360"/>
      <c r="G618" s="372">
        <f>E618*D618</f>
        <v>0</v>
      </c>
      <c r="H618" s="341">
        <f>D618*F618</f>
        <v>0</v>
      </c>
    </row>
    <row r="619" spans="1:8" ht="12.75">
      <c r="A619" s="334"/>
      <c r="B619" s="394" t="s">
        <v>1368</v>
      </c>
      <c r="C619" s="336"/>
      <c r="D619" s="337"/>
      <c r="E619" s="338"/>
      <c r="F619" s="339"/>
      <c r="G619" s="340"/>
      <c r="H619" s="341"/>
    </row>
    <row r="620" spans="1:8" ht="12.75">
      <c r="A620" s="334"/>
      <c r="B620" s="335" t="s">
        <v>1378</v>
      </c>
      <c r="C620" s="336"/>
      <c r="D620" s="337"/>
      <c r="E620" s="338"/>
      <c r="F620" s="339"/>
      <c r="G620" s="340"/>
      <c r="H620" s="341"/>
    </row>
    <row r="621" spans="1:8" ht="12.75">
      <c r="A621" s="334"/>
      <c r="B621" s="335" t="s">
        <v>1379</v>
      </c>
      <c r="C621" s="336"/>
      <c r="D621" s="337"/>
      <c r="E621" s="338"/>
      <c r="F621" s="339"/>
      <c r="G621" s="340"/>
      <c r="H621" s="341"/>
    </row>
    <row r="622" spans="1:8" ht="12.75">
      <c r="A622" s="334"/>
      <c r="B622" s="335" t="s">
        <v>1380</v>
      </c>
      <c r="C622" s="336"/>
      <c r="D622" s="337"/>
      <c r="E622" s="338"/>
      <c r="F622" s="339"/>
      <c r="G622" s="340"/>
      <c r="H622" s="341"/>
    </row>
    <row r="623" spans="1:8" ht="12.75">
      <c r="A623" s="334"/>
      <c r="B623" s="335" t="s">
        <v>1372</v>
      </c>
      <c r="C623" s="336"/>
      <c r="D623" s="337"/>
      <c r="E623" s="338"/>
      <c r="F623" s="339"/>
      <c r="G623" s="340"/>
      <c r="H623" s="341"/>
    </row>
    <row r="624" spans="1:8" ht="12.75">
      <c r="A624" s="334"/>
      <c r="B624" s="335" t="s">
        <v>1381</v>
      </c>
      <c r="C624" s="336"/>
      <c r="D624" s="337"/>
      <c r="E624" s="338"/>
      <c r="F624" s="339"/>
      <c r="G624" s="340"/>
      <c r="H624" s="341"/>
    </row>
    <row r="625" spans="1:8" ht="12.75">
      <c r="A625" s="334"/>
      <c r="B625" s="335" t="s">
        <v>1382</v>
      </c>
      <c r="C625" s="336"/>
      <c r="D625" s="337"/>
      <c r="E625" s="338"/>
      <c r="F625" s="339"/>
      <c r="G625" s="340"/>
      <c r="H625" s="341"/>
    </row>
    <row r="626" spans="1:8" ht="12.75">
      <c r="A626" s="334"/>
      <c r="B626" s="376" t="s">
        <v>1383</v>
      </c>
      <c r="C626" s="336"/>
      <c r="D626" s="337"/>
      <c r="E626" s="338"/>
      <c r="F626" s="339"/>
      <c r="G626" s="340"/>
      <c r="H626" s="341"/>
    </row>
    <row r="627" spans="1:8" ht="12.75">
      <c r="A627" s="334"/>
      <c r="B627" s="335" t="s">
        <v>1384</v>
      </c>
      <c r="C627" s="336"/>
      <c r="D627" s="337"/>
      <c r="E627" s="338"/>
      <c r="F627" s="339"/>
      <c r="G627" s="340"/>
      <c r="H627" s="341"/>
    </row>
    <row r="628" spans="1:8" ht="12.75">
      <c r="A628" s="334"/>
      <c r="B628" s="335"/>
      <c r="C628" s="336"/>
      <c r="D628" s="337"/>
      <c r="E628" s="338"/>
      <c r="F628" s="339"/>
      <c r="G628" s="340"/>
      <c r="H628" s="341"/>
    </row>
    <row r="629" spans="1:8" ht="12.75">
      <c r="A629" s="395" t="s">
        <v>1385</v>
      </c>
      <c r="B629" s="356" t="s">
        <v>1386</v>
      </c>
      <c r="C629" s="369" t="s">
        <v>634</v>
      </c>
      <c r="D629" s="370">
        <v>1</v>
      </c>
      <c r="E629" s="371"/>
      <c r="F629" s="360"/>
      <c r="G629" s="372">
        <f>E629*D629</f>
        <v>0</v>
      </c>
      <c r="H629" s="341">
        <f>D629*F629</f>
        <v>0</v>
      </c>
    </row>
    <row r="630" spans="1:8" ht="12.75">
      <c r="A630" s="395"/>
      <c r="B630" s="356" t="s">
        <v>1212</v>
      </c>
      <c r="C630" s="336"/>
      <c r="D630" s="337"/>
      <c r="E630" s="338"/>
      <c r="F630" s="339"/>
      <c r="G630" s="340"/>
      <c r="H630" s="341"/>
    </row>
    <row r="631" spans="1:8" ht="12.75">
      <c r="A631" s="395"/>
      <c r="B631" s="335"/>
      <c r="C631" s="336"/>
      <c r="D631" s="337"/>
      <c r="E631" s="338"/>
      <c r="F631" s="339"/>
      <c r="G631" s="340"/>
      <c r="H631" s="341"/>
    </row>
    <row r="632" spans="1:8" ht="12.75">
      <c r="A632" s="395" t="s">
        <v>1387</v>
      </c>
      <c r="B632" s="356" t="s">
        <v>1388</v>
      </c>
      <c r="C632" s="369" t="s">
        <v>634</v>
      </c>
      <c r="D632" s="370">
        <v>1</v>
      </c>
      <c r="E632" s="371"/>
      <c r="F632" s="360"/>
      <c r="G632" s="372">
        <f>E632*D632</f>
        <v>0</v>
      </c>
      <c r="H632" s="341">
        <f>D632*F632</f>
        <v>0</v>
      </c>
    </row>
    <row r="633" spans="1:8" ht="12.75">
      <c r="A633" s="395"/>
      <c r="B633" s="356" t="s">
        <v>1389</v>
      </c>
      <c r="C633" s="336"/>
      <c r="D633" s="337"/>
      <c r="E633" s="338"/>
      <c r="F633" s="339"/>
      <c r="G633" s="340"/>
      <c r="H633" s="341"/>
    </row>
    <row r="634" spans="1:8" ht="12.75">
      <c r="A634" s="334"/>
      <c r="B634" s="335"/>
      <c r="C634" s="336"/>
      <c r="D634" s="337"/>
      <c r="E634" s="338"/>
      <c r="F634" s="339"/>
      <c r="G634" s="340"/>
      <c r="H634" s="341"/>
    </row>
    <row r="635" spans="1:8" ht="12.75">
      <c r="A635" s="334" t="s">
        <v>1390</v>
      </c>
      <c r="B635" s="375" t="s">
        <v>1164</v>
      </c>
      <c r="C635" s="369" t="s">
        <v>634</v>
      </c>
      <c r="D635" s="370">
        <v>2</v>
      </c>
      <c r="E635" s="371"/>
      <c r="F635" s="360"/>
      <c r="G635" s="372">
        <f>E635*D635</f>
        <v>0</v>
      </c>
      <c r="H635" s="341">
        <f>D635*F635</f>
        <v>0</v>
      </c>
    </row>
    <row r="636" spans="1:8" ht="12.75">
      <c r="A636" s="373"/>
      <c r="B636" s="376" t="s">
        <v>1391</v>
      </c>
      <c r="C636" s="369"/>
      <c r="D636" s="370"/>
      <c r="E636" s="338"/>
      <c r="F636" s="339"/>
      <c r="G636" s="340"/>
      <c r="H636" s="341"/>
    </row>
    <row r="637" spans="1:8" ht="12.75">
      <c r="A637" s="373"/>
      <c r="B637" s="376"/>
      <c r="C637" s="369"/>
      <c r="D637" s="370"/>
      <c r="E637" s="338"/>
      <c r="F637" s="339"/>
      <c r="G637" s="340"/>
      <c r="H637" s="341"/>
    </row>
    <row r="638" spans="1:8" ht="12.75">
      <c r="A638" s="334" t="s">
        <v>1392</v>
      </c>
      <c r="B638" s="375" t="s">
        <v>1393</v>
      </c>
      <c r="C638" s="369" t="s">
        <v>634</v>
      </c>
      <c r="D638" s="370">
        <v>2</v>
      </c>
      <c r="E638" s="371"/>
      <c r="F638" s="360"/>
      <c r="G638" s="372">
        <f>E638*D638</f>
        <v>0</v>
      </c>
      <c r="H638" s="341">
        <f>D638*F638</f>
        <v>0</v>
      </c>
    </row>
    <row r="639" spans="1:8" ht="12.75">
      <c r="A639" s="373"/>
      <c r="B639" s="376" t="s">
        <v>1167</v>
      </c>
      <c r="C639" s="369"/>
      <c r="D639" s="370"/>
      <c r="E639" s="338"/>
      <c r="F639" s="339"/>
      <c r="G639" s="340"/>
      <c r="H639" s="341"/>
    </row>
    <row r="640" spans="1:8" ht="12.75">
      <c r="A640" s="334"/>
      <c r="B640" s="335"/>
      <c r="C640" s="336"/>
      <c r="D640" s="337"/>
      <c r="E640" s="338"/>
      <c r="F640" s="339"/>
      <c r="G640" s="340"/>
      <c r="H640" s="341"/>
    </row>
    <row r="641" spans="1:8" ht="12.75">
      <c r="A641" s="334" t="s">
        <v>1394</v>
      </c>
      <c r="B641" s="356" t="s">
        <v>1217</v>
      </c>
      <c r="C641" s="369" t="s">
        <v>634</v>
      </c>
      <c r="D641" s="370">
        <v>7</v>
      </c>
      <c r="E641" s="371"/>
      <c r="F641" s="360"/>
      <c r="G641" s="372">
        <f>E641*D641</f>
        <v>0</v>
      </c>
      <c r="H641" s="341">
        <f>D641*F641</f>
        <v>0</v>
      </c>
    </row>
    <row r="642" spans="1:8" ht="12.75">
      <c r="A642" s="373"/>
      <c r="B642" s="335" t="s">
        <v>1391</v>
      </c>
      <c r="C642" s="369"/>
      <c r="D642" s="370"/>
      <c r="E642" s="338"/>
      <c r="F642" s="339"/>
      <c r="G642" s="340"/>
      <c r="H642" s="341"/>
    </row>
    <row r="643" spans="1:8" ht="12.75">
      <c r="A643" s="334"/>
      <c r="B643" s="335"/>
      <c r="C643" s="336"/>
      <c r="D643" s="337"/>
      <c r="E643" s="338"/>
      <c r="F643" s="339"/>
      <c r="G643" s="340"/>
      <c r="H643" s="341"/>
    </row>
    <row r="644" spans="1:8" ht="12.75">
      <c r="A644" s="334" t="s">
        <v>1395</v>
      </c>
      <c r="B644" s="356" t="s">
        <v>1217</v>
      </c>
      <c r="C644" s="369" t="s">
        <v>634</v>
      </c>
      <c r="D644" s="370">
        <v>1</v>
      </c>
      <c r="E644" s="371"/>
      <c r="F644" s="360"/>
      <c r="G644" s="372">
        <f>E644*D644</f>
        <v>0</v>
      </c>
      <c r="H644" s="341">
        <f>D644*F644</f>
        <v>0</v>
      </c>
    </row>
    <row r="645" spans="1:8" ht="12.75">
      <c r="A645" s="373"/>
      <c r="B645" s="335" t="s">
        <v>1167</v>
      </c>
      <c r="C645" s="369"/>
      <c r="D645" s="370"/>
      <c r="E645" s="338"/>
      <c r="F645" s="339"/>
      <c r="G645" s="340"/>
      <c r="H645" s="341"/>
    </row>
    <row r="646" spans="1:8" ht="12.75">
      <c r="A646" s="334"/>
      <c r="B646" s="335"/>
      <c r="C646" s="336"/>
      <c r="D646" s="337"/>
      <c r="E646" s="338"/>
      <c r="F646" s="339"/>
      <c r="G646" s="340"/>
      <c r="H646" s="341"/>
    </row>
    <row r="647" spans="1:8" ht="12.75">
      <c r="A647" s="334" t="s">
        <v>1396</v>
      </c>
      <c r="B647" s="356" t="s">
        <v>1397</v>
      </c>
      <c r="C647" s="369" t="s">
        <v>864</v>
      </c>
      <c r="D647" s="370">
        <v>14</v>
      </c>
      <c r="E647" s="371"/>
      <c r="F647" s="360"/>
      <c r="G647" s="372">
        <f>E647*D647</f>
        <v>0</v>
      </c>
      <c r="H647" s="341">
        <f>D647*F647</f>
        <v>0</v>
      </c>
    </row>
    <row r="648" spans="1:8" ht="12.75">
      <c r="A648" s="373"/>
      <c r="B648" s="335" t="s">
        <v>1391</v>
      </c>
      <c r="C648" s="369"/>
      <c r="D648" s="370"/>
      <c r="E648" s="338"/>
      <c r="F648" s="339"/>
      <c r="G648" s="340"/>
      <c r="H648" s="341"/>
    </row>
    <row r="649" spans="1:8" ht="12.75">
      <c r="A649" s="334"/>
      <c r="B649" s="335"/>
      <c r="C649" s="336"/>
      <c r="D649" s="337"/>
      <c r="E649" s="338"/>
      <c r="F649" s="339"/>
      <c r="G649" s="340"/>
      <c r="H649" s="341"/>
    </row>
    <row r="650" spans="1:8" ht="12.75">
      <c r="A650" s="334" t="s">
        <v>1398</v>
      </c>
      <c r="B650" s="356" t="s">
        <v>1399</v>
      </c>
      <c r="C650" s="369" t="s">
        <v>864</v>
      </c>
      <c r="D650" s="370">
        <v>2</v>
      </c>
      <c r="E650" s="371"/>
      <c r="F650" s="360"/>
      <c r="G650" s="372">
        <f>E650*D650</f>
        <v>0</v>
      </c>
      <c r="H650" s="341">
        <f>D650*F650</f>
        <v>0</v>
      </c>
    </row>
    <row r="651" spans="1:8" ht="12.75">
      <c r="A651" s="373"/>
      <c r="B651" s="335" t="s">
        <v>1167</v>
      </c>
      <c r="C651" s="369"/>
      <c r="D651" s="370"/>
      <c r="E651" s="338"/>
      <c r="F651" s="339"/>
      <c r="G651" s="340"/>
      <c r="H651" s="341"/>
    </row>
    <row r="652" spans="1:8" ht="12.75">
      <c r="A652" s="334"/>
      <c r="B652" s="335"/>
      <c r="C652" s="336"/>
      <c r="D652" s="337"/>
      <c r="E652" s="338"/>
      <c r="F652" s="339"/>
      <c r="G652" s="340"/>
      <c r="H652" s="341"/>
    </row>
    <row r="653" spans="1:8" ht="12.75">
      <c r="A653" s="334" t="s">
        <v>1400</v>
      </c>
      <c r="B653" s="368" t="s">
        <v>1182</v>
      </c>
      <c r="C653" s="336" t="s">
        <v>864</v>
      </c>
      <c r="D653" s="370">
        <v>2</v>
      </c>
      <c r="E653" s="371"/>
      <c r="F653" s="360"/>
      <c r="G653" s="372">
        <f>E653*D653</f>
        <v>0</v>
      </c>
      <c r="H653" s="341">
        <f>D653*F653</f>
        <v>0</v>
      </c>
    </row>
    <row r="654" spans="1:8" ht="12.75">
      <c r="A654" s="377"/>
      <c r="B654" s="381" t="s">
        <v>1165</v>
      </c>
      <c r="C654" s="336"/>
      <c r="D654" s="370"/>
      <c r="E654" s="338"/>
      <c r="F654" s="339"/>
      <c r="G654" s="340"/>
      <c r="H654" s="341"/>
    </row>
    <row r="655" spans="1:8" ht="12.75">
      <c r="A655" s="334"/>
      <c r="B655" s="335"/>
      <c r="C655" s="336"/>
      <c r="D655" s="337"/>
      <c r="E655" s="338"/>
      <c r="F655" s="339"/>
      <c r="G655" s="340"/>
      <c r="H655" s="341"/>
    </row>
    <row r="656" spans="1:8" ht="12.75">
      <c r="A656" s="334" t="s">
        <v>1401</v>
      </c>
      <c r="B656" s="368" t="s">
        <v>1182</v>
      </c>
      <c r="C656" s="336" t="s">
        <v>864</v>
      </c>
      <c r="D656" s="370">
        <v>8</v>
      </c>
      <c r="E656" s="371"/>
      <c r="F656" s="360"/>
      <c r="G656" s="372">
        <f>E656*D656</f>
        <v>0</v>
      </c>
      <c r="H656" s="341">
        <f>D656*F656</f>
        <v>0</v>
      </c>
    </row>
    <row r="657" spans="1:8" ht="12.75">
      <c r="A657" s="377"/>
      <c r="B657" s="381" t="s">
        <v>1391</v>
      </c>
      <c r="C657" s="336"/>
      <c r="D657" s="370"/>
      <c r="E657" s="338"/>
      <c r="F657" s="339"/>
      <c r="G657" s="340"/>
      <c r="H657" s="341"/>
    </row>
    <row r="658" spans="1:8" ht="12.75">
      <c r="A658" s="334"/>
      <c r="B658" s="335"/>
      <c r="C658" s="336"/>
      <c r="D658" s="337"/>
      <c r="E658" s="338"/>
      <c r="F658" s="339"/>
      <c r="G658" s="340"/>
      <c r="H658" s="341"/>
    </row>
    <row r="659" spans="1:8" ht="12.75">
      <c r="A659" s="334" t="s">
        <v>1402</v>
      </c>
      <c r="B659" s="368" t="s">
        <v>1182</v>
      </c>
      <c r="C659" s="336" t="s">
        <v>864</v>
      </c>
      <c r="D659" s="370">
        <v>6</v>
      </c>
      <c r="E659" s="371"/>
      <c r="F659" s="360"/>
      <c r="G659" s="372">
        <f>E659*D659</f>
        <v>0</v>
      </c>
      <c r="H659" s="341">
        <f>D659*F659</f>
        <v>0</v>
      </c>
    </row>
    <row r="660" spans="1:8" ht="12.75">
      <c r="A660" s="377"/>
      <c r="B660" s="381" t="s">
        <v>1167</v>
      </c>
      <c r="C660" s="336"/>
      <c r="D660" s="370"/>
      <c r="E660" s="338"/>
      <c r="F660" s="339"/>
      <c r="G660" s="340"/>
      <c r="H660" s="341"/>
    </row>
    <row r="661" spans="1:8" ht="12.75">
      <c r="A661" s="334"/>
      <c r="B661" s="335"/>
      <c r="C661" s="336"/>
      <c r="D661" s="337"/>
      <c r="E661" s="338"/>
      <c r="F661" s="339"/>
      <c r="G661" s="340"/>
      <c r="H661" s="341"/>
    </row>
    <row r="662" spans="1:8" ht="12.75">
      <c r="A662" s="334" t="s">
        <v>1403</v>
      </c>
      <c r="B662" s="368" t="s">
        <v>1182</v>
      </c>
      <c r="C662" s="336" t="s">
        <v>864</v>
      </c>
      <c r="D662" s="370">
        <v>8</v>
      </c>
      <c r="E662" s="371"/>
      <c r="F662" s="360"/>
      <c r="G662" s="372">
        <f>E662*D662</f>
        <v>0</v>
      </c>
      <c r="H662" s="341">
        <f>D662*F662</f>
        <v>0</v>
      </c>
    </row>
    <row r="663" spans="1:8" ht="12.75">
      <c r="A663" s="377"/>
      <c r="B663" s="381" t="s">
        <v>1212</v>
      </c>
      <c r="C663" s="336"/>
      <c r="D663" s="370"/>
      <c r="E663" s="338"/>
      <c r="F663" s="339"/>
      <c r="G663" s="340"/>
      <c r="H663" s="341"/>
    </row>
    <row r="664" spans="1:8" ht="12.75">
      <c r="A664" s="334"/>
      <c r="B664" s="335"/>
      <c r="C664" s="336"/>
      <c r="D664" s="337"/>
      <c r="E664" s="338"/>
      <c r="F664" s="339"/>
      <c r="G664" s="340"/>
      <c r="H664" s="341"/>
    </row>
    <row r="665" spans="1:8" ht="12.75">
      <c r="A665" s="334" t="s">
        <v>1404</v>
      </c>
      <c r="B665" s="356" t="s">
        <v>1405</v>
      </c>
      <c r="C665" s="369" t="s">
        <v>634</v>
      </c>
      <c r="D665" s="370">
        <v>1</v>
      </c>
      <c r="E665" s="371"/>
      <c r="F665" s="360"/>
      <c r="G665" s="372">
        <f>E665*D665</f>
        <v>0</v>
      </c>
      <c r="H665" s="341">
        <f>D665*F665</f>
        <v>0</v>
      </c>
    </row>
    <row r="666" spans="1:8" ht="12.75">
      <c r="A666" s="334"/>
      <c r="B666" s="335"/>
      <c r="C666" s="336"/>
      <c r="D666" s="337"/>
      <c r="E666" s="338"/>
      <c r="F666" s="339"/>
      <c r="G666" s="340"/>
      <c r="H666" s="341"/>
    </row>
    <row r="667" spans="1:8" ht="12.75">
      <c r="A667" s="334"/>
      <c r="B667" s="335"/>
      <c r="C667" s="336"/>
      <c r="D667" s="337"/>
      <c r="E667" s="338"/>
      <c r="F667" s="339"/>
      <c r="G667" s="340"/>
      <c r="H667" s="341"/>
    </row>
    <row r="668" spans="1:8" ht="12.75">
      <c r="A668" s="334" t="s">
        <v>1406</v>
      </c>
      <c r="B668" s="356" t="s">
        <v>1196</v>
      </c>
      <c r="C668" s="369" t="s">
        <v>695</v>
      </c>
      <c r="D668" s="370">
        <v>20</v>
      </c>
      <c r="E668" s="371"/>
      <c r="F668" s="360"/>
      <c r="G668" s="372">
        <f>E668*D668</f>
        <v>0</v>
      </c>
      <c r="H668" s="341">
        <f>D668*F668</f>
        <v>0</v>
      </c>
    </row>
    <row r="669" spans="1:8" ht="12.75">
      <c r="A669" s="334"/>
      <c r="B669" s="335"/>
      <c r="C669" s="336"/>
      <c r="D669" s="337"/>
      <c r="E669" s="338"/>
      <c r="F669" s="339"/>
      <c r="G669" s="340"/>
      <c r="H669" s="341"/>
    </row>
    <row r="670" spans="1:8" ht="12.75">
      <c r="A670" s="334"/>
      <c r="B670" s="335"/>
      <c r="C670" s="336"/>
      <c r="D670" s="337"/>
      <c r="E670" s="338"/>
      <c r="F670" s="339"/>
      <c r="G670" s="340"/>
      <c r="H670" s="341"/>
    </row>
    <row r="671" spans="1:8" ht="18">
      <c r="A671" s="391" t="s">
        <v>58</v>
      </c>
      <c r="B671" s="385" t="s">
        <v>1198</v>
      </c>
      <c r="C671" s="386"/>
      <c r="D671" s="387"/>
      <c r="E671" s="388"/>
      <c r="F671" s="388"/>
      <c r="G671" s="389">
        <f>SUM(G607:G670)</f>
        <v>0</v>
      </c>
      <c r="H671" s="389">
        <f>SUM(H607:H670)</f>
        <v>0</v>
      </c>
    </row>
    <row r="672" spans="1:8" ht="12.75">
      <c r="A672" s="334"/>
      <c r="B672" s="335"/>
      <c r="C672" s="336"/>
      <c r="D672" s="337"/>
      <c r="E672" s="338"/>
      <c r="F672" s="339"/>
      <c r="G672" s="340"/>
      <c r="H672" s="341"/>
    </row>
    <row r="673" spans="1:8" ht="12.75">
      <c r="A673" s="334"/>
      <c r="B673" s="335"/>
      <c r="C673" s="336"/>
      <c r="D673" s="337"/>
      <c r="E673" s="338"/>
      <c r="F673" s="339"/>
      <c r="G673" s="340"/>
      <c r="H673" s="341"/>
    </row>
    <row r="674" spans="1:8" ht="12.75">
      <c r="A674" s="334"/>
      <c r="B674" s="335"/>
      <c r="C674" s="336"/>
      <c r="D674" s="337"/>
      <c r="E674" s="338"/>
      <c r="F674" s="339"/>
      <c r="G674" s="340"/>
      <c r="H674" s="341"/>
    </row>
    <row r="675" spans="1:8" ht="18">
      <c r="A675" s="342" t="s">
        <v>60</v>
      </c>
      <c r="B675" s="343" t="s">
        <v>1407</v>
      </c>
      <c r="C675" s="344"/>
      <c r="D675" s="345"/>
      <c r="E675" s="346"/>
      <c r="F675" s="347"/>
      <c r="G675" s="347"/>
      <c r="H675" s="347"/>
    </row>
    <row r="676" spans="1:4" ht="12.75">
      <c r="A676" s="396" t="s">
        <v>1408</v>
      </c>
      <c r="D676" s="397"/>
    </row>
    <row r="677" spans="1:4" ht="12.75">
      <c r="A677" s="161"/>
      <c r="D677" s="397"/>
    </row>
    <row r="678" spans="1:8" ht="12.75">
      <c r="A678" s="334" t="s">
        <v>1409</v>
      </c>
      <c r="B678" s="356" t="s">
        <v>1410</v>
      </c>
      <c r="C678" s="357" t="s">
        <v>634</v>
      </c>
      <c r="D678" s="358" t="s">
        <v>918</v>
      </c>
      <c r="E678" s="371"/>
      <c r="F678" s="360"/>
      <c r="G678" s="372">
        <f>E678*D678</f>
        <v>0</v>
      </c>
      <c r="H678" s="341">
        <f>D678*F678</f>
        <v>0</v>
      </c>
    </row>
    <row r="679" spans="1:8" ht="12.75">
      <c r="A679" s="334"/>
      <c r="B679" s="398" t="s">
        <v>1411</v>
      </c>
      <c r="C679" s="357"/>
      <c r="D679" s="358"/>
      <c r="E679" s="378"/>
      <c r="F679" s="379"/>
      <c r="G679" s="372"/>
      <c r="H679" s="341"/>
    </row>
    <row r="680" spans="1:8" ht="12.75">
      <c r="A680" s="334"/>
      <c r="B680" s="398" t="s">
        <v>1412</v>
      </c>
      <c r="C680" s="357"/>
      <c r="D680" s="358"/>
      <c r="E680" s="378"/>
      <c r="F680" s="379"/>
      <c r="G680" s="372"/>
      <c r="H680" s="341"/>
    </row>
    <row r="681" spans="1:8" ht="12.75">
      <c r="A681" s="334"/>
      <c r="B681" s="398" t="s">
        <v>1413</v>
      </c>
      <c r="C681" s="357"/>
      <c r="D681" s="358"/>
      <c r="E681" s="378"/>
      <c r="F681" s="379"/>
      <c r="G681" s="372"/>
      <c r="H681" s="341"/>
    </row>
    <row r="682" spans="1:8" ht="12.75">
      <c r="A682" s="334"/>
      <c r="B682" s="398" t="s">
        <v>1414</v>
      </c>
      <c r="C682" s="357"/>
      <c r="D682" s="358"/>
      <c r="E682" s="378"/>
      <c r="F682" s="379"/>
      <c r="G682" s="372"/>
      <c r="H682" s="341"/>
    </row>
    <row r="683" spans="1:8" ht="12.75">
      <c r="A683" s="334"/>
      <c r="B683" s="398" t="s">
        <v>1415</v>
      </c>
      <c r="C683" s="357"/>
      <c r="D683" s="358"/>
      <c r="E683" s="378"/>
      <c r="F683" s="379"/>
      <c r="G683" s="372"/>
      <c r="H683" s="341"/>
    </row>
    <row r="684" spans="1:8" ht="12.75">
      <c r="A684" s="334"/>
      <c r="B684" s="398" t="s">
        <v>1416</v>
      </c>
      <c r="C684" s="357"/>
      <c r="D684" s="358"/>
      <c r="E684" s="378"/>
      <c r="F684" s="379"/>
      <c r="G684" s="372"/>
      <c r="H684" s="341"/>
    </row>
    <row r="685" spans="1:8" ht="12.75">
      <c r="A685" s="334"/>
      <c r="B685" s="399" t="s">
        <v>1417</v>
      </c>
      <c r="C685" s="357"/>
      <c r="D685" s="358"/>
      <c r="E685" s="378"/>
      <c r="F685" s="379"/>
      <c r="G685" s="372"/>
      <c r="H685" s="341"/>
    </row>
    <row r="686" spans="1:8" ht="12.75">
      <c r="A686" s="334"/>
      <c r="B686" s="398" t="s">
        <v>1418</v>
      </c>
      <c r="C686" s="357"/>
      <c r="D686" s="358"/>
      <c r="E686" s="378"/>
      <c r="F686" s="379"/>
      <c r="G686" s="372"/>
      <c r="H686" s="341"/>
    </row>
    <row r="687" spans="1:8" ht="12.75">
      <c r="A687" s="334"/>
      <c r="B687" s="398" t="s">
        <v>1419</v>
      </c>
      <c r="C687" s="357"/>
      <c r="D687" s="358"/>
      <c r="E687" s="378"/>
      <c r="F687" s="379"/>
      <c r="G687" s="372"/>
      <c r="H687" s="341"/>
    </row>
    <row r="688" spans="1:8" ht="12.75">
      <c r="A688" s="334"/>
      <c r="B688" s="398" t="s">
        <v>1420</v>
      </c>
      <c r="C688" s="357"/>
      <c r="D688" s="358"/>
      <c r="E688" s="378"/>
      <c r="F688" s="379"/>
      <c r="G688" s="372"/>
      <c r="H688" s="341"/>
    </row>
    <row r="689" spans="1:8" ht="12.75">
      <c r="A689" s="334"/>
      <c r="B689" s="398" t="s">
        <v>1421</v>
      </c>
      <c r="D689" s="358"/>
      <c r="E689" s="378"/>
      <c r="F689" s="379"/>
      <c r="G689" s="372"/>
      <c r="H689" s="341"/>
    </row>
    <row r="690" spans="1:8" ht="12.75">
      <c r="A690" s="400"/>
      <c r="B690" s="335" t="s">
        <v>1422</v>
      </c>
      <c r="C690" s="369"/>
      <c r="D690" s="370"/>
      <c r="E690" s="378"/>
      <c r="F690" s="379"/>
      <c r="G690" s="372"/>
      <c r="H690" s="341"/>
    </row>
    <row r="691" spans="1:8" ht="12.75">
      <c r="A691" s="400"/>
      <c r="B691" s="335" t="s">
        <v>1423</v>
      </c>
      <c r="C691" s="369"/>
      <c r="D691" s="370"/>
      <c r="E691" s="378"/>
      <c r="F691" s="379"/>
      <c r="G691" s="372"/>
      <c r="H691" s="341"/>
    </row>
    <row r="692" spans="1:8" ht="12.75">
      <c r="A692" s="400"/>
      <c r="B692" s="335" t="s">
        <v>1424</v>
      </c>
      <c r="C692" s="369"/>
      <c r="D692" s="370"/>
      <c r="E692" s="378"/>
      <c r="F692" s="379"/>
      <c r="G692" s="372"/>
      <c r="H692" s="341"/>
    </row>
    <row r="693" spans="1:8" ht="12.75">
      <c r="A693" s="400"/>
      <c r="B693" s="335" t="s">
        <v>1425</v>
      </c>
      <c r="C693" s="369"/>
      <c r="D693" s="370"/>
      <c r="E693" s="378"/>
      <c r="F693" s="379"/>
      <c r="G693" s="372"/>
      <c r="H693" s="341"/>
    </row>
    <row r="694" spans="1:8" ht="12.75">
      <c r="A694" s="400"/>
      <c r="B694" s="399" t="s">
        <v>1426</v>
      </c>
      <c r="C694" s="369"/>
      <c r="D694" s="370"/>
      <c r="E694" s="378"/>
      <c r="F694" s="379"/>
      <c r="G694" s="372"/>
      <c r="H694" s="341"/>
    </row>
    <row r="695" spans="1:8" ht="12.75">
      <c r="A695" s="400"/>
      <c r="B695" s="366" t="s">
        <v>1427</v>
      </c>
      <c r="C695" s="369"/>
      <c r="D695" s="370"/>
      <c r="E695" s="378"/>
      <c r="F695" s="379"/>
      <c r="G695" s="372"/>
      <c r="H695" s="341"/>
    </row>
    <row r="696" spans="1:8" ht="12.75">
      <c r="A696" s="400"/>
      <c r="B696" s="366" t="s">
        <v>1428</v>
      </c>
      <c r="C696" s="369"/>
      <c r="D696" s="370"/>
      <c r="E696" s="378"/>
      <c r="F696" s="379"/>
      <c r="G696" s="372"/>
      <c r="H696" s="341"/>
    </row>
    <row r="697" spans="1:8" ht="12.75">
      <c r="A697" s="373"/>
      <c r="B697" s="356"/>
      <c r="C697" s="369"/>
      <c r="D697" s="370"/>
      <c r="E697" s="338"/>
      <c r="F697" s="339"/>
      <c r="G697" s="340"/>
      <c r="H697" s="341"/>
    </row>
    <row r="698" spans="1:8" ht="12.75">
      <c r="A698" s="334"/>
      <c r="B698" s="401"/>
      <c r="C698" s="369"/>
      <c r="D698" s="370"/>
      <c r="E698" s="378"/>
      <c r="F698" s="379"/>
      <c r="G698" s="372"/>
      <c r="H698" s="341"/>
    </row>
    <row r="699" spans="1:8" ht="12.75">
      <c r="A699" s="334" t="s">
        <v>1429</v>
      </c>
      <c r="B699" s="356" t="s">
        <v>1430</v>
      </c>
      <c r="C699" s="369" t="s">
        <v>634</v>
      </c>
      <c r="D699" s="370">
        <v>1</v>
      </c>
      <c r="E699" s="371"/>
      <c r="F699" s="360"/>
      <c r="G699" s="372">
        <f>E699*D699</f>
        <v>0</v>
      </c>
      <c r="H699" s="341">
        <f>D699*F699</f>
        <v>0</v>
      </c>
    </row>
    <row r="700" spans="1:8" ht="12.75">
      <c r="A700" s="334"/>
      <c r="B700" s="366" t="s">
        <v>1431</v>
      </c>
      <c r="C700" s="369"/>
      <c r="D700" s="370"/>
      <c r="E700" s="378"/>
      <c r="F700" s="379"/>
      <c r="G700" s="372"/>
      <c r="H700" s="341"/>
    </row>
    <row r="701" spans="1:8" ht="12.75">
      <c r="A701" s="334"/>
      <c r="B701" s="399" t="s">
        <v>1432</v>
      </c>
      <c r="C701" s="369"/>
      <c r="D701" s="370"/>
      <c r="E701" s="378"/>
      <c r="F701" s="379"/>
      <c r="G701" s="372"/>
      <c r="H701" s="341"/>
    </row>
    <row r="702" spans="1:8" ht="12.75">
      <c r="A702" s="334"/>
      <c r="B702" s="399" t="s">
        <v>1433</v>
      </c>
      <c r="C702" s="369"/>
      <c r="D702" s="370"/>
      <c r="E702" s="378"/>
      <c r="F702" s="379"/>
      <c r="G702" s="372"/>
      <c r="H702" s="341"/>
    </row>
    <row r="703" spans="1:8" ht="12.75">
      <c r="A703" s="334"/>
      <c r="B703" s="399" t="s">
        <v>1434</v>
      </c>
      <c r="C703" s="369"/>
      <c r="D703" s="370"/>
      <c r="E703" s="378"/>
      <c r="F703" s="379"/>
      <c r="G703" s="372"/>
      <c r="H703" s="341"/>
    </row>
    <row r="704" spans="1:8" ht="12.75">
      <c r="A704" s="334"/>
      <c r="B704" s="399" t="s">
        <v>1435</v>
      </c>
      <c r="C704" s="369"/>
      <c r="D704" s="370"/>
      <c r="E704" s="378"/>
      <c r="F704" s="379"/>
      <c r="G704" s="372"/>
      <c r="H704" s="341"/>
    </row>
    <row r="705" spans="1:8" ht="12.75">
      <c r="A705" s="334"/>
      <c r="B705" s="399" t="s">
        <v>1436</v>
      </c>
      <c r="C705" s="369"/>
      <c r="D705" s="370"/>
      <c r="E705" s="378"/>
      <c r="F705" s="379"/>
      <c r="G705" s="372"/>
      <c r="H705" s="341"/>
    </row>
    <row r="706" spans="1:8" ht="12.75">
      <c r="A706" s="334"/>
      <c r="B706" s="399" t="s">
        <v>1437</v>
      </c>
      <c r="C706" s="369"/>
      <c r="D706" s="370"/>
      <c r="E706" s="378"/>
      <c r="F706" s="379"/>
      <c r="G706" s="372"/>
      <c r="H706" s="341"/>
    </row>
    <row r="707" spans="1:8" ht="12.75">
      <c r="A707" s="334"/>
      <c r="B707" s="399" t="s">
        <v>1438</v>
      </c>
      <c r="C707" s="369"/>
      <c r="D707" s="370"/>
      <c r="E707" s="378"/>
      <c r="F707" s="379"/>
      <c r="G707" s="372"/>
      <c r="H707" s="341"/>
    </row>
    <row r="708" spans="1:8" ht="12.75">
      <c r="A708" s="334"/>
      <c r="B708" s="399" t="s">
        <v>1439</v>
      </c>
      <c r="C708" s="369"/>
      <c r="D708" s="370"/>
      <c r="E708" s="378"/>
      <c r="F708" s="379"/>
      <c r="G708" s="372"/>
      <c r="H708" s="341"/>
    </row>
    <row r="709" spans="1:8" ht="12.75">
      <c r="A709" s="334"/>
      <c r="B709" s="399" t="s">
        <v>1440</v>
      </c>
      <c r="C709" s="369"/>
      <c r="D709" s="370"/>
      <c r="E709" s="378"/>
      <c r="F709" s="379"/>
      <c r="G709" s="372"/>
      <c r="H709" s="341"/>
    </row>
    <row r="710" spans="1:8" ht="12.75">
      <c r="A710" s="334"/>
      <c r="B710" s="399" t="s">
        <v>1441</v>
      </c>
      <c r="C710" s="369"/>
      <c r="D710" s="370"/>
      <c r="E710" s="378"/>
      <c r="F710" s="379"/>
      <c r="G710" s="372"/>
      <c r="H710" s="341"/>
    </row>
    <row r="711" spans="1:8" ht="12.75">
      <c r="A711" s="334"/>
      <c r="B711" s="399" t="s">
        <v>1442</v>
      </c>
      <c r="C711" s="369"/>
      <c r="D711" s="370"/>
      <c r="E711" s="378"/>
      <c r="F711" s="379"/>
      <c r="G711" s="372"/>
      <c r="H711" s="341"/>
    </row>
    <row r="712" spans="1:8" ht="12.75">
      <c r="A712" s="334"/>
      <c r="B712" s="364"/>
      <c r="C712" s="369"/>
      <c r="D712" s="370"/>
      <c r="E712" s="378"/>
      <c r="F712" s="379"/>
      <c r="G712" s="372"/>
      <c r="H712" s="341"/>
    </row>
    <row r="713" spans="1:8" ht="12.75">
      <c r="A713" s="334"/>
      <c r="B713" s="401"/>
      <c r="C713" s="369"/>
      <c r="D713" s="370"/>
      <c r="E713" s="378"/>
      <c r="F713" s="379"/>
      <c r="G713" s="372"/>
      <c r="H713" s="341"/>
    </row>
    <row r="714" spans="1:8" ht="12.75">
      <c r="A714" s="334" t="s">
        <v>1443</v>
      </c>
      <c r="B714" s="356" t="s">
        <v>1444</v>
      </c>
      <c r="C714" s="369" t="s">
        <v>634</v>
      </c>
      <c r="D714" s="370">
        <v>1</v>
      </c>
      <c r="E714" s="371"/>
      <c r="F714" s="360"/>
      <c r="G714" s="372">
        <f>E714*D714</f>
        <v>0</v>
      </c>
      <c r="H714" s="341">
        <f>D714*F714</f>
        <v>0</v>
      </c>
    </row>
    <row r="715" spans="1:8" ht="12.75">
      <c r="A715" s="334"/>
      <c r="B715" s="366" t="s">
        <v>1445</v>
      </c>
      <c r="C715" s="369"/>
      <c r="D715" s="370"/>
      <c r="E715" s="378"/>
      <c r="F715" s="379"/>
      <c r="G715" s="372"/>
      <c r="H715" s="341"/>
    </row>
    <row r="716" spans="1:8" ht="12.75">
      <c r="A716" s="334"/>
      <c r="B716" s="399" t="s">
        <v>1446</v>
      </c>
      <c r="C716" s="369"/>
      <c r="D716" s="370"/>
      <c r="E716" s="378"/>
      <c r="F716" s="379"/>
      <c r="G716" s="372"/>
      <c r="H716" s="341"/>
    </row>
    <row r="717" spans="1:8" ht="12.75">
      <c r="A717" s="334"/>
      <c r="B717" s="399" t="s">
        <v>1447</v>
      </c>
      <c r="C717" s="369"/>
      <c r="D717" s="370"/>
      <c r="E717" s="378"/>
      <c r="F717" s="379"/>
      <c r="G717" s="372"/>
      <c r="H717" s="341"/>
    </row>
    <row r="718" spans="1:8" ht="12.75">
      <c r="A718" s="334"/>
      <c r="B718" s="399" t="s">
        <v>1448</v>
      </c>
      <c r="C718" s="369"/>
      <c r="D718" s="370"/>
      <c r="E718" s="378"/>
      <c r="F718" s="379"/>
      <c r="G718" s="372"/>
      <c r="H718" s="341"/>
    </row>
    <row r="719" spans="1:8" ht="12.75">
      <c r="A719" s="334"/>
      <c r="B719" s="399" t="s">
        <v>1449</v>
      </c>
      <c r="C719" s="369"/>
      <c r="D719" s="370"/>
      <c r="E719" s="378"/>
      <c r="F719" s="379"/>
      <c r="G719" s="372"/>
      <c r="H719" s="341"/>
    </row>
    <row r="720" spans="1:8" ht="12.75">
      <c r="A720" s="334"/>
      <c r="B720" s="399" t="s">
        <v>1450</v>
      </c>
      <c r="C720" s="369"/>
      <c r="D720" s="370"/>
      <c r="E720" s="378"/>
      <c r="F720" s="379"/>
      <c r="G720" s="372"/>
      <c r="H720" s="341"/>
    </row>
    <row r="721" spans="1:8" ht="12.75">
      <c r="A721" s="334"/>
      <c r="B721" s="399" t="s">
        <v>1451</v>
      </c>
      <c r="C721" s="369"/>
      <c r="D721" s="370"/>
      <c r="E721" s="378"/>
      <c r="F721" s="379"/>
      <c r="G721" s="372"/>
      <c r="H721" s="341"/>
    </row>
    <row r="722" spans="1:8" ht="12.75">
      <c r="A722" s="334"/>
      <c r="B722" s="399" t="s">
        <v>1437</v>
      </c>
      <c r="C722" s="369"/>
      <c r="D722" s="370"/>
      <c r="E722" s="378"/>
      <c r="F722" s="379"/>
      <c r="G722" s="372"/>
      <c r="H722" s="341"/>
    </row>
    <row r="723" spans="1:8" ht="12.75">
      <c r="A723" s="334"/>
      <c r="B723" s="399" t="s">
        <v>1438</v>
      </c>
      <c r="C723" s="369"/>
      <c r="D723" s="370"/>
      <c r="E723" s="378"/>
      <c r="F723" s="379"/>
      <c r="G723" s="372"/>
      <c r="H723" s="341"/>
    </row>
    <row r="724" spans="1:8" ht="12.75">
      <c r="A724" s="334"/>
      <c r="B724" s="399" t="s">
        <v>1452</v>
      </c>
      <c r="C724" s="369"/>
      <c r="D724" s="370"/>
      <c r="E724" s="378"/>
      <c r="F724" s="379"/>
      <c r="G724" s="372"/>
      <c r="H724" s="341"/>
    </row>
    <row r="725" spans="1:8" ht="12.75">
      <c r="A725" s="334"/>
      <c r="B725" s="399" t="s">
        <v>1440</v>
      </c>
      <c r="C725" s="369"/>
      <c r="D725" s="370"/>
      <c r="E725" s="378"/>
      <c r="F725" s="379"/>
      <c r="G725" s="372"/>
      <c r="H725" s="341"/>
    </row>
    <row r="726" spans="1:8" ht="12.75">
      <c r="A726" s="334"/>
      <c r="B726" s="399" t="s">
        <v>1441</v>
      </c>
      <c r="C726" s="369"/>
      <c r="D726" s="370"/>
      <c r="E726" s="378"/>
      <c r="F726" s="379"/>
      <c r="G726" s="372"/>
      <c r="H726" s="341"/>
    </row>
    <row r="727" spans="1:8" ht="12.75">
      <c r="A727" s="334"/>
      <c r="B727" s="399" t="s">
        <v>1442</v>
      </c>
      <c r="C727" s="369"/>
      <c r="D727" s="370"/>
      <c r="E727" s="378"/>
      <c r="F727" s="379"/>
      <c r="G727" s="372"/>
      <c r="H727" s="341"/>
    </row>
    <row r="728" spans="1:8" ht="12.75">
      <c r="A728" s="334"/>
      <c r="B728" s="364"/>
      <c r="C728" s="369"/>
      <c r="D728" s="370"/>
      <c r="E728" s="378"/>
      <c r="F728" s="379"/>
      <c r="G728" s="372"/>
      <c r="H728" s="341"/>
    </row>
    <row r="729" spans="1:8" ht="12.75">
      <c r="A729" s="334"/>
      <c r="B729" s="401"/>
      <c r="C729" s="369"/>
      <c r="D729" s="370"/>
      <c r="E729" s="378"/>
      <c r="F729" s="379"/>
      <c r="G729" s="372"/>
      <c r="H729" s="341"/>
    </row>
    <row r="730" spans="1:8" ht="12.75">
      <c r="A730" s="334" t="s">
        <v>1453</v>
      </c>
      <c r="B730" s="356" t="s">
        <v>1430</v>
      </c>
      <c r="C730" s="369" t="s">
        <v>634</v>
      </c>
      <c r="D730" s="370">
        <v>1</v>
      </c>
      <c r="E730" s="371"/>
      <c r="F730" s="360"/>
      <c r="G730" s="372">
        <f>E730*D730</f>
        <v>0</v>
      </c>
      <c r="H730" s="341">
        <f>D730*F730</f>
        <v>0</v>
      </c>
    </row>
    <row r="731" spans="1:8" ht="12.75">
      <c r="A731" s="334"/>
      <c r="B731" s="366" t="s">
        <v>1431</v>
      </c>
      <c r="C731" s="369"/>
      <c r="D731" s="370"/>
      <c r="E731" s="378"/>
      <c r="F731" s="379"/>
      <c r="G731" s="372"/>
      <c r="H731" s="341"/>
    </row>
    <row r="732" spans="1:8" ht="12.75">
      <c r="A732" s="334"/>
      <c r="B732" s="399" t="s">
        <v>1432</v>
      </c>
      <c r="C732" s="369"/>
      <c r="D732" s="370"/>
      <c r="E732" s="378"/>
      <c r="F732" s="379"/>
      <c r="G732" s="372"/>
      <c r="H732" s="341"/>
    </row>
    <row r="733" spans="1:8" ht="12.75">
      <c r="A733" s="334"/>
      <c r="B733" s="399" t="s">
        <v>1433</v>
      </c>
      <c r="C733" s="369"/>
      <c r="D733" s="370"/>
      <c r="E733" s="378"/>
      <c r="F733" s="379"/>
      <c r="G733" s="372"/>
      <c r="H733" s="341"/>
    </row>
    <row r="734" spans="1:8" ht="12.75">
      <c r="A734" s="334"/>
      <c r="B734" s="399" t="s">
        <v>1434</v>
      </c>
      <c r="C734" s="369"/>
      <c r="D734" s="370"/>
      <c r="E734" s="378"/>
      <c r="F734" s="379"/>
      <c r="G734" s="372"/>
      <c r="H734" s="341"/>
    </row>
    <row r="735" spans="1:8" ht="12.75">
      <c r="A735" s="334"/>
      <c r="B735" s="399" t="s">
        <v>1435</v>
      </c>
      <c r="C735" s="369"/>
      <c r="D735" s="370"/>
      <c r="E735" s="378"/>
      <c r="F735" s="379"/>
      <c r="G735" s="372"/>
      <c r="H735" s="341"/>
    </row>
    <row r="736" spans="1:8" ht="12.75">
      <c r="A736" s="334"/>
      <c r="B736" s="399" t="s">
        <v>1436</v>
      </c>
      <c r="C736" s="369"/>
      <c r="D736" s="370"/>
      <c r="E736" s="378"/>
      <c r="F736" s="379"/>
      <c r="G736" s="372"/>
      <c r="H736" s="341"/>
    </row>
    <row r="737" spans="1:8" ht="12.75">
      <c r="A737" s="334"/>
      <c r="B737" s="399" t="s">
        <v>1437</v>
      </c>
      <c r="C737" s="369"/>
      <c r="D737" s="370"/>
      <c r="E737" s="378"/>
      <c r="F737" s="379"/>
      <c r="G737" s="372"/>
      <c r="H737" s="341"/>
    </row>
    <row r="738" spans="1:8" ht="12.75">
      <c r="A738" s="334"/>
      <c r="B738" s="399" t="s">
        <v>1438</v>
      </c>
      <c r="C738" s="369"/>
      <c r="D738" s="370"/>
      <c r="E738" s="378"/>
      <c r="F738" s="379"/>
      <c r="G738" s="372"/>
      <c r="H738" s="341"/>
    </row>
    <row r="739" spans="1:8" ht="12.75">
      <c r="A739" s="334"/>
      <c r="B739" s="399" t="s">
        <v>1439</v>
      </c>
      <c r="C739" s="369"/>
      <c r="D739" s="370"/>
      <c r="E739" s="378"/>
      <c r="F739" s="379"/>
      <c r="G739" s="372"/>
      <c r="H739" s="341"/>
    </row>
    <row r="740" spans="1:8" ht="12.75">
      <c r="A740" s="334"/>
      <c r="B740" s="399" t="s">
        <v>1440</v>
      </c>
      <c r="C740" s="369"/>
      <c r="D740" s="370"/>
      <c r="E740" s="378"/>
      <c r="F740" s="379"/>
      <c r="G740" s="372"/>
      <c r="H740" s="341"/>
    </row>
    <row r="741" spans="1:8" ht="12.75">
      <c r="A741" s="334"/>
      <c r="B741" s="399" t="s">
        <v>1441</v>
      </c>
      <c r="C741" s="369"/>
      <c r="D741" s="370"/>
      <c r="E741" s="378"/>
      <c r="F741" s="379"/>
      <c r="G741" s="372"/>
      <c r="H741" s="341"/>
    </row>
    <row r="742" spans="1:8" ht="12.75">
      <c r="A742" s="334"/>
      <c r="B742" s="399" t="s">
        <v>1442</v>
      </c>
      <c r="C742" s="369"/>
      <c r="D742" s="370"/>
      <c r="E742" s="378"/>
      <c r="F742" s="379"/>
      <c r="G742" s="372"/>
      <c r="H742" s="341"/>
    </row>
    <row r="743" spans="1:8" ht="12.75">
      <c r="A743" s="334"/>
      <c r="B743" s="401"/>
      <c r="C743" s="369"/>
      <c r="D743" s="370"/>
      <c r="E743" s="378"/>
      <c r="F743" s="379"/>
      <c r="G743" s="372"/>
      <c r="H743" s="341"/>
    </row>
    <row r="744" spans="1:8" ht="12.75">
      <c r="A744" s="334" t="s">
        <v>1454</v>
      </c>
      <c r="B744" s="356" t="s">
        <v>1444</v>
      </c>
      <c r="C744" s="369" t="s">
        <v>634</v>
      </c>
      <c r="D744" s="370">
        <v>1</v>
      </c>
      <c r="E744" s="371"/>
      <c r="F744" s="360"/>
      <c r="G744" s="372">
        <f>E744*D744</f>
        <v>0</v>
      </c>
      <c r="H744" s="341">
        <f>D744*F744</f>
        <v>0</v>
      </c>
    </row>
    <row r="745" spans="1:8" ht="12.75">
      <c r="A745" s="334"/>
      <c r="B745" s="366" t="s">
        <v>1455</v>
      </c>
      <c r="C745" s="369"/>
      <c r="D745" s="370"/>
      <c r="E745" s="378"/>
      <c r="F745" s="379"/>
      <c r="G745" s="372"/>
      <c r="H745" s="341"/>
    </row>
    <row r="746" spans="1:8" ht="12.75">
      <c r="A746" s="334"/>
      <c r="B746" s="399" t="s">
        <v>1446</v>
      </c>
      <c r="C746" s="369"/>
      <c r="D746" s="370"/>
      <c r="E746" s="378"/>
      <c r="F746" s="379"/>
      <c r="G746" s="372"/>
      <c r="H746" s="341"/>
    </row>
    <row r="747" spans="1:8" ht="12.75">
      <c r="A747" s="334"/>
      <c r="B747" s="399" t="s">
        <v>1456</v>
      </c>
      <c r="C747" s="369"/>
      <c r="D747" s="370"/>
      <c r="E747" s="378"/>
      <c r="F747" s="379"/>
      <c r="G747" s="372"/>
      <c r="H747" s="341"/>
    </row>
    <row r="748" spans="1:8" ht="12.75">
      <c r="A748" s="334"/>
      <c r="B748" s="399" t="s">
        <v>1457</v>
      </c>
      <c r="C748" s="369"/>
      <c r="D748" s="370"/>
      <c r="E748" s="378"/>
      <c r="F748" s="379"/>
      <c r="G748" s="372"/>
      <c r="H748" s="341"/>
    </row>
    <row r="749" spans="1:8" ht="12.75">
      <c r="A749" s="334"/>
      <c r="B749" s="399" t="s">
        <v>1458</v>
      </c>
      <c r="C749" s="369"/>
      <c r="D749" s="370"/>
      <c r="E749" s="378"/>
      <c r="F749" s="379"/>
      <c r="G749" s="372"/>
      <c r="H749" s="341"/>
    </row>
    <row r="750" spans="1:8" ht="12.75">
      <c r="A750" s="334"/>
      <c r="B750" s="399" t="s">
        <v>1450</v>
      </c>
      <c r="C750" s="369"/>
      <c r="D750" s="370"/>
      <c r="E750" s="378"/>
      <c r="F750" s="379"/>
      <c r="G750" s="372"/>
      <c r="H750" s="341"/>
    </row>
    <row r="751" spans="1:8" ht="12.75">
      <c r="A751" s="334"/>
      <c r="B751" s="399" t="s">
        <v>1451</v>
      </c>
      <c r="C751" s="369"/>
      <c r="D751" s="370"/>
      <c r="E751" s="378"/>
      <c r="F751" s="379"/>
      <c r="G751" s="372"/>
      <c r="H751" s="341"/>
    </row>
    <row r="752" spans="1:8" ht="12.75">
      <c r="A752" s="334"/>
      <c r="B752" s="399" t="s">
        <v>1437</v>
      </c>
      <c r="C752" s="369"/>
      <c r="D752" s="370"/>
      <c r="E752" s="378"/>
      <c r="F752" s="379"/>
      <c r="G752" s="372"/>
      <c r="H752" s="341"/>
    </row>
    <row r="753" spans="1:8" ht="12.75">
      <c r="A753" s="334"/>
      <c r="B753" s="399" t="s">
        <v>1438</v>
      </c>
      <c r="C753" s="369"/>
      <c r="D753" s="370"/>
      <c r="E753" s="378"/>
      <c r="F753" s="379"/>
      <c r="G753" s="372"/>
      <c r="H753" s="341"/>
    </row>
    <row r="754" spans="1:8" ht="12.75">
      <c r="A754" s="334"/>
      <c r="B754" s="399" t="s">
        <v>1452</v>
      </c>
      <c r="C754" s="369"/>
      <c r="D754" s="370"/>
      <c r="E754" s="378"/>
      <c r="F754" s="379"/>
      <c r="G754" s="372"/>
      <c r="H754" s="341"/>
    </row>
    <row r="755" spans="1:8" ht="12.75">
      <c r="A755" s="334"/>
      <c r="B755" s="399" t="s">
        <v>1440</v>
      </c>
      <c r="C755" s="369"/>
      <c r="D755" s="370"/>
      <c r="E755" s="378"/>
      <c r="F755" s="379"/>
      <c r="G755" s="372"/>
      <c r="H755" s="341"/>
    </row>
    <row r="756" spans="1:8" ht="12.75">
      <c r="A756" s="334"/>
      <c r="B756" s="399" t="s">
        <v>1441</v>
      </c>
      <c r="C756" s="369"/>
      <c r="D756" s="370"/>
      <c r="E756" s="378"/>
      <c r="F756" s="379"/>
      <c r="G756" s="372"/>
      <c r="H756" s="341"/>
    </row>
    <row r="757" spans="1:8" ht="12.75">
      <c r="A757" s="334"/>
      <c r="B757" s="399" t="s">
        <v>1442</v>
      </c>
      <c r="C757" s="369"/>
      <c r="D757" s="370"/>
      <c r="E757" s="378"/>
      <c r="F757" s="379"/>
      <c r="G757" s="372"/>
      <c r="H757" s="341"/>
    </row>
    <row r="758" spans="1:8" ht="12.75">
      <c r="A758" s="334"/>
      <c r="B758" s="364"/>
      <c r="C758" s="369"/>
      <c r="D758" s="370"/>
      <c r="E758" s="378"/>
      <c r="F758" s="379"/>
      <c r="G758" s="372"/>
      <c r="H758" s="341"/>
    </row>
    <row r="759" spans="1:8" ht="12.75">
      <c r="A759" s="334"/>
      <c r="B759" s="401"/>
      <c r="C759" s="369"/>
      <c r="D759" s="370"/>
      <c r="E759" s="378"/>
      <c r="F759" s="379"/>
      <c r="G759" s="372"/>
      <c r="H759" s="341"/>
    </row>
    <row r="760" spans="1:8" ht="12.75">
      <c r="A760" s="334" t="s">
        <v>1459</v>
      </c>
      <c r="B760" s="356" t="s">
        <v>1430</v>
      </c>
      <c r="C760" s="369" t="s">
        <v>634</v>
      </c>
      <c r="D760" s="370">
        <v>1</v>
      </c>
      <c r="E760" s="371"/>
      <c r="F760" s="360"/>
      <c r="G760" s="372">
        <f>E760*D760</f>
        <v>0</v>
      </c>
      <c r="H760" s="341">
        <f>D760*F760</f>
        <v>0</v>
      </c>
    </row>
    <row r="761" spans="1:8" ht="12.75">
      <c r="A761" s="334"/>
      <c r="B761" s="366" t="s">
        <v>1431</v>
      </c>
      <c r="C761" s="369"/>
      <c r="D761" s="370"/>
      <c r="E761" s="378"/>
      <c r="F761" s="379"/>
      <c r="G761" s="372"/>
      <c r="H761" s="341"/>
    </row>
    <row r="762" spans="1:8" ht="12.75">
      <c r="A762" s="334"/>
      <c r="B762" s="399" t="s">
        <v>1432</v>
      </c>
      <c r="C762" s="369"/>
      <c r="D762" s="370"/>
      <c r="E762" s="378"/>
      <c r="F762" s="379"/>
      <c r="G762" s="372"/>
      <c r="H762" s="341"/>
    </row>
    <row r="763" spans="1:8" ht="12.75">
      <c r="A763" s="334"/>
      <c r="B763" s="399" t="s">
        <v>1433</v>
      </c>
      <c r="C763" s="369"/>
      <c r="D763" s="370"/>
      <c r="E763" s="378"/>
      <c r="F763" s="379"/>
      <c r="G763" s="372"/>
      <c r="H763" s="341"/>
    </row>
    <row r="764" spans="1:8" ht="12.75">
      <c r="A764" s="334"/>
      <c r="B764" s="399" t="s">
        <v>1434</v>
      </c>
      <c r="C764" s="369"/>
      <c r="D764" s="370"/>
      <c r="E764" s="378"/>
      <c r="F764" s="379"/>
      <c r="G764" s="372"/>
      <c r="H764" s="341"/>
    </row>
    <row r="765" spans="1:8" ht="12.75">
      <c r="A765" s="334"/>
      <c r="B765" s="399" t="s">
        <v>1435</v>
      </c>
      <c r="C765" s="369"/>
      <c r="D765" s="370"/>
      <c r="E765" s="378"/>
      <c r="F765" s="379"/>
      <c r="G765" s="372"/>
      <c r="H765" s="341"/>
    </row>
    <row r="766" spans="1:8" ht="12.75">
      <c r="A766" s="334"/>
      <c r="B766" s="399" t="s">
        <v>1436</v>
      </c>
      <c r="C766" s="369"/>
      <c r="D766" s="370"/>
      <c r="E766" s="378"/>
      <c r="F766" s="379"/>
      <c r="G766" s="372"/>
      <c r="H766" s="341"/>
    </row>
    <row r="767" spans="1:8" ht="12.75">
      <c r="A767" s="334"/>
      <c r="B767" s="399" t="s">
        <v>1437</v>
      </c>
      <c r="C767" s="369"/>
      <c r="D767" s="370"/>
      <c r="E767" s="378"/>
      <c r="F767" s="379"/>
      <c r="G767" s="372"/>
      <c r="H767" s="341"/>
    </row>
    <row r="768" spans="1:8" ht="12.75">
      <c r="A768" s="334"/>
      <c r="B768" s="399" t="s">
        <v>1438</v>
      </c>
      <c r="C768" s="369"/>
      <c r="D768" s="370"/>
      <c r="E768" s="378"/>
      <c r="F768" s="379"/>
      <c r="G768" s="372"/>
      <c r="H768" s="341"/>
    </row>
    <row r="769" spans="1:8" ht="12.75">
      <c r="A769" s="334"/>
      <c r="B769" s="399" t="s">
        <v>1439</v>
      </c>
      <c r="C769" s="369"/>
      <c r="D769" s="370"/>
      <c r="E769" s="378"/>
      <c r="F769" s="379"/>
      <c r="G769" s="372"/>
      <c r="H769" s="341"/>
    </row>
    <row r="770" spans="1:8" ht="12.75">
      <c r="A770" s="334"/>
      <c r="B770" s="399" t="s">
        <v>1440</v>
      </c>
      <c r="C770" s="369"/>
      <c r="D770" s="370"/>
      <c r="E770" s="378"/>
      <c r="F770" s="379"/>
      <c r="G770" s="372"/>
      <c r="H770" s="341"/>
    </row>
    <row r="771" spans="1:8" ht="12.75">
      <c r="A771" s="334"/>
      <c r="B771" s="399" t="s">
        <v>1441</v>
      </c>
      <c r="C771" s="369"/>
      <c r="D771" s="370"/>
      <c r="E771" s="378"/>
      <c r="F771" s="379"/>
      <c r="G771" s="372"/>
      <c r="H771" s="341"/>
    </row>
    <row r="772" spans="1:8" ht="12.75">
      <c r="A772" s="334"/>
      <c r="B772" s="399" t="s">
        <v>1442</v>
      </c>
      <c r="C772" s="369"/>
      <c r="D772" s="370"/>
      <c r="E772" s="378"/>
      <c r="F772" s="379"/>
      <c r="G772" s="372"/>
      <c r="H772" s="341"/>
    </row>
    <row r="773" spans="1:8" ht="12.75">
      <c r="A773" s="334"/>
      <c r="B773" s="401"/>
      <c r="C773" s="369"/>
      <c r="D773" s="370"/>
      <c r="E773" s="378"/>
      <c r="F773" s="379"/>
      <c r="G773" s="372"/>
      <c r="H773" s="341"/>
    </row>
    <row r="774" spans="1:8" ht="12.75">
      <c r="A774" s="334" t="s">
        <v>1460</v>
      </c>
      <c r="B774" s="356" t="s">
        <v>1444</v>
      </c>
      <c r="C774" s="369" t="s">
        <v>634</v>
      </c>
      <c r="D774" s="370">
        <v>1</v>
      </c>
      <c r="E774" s="371"/>
      <c r="F774" s="360"/>
      <c r="G774" s="372">
        <f>E774*D774</f>
        <v>0</v>
      </c>
      <c r="H774" s="341">
        <f>D774*F774</f>
        <v>0</v>
      </c>
    </row>
    <row r="775" spans="1:8" ht="12.75">
      <c r="A775" s="334"/>
      <c r="B775" s="366" t="s">
        <v>1445</v>
      </c>
      <c r="C775" s="369"/>
      <c r="D775" s="370"/>
      <c r="E775" s="378"/>
      <c r="F775" s="379"/>
      <c r="G775" s="372"/>
      <c r="H775" s="341"/>
    </row>
    <row r="776" spans="1:8" ht="12.75">
      <c r="A776" s="334"/>
      <c r="B776" s="399" t="s">
        <v>1446</v>
      </c>
      <c r="C776" s="369"/>
      <c r="D776" s="370"/>
      <c r="E776" s="378"/>
      <c r="F776" s="379"/>
      <c r="G776" s="372"/>
      <c r="H776" s="341"/>
    </row>
    <row r="777" spans="1:8" ht="12.75">
      <c r="A777" s="334"/>
      <c r="B777" s="399" t="s">
        <v>1447</v>
      </c>
      <c r="C777" s="369"/>
      <c r="D777" s="370"/>
      <c r="E777" s="378"/>
      <c r="F777" s="379"/>
      <c r="G777" s="372"/>
      <c r="H777" s="341"/>
    </row>
    <row r="778" spans="1:8" ht="12.75">
      <c r="A778" s="334"/>
      <c r="B778" s="399" t="s">
        <v>1448</v>
      </c>
      <c r="C778" s="369"/>
      <c r="D778" s="370"/>
      <c r="E778" s="378"/>
      <c r="F778" s="379"/>
      <c r="G778" s="372"/>
      <c r="H778" s="341"/>
    </row>
    <row r="779" spans="1:8" ht="12.75">
      <c r="A779" s="334"/>
      <c r="B779" s="399" t="s">
        <v>1449</v>
      </c>
      <c r="C779" s="369"/>
      <c r="D779" s="370"/>
      <c r="E779" s="378"/>
      <c r="F779" s="379"/>
      <c r="G779" s="372"/>
      <c r="H779" s="341"/>
    </row>
    <row r="780" spans="1:8" ht="12.75">
      <c r="A780" s="334"/>
      <c r="B780" s="399" t="s">
        <v>1450</v>
      </c>
      <c r="C780" s="369"/>
      <c r="D780" s="370"/>
      <c r="E780" s="378"/>
      <c r="F780" s="379"/>
      <c r="G780" s="372"/>
      <c r="H780" s="341"/>
    </row>
    <row r="781" spans="1:8" ht="12.75">
      <c r="A781" s="334"/>
      <c r="B781" s="399" t="s">
        <v>1451</v>
      </c>
      <c r="C781" s="369"/>
      <c r="D781" s="370"/>
      <c r="E781" s="378"/>
      <c r="F781" s="379"/>
      <c r="G781" s="372"/>
      <c r="H781" s="341"/>
    </row>
    <row r="782" spans="1:8" ht="12.75">
      <c r="A782" s="334"/>
      <c r="B782" s="399" t="s">
        <v>1437</v>
      </c>
      <c r="C782" s="369"/>
      <c r="D782" s="370"/>
      <c r="E782" s="378"/>
      <c r="F782" s="379"/>
      <c r="G782" s="372"/>
      <c r="H782" s="341"/>
    </row>
    <row r="783" spans="1:8" ht="12.75">
      <c r="A783" s="334"/>
      <c r="B783" s="399" t="s">
        <v>1438</v>
      </c>
      <c r="C783" s="369"/>
      <c r="D783" s="370"/>
      <c r="E783" s="378"/>
      <c r="F783" s="379"/>
      <c r="G783" s="372"/>
      <c r="H783" s="341"/>
    </row>
    <row r="784" spans="1:8" ht="12.75">
      <c r="A784" s="334"/>
      <c r="B784" s="399" t="s">
        <v>1452</v>
      </c>
      <c r="C784" s="369"/>
      <c r="D784" s="370"/>
      <c r="E784" s="378"/>
      <c r="F784" s="379"/>
      <c r="G784" s="372"/>
      <c r="H784" s="341"/>
    </row>
    <row r="785" spans="1:8" ht="12.75">
      <c r="A785" s="334"/>
      <c r="B785" s="399" t="s">
        <v>1440</v>
      </c>
      <c r="C785" s="369"/>
      <c r="D785" s="370"/>
      <c r="E785" s="378"/>
      <c r="F785" s="379"/>
      <c r="G785" s="372"/>
      <c r="H785" s="341"/>
    </row>
    <row r="786" spans="1:8" ht="12.75">
      <c r="A786" s="334"/>
      <c r="B786" s="399" t="s">
        <v>1441</v>
      </c>
      <c r="C786" s="369"/>
      <c r="D786" s="370"/>
      <c r="E786" s="378"/>
      <c r="F786" s="379"/>
      <c r="G786" s="372"/>
      <c r="H786" s="341"/>
    </row>
    <row r="787" spans="1:8" ht="12.75">
      <c r="A787" s="334"/>
      <c r="B787" s="399" t="s">
        <v>1442</v>
      </c>
      <c r="C787" s="369"/>
      <c r="D787" s="370"/>
      <c r="E787" s="378"/>
      <c r="F787" s="379"/>
      <c r="G787" s="372"/>
      <c r="H787" s="341"/>
    </row>
    <row r="788" spans="1:8" ht="12.75">
      <c r="A788" s="334"/>
      <c r="B788" s="356"/>
      <c r="C788" s="369"/>
      <c r="D788" s="370"/>
      <c r="E788" s="378"/>
      <c r="F788" s="379"/>
      <c r="G788" s="372"/>
      <c r="H788" s="341"/>
    </row>
    <row r="789" spans="1:8" ht="12.75">
      <c r="A789" s="334" t="s">
        <v>1461</v>
      </c>
      <c r="B789" s="356" t="s">
        <v>1444</v>
      </c>
      <c r="C789" s="369" t="s">
        <v>634</v>
      </c>
      <c r="D789" s="370">
        <v>1</v>
      </c>
      <c r="E789" s="371"/>
      <c r="F789" s="360"/>
      <c r="G789" s="372">
        <f>E789*D789</f>
        <v>0</v>
      </c>
      <c r="H789" s="341">
        <f>D789*F789</f>
        <v>0</v>
      </c>
    </row>
    <row r="790" spans="1:8" ht="12.75">
      <c r="A790" s="334"/>
      <c r="B790" s="366" t="s">
        <v>1445</v>
      </c>
      <c r="C790" s="369"/>
      <c r="D790" s="370"/>
      <c r="E790" s="378"/>
      <c r="F790" s="379"/>
      <c r="G790" s="372"/>
      <c r="H790" s="341"/>
    </row>
    <row r="791" spans="1:8" ht="12.75">
      <c r="A791" s="334"/>
      <c r="B791" s="399" t="s">
        <v>1446</v>
      </c>
      <c r="C791" s="369"/>
      <c r="D791" s="370"/>
      <c r="E791" s="378"/>
      <c r="F791" s="379"/>
      <c r="G791" s="372"/>
      <c r="H791" s="341"/>
    </row>
    <row r="792" spans="1:8" ht="12.75">
      <c r="A792" s="334"/>
      <c r="B792" s="399" t="s">
        <v>1447</v>
      </c>
      <c r="C792" s="369"/>
      <c r="D792" s="370"/>
      <c r="E792" s="378"/>
      <c r="F792" s="379"/>
      <c r="G792" s="372"/>
      <c r="H792" s="341"/>
    </row>
    <row r="793" spans="1:8" ht="12.75">
      <c r="A793" s="334"/>
      <c r="B793" s="399" t="s">
        <v>1448</v>
      </c>
      <c r="C793" s="369"/>
      <c r="D793" s="370"/>
      <c r="E793" s="378"/>
      <c r="F793" s="379"/>
      <c r="G793" s="372"/>
      <c r="H793" s="341"/>
    </row>
    <row r="794" spans="1:8" ht="12.75">
      <c r="A794" s="334"/>
      <c r="B794" s="399" t="s">
        <v>1449</v>
      </c>
      <c r="C794" s="369"/>
      <c r="D794" s="370"/>
      <c r="E794" s="378"/>
      <c r="F794" s="379"/>
      <c r="G794" s="372"/>
      <c r="H794" s="341"/>
    </row>
    <row r="795" spans="1:8" ht="12.75">
      <c r="A795" s="334"/>
      <c r="B795" s="399" t="s">
        <v>1450</v>
      </c>
      <c r="C795" s="369"/>
      <c r="D795" s="370"/>
      <c r="E795" s="378"/>
      <c r="F795" s="379"/>
      <c r="G795" s="372"/>
      <c r="H795" s="341"/>
    </row>
    <row r="796" spans="1:8" ht="12.75">
      <c r="A796" s="334"/>
      <c r="B796" s="399" t="s">
        <v>1451</v>
      </c>
      <c r="C796" s="369"/>
      <c r="D796" s="370"/>
      <c r="E796" s="378"/>
      <c r="F796" s="379"/>
      <c r="G796" s="372"/>
      <c r="H796" s="341"/>
    </row>
    <row r="797" spans="1:8" ht="12.75">
      <c r="A797" s="334"/>
      <c r="B797" s="399" t="s">
        <v>1437</v>
      </c>
      <c r="C797" s="369"/>
      <c r="D797" s="370"/>
      <c r="E797" s="378"/>
      <c r="F797" s="379"/>
      <c r="G797" s="372"/>
      <c r="H797" s="341"/>
    </row>
    <row r="798" spans="1:8" ht="12.75">
      <c r="A798" s="334"/>
      <c r="B798" s="399" t="s">
        <v>1438</v>
      </c>
      <c r="C798" s="369"/>
      <c r="D798" s="370"/>
      <c r="E798" s="378"/>
      <c r="F798" s="379"/>
      <c r="G798" s="372"/>
      <c r="H798" s="341"/>
    </row>
    <row r="799" spans="1:8" ht="12.75">
      <c r="A799" s="334"/>
      <c r="B799" s="399" t="s">
        <v>1452</v>
      </c>
      <c r="C799" s="369"/>
      <c r="D799" s="370"/>
      <c r="E799" s="378"/>
      <c r="F799" s="379"/>
      <c r="G799" s="372"/>
      <c r="H799" s="341"/>
    </row>
    <row r="800" spans="1:8" ht="12.75">
      <c r="A800" s="334"/>
      <c r="B800" s="399" t="s">
        <v>1440</v>
      </c>
      <c r="C800" s="369"/>
      <c r="D800" s="370"/>
      <c r="E800" s="378"/>
      <c r="F800" s="379"/>
      <c r="G800" s="372"/>
      <c r="H800" s="341"/>
    </row>
    <row r="801" spans="1:8" ht="12.75">
      <c r="A801" s="334"/>
      <c r="B801" s="399" t="s">
        <v>1441</v>
      </c>
      <c r="C801" s="369"/>
      <c r="D801" s="370"/>
      <c r="E801" s="378"/>
      <c r="F801" s="379"/>
      <c r="G801" s="372"/>
      <c r="H801" s="341"/>
    </row>
    <row r="802" spans="1:8" ht="12.75">
      <c r="A802" s="334"/>
      <c r="B802" s="399" t="s">
        <v>1442</v>
      </c>
      <c r="C802" s="369"/>
      <c r="D802" s="370"/>
      <c r="E802" s="378"/>
      <c r="F802" s="379"/>
      <c r="G802" s="372"/>
      <c r="H802" s="341"/>
    </row>
    <row r="803" spans="1:8" ht="12.75">
      <c r="A803" s="334"/>
      <c r="B803" s="356"/>
      <c r="C803" s="369"/>
      <c r="D803" s="370"/>
      <c r="E803" s="378"/>
      <c r="F803" s="379"/>
      <c r="G803" s="372"/>
      <c r="H803" s="341"/>
    </row>
    <row r="804" spans="1:8" ht="12.75">
      <c r="A804" s="334" t="s">
        <v>1462</v>
      </c>
      <c r="B804" s="356" t="s">
        <v>1444</v>
      </c>
      <c r="C804" s="369" t="s">
        <v>634</v>
      </c>
      <c r="D804" s="370">
        <v>1</v>
      </c>
      <c r="E804" s="371"/>
      <c r="F804" s="360"/>
      <c r="G804" s="372">
        <f>E804*D804</f>
        <v>0</v>
      </c>
      <c r="H804" s="341">
        <f>D804*F804</f>
        <v>0</v>
      </c>
    </row>
    <row r="805" spans="1:8" ht="12.75">
      <c r="A805" s="373"/>
      <c r="B805" s="366" t="s">
        <v>1463</v>
      </c>
      <c r="C805" s="369"/>
      <c r="D805" s="370"/>
      <c r="E805" s="338"/>
      <c r="F805" s="339"/>
      <c r="G805" s="340"/>
      <c r="H805" s="341"/>
    </row>
    <row r="806" spans="1:8" ht="12.75">
      <c r="A806" s="373"/>
      <c r="B806" s="399" t="s">
        <v>1464</v>
      </c>
      <c r="C806" s="369"/>
      <c r="D806" s="370"/>
      <c r="E806" s="338"/>
      <c r="F806" s="339"/>
      <c r="G806" s="340"/>
      <c r="H806" s="341"/>
    </row>
    <row r="807" spans="1:8" ht="12.75">
      <c r="A807" s="373"/>
      <c r="B807" s="399" t="s">
        <v>1465</v>
      </c>
      <c r="C807" s="369"/>
      <c r="D807" s="370"/>
      <c r="E807" s="338"/>
      <c r="F807" s="339"/>
      <c r="G807" s="340"/>
      <c r="H807" s="341"/>
    </row>
    <row r="808" spans="1:8" ht="12.75">
      <c r="A808" s="373"/>
      <c r="B808" s="399" t="s">
        <v>1466</v>
      </c>
      <c r="C808" s="369"/>
      <c r="D808" s="370"/>
      <c r="E808" s="338"/>
      <c r="F808" s="339"/>
      <c r="G808" s="340"/>
      <c r="H808" s="341"/>
    </row>
    <row r="809" spans="1:8" ht="12.75">
      <c r="A809" s="373"/>
      <c r="B809" s="399" t="s">
        <v>1467</v>
      </c>
      <c r="C809" s="369"/>
      <c r="D809" s="370"/>
      <c r="E809" s="338"/>
      <c r="F809" s="339"/>
      <c r="G809" s="340"/>
      <c r="H809" s="341"/>
    </row>
    <row r="810" spans="1:8" ht="12.75">
      <c r="A810" s="373"/>
      <c r="B810" s="399" t="s">
        <v>1450</v>
      </c>
      <c r="C810" s="369"/>
      <c r="D810" s="370"/>
      <c r="E810" s="338"/>
      <c r="F810" s="339"/>
      <c r="G810" s="340"/>
      <c r="H810" s="341"/>
    </row>
    <row r="811" spans="1:8" ht="12.75">
      <c r="A811" s="373"/>
      <c r="B811" s="399" t="s">
        <v>1451</v>
      </c>
      <c r="C811" s="369"/>
      <c r="D811" s="370"/>
      <c r="E811" s="338"/>
      <c r="F811" s="339"/>
      <c r="G811" s="340"/>
      <c r="H811" s="341"/>
    </row>
    <row r="812" spans="1:8" ht="12.75">
      <c r="A812" s="373"/>
      <c r="B812" s="399" t="s">
        <v>1437</v>
      </c>
      <c r="C812" s="369"/>
      <c r="D812" s="370"/>
      <c r="E812" s="338"/>
      <c r="F812" s="339"/>
      <c r="G812" s="340"/>
      <c r="H812" s="341"/>
    </row>
    <row r="813" spans="1:8" ht="12.75">
      <c r="A813" s="373"/>
      <c r="B813" s="399" t="s">
        <v>1438</v>
      </c>
      <c r="C813" s="369"/>
      <c r="D813" s="370"/>
      <c r="E813" s="338"/>
      <c r="F813" s="339"/>
      <c r="G813" s="340"/>
      <c r="H813" s="341"/>
    </row>
    <row r="814" spans="1:8" ht="12.75">
      <c r="A814" s="373"/>
      <c r="B814" s="399" t="s">
        <v>1452</v>
      </c>
      <c r="C814" s="369"/>
      <c r="D814" s="370"/>
      <c r="E814" s="338"/>
      <c r="F814" s="339"/>
      <c r="G814" s="340"/>
      <c r="H814" s="341"/>
    </row>
    <row r="815" spans="1:8" ht="12.75">
      <c r="A815" s="373"/>
      <c r="B815" s="399" t="s">
        <v>1440</v>
      </c>
      <c r="C815" s="369"/>
      <c r="D815" s="370"/>
      <c r="E815" s="338"/>
      <c r="F815" s="339"/>
      <c r="G815" s="340"/>
      <c r="H815" s="341"/>
    </row>
    <row r="816" spans="1:8" ht="12.75">
      <c r="A816" s="373"/>
      <c r="B816" s="399" t="s">
        <v>1441</v>
      </c>
      <c r="C816" s="369"/>
      <c r="D816" s="370"/>
      <c r="E816" s="338"/>
      <c r="F816" s="339"/>
      <c r="G816" s="340"/>
      <c r="H816" s="341"/>
    </row>
    <row r="817" spans="1:8" ht="12.75">
      <c r="A817" s="400"/>
      <c r="B817" s="399" t="s">
        <v>1442</v>
      </c>
      <c r="C817" s="402"/>
      <c r="D817" s="337"/>
      <c r="E817" s="378"/>
      <c r="F817" s="379"/>
      <c r="G817" s="372"/>
      <c r="H817" s="341"/>
    </row>
    <row r="818" spans="1:8" ht="12.75">
      <c r="A818" s="334"/>
      <c r="B818" s="401"/>
      <c r="C818" s="369"/>
      <c r="D818" s="370"/>
      <c r="E818" s="378"/>
      <c r="F818" s="379"/>
      <c r="G818" s="372"/>
      <c r="H818" s="341"/>
    </row>
    <row r="819" spans="1:8" ht="12.75">
      <c r="A819" s="334" t="s">
        <v>1468</v>
      </c>
      <c r="B819" s="335" t="s">
        <v>1469</v>
      </c>
      <c r="C819" s="403"/>
      <c r="D819" s="404"/>
      <c r="E819" s="405"/>
      <c r="F819" s="406"/>
      <c r="G819" s="407"/>
      <c r="H819" s="372"/>
    </row>
    <row r="820" spans="1:8" ht="12.75">
      <c r="A820" s="408"/>
      <c r="B820" s="398" t="s">
        <v>1470</v>
      </c>
      <c r="C820" s="403"/>
      <c r="D820" s="404"/>
      <c r="E820" s="409"/>
      <c r="F820" s="410"/>
      <c r="G820" s="405"/>
      <c r="H820" s="340"/>
    </row>
    <row r="821" spans="1:8" ht="12.75">
      <c r="A821" s="377"/>
      <c r="B821" s="398" t="s">
        <v>1471</v>
      </c>
      <c r="C821" s="357"/>
      <c r="D821" s="358"/>
      <c r="E821" s="409"/>
      <c r="F821" s="410"/>
      <c r="G821" s="405"/>
      <c r="H821" s="340"/>
    </row>
    <row r="822" spans="1:8" ht="12.75">
      <c r="A822" s="377"/>
      <c r="B822" s="398" t="s">
        <v>1472</v>
      </c>
      <c r="C822" s="357"/>
      <c r="D822" s="358"/>
      <c r="E822" s="409"/>
      <c r="F822" s="410"/>
      <c r="G822" s="405"/>
      <c r="H822" s="340"/>
    </row>
    <row r="823" spans="1:8" ht="12.75">
      <c r="A823" s="411" t="s">
        <v>1473</v>
      </c>
      <c r="B823" s="412" t="s">
        <v>1474</v>
      </c>
      <c r="C823" s="413" t="s">
        <v>864</v>
      </c>
      <c r="D823" s="414">
        <v>33</v>
      </c>
      <c r="E823" s="371"/>
      <c r="F823" s="360"/>
      <c r="G823" s="372">
        <f>E823*D823</f>
        <v>0</v>
      </c>
      <c r="H823" s="341">
        <f>D823*F823</f>
        <v>0</v>
      </c>
    </row>
    <row r="824" spans="1:8" ht="12.75">
      <c r="A824" s="411" t="s">
        <v>1475</v>
      </c>
      <c r="B824" s="412" t="s">
        <v>1476</v>
      </c>
      <c r="C824" s="413" t="s">
        <v>864</v>
      </c>
      <c r="D824" s="414">
        <v>27</v>
      </c>
      <c r="E824" s="371"/>
      <c r="F824" s="360"/>
      <c r="G824" s="372">
        <f>E824*D824</f>
        <v>0</v>
      </c>
      <c r="H824" s="341">
        <f>D824*F824</f>
        <v>0</v>
      </c>
    </row>
    <row r="825" spans="1:8" ht="12.75">
      <c r="A825" s="411"/>
      <c r="B825" s="412"/>
      <c r="C825" s="413"/>
      <c r="D825" s="414"/>
      <c r="E825" s="409"/>
      <c r="F825" s="410"/>
      <c r="G825" s="415"/>
      <c r="H825" s="372"/>
    </row>
    <row r="826" spans="1:8" ht="12.75">
      <c r="A826" s="411" t="s">
        <v>1477</v>
      </c>
      <c r="B826" s="412" t="s">
        <v>1478</v>
      </c>
      <c r="C826" s="413" t="s">
        <v>634</v>
      </c>
      <c r="D826" s="416">
        <v>8</v>
      </c>
      <c r="E826" s="371"/>
      <c r="F826" s="360"/>
      <c r="G826" s="372">
        <f>E826*D826</f>
        <v>0</v>
      </c>
      <c r="H826" s="341">
        <f>D826*F826</f>
        <v>0</v>
      </c>
    </row>
    <row r="827" spans="1:8" ht="12.75">
      <c r="A827" s="334"/>
      <c r="B827" s="401"/>
      <c r="C827" s="369"/>
      <c r="D827" s="370"/>
      <c r="E827" s="378"/>
      <c r="F827" s="379"/>
      <c r="G827" s="372"/>
      <c r="H827" s="341"/>
    </row>
    <row r="828" spans="1:8" ht="12.75">
      <c r="A828" s="334" t="s">
        <v>1479</v>
      </c>
      <c r="B828" s="399" t="s">
        <v>1480</v>
      </c>
      <c r="C828" s="417" t="s">
        <v>695</v>
      </c>
      <c r="D828" s="370">
        <v>45</v>
      </c>
      <c r="E828" s="371"/>
      <c r="F828" s="360"/>
      <c r="G828" s="372">
        <f>E828*D828</f>
        <v>0</v>
      </c>
      <c r="H828" s="341">
        <f>D828*F828</f>
        <v>0</v>
      </c>
    </row>
    <row r="829" spans="1:8" ht="12.75">
      <c r="A829" s="408"/>
      <c r="B829" s="418" t="s">
        <v>1481</v>
      </c>
      <c r="C829" s="417"/>
      <c r="D829" s="370"/>
      <c r="E829" s="378"/>
      <c r="F829" s="379"/>
      <c r="G829" s="372"/>
      <c r="H829" s="341"/>
    </row>
    <row r="830" spans="1:8" ht="12.75">
      <c r="A830" s="419"/>
      <c r="B830" s="418" t="s">
        <v>1482</v>
      </c>
      <c r="C830" s="417"/>
      <c r="D830" s="370"/>
      <c r="E830" s="378"/>
      <c r="F830" s="379"/>
      <c r="G830" s="372"/>
      <c r="H830" s="341"/>
    </row>
    <row r="831" spans="1:8" ht="12.75">
      <c r="A831" s="419"/>
      <c r="B831" s="418"/>
      <c r="C831" s="417"/>
      <c r="D831" s="370"/>
      <c r="E831" s="378"/>
      <c r="F831" s="379"/>
      <c r="G831" s="372"/>
      <c r="H831" s="341"/>
    </row>
    <row r="832" spans="1:8" ht="12.75">
      <c r="A832" s="334" t="s">
        <v>1483</v>
      </c>
      <c r="B832" s="418" t="s">
        <v>1484</v>
      </c>
      <c r="C832" s="417" t="s">
        <v>1485</v>
      </c>
      <c r="D832" s="370">
        <v>2</v>
      </c>
      <c r="E832" s="371"/>
      <c r="F832" s="360"/>
      <c r="G832" s="372">
        <f>E832*D832</f>
        <v>0</v>
      </c>
      <c r="H832" s="341">
        <f>D832*F832</f>
        <v>0</v>
      </c>
    </row>
    <row r="833" spans="1:8" ht="12.75">
      <c r="A833" s="408"/>
      <c r="B833" s="418"/>
      <c r="C833" s="417"/>
      <c r="D833" s="370"/>
      <c r="E833" s="378"/>
      <c r="F833" s="379"/>
      <c r="G833" s="372"/>
      <c r="H833" s="341"/>
    </row>
    <row r="834" spans="1:8" ht="12.75">
      <c r="A834" s="419"/>
      <c r="B834" s="418"/>
      <c r="C834" s="417"/>
      <c r="D834" s="370"/>
      <c r="E834" s="378"/>
      <c r="F834" s="379"/>
      <c r="G834" s="372"/>
      <c r="H834" s="341"/>
    </row>
    <row r="835" spans="1:8" ht="12.75">
      <c r="A835" s="334" t="s">
        <v>1486</v>
      </c>
      <c r="B835" s="418" t="s">
        <v>1487</v>
      </c>
      <c r="C835" s="417" t="s">
        <v>859</v>
      </c>
      <c r="D835" s="370">
        <v>12</v>
      </c>
      <c r="E835" s="371"/>
      <c r="F835" s="360"/>
      <c r="G835" s="372">
        <f>E835*D835</f>
        <v>0</v>
      </c>
      <c r="H835" s="341">
        <f>D835*F835</f>
        <v>0</v>
      </c>
    </row>
    <row r="836" spans="1:8" ht="12.75">
      <c r="A836" s="408"/>
      <c r="B836" s="418" t="s">
        <v>1488</v>
      </c>
      <c r="C836" s="420"/>
      <c r="D836" s="370"/>
      <c r="E836" s="378"/>
      <c r="F836" s="379"/>
      <c r="G836" s="372"/>
      <c r="H836" s="341"/>
    </row>
    <row r="837" spans="1:8" ht="12.75">
      <c r="A837" s="421"/>
      <c r="B837" s="422"/>
      <c r="C837" s="423"/>
      <c r="D837" s="370"/>
      <c r="E837" s="378"/>
      <c r="F837" s="379"/>
      <c r="G837" s="372"/>
      <c r="H837" s="341"/>
    </row>
    <row r="838" spans="1:8" ht="12.75">
      <c r="A838" s="334"/>
      <c r="B838" s="335"/>
      <c r="C838" s="336"/>
      <c r="D838" s="337"/>
      <c r="E838" s="338"/>
      <c r="F838" s="339"/>
      <c r="G838" s="340"/>
      <c r="H838" s="341"/>
    </row>
    <row r="839" spans="1:8" ht="12.75">
      <c r="A839" s="334"/>
      <c r="B839" s="335"/>
      <c r="C839" s="336"/>
      <c r="D839" s="337"/>
      <c r="E839" s="338"/>
      <c r="F839" s="339"/>
      <c r="G839" s="340"/>
      <c r="H839" s="341"/>
    </row>
    <row r="840" spans="1:8" ht="15.75">
      <c r="A840" s="424" t="s">
        <v>60</v>
      </c>
      <c r="B840" s="385" t="s">
        <v>1198</v>
      </c>
      <c r="C840" s="386"/>
      <c r="D840" s="387"/>
      <c r="E840" s="388"/>
      <c r="F840" s="388"/>
      <c r="G840" s="389">
        <f>SUM(G676:G839)</f>
        <v>0</v>
      </c>
      <c r="H840" s="390">
        <f>SUM(H676:H838)</f>
        <v>0</v>
      </c>
    </row>
  </sheetData>
  <mergeCells count="12">
    <mergeCell ref="A1:H1"/>
    <mergeCell ref="B2:F2"/>
    <mergeCell ref="B3:F3"/>
    <mergeCell ref="B4:F4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1"/>
  <sheetViews>
    <sheetView workbookViewId="0" topLeftCell="A1">
      <selection activeCell="R28" sqref="R28"/>
    </sheetView>
  </sheetViews>
  <sheetFormatPr defaultColWidth="9.00390625" defaultRowHeight="12.75"/>
  <cols>
    <col min="1" max="1" width="7.625" style="0" customWidth="1"/>
    <col min="2" max="2" width="64.00390625" style="0" customWidth="1"/>
    <col min="3" max="3" width="11.375" style="0" customWidth="1"/>
    <col min="4" max="4" width="4.875" style="0" customWidth="1"/>
    <col min="5" max="6" width="19.00390625" style="0" customWidth="1"/>
    <col min="7" max="8" width="16.125" style="0" customWidth="1"/>
    <col min="9" max="1025" width="8.75390625" style="0" customWidth="1"/>
  </cols>
  <sheetData>
    <row r="1" spans="1:8" ht="15.75">
      <c r="A1" s="223" t="s">
        <v>3</v>
      </c>
      <c r="B1" s="223"/>
      <c r="C1" s="223"/>
      <c r="D1" s="223"/>
      <c r="E1" s="223"/>
      <c r="F1" s="223"/>
      <c r="G1" s="223"/>
      <c r="H1" s="223"/>
    </row>
    <row r="2" spans="1:8" ht="12.75">
      <c r="A2" s="224" t="s">
        <v>106</v>
      </c>
      <c r="B2" s="225" t="s">
        <v>5</v>
      </c>
      <c r="C2" s="225" t="s">
        <v>52</v>
      </c>
      <c r="D2" s="225"/>
      <c r="E2" s="225"/>
      <c r="F2" s="225"/>
      <c r="G2" s="425"/>
      <c r="H2" s="425"/>
    </row>
    <row r="3" spans="1:8" ht="12.75">
      <c r="A3" s="224" t="s">
        <v>103</v>
      </c>
      <c r="B3" s="225" t="s">
        <v>1489</v>
      </c>
      <c r="C3" s="225"/>
      <c r="D3" s="225"/>
      <c r="E3" s="225"/>
      <c r="F3" s="225"/>
      <c r="G3" s="425"/>
      <c r="H3" s="425"/>
    </row>
    <row r="4" spans="1:8" ht="14.25" customHeight="1">
      <c r="A4" s="330" t="s">
        <v>911</v>
      </c>
      <c r="B4" s="331" t="s">
        <v>48</v>
      </c>
      <c r="C4" s="330" t="s">
        <v>912</v>
      </c>
      <c r="D4" s="426" t="s">
        <v>913</v>
      </c>
      <c r="E4" s="333" t="s">
        <v>914</v>
      </c>
      <c r="F4" s="333" t="s">
        <v>915</v>
      </c>
      <c r="G4" s="333" t="s">
        <v>916</v>
      </c>
      <c r="H4" s="333" t="s">
        <v>917</v>
      </c>
    </row>
    <row r="5" spans="1:8" ht="12.75">
      <c r="A5" s="330"/>
      <c r="B5" s="331"/>
      <c r="C5" s="330"/>
      <c r="D5" s="426"/>
      <c r="E5" s="333"/>
      <c r="F5" s="333"/>
      <c r="G5" s="333"/>
      <c r="H5" s="333"/>
    </row>
    <row r="6" spans="1:8" ht="12.75">
      <c r="A6" s="334"/>
      <c r="B6" s="335"/>
      <c r="C6" s="336"/>
      <c r="D6" s="336"/>
      <c r="E6" s="338"/>
      <c r="F6" s="339"/>
      <c r="G6" s="340"/>
      <c r="H6" s="341"/>
    </row>
    <row r="7" spans="1:8" ht="18">
      <c r="A7" s="427" t="s">
        <v>918</v>
      </c>
      <c r="B7" s="428" t="s">
        <v>919</v>
      </c>
      <c r="C7" s="429"/>
      <c r="D7" s="430"/>
      <c r="E7" s="431"/>
      <c r="F7" s="432"/>
      <c r="G7" s="432"/>
      <c r="H7" s="432"/>
    </row>
    <row r="8" spans="1:8" ht="12.75">
      <c r="A8" s="433"/>
      <c r="B8" s="434" t="s">
        <v>920</v>
      </c>
      <c r="C8" s="435"/>
      <c r="D8" s="435"/>
      <c r="E8" s="436"/>
      <c r="F8" s="437"/>
      <c r="G8" s="438"/>
      <c r="H8" s="439"/>
    </row>
    <row r="9" spans="1:8" ht="12.75">
      <c r="A9" s="334"/>
      <c r="B9" s="335"/>
      <c r="C9" s="336"/>
      <c r="D9" s="336"/>
      <c r="E9" s="338"/>
      <c r="F9" s="339"/>
      <c r="G9" s="340"/>
      <c r="H9" s="341"/>
    </row>
    <row r="10" spans="1:8" ht="12.75">
      <c r="A10" s="395" t="s">
        <v>1490</v>
      </c>
      <c r="B10" s="356" t="s">
        <v>1491</v>
      </c>
      <c r="C10" s="369" t="s">
        <v>634</v>
      </c>
      <c r="D10" s="369">
        <v>1</v>
      </c>
      <c r="E10" s="371"/>
      <c r="F10" s="360"/>
      <c r="G10" s="372">
        <f>E10*D10</f>
        <v>0</v>
      </c>
      <c r="H10" s="341">
        <f>D10*F10</f>
        <v>0</v>
      </c>
    </row>
    <row r="11" spans="1:8" ht="12.75">
      <c r="A11" s="373"/>
      <c r="B11" s="335" t="s">
        <v>1492</v>
      </c>
      <c r="C11" s="369"/>
      <c r="D11" s="369"/>
      <c r="E11" s="338"/>
      <c r="F11" s="339"/>
      <c r="G11" s="340"/>
      <c r="H11" s="341"/>
    </row>
    <row r="12" spans="1:8" ht="12.75">
      <c r="A12" s="334"/>
      <c r="B12" s="364"/>
      <c r="C12" s="336"/>
      <c r="D12" s="336"/>
      <c r="E12" s="338"/>
      <c r="F12" s="339"/>
      <c r="G12" s="340"/>
      <c r="H12" s="341"/>
    </row>
    <row r="13" spans="1:8" ht="12.75">
      <c r="A13" s="334" t="s">
        <v>1163</v>
      </c>
      <c r="B13" s="375" t="s">
        <v>1164</v>
      </c>
      <c r="C13" s="369" t="s">
        <v>634</v>
      </c>
      <c r="D13" s="369">
        <v>5</v>
      </c>
      <c r="E13" s="371"/>
      <c r="F13" s="360"/>
      <c r="G13" s="372">
        <f>E13*D13</f>
        <v>0</v>
      </c>
      <c r="H13" s="341">
        <f>D13*F13</f>
        <v>0</v>
      </c>
    </row>
    <row r="14" spans="1:8" ht="12.75">
      <c r="A14" s="373"/>
      <c r="B14" s="376" t="s">
        <v>1165</v>
      </c>
      <c r="C14" s="369"/>
      <c r="D14" s="369"/>
      <c r="E14" s="338"/>
      <c r="F14" s="339"/>
      <c r="G14" s="340"/>
      <c r="H14" s="341"/>
    </row>
    <row r="15" spans="1:8" ht="12.75">
      <c r="A15" s="334"/>
      <c r="B15" s="356"/>
      <c r="C15" s="336"/>
      <c r="D15" s="336"/>
      <c r="E15" s="338"/>
      <c r="F15" s="339"/>
      <c r="G15" s="340"/>
      <c r="H15" s="341"/>
    </row>
    <row r="16" spans="1:8" ht="12.75">
      <c r="A16" s="334" t="s">
        <v>1166</v>
      </c>
      <c r="B16" s="375" t="s">
        <v>1164</v>
      </c>
      <c r="C16" s="369" t="s">
        <v>634</v>
      </c>
      <c r="D16" s="369">
        <v>1</v>
      </c>
      <c r="E16" s="371"/>
      <c r="F16" s="360"/>
      <c r="G16" s="372">
        <f>E16*D16</f>
        <v>0</v>
      </c>
      <c r="H16" s="341">
        <f>D16*F16</f>
        <v>0</v>
      </c>
    </row>
    <row r="17" spans="1:8" ht="12.75">
      <c r="A17" s="373"/>
      <c r="B17" s="376" t="s">
        <v>1167</v>
      </c>
      <c r="C17" s="369"/>
      <c r="D17" s="369"/>
      <c r="E17" s="338"/>
      <c r="F17" s="339"/>
      <c r="G17" s="340"/>
      <c r="H17" s="341"/>
    </row>
    <row r="18" spans="1:8" ht="12.75">
      <c r="A18" s="334"/>
      <c r="B18" s="356"/>
      <c r="C18" s="336"/>
      <c r="D18" s="336"/>
      <c r="E18" s="338"/>
      <c r="F18" s="339"/>
      <c r="G18" s="340"/>
      <c r="H18" s="341"/>
    </row>
    <row r="19" spans="1:8" ht="12.75">
      <c r="A19" s="334" t="s">
        <v>1493</v>
      </c>
      <c r="B19" s="356" t="s">
        <v>1494</v>
      </c>
      <c r="C19" s="369" t="s">
        <v>634</v>
      </c>
      <c r="D19" s="369">
        <v>1</v>
      </c>
      <c r="E19" s="371"/>
      <c r="F19" s="360"/>
      <c r="G19" s="372">
        <f>E19*D19</f>
        <v>0</v>
      </c>
      <c r="H19" s="341">
        <f>D19*F19</f>
        <v>0</v>
      </c>
    </row>
    <row r="20" spans="1:8" ht="12.75">
      <c r="A20" s="373"/>
      <c r="B20" s="335" t="s">
        <v>1495</v>
      </c>
      <c r="C20" s="369"/>
      <c r="D20" s="369"/>
      <c r="E20" s="338"/>
      <c r="F20" s="339"/>
      <c r="G20" s="340"/>
      <c r="H20" s="341"/>
    </row>
    <row r="21" spans="1:8" ht="12.75">
      <c r="A21" s="373"/>
      <c r="B21" s="335"/>
      <c r="C21" s="369"/>
      <c r="D21" s="369"/>
      <c r="E21" s="338"/>
      <c r="F21" s="339"/>
      <c r="G21" s="340"/>
      <c r="H21" s="341"/>
    </row>
    <row r="22" spans="1:8" ht="12.75">
      <c r="A22" s="334" t="s">
        <v>1496</v>
      </c>
      <c r="B22" s="356" t="s">
        <v>1494</v>
      </c>
      <c r="C22" s="369" t="s">
        <v>634</v>
      </c>
      <c r="D22" s="369">
        <v>1</v>
      </c>
      <c r="E22" s="371"/>
      <c r="F22" s="360"/>
      <c r="G22" s="372">
        <f>E22*D22</f>
        <v>0</v>
      </c>
      <c r="H22" s="341">
        <f>D22*F22</f>
        <v>0</v>
      </c>
    </row>
    <row r="23" spans="1:8" ht="12.75">
      <c r="A23" s="373"/>
      <c r="B23" s="335" t="s">
        <v>1497</v>
      </c>
      <c r="C23" s="369"/>
      <c r="D23" s="369"/>
      <c r="E23" s="338"/>
      <c r="F23" s="339"/>
      <c r="G23" s="340"/>
      <c r="H23" s="341"/>
    </row>
    <row r="24" spans="1:8" ht="12.75">
      <c r="A24" s="334"/>
      <c r="B24" s="356"/>
      <c r="C24" s="336"/>
      <c r="D24" s="336"/>
      <c r="E24" s="338"/>
      <c r="F24" s="339"/>
      <c r="G24" s="340"/>
      <c r="H24" s="341"/>
    </row>
    <row r="25" spans="1:8" ht="12.75">
      <c r="A25" s="334" t="s">
        <v>1168</v>
      </c>
      <c r="B25" s="356" t="s">
        <v>1169</v>
      </c>
      <c r="C25" s="369" t="s">
        <v>634</v>
      </c>
      <c r="D25" s="440" t="s">
        <v>1498</v>
      </c>
      <c r="E25" s="371"/>
      <c r="F25" s="360"/>
      <c r="G25" s="372">
        <f>E25*D25</f>
        <v>0</v>
      </c>
      <c r="H25" s="341">
        <f>D25*F25</f>
        <v>0</v>
      </c>
    </row>
    <row r="26" spans="1:8" ht="12.75">
      <c r="A26" s="377"/>
      <c r="B26" s="335" t="s">
        <v>1170</v>
      </c>
      <c r="C26" s="369"/>
      <c r="D26" s="440"/>
      <c r="E26" s="378"/>
      <c r="F26" s="379"/>
      <c r="G26" s="372"/>
      <c r="H26" s="341"/>
    </row>
    <row r="27" spans="1:8" ht="12.75">
      <c r="A27" s="377"/>
      <c r="B27" s="335"/>
      <c r="C27" s="369"/>
      <c r="D27" s="440"/>
      <c r="E27" s="378"/>
      <c r="F27" s="379"/>
      <c r="G27" s="372"/>
      <c r="H27" s="341">
        <f>D27*E27</f>
        <v>0</v>
      </c>
    </row>
    <row r="28" spans="1:8" ht="12.75">
      <c r="A28" s="334" t="s">
        <v>1171</v>
      </c>
      <c r="B28" s="356" t="s">
        <v>1169</v>
      </c>
      <c r="C28" s="369" t="s">
        <v>634</v>
      </c>
      <c r="D28" s="440" t="s">
        <v>918</v>
      </c>
      <c r="E28" s="371"/>
      <c r="F28" s="360"/>
      <c r="G28" s="372">
        <f>E28*D28</f>
        <v>0</v>
      </c>
      <c r="H28" s="341">
        <f>D28*F28</f>
        <v>0</v>
      </c>
    </row>
    <row r="29" spans="1:8" ht="12.75">
      <c r="A29" s="377"/>
      <c r="B29" s="335" t="s">
        <v>1172</v>
      </c>
      <c r="C29" s="369"/>
      <c r="D29" s="440"/>
      <c r="E29" s="378"/>
      <c r="F29" s="379"/>
      <c r="G29" s="372"/>
      <c r="H29" s="341">
        <f>D29*E29</f>
        <v>0</v>
      </c>
    </row>
    <row r="30" spans="1:8" ht="12.75">
      <c r="A30" s="334"/>
      <c r="B30" s="356"/>
      <c r="C30" s="336"/>
      <c r="D30" s="336"/>
      <c r="E30" s="338"/>
      <c r="F30" s="339"/>
      <c r="G30" s="340"/>
      <c r="H30" s="341">
        <f>D30*E30</f>
        <v>0</v>
      </c>
    </row>
    <row r="31" spans="1:8" ht="12.75">
      <c r="A31" s="334" t="s">
        <v>1173</v>
      </c>
      <c r="B31" s="356" t="s">
        <v>1174</v>
      </c>
      <c r="C31" s="369" t="s">
        <v>864</v>
      </c>
      <c r="D31" s="369">
        <v>10</v>
      </c>
      <c r="E31" s="371"/>
      <c r="F31" s="360"/>
      <c r="G31" s="372">
        <f>E31*D31</f>
        <v>0</v>
      </c>
      <c r="H31" s="341">
        <f>D31*F31</f>
        <v>0</v>
      </c>
    </row>
    <row r="32" spans="1:8" ht="12.75">
      <c r="A32" s="373"/>
      <c r="B32" s="335" t="s">
        <v>1165</v>
      </c>
      <c r="C32" s="369"/>
      <c r="D32" s="369"/>
      <c r="E32" s="338"/>
      <c r="F32" s="339"/>
      <c r="G32" s="340"/>
      <c r="H32" s="341"/>
    </row>
    <row r="33" spans="1:8" ht="12.75">
      <c r="A33" s="373"/>
      <c r="B33" s="335"/>
      <c r="C33" s="369"/>
      <c r="D33" s="369"/>
      <c r="E33" s="338"/>
      <c r="F33" s="339"/>
      <c r="G33" s="340"/>
      <c r="H33" s="341"/>
    </row>
    <row r="34" spans="1:8" ht="12.75">
      <c r="A34" s="334" t="s">
        <v>1175</v>
      </c>
      <c r="B34" s="356" t="s">
        <v>1174</v>
      </c>
      <c r="C34" s="369" t="s">
        <v>864</v>
      </c>
      <c r="D34" s="369">
        <v>2</v>
      </c>
      <c r="E34" s="371"/>
      <c r="F34" s="360"/>
      <c r="G34" s="372">
        <f>E34*D34</f>
        <v>0</v>
      </c>
      <c r="H34" s="341">
        <f>D34*F34</f>
        <v>0</v>
      </c>
    </row>
    <row r="35" spans="1:8" ht="12.75">
      <c r="A35" s="373"/>
      <c r="B35" s="335" t="s">
        <v>1167</v>
      </c>
      <c r="C35" s="369"/>
      <c r="D35" s="369"/>
      <c r="E35" s="338"/>
      <c r="F35" s="339"/>
      <c r="G35" s="340"/>
      <c r="H35" s="341"/>
    </row>
    <row r="36" spans="1:8" ht="12.75">
      <c r="A36" s="334"/>
      <c r="B36" s="356"/>
      <c r="C36" s="336"/>
      <c r="D36" s="336"/>
      <c r="E36" s="338"/>
      <c r="F36" s="339"/>
      <c r="G36" s="340"/>
      <c r="H36" s="341"/>
    </row>
    <row r="37" spans="1:8" ht="14.25">
      <c r="A37" s="334" t="s">
        <v>1176</v>
      </c>
      <c r="B37" s="380" t="s">
        <v>1177</v>
      </c>
      <c r="C37" s="357" t="s">
        <v>1178</v>
      </c>
      <c r="D37" s="369">
        <v>31</v>
      </c>
      <c r="E37" s="371"/>
      <c r="F37" s="360"/>
      <c r="G37" s="372">
        <f>E37*D37</f>
        <v>0</v>
      </c>
      <c r="H37" s="341">
        <f>D37*F37</f>
        <v>0</v>
      </c>
    </row>
    <row r="38" spans="1:8" ht="12.75">
      <c r="A38" s="377"/>
      <c r="B38" s="381" t="s">
        <v>1179</v>
      </c>
      <c r="C38" s="357"/>
      <c r="D38" s="364"/>
      <c r="E38" s="364"/>
      <c r="F38" s="364"/>
      <c r="G38" s="364"/>
      <c r="H38" s="364"/>
    </row>
    <row r="39" spans="1:8" ht="14.25">
      <c r="A39" s="377"/>
      <c r="B39" s="380" t="s">
        <v>1177</v>
      </c>
      <c r="C39" s="357" t="s">
        <v>1178</v>
      </c>
      <c r="D39" s="369">
        <v>14</v>
      </c>
      <c r="E39" s="371"/>
      <c r="F39" s="360"/>
      <c r="G39" s="372">
        <f>E39*D39</f>
        <v>0</v>
      </c>
      <c r="H39" s="341">
        <f>D39*F39</f>
        <v>0</v>
      </c>
    </row>
    <row r="40" spans="1:8" ht="12.75">
      <c r="A40" s="377"/>
      <c r="B40" s="381" t="s">
        <v>1180</v>
      </c>
      <c r="C40" s="357"/>
      <c r="D40" s="369"/>
      <c r="E40" s="338"/>
      <c r="F40" s="339"/>
      <c r="G40" s="340"/>
      <c r="H40" s="341"/>
    </row>
    <row r="41" spans="1:8" ht="12.75">
      <c r="A41" s="334"/>
      <c r="B41" s="356"/>
      <c r="C41" s="336"/>
      <c r="D41" s="336"/>
      <c r="E41" s="338"/>
      <c r="F41" s="339"/>
      <c r="G41" s="340"/>
      <c r="H41" s="341"/>
    </row>
    <row r="42" spans="1:8" ht="12.75">
      <c r="A42" s="334" t="s">
        <v>1181</v>
      </c>
      <c r="B42" s="368" t="s">
        <v>1182</v>
      </c>
      <c r="C42" s="336" t="s">
        <v>864</v>
      </c>
      <c r="D42" s="369">
        <v>3</v>
      </c>
      <c r="E42" s="371"/>
      <c r="F42" s="360"/>
      <c r="G42" s="372">
        <f>E42*D42</f>
        <v>0</v>
      </c>
      <c r="H42" s="341">
        <f>D42*F42</f>
        <v>0</v>
      </c>
    </row>
    <row r="43" spans="1:8" ht="12.75">
      <c r="A43" s="377"/>
      <c r="B43" s="381" t="s">
        <v>1165</v>
      </c>
      <c r="C43" s="336"/>
      <c r="D43" s="369"/>
      <c r="E43" s="338"/>
      <c r="F43" s="339"/>
      <c r="G43" s="340"/>
      <c r="H43" s="341"/>
    </row>
    <row r="44" spans="1:8" ht="12.75">
      <c r="A44" s="334"/>
      <c r="B44" s="367"/>
      <c r="C44" s="336"/>
      <c r="D44" s="336"/>
      <c r="E44" s="338"/>
      <c r="F44" s="339"/>
      <c r="G44" s="340"/>
      <c r="H44" s="341"/>
    </row>
    <row r="45" spans="1:8" ht="14.25">
      <c r="A45" s="334" t="s">
        <v>1499</v>
      </c>
      <c r="B45" s="375" t="s">
        <v>1500</v>
      </c>
      <c r="C45" s="357" t="s">
        <v>1178</v>
      </c>
      <c r="D45" s="383" t="s">
        <v>1501</v>
      </c>
      <c r="E45" s="371"/>
      <c r="F45" s="360"/>
      <c r="G45" s="372">
        <f>E45*D45</f>
        <v>0</v>
      </c>
      <c r="H45" s="341">
        <f>D45*F45</f>
        <v>0</v>
      </c>
    </row>
    <row r="46" spans="1:8" ht="12.75">
      <c r="A46" s="377"/>
      <c r="B46" s="381" t="s">
        <v>1502</v>
      </c>
      <c r="C46" s="357"/>
      <c r="D46" s="383"/>
      <c r="E46" s="338"/>
      <c r="F46" s="339"/>
      <c r="G46" s="340"/>
      <c r="H46" s="341"/>
    </row>
    <row r="47" spans="1:8" ht="12.75">
      <c r="A47" s="334"/>
      <c r="B47" s="367" t="s">
        <v>1503</v>
      </c>
      <c r="C47" s="336"/>
      <c r="D47" s="336"/>
      <c r="E47" s="338"/>
      <c r="F47" s="339"/>
      <c r="G47" s="340"/>
      <c r="H47" s="341"/>
    </row>
    <row r="48" spans="1:8" ht="12.75">
      <c r="A48" s="334" t="s">
        <v>1195</v>
      </c>
      <c r="B48" s="335" t="s">
        <v>1196</v>
      </c>
      <c r="C48" s="369" t="s">
        <v>695</v>
      </c>
      <c r="D48" s="369">
        <v>25</v>
      </c>
      <c r="E48" s="371"/>
      <c r="F48" s="360"/>
      <c r="G48" s="372">
        <f>E48*D48</f>
        <v>0</v>
      </c>
      <c r="H48" s="341">
        <f>D48*F48</f>
        <v>0</v>
      </c>
    </row>
    <row r="49" spans="1:8" ht="12.75">
      <c r="A49" s="334"/>
      <c r="B49" s="335"/>
      <c r="C49" s="336"/>
      <c r="D49" s="336"/>
      <c r="E49" s="338"/>
      <c r="F49" s="339"/>
      <c r="G49" s="340"/>
      <c r="H49" s="341"/>
    </row>
    <row r="50" spans="1:8" ht="12.75">
      <c r="A50" s="334"/>
      <c r="B50" s="335"/>
      <c r="C50" s="336"/>
      <c r="D50" s="336"/>
      <c r="E50" s="338"/>
      <c r="F50" s="339"/>
      <c r="G50" s="340"/>
      <c r="H50" s="341"/>
    </row>
    <row r="51" spans="1:8" ht="18">
      <c r="A51" s="441" t="s">
        <v>918</v>
      </c>
      <c r="B51" s="442" t="s">
        <v>1198</v>
      </c>
      <c r="C51" s="443"/>
      <c r="D51" s="444"/>
      <c r="E51" s="445"/>
      <c r="F51" s="445"/>
      <c r="G51" s="446">
        <f>SUM(G10:G50)</f>
        <v>0</v>
      </c>
      <c r="H51" s="447">
        <f>SUM(H10:H50)</f>
        <v>0</v>
      </c>
    </row>
    <row r="52" spans="1:8" ht="12.75">
      <c r="A52" s="334"/>
      <c r="B52" s="335"/>
      <c r="C52" s="336"/>
      <c r="D52" s="336"/>
      <c r="E52" s="338"/>
      <c r="F52" s="339"/>
      <c r="G52" s="340"/>
      <c r="H52" s="341"/>
    </row>
    <row r="53" spans="1:8" ht="12.75">
      <c r="A53" s="334"/>
      <c r="B53" s="335"/>
      <c r="C53" s="336"/>
      <c r="D53" s="336"/>
      <c r="E53" s="338"/>
      <c r="F53" s="339"/>
      <c r="G53" s="340"/>
      <c r="H53" s="341"/>
    </row>
    <row r="54" spans="1:8" ht="18">
      <c r="A54" s="427" t="s">
        <v>1199</v>
      </c>
      <c r="B54" s="428" t="s">
        <v>919</v>
      </c>
      <c r="C54" s="429"/>
      <c r="D54" s="430"/>
      <c r="E54" s="431"/>
      <c r="F54" s="432"/>
      <c r="G54" s="432"/>
      <c r="H54" s="432"/>
    </row>
    <row r="55" spans="1:8" ht="12.75">
      <c r="A55" s="433"/>
      <c r="B55" s="434" t="s">
        <v>1200</v>
      </c>
      <c r="C55" s="435"/>
      <c r="D55" s="435"/>
      <c r="E55" s="436"/>
      <c r="F55" s="437"/>
      <c r="G55" s="438"/>
      <c r="H55" s="439"/>
    </row>
    <row r="56" spans="1:8" ht="12.75">
      <c r="A56" s="334"/>
      <c r="B56" s="335"/>
      <c r="C56" s="336"/>
      <c r="D56" s="336"/>
      <c r="E56" s="338"/>
      <c r="F56" s="339"/>
      <c r="G56" s="340"/>
      <c r="H56" s="341"/>
    </row>
    <row r="57" spans="1:8" ht="12.75">
      <c r="A57" s="334"/>
      <c r="B57" s="335"/>
      <c r="C57" s="336"/>
      <c r="D57" s="336"/>
      <c r="E57" s="338"/>
      <c r="F57" s="339"/>
      <c r="G57" s="340"/>
      <c r="H57" s="341"/>
    </row>
    <row r="58" spans="1:8" ht="12.75">
      <c r="A58" s="395" t="s">
        <v>1203</v>
      </c>
      <c r="B58" s="356" t="s">
        <v>1491</v>
      </c>
      <c r="C58" s="369" t="s">
        <v>634</v>
      </c>
      <c r="D58" s="369">
        <v>1</v>
      </c>
      <c r="E58" s="371"/>
      <c r="F58" s="360"/>
      <c r="G58" s="372">
        <f>E58*D58</f>
        <v>0</v>
      </c>
      <c r="H58" s="341">
        <f>D58*F58</f>
        <v>0</v>
      </c>
    </row>
    <row r="59" spans="1:8" ht="12.75">
      <c r="A59" s="373"/>
      <c r="B59" s="335" t="s">
        <v>1492</v>
      </c>
      <c r="C59" s="369"/>
      <c r="D59" s="369"/>
      <c r="E59" s="338"/>
      <c r="F59" s="339"/>
      <c r="G59" s="340"/>
      <c r="H59" s="341"/>
    </row>
    <row r="60" spans="1:8" ht="12.75">
      <c r="A60" s="334"/>
      <c r="B60" s="335"/>
      <c r="C60" s="336"/>
      <c r="D60" s="336"/>
      <c r="E60" s="338"/>
      <c r="F60" s="339"/>
      <c r="G60" s="340"/>
      <c r="H60" s="341"/>
    </row>
    <row r="61" spans="1:8" ht="12.75">
      <c r="A61" s="334" t="s">
        <v>1209</v>
      </c>
      <c r="B61" s="375" t="s">
        <v>1164</v>
      </c>
      <c r="C61" s="369" t="s">
        <v>634</v>
      </c>
      <c r="D61" s="369">
        <v>3</v>
      </c>
      <c r="E61" s="371"/>
      <c r="F61" s="360"/>
      <c r="G61" s="372">
        <f>E61*D61</f>
        <v>0</v>
      </c>
      <c r="H61" s="341">
        <f>D61*F61</f>
        <v>0</v>
      </c>
    </row>
    <row r="62" spans="1:8" ht="12.75">
      <c r="A62" s="373"/>
      <c r="B62" s="376" t="s">
        <v>1165</v>
      </c>
      <c r="C62" s="369"/>
      <c r="D62" s="369"/>
      <c r="E62" s="338"/>
      <c r="F62" s="339"/>
      <c r="G62" s="340"/>
      <c r="H62" s="341"/>
    </row>
    <row r="63" spans="1:8" ht="12.75">
      <c r="A63" s="373"/>
      <c r="B63" s="376"/>
      <c r="C63" s="369"/>
      <c r="D63" s="369"/>
      <c r="E63" s="338"/>
      <c r="F63" s="339"/>
      <c r="G63" s="340"/>
      <c r="H63" s="341">
        <f>D63*E63</f>
        <v>0</v>
      </c>
    </row>
    <row r="64" spans="1:8" ht="12.75">
      <c r="A64" s="334" t="s">
        <v>1210</v>
      </c>
      <c r="B64" s="375" t="s">
        <v>1164</v>
      </c>
      <c r="C64" s="369" t="s">
        <v>634</v>
      </c>
      <c r="D64" s="369">
        <v>1</v>
      </c>
      <c r="E64" s="371"/>
      <c r="F64" s="360"/>
      <c r="G64" s="372">
        <f>E64*D64</f>
        <v>0</v>
      </c>
      <c r="H64" s="341">
        <f>D64*F64</f>
        <v>0</v>
      </c>
    </row>
    <row r="65" spans="1:8" ht="12.75">
      <c r="A65" s="373"/>
      <c r="B65" s="376" t="s">
        <v>1167</v>
      </c>
      <c r="C65" s="369"/>
      <c r="D65" s="369"/>
      <c r="E65" s="338"/>
      <c r="F65" s="339"/>
      <c r="G65" s="340"/>
      <c r="H65" s="341">
        <f>D65*E65</f>
        <v>0</v>
      </c>
    </row>
    <row r="66" spans="1:8" ht="12.75">
      <c r="A66" s="373"/>
      <c r="B66" s="376"/>
      <c r="C66" s="369"/>
      <c r="D66" s="369"/>
      <c r="E66" s="338"/>
      <c r="F66" s="339"/>
      <c r="G66" s="340"/>
      <c r="H66" s="341">
        <f>D66*E66</f>
        <v>0</v>
      </c>
    </row>
    <row r="67" spans="1:8" ht="12.75">
      <c r="A67" s="334" t="s">
        <v>1504</v>
      </c>
      <c r="B67" s="356" t="s">
        <v>1494</v>
      </c>
      <c r="C67" s="369" t="s">
        <v>634</v>
      </c>
      <c r="D67" s="369">
        <v>1</v>
      </c>
      <c r="E67" s="371"/>
      <c r="F67" s="360"/>
      <c r="G67" s="372">
        <f>E67*D67</f>
        <v>0</v>
      </c>
      <c r="H67" s="341">
        <f>D67*F67</f>
        <v>0</v>
      </c>
    </row>
    <row r="68" spans="1:8" ht="12.75">
      <c r="A68" s="373"/>
      <c r="B68" s="335" t="s">
        <v>1495</v>
      </c>
      <c r="C68" s="369"/>
      <c r="D68" s="369"/>
      <c r="E68" s="338"/>
      <c r="F68" s="339"/>
      <c r="G68" s="340"/>
      <c r="H68" s="341"/>
    </row>
    <row r="69" spans="1:8" ht="12.75">
      <c r="A69" s="373"/>
      <c r="B69" s="335"/>
      <c r="C69" s="369"/>
      <c r="D69" s="369"/>
      <c r="E69" s="338"/>
      <c r="F69" s="339"/>
      <c r="G69" s="340"/>
      <c r="H69" s="341"/>
    </row>
    <row r="70" spans="1:8" ht="12.75">
      <c r="A70" s="334" t="s">
        <v>1505</v>
      </c>
      <c r="B70" s="356" t="s">
        <v>1494</v>
      </c>
      <c r="C70" s="369" t="s">
        <v>634</v>
      </c>
      <c r="D70" s="369">
        <v>1</v>
      </c>
      <c r="E70" s="371"/>
      <c r="F70" s="360"/>
      <c r="G70" s="372">
        <f>E70*D70</f>
        <v>0</v>
      </c>
      <c r="H70" s="341">
        <f>D70*F70</f>
        <v>0</v>
      </c>
    </row>
    <row r="71" spans="1:8" ht="12.75">
      <c r="A71" s="373"/>
      <c r="B71" s="335" t="s">
        <v>1506</v>
      </c>
      <c r="C71" s="369"/>
      <c r="D71" s="369"/>
      <c r="E71" s="338"/>
      <c r="F71" s="339"/>
      <c r="G71" s="340"/>
      <c r="H71" s="341"/>
    </row>
    <row r="72" spans="1:8" ht="12.75">
      <c r="A72" s="373"/>
      <c r="B72" s="335"/>
      <c r="C72" s="369"/>
      <c r="D72" s="369"/>
      <c r="E72" s="338"/>
      <c r="F72" s="339"/>
      <c r="G72" s="340"/>
      <c r="H72" s="341"/>
    </row>
    <row r="73" spans="1:8" ht="12.75">
      <c r="A73" s="334" t="s">
        <v>1213</v>
      </c>
      <c r="B73" s="356" t="s">
        <v>1214</v>
      </c>
      <c r="C73" s="369" t="s">
        <v>634</v>
      </c>
      <c r="D73" s="440" t="s">
        <v>58</v>
      </c>
      <c r="E73" s="371"/>
      <c r="F73" s="360"/>
      <c r="G73" s="372">
        <f>E73*D73</f>
        <v>0</v>
      </c>
      <c r="H73" s="341">
        <f>D73*F73</f>
        <v>0</v>
      </c>
    </row>
    <row r="74" spans="1:8" ht="12.75">
      <c r="A74" s="377"/>
      <c r="B74" s="335" t="s">
        <v>1170</v>
      </c>
      <c r="C74" s="369"/>
      <c r="D74" s="440"/>
      <c r="E74" s="378"/>
      <c r="F74" s="379"/>
      <c r="G74" s="372"/>
      <c r="H74" s="341"/>
    </row>
    <row r="75" spans="1:8" ht="12.75">
      <c r="A75" s="377"/>
      <c r="B75" s="335"/>
      <c r="C75" s="369"/>
      <c r="D75" s="440"/>
      <c r="E75" s="378"/>
      <c r="F75" s="379"/>
      <c r="G75" s="372"/>
      <c r="H75" s="341"/>
    </row>
    <row r="76" spans="1:8" ht="12.75">
      <c r="A76" s="334" t="s">
        <v>1215</v>
      </c>
      <c r="B76" s="356" t="s">
        <v>1214</v>
      </c>
      <c r="C76" s="369" t="s">
        <v>634</v>
      </c>
      <c r="D76" s="440" t="s">
        <v>918</v>
      </c>
      <c r="E76" s="371"/>
      <c r="F76" s="360"/>
      <c r="G76" s="372">
        <f>E76*D76</f>
        <v>0</v>
      </c>
      <c r="H76" s="341">
        <f>D76*F76</f>
        <v>0</v>
      </c>
    </row>
    <row r="77" spans="1:8" ht="12.75">
      <c r="A77" s="377"/>
      <c r="B77" s="335" t="s">
        <v>1172</v>
      </c>
      <c r="C77" s="369"/>
      <c r="D77" s="440"/>
      <c r="E77" s="378"/>
      <c r="F77" s="379"/>
      <c r="G77" s="372"/>
      <c r="H77" s="341"/>
    </row>
    <row r="78" spans="1:8" ht="12.75">
      <c r="A78" s="364"/>
      <c r="B78" s="364"/>
      <c r="C78" s="364"/>
      <c r="D78" s="364"/>
      <c r="E78" s="364"/>
      <c r="F78" s="364"/>
      <c r="G78" s="364"/>
      <c r="H78" s="364"/>
    </row>
    <row r="79" spans="1:8" ht="12.75">
      <c r="A79" s="334" t="s">
        <v>1220</v>
      </c>
      <c r="B79" s="356" t="s">
        <v>1174</v>
      </c>
      <c r="C79" s="369" t="s">
        <v>864</v>
      </c>
      <c r="D79" s="369">
        <v>6</v>
      </c>
      <c r="E79" s="371"/>
      <c r="F79" s="360"/>
      <c r="G79" s="372">
        <f>E79*D79</f>
        <v>0</v>
      </c>
      <c r="H79" s="341">
        <f>D79*F79</f>
        <v>0</v>
      </c>
    </row>
    <row r="80" spans="1:8" ht="12.75">
      <c r="A80" s="373"/>
      <c r="B80" s="335" t="s">
        <v>1165</v>
      </c>
      <c r="C80" s="369"/>
      <c r="D80" s="369"/>
      <c r="E80" s="338"/>
      <c r="F80" s="339"/>
      <c r="G80" s="340"/>
      <c r="H80" s="341"/>
    </row>
    <row r="81" spans="1:8" ht="12.75">
      <c r="A81" s="373"/>
      <c r="B81" s="335"/>
      <c r="C81" s="369"/>
      <c r="D81" s="369"/>
      <c r="E81" s="338"/>
      <c r="F81" s="339"/>
      <c r="G81" s="340"/>
      <c r="H81" s="341"/>
    </row>
    <row r="82" spans="1:8" ht="12.75">
      <c r="A82" s="334" t="s">
        <v>1221</v>
      </c>
      <c r="B82" s="356" t="s">
        <v>1174</v>
      </c>
      <c r="C82" s="369" t="s">
        <v>864</v>
      </c>
      <c r="D82" s="369">
        <v>2</v>
      </c>
      <c r="E82" s="371"/>
      <c r="F82" s="360"/>
      <c r="G82" s="372">
        <f>E82*D82</f>
        <v>0</v>
      </c>
      <c r="H82" s="341">
        <f>D82*F82</f>
        <v>0</v>
      </c>
    </row>
    <row r="83" spans="1:8" ht="12.75">
      <c r="A83" s="373"/>
      <c r="B83" s="335" t="s">
        <v>1167</v>
      </c>
      <c r="C83" s="369"/>
      <c r="D83" s="369"/>
      <c r="E83" s="338"/>
      <c r="F83" s="339"/>
      <c r="G83" s="340"/>
      <c r="H83" s="341"/>
    </row>
    <row r="84" spans="1:8" ht="12.75">
      <c r="A84" s="364"/>
      <c r="B84" s="364"/>
      <c r="C84" s="364"/>
      <c r="D84" s="364"/>
      <c r="E84" s="364"/>
      <c r="F84" s="364"/>
      <c r="G84" s="364"/>
      <c r="H84" s="364"/>
    </row>
    <row r="85" spans="1:8" ht="14.25">
      <c r="A85" s="334" t="s">
        <v>1222</v>
      </c>
      <c r="B85" s="380" t="s">
        <v>1177</v>
      </c>
      <c r="C85" s="357" t="s">
        <v>1178</v>
      </c>
      <c r="D85" s="369">
        <v>16</v>
      </c>
      <c r="E85" s="371"/>
      <c r="F85" s="360"/>
      <c r="G85" s="372">
        <f>E85*D85</f>
        <v>0</v>
      </c>
      <c r="H85" s="341">
        <f>D85*F85</f>
        <v>0</v>
      </c>
    </row>
    <row r="86" spans="1:8" ht="12.75">
      <c r="A86" s="377"/>
      <c r="B86" s="381" t="s">
        <v>1179</v>
      </c>
      <c r="C86" s="357"/>
      <c r="D86" s="364"/>
      <c r="E86" s="364"/>
      <c r="F86" s="364"/>
      <c r="G86" s="364"/>
      <c r="H86" s="364"/>
    </row>
    <row r="87" spans="1:8" ht="14.25">
      <c r="A87" s="377"/>
      <c r="B87" s="380" t="s">
        <v>1177</v>
      </c>
      <c r="C87" s="357" t="s">
        <v>1178</v>
      </c>
      <c r="D87" s="369">
        <v>14</v>
      </c>
      <c r="E87" s="371"/>
      <c r="F87" s="360"/>
      <c r="G87" s="372">
        <f>E87*D87</f>
        <v>0</v>
      </c>
      <c r="H87" s="341">
        <f>D87*F87</f>
        <v>0</v>
      </c>
    </row>
    <row r="88" spans="1:8" ht="12.75">
      <c r="A88" s="377"/>
      <c r="B88" s="381" t="s">
        <v>1180</v>
      </c>
      <c r="C88" s="357"/>
      <c r="D88" s="369"/>
      <c r="E88" s="338"/>
      <c r="F88" s="339"/>
      <c r="G88" s="340"/>
      <c r="H88" s="341"/>
    </row>
    <row r="89" spans="1:8" ht="12.75">
      <c r="A89" s="334"/>
      <c r="B89" s="335"/>
      <c r="C89" s="336"/>
      <c r="D89" s="336"/>
      <c r="E89" s="338"/>
      <c r="F89" s="339"/>
      <c r="G89" s="340"/>
      <c r="H89" s="341"/>
    </row>
    <row r="90" spans="1:8" ht="12.75">
      <c r="A90" s="334" t="s">
        <v>1223</v>
      </c>
      <c r="B90" s="368" t="s">
        <v>1182</v>
      </c>
      <c r="C90" s="336" t="s">
        <v>864</v>
      </c>
      <c r="D90" s="369">
        <v>3</v>
      </c>
      <c r="E90" s="371"/>
      <c r="F90" s="360"/>
      <c r="G90" s="372">
        <f>E90*D90</f>
        <v>0</v>
      </c>
      <c r="H90" s="341">
        <f>D90*F90</f>
        <v>0</v>
      </c>
    </row>
    <row r="91" spans="1:8" ht="12.75">
      <c r="A91" s="377"/>
      <c r="B91" s="381" t="s">
        <v>1165</v>
      </c>
      <c r="C91" s="336"/>
      <c r="D91" s="369"/>
      <c r="E91" s="338"/>
      <c r="F91" s="339"/>
      <c r="G91" s="340"/>
      <c r="H91" s="341"/>
    </row>
    <row r="92" spans="1:8" ht="12.75">
      <c r="A92" s="334"/>
      <c r="B92" s="335"/>
      <c r="C92" s="336"/>
      <c r="D92" s="336"/>
      <c r="E92" s="338"/>
      <c r="F92" s="339"/>
      <c r="G92" s="340"/>
      <c r="H92" s="341"/>
    </row>
    <row r="93" spans="1:8" ht="14.25">
      <c r="A93" s="334" t="s">
        <v>1507</v>
      </c>
      <c r="B93" s="375" t="s">
        <v>1500</v>
      </c>
      <c r="C93" s="357" t="s">
        <v>1178</v>
      </c>
      <c r="D93" s="383" t="s">
        <v>1501</v>
      </c>
      <c r="E93" s="371"/>
      <c r="F93" s="360"/>
      <c r="G93" s="372">
        <f>E93*D93</f>
        <v>0</v>
      </c>
      <c r="H93" s="341">
        <f>D93*F93</f>
        <v>0</v>
      </c>
    </row>
    <row r="94" spans="1:8" ht="12.75">
      <c r="A94" s="377"/>
      <c r="B94" s="381" t="s">
        <v>1502</v>
      </c>
      <c r="C94" s="357"/>
      <c r="D94" s="383"/>
      <c r="E94" s="338"/>
      <c r="F94" s="339"/>
      <c r="G94" s="340"/>
      <c r="H94" s="341"/>
    </row>
    <row r="95" spans="1:8" ht="12.75">
      <c r="A95" s="334"/>
      <c r="B95" s="335"/>
      <c r="C95" s="336"/>
      <c r="D95" s="336"/>
      <c r="E95" s="338"/>
      <c r="F95" s="339"/>
      <c r="G95" s="340"/>
      <c r="H95" s="341"/>
    </row>
    <row r="96" spans="1:8" ht="12.75">
      <c r="A96" s="334" t="s">
        <v>1230</v>
      </c>
      <c r="B96" s="335" t="s">
        <v>1196</v>
      </c>
      <c r="C96" s="369" t="s">
        <v>695</v>
      </c>
      <c r="D96" s="369">
        <v>25</v>
      </c>
      <c r="E96" s="371"/>
      <c r="F96" s="360"/>
      <c r="G96" s="372">
        <f>E96*D96</f>
        <v>0</v>
      </c>
      <c r="H96" s="341">
        <f>D96*F96</f>
        <v>0</v>
      </c>
    </row>
    <row r="97" spans="1:8" ht="12.75">
      <c r="A97" s="334"/>
      <c r="B97" s="335"/>
      <c r="C97" s="336"/>
      <c r="D97" s="336"/>
      <c r="E97" s="338"/>
      <c r="F97" s="339"/>
      <c r="G97" s="340"/>
      <c r="H97" s="341"/>
    </row>
    <row r="98" spans="1:8" ht="12.75">
      <c r="A98" s="334"/>
      <c r="B98" s="335"/>
      <c r="C98" s="336"/>
      <c r="D98" s="336"/>
      <c r="E98" s="338"/>
      <c r="F98" s="339"/>
      <c r="G98" s="340"/>
      <c r="H98" s="341"/>
    </row>
    <row r="99" spans="1:8" ht="18">
      <c r="A99" s="441" t="s">
        <v>1199</v>
      </c>
      <c r="B99" s="442" t="s">
        <v>1198</v>
      </c>
      <c r="C99" s="443"/>
      <c r="D99" s="444"/>
      <c r="E99" s="445"/>
      <c r="F99" s="445"/>
      <c r="G99" s="446">
        <f>SUM(G56:G98)</f>
        <v>0</v>
      </c>
      <c r="H99" s="447">
        <f>SUM(H56:H98)</f>
        <v>0</v>
      </c>
    </row>
    <row r="100" spans="1:8" ht="12.75">
      <c r="A100" s="334"/>
      <c r="B100" s="335"/>
      <c r="C100" s="336"/>
      <c r="D100" s="336"/>
      <c r="E100" s="338"/>
      <c r="F100" s="339"/>
      <c r="G100" s="340"/>
      <c r="H100" s="341"/>
    </row>
    <row r="101" spans="1:8" ht="12.75">
      <c r="A101" s="334"/>
      <c r="B101" s="335"/>
      <c r="C101" s="336"/>
      <c r="D101" s="336"/>
      <c r="E101" s="338"/>
      <c r="F101" s="339"/>
      <c r="G101" s="340"/>
      <c r="H101" s="341"/>
    </row>
    <row r="102" spans="1:8" ht="12.75">
      <c r="A102" s="334"/>
      <c r="B102" s="335"/>
      <c r="C102" s="336"/>
      <c r="D102" s="336"/>
      <c r="E102" s="338"/>
      <c r="F102" s="339"/>
      <c r="G102" s="340"/>
      <c r="H102" s="341"/>
    </row>
    <row r="103" spans="1:8" ht="18">
      <c r="A103" s="427" t="s">
        <v>58</v>
      </c>
      <c r="B103" s="428" t="s">
        <v>1365</v>
      </c>
      <c r="C103" s="429"/>
      <c r="D103" s="430"/>
      <c r="E103" s="431"/>
      <c r="F103" s="432"/>
      <c r="G103" s="432"/>
      <c r="H103" s="432"/>
    </row>
    <row r="104" spans="1:8" ht="12.75">
      <c r="A104" s="433"/>
      <c r="B104" s="434" t="s">
        <v>1200</v>
      </c>
      <c r="C104" s="435"/>
      <c r="D104" s="435"/>
      <c r="E104" s="436"/>
      <c r="F104" s="437"/>
      <c r="G104" s="438"/>
      <c r="H104" s="439"/>
    </row>
    <row r="105" spans="1:8" ht="12.75">
      <c r="A105" s="334"/>
      <c r="B105" s="335"/>
      <c r="C105" s="336"/>
      <c r="D105" s="336"/>
      <c r="E105" s="338"/>
      <c r="F105" s="339"/>
      <c r="G105" s="340"/>
      <c r="H105" s="341"/>
    </row>
    <row r="106" spans="1:8" ht="12.75">
      <c r="A106" s="334" t="s">
        <v>1377</v>
      </c>
      <c r="B106" s="393" t="s">
        <v>1367</v>
      </c>
      <c r="C106" s="357" t="s">
        <v>634</v>
      </c>
      <c r="D106" s="440" t="s">
        <v>918</v>
      </c>
      <c r="E106" s="371"/>
      <c r="F106" s="360"/>
      <c r="G106" s="372">
        <f>E106*D106</f>
        <v>0</v>
      </c>
      <c r="H106" s="341">
        <f>D106*F106</f>
        <v>0</v>
      </c>
    </row>
    <row r="107" spans="1:8" ht="12.75">
      <c r="A107" s="334"/>
      <c r="B107" s="394" t="s">
        <v>1508</v>
      </c>
      <c r="C107" s="336"/>
      <c r="D107" s="336"/>
      <c r="E107" s="338"/>
      <c r="F107" s="339"/>
      <c r="G107" s="340"/>
      <c r="H107" s="341"/>
    </row>
    <row r="108" spans="1:8" ht="12.75">
      <c r="A108" s="334"/>
      <c r="B108" s="335" t="s">
        <v>1509</v>
      </c>
      <c r="C108" s="336"/>
      <c r="D108" s="336"/>
      <c r="E108" s="338"/>
      <c r="F108" s="339"/>
      <c r="G108" s="340"/>
      <c r="H108" s="341"/>
    </row>
    <row r="109" spans="1:8" ht="12.75">
      <c r="A109" s="334"/>
      <c r="B109" s="335" t="s">
        <v>1510</v>
      </c>
      <c r="C109" s="336"/>
      <c r="D109" s="336"/>
      <c r="E109" s="338"/>
      <c r="F109" s="339"/>
      <c r="G109" s="340"/>
      <c r="H109" s="341"/>
    </row>
    <row r="110" spans="1:8" ht="12.75">
      <c r="A110" s="334"/>
      <c r="B110" s="335" t="s">
        <v>1511</v>
      </c>
      <c r="C110" s="336"/>
      <c r="D110" s="336"/>
      <c r="E110" s="338"/>
      <c r="F110" s="339"/>
      <c r="G110" s="340"/>
      <c r="H110" s="341"/>
    </row>
    <row r="111" spans="1:8" ht="12.75">
      <c r="A111" s="334"/>
      <c r="B111" s="335" t="s">
        <v>1372</v>
      </c>
      <c r="C111" s="336"/>
      <c r="D111" s="336"/>
      <c r="E111" s="338"/>
      <c r="F111" s="339"/>
      <c r="G111" s="340"/>
      <c r="H111" s="341"/>
    </row>
    <row r="112" spans="1:8" ht="12.75">
      <c r="A112" s="334"/>
      <c r="B112" s="335" t="s">
        <v>1512</v>
      </c>
      <c r="C112" s="336"/>
      <c r="D112" s="336"/>
      <c r="E112" s="338"/>
      <c r="F112" s="339"/>
      <c r="G112" s="340"/>
      <c r="H112" s="341"/>
    </row>
    <row r="113" spans="1:8" ht="12.75">
      <c r="A113" s="334"/>
      <c r="B113" s="335" t="s">
        <v>1382</v>
      </c>
      <c r="C113" s="336"/>
      <c r="D113" s="336"/>
      <c r="E113" s="338"/>
      <c r="F113" s="339"/>
      <c r="G113" s="340"/>
      <c r="H113" s="341"/>
    </row>
    <row r="114" spans="1:8" ht="12.75">
      <c r="A114" s="334"/>
      <c r="B114" s="335" t="s">
        <v>1513</v>
      </c>
      <c r="C114" s="336"/>
      <c r="D114" s="336"/>
      <c r="E114" s="338"/>
      <c r="F114" s="339"/>
      <c r="G114" s="340"/>
      <c r="H114" s="341"/>
    </row>
    <row r="115" spans="1:8" ht="12.75">
      <c r="A115" s="334"/>
      <c r="B115" s="376" t="s">
        <v>1514</v>
      </c>
      <c r="C115" s="336"/>
      <c r="D115" s="336"/>
      <c r="E115" s="338"/>
      <c r="F115" s="339"/>
      <c r="G115" s="340"/>
      <c r="H115" s="341"/>
    </row>
    <row r="116" spans="1:8" ht="12.75">
      <c r="A116" s="334"/>
      <c r="B116" s="335" t="s">
        <v>1515</v>
      </c>
      <c r="C116" s="336"/>
      <c r="D116" s="336"/>
      <c r="E116" s="338"/>
      <c r="F116" s="339"/>
      <c r="G116" s="340"/>
      <c r="H116" s="341"/>
    </row>
    <row r="117" spans="1:8" ht="12.75">
      <c r="A117" s="334"/>
      <c r="B117" s="335"/>
      <c r="C117" s="336"/>
      <c r="D117" s="336"/>
      <c r="E117" s="338"/>
      <c r="F117" s="339"/>
      <c r="G117" s="340"/>
      <c r="H117" s="341"/>
    </row>
    <row r="118" spans="1:8" ht="12.75">
      <c r="A118" s="334" t="s">
        <v>1385</v>
      </c>
      <c r="B118" s="356" t="s">
        <v>1516</v>
      </c>
      <c r="C118" s="369" t="s">
        <v>634</v>
      </c>
      <c r="D118" s="369">
        <v>1</v>
      </c>
      <c r="E118" s="371"/>
      <c r="F118" s="360"/>
      <c r="G118" s="372">
        <f>E118*D118</f>
        <v>0</v>
      </c>
      <c r="H118" s="341">
        <f>D118*F118</f>
        <v>0</v>
      </c>
    </row>
    <row r="119" spans="1:8" ht="12.75">
      <c r="A119" s="373"/>
      <c r="B119" s="366" t="s">
        <v>1517</v>
      </c>
      <c r="C119" s="369"/>
      <c r="D119" s="369"/>
      <c r="E119" s="338"/>
      <c r="F119" s="339"/>
      <c r="G119" s="340"/>
      <c r="H119" s="341"/>
    </row>
    <row r="120" spans="1:8" ht="12.75">
      <c r="A120" s="334"/>
      <c r="B120" s="335"/>
      <c r="C120" s="336"/>
      <c r="D120" s="336"/>
      <c r="E120" s="338"/>
      <c r="F120" s="339"/>
      <c r="G120" s="340"/>
      <c r="H120" s="341"/>
    </row>
    <row r="121" spans="1:8" ht="12.75">
      <c r="A121" s="334" t="s">
        <v>1390</v>
      </c>
      <c r="B121" s="375" t="s">
        <v>1164</v>
      </c>
      <c r="C121" s="369" t="s">
        <v>634</v>
      </c>
      <c r="D121" s="369">
        <v>2</v>
      </c>
      <c r="E121" s="371"/>
      <c r="F121" s="360"/>
      <c r="G121" s="372">
        <f>E121*D121</f>
        <v>0</v>
      </c>
      <c r="H121" s="341">
        <f>D121*F121</f>
        <v>0</v>
      </c>
    </row>
    <row r="122" spans="1:8" ht="12.75">
      <c r="A122" s="373"/>
      <c r="B122" s="376" t="s">
        <v>1391</v>
      </c>
      <c r="C122" s="369"/>
      <c r="D122" s="369"/>
      <c r="E122" s="338"/>
      <c r="F122" s="339"/>
      <c r="G122" s="340"/>
      <c r="H122" s="341"/>
    </row>
    <row r="123" spans="1:8" ht="12.75">
      <c r="A123" s="334"/>
      <c r="B123" s="335"/>
      <c r="C123" s="336"/>
      <c r="D123" s="336"/>
      <c r="E123" s="338"/>
      <c r="F123" s="339"/>
      <c r="G123" s="340"/>
      <c r="H123" s="341"/>
    </row>
    <row r="124" spans="1:8" ht="12.75">
      <c r="A124" s="334" t="s">
        <v>1394</v>
      </c>
      <c r="B124" s="356" t="s">
        <v>1217</v>
      </c>
      <c r="C124" s="369" t="s">
        <v>634</v>
      </c>
      <c r="D124" s="369">
        <v>3</v>
      </c>
      <c r="E124" s="371"/>
      <c r="F124" s="360"/>
      <c r="G124" s="372">
        <f>E124*D124</f>
        <v>0</v>
      </c>
      <c r="H124" s="341">
        <f>D124*F124</f>
        <v>0</v>
      </c>
    </row>
    <row r="125" spans="1:8" ht="12.75">
      <c r="A125" s="373"/>
      <c r="B125" s="335" t="s">
        <v>1391</v>
      </c>
      <c r="C125" s="369"/>
      <c r="D125" s="369"/>
      <c r="E125" s="338"/>
      <c r="F125" s="339"/>
      <c r="G125" s="340"/>
      <c r="H125" s="341"/>
    </row>
    <row r="126" spans="1:8" ht="12.75">
      <c r="A126" s="334"/>
      <c r="B126" s="335"/>
      <c r="C126" s="336"/>
      <c r="D126" s="336"/>
      <c r="E126" s="338"/>
      <c r="F126" s="339"/>
      <c r="G126" s="340"/>
      <c r="H126" s="341"/>
    </row>
    <row r="127" spans="1:8" ht="12.75">
      <c r="A127" s="334" t="s">
        <v>1518</v>
      </c>
      <c r="B127" s="356" t="s">
        <v>1399</v>
      </c>
      <c r="C127" s="369" t="s">
        <v>864</v>
      </c>
      <c r="D127" s="369">
        <v>2</v>
      </c>
      <c r="E127" s="371"/>
      <c r="F127" s="360"/>
      <c r="G127" s="372">
        <f>E127*D127</f>
        <v>0</v>
      </c>
      <c r="H127" s="341">
        <f>D127*F127</f>
        <v>0</v>
      </c>
    </row>
    <row r="128" spans="1:8" ht="12.75">
      <c r="A128" s="373"/>
      <c r="B128" s="335" t="s">
        <v>1165</v>
      </c>
      <c r="C128" s="369"/>
      <c r="D128" s="369"/>
      <c r="E128" s="338"/>
      <c r="F128" s="339"/>
      <c r="G128" s="340"/>
      <c r="H128" s="341"/>
    </row>
    <row r="129" spans="1:8" ht="12.75">
      <c r="A129" s="334"/>
      <c r="B129" s="335"/>
      <c r="C129" s="336"/>
      <c r="D129" s="336"/>
      <c r="E129" s="338"/>
      <c r="F129" s="339"/>
      <c r="G129" s="340"/>
      <c r="H129" s="341"/>
    </row>
    <row r="130" spans="1:8" ht="12.75">
      <c r="A130" s="334" t="s">
        <v>1396</v>
      </c>
      <c r="B130" s="356" t="s">
        <v>1399</v>
      </c>
      <c r="C130" s="369" t="s">
        <v>864</v>
      </c>
      <c r="D130" s="369">
        <v>6</v>
      </c>
      <c r="E130" s="371"/>
      <c r="F130" s="360"/>
      <c r="G130" s="372">
        <f>E130*D130</f>
        <v>0</v>
      </c>
      <c r="H130" s="341">
        <f>D130*F130</f>
        <v>0</v>
      </c>
    </row>
    <row r="131" spans="1:8" ht="12.75">
      <c r="A131" s="373"/>
      <c r="B131" s="335" t="s">
        <v>1391</v>
      </c>
      <c r="C131" s="369"/>
      <c r="D131" s="369"/>
      <c r="E131" s="338"/>
      <c r="F131" s="339"/>
      <c r="G131" s="340"/>
      <c r="H131" s="341"/>
    </row>
    <row r="132" spans="1:8" ht="12.75">
      <c r="A132" s="334"/>
      <c r="B132" s="335"/>
      <c r="C132" s="336"/>
      <c r="D132" s="336"/>
      <c r="E132" s="338"/>
      <c r="F132" s="339"/>
      <c r="G132" s="340"/>
      <c r="H132" s="341"/>
    </row>
    <row r="133" spans="1:8" ht="12.75">
      <c r="A133" s="334" t="s">
        <v>1400</v>
      </c>
      <c r="B133" s="368" t="s">
        <v>1182</v>
      </c>
      <c r="C133" s="336" t="s">
        <v>864</v>
      </c>
      <c r="D133" s="369">
        <v>2</v>
      </c>
      <c r="E133" s="371"/>
      <c r="F133" s="360"/>
      <c r="G133" s="372">
        <f>E133*D133</f>
        <v>0</v>
      </c>
      <c r="H133" s="341">
        <f>D133*F133</f>
        <v>0</v>
      </c>
    </row>
    <row r="134" spans="1:8" ht="12.75">
      <c r="A134" s="377"/>
      <c r="B134" s="381" t="s">
        <v>1165</v>
      </c>
      <c r="C134" s="336"/>
      <c r="D134" s="369"/>
      <c r="E134" s="338"/>
      <c r="F134" s="339"/>
      <c r="G134" s="340"/>
      <c r="H134" s="341"/>
    </row>
    <row r="135" spans="1:8" ht="12.75">
      <c r="A135" s="334"/>
      <c r="B135" s="335"/>
      <c r="C135" s="336"/>
      <c r="D135" s="336"/>
      <c r="E135" s="338"/>
      <c r="F135" s="339"/>
      <c r="G135" s="340"/>
      <c r="H135" s="341"/>
    </row>
    <row r="136" spans="1:8" ht="12.75">
      <c r="A136" s="334" t="s">
        <v>1401</v>
      </c>
      <c r="B136" s="368" t="s">
        <v>1182</v>
      </c>
      <c r="C136" s="336" t="s">
        <v>864</v>
      </c>
      <c r="D136" s="369">
        <v>6</v>
      </c>
      <c r="E136" s="371"/>
      <c r="F136" s="360"/>
      <c r="G136" s="372">
        <f>E136*D136</f>
        <v>0</v>
      </c>
      <c r="H136" s="341">
        <f>D136*F136</f>
        <v>0</v>
      </c>
    </row>
    <row r="137" spans="1:8" ht="12.75">
      <c r="A137" s="377"/>
      <c r="B137" s="381" t="s">
        <v>1391</v>
      </c>
      <c r="C137" s="336"/>
      <c r="D137" s="369"/>
      <c r="E137" s="338"/>
      <c r="F137" s="339"/>
      <c r="G137" s="340"/>
      <c r="H137" s="341"/>
    </row>
    <row r="138" spans="1:8" ht="12.75">
      <c r="A138" s="334"/>
      <c r="B138" s="335"/>
      <c r="C138" s="336"/>
      <c r="D138" s="336"/>
      <c r="E138" s="338"/>
      <c r="F138" s="339"/>
      <c r="G138" s="340"/>
      <c r="H138" s="341"/>
    </row>
    <row r="139" spans="1:8" ht="12.75">
      <c r="A139" s="334" t="s">
        <v>1519</v>
      </c>
      <c r="B139" s="356" t="s">
        <v>1520</v>
      </c>
      <c r="C139" s="402" t="s">
        <v>153</v>
      </c>
      <c r="D139" s="440" t="s">
        <v>1231</v>
      </c>
      <c r="E139" s="371"/>
      <c r="F139" s="360"/>
      <c r="G139" s="372">
        <f>E139*D139</f>
        <v>0</v>
      </c>
      <c r="H139" s="341">
        <f>D139*F139</f>
        <v>0</v>
      </c>
    </row>
    <row r="140" spans="1:8" ht="12.75">
      <c r="A140" s="334"/>
      <c r="B140" s="335" t="s">
        <v>1521</v>
      </c>
      <c r="C140" s="336"/>
      <c r="D140" s="336"/>
      <c r="E140" s="338"/>
      <c r="F140" s="448"/>
      <c r="G140" s="339"/>
      <c r="H140" s="340"/>
    </row>
    <row r="141" spans="1:8" ht="12.75">
      <c r="A141" s="334"/>
      <c r="B141" s="335"/>
      <c r="C141" s="336"/>
      <c r="D141" s="336"/>
      <c r="E141" s="338"/>
      <c r="F141" s="339"/>
      <c r="G141" s="340"/>
      <c r="H141" s="341"/>
    </row>
    <row r="142" spans="1:8" ht="12.75">
      <c r="A142" s="334" t="s">
        <v>1406</v>
      </c>
      <c r="B142" s="335" t="s">
        <v>1196</v>
      </c>
      <c r="C142" s="369" t="s">
        <v>695</v>
      </c>
      <c r="D142" s="369">
        <v>5</v>
      </c>
      <c r="E142" s="371"/>
      <c r="F142" s="360"/>
      <c r="G142" s="372">
        <f>E142*D142</f>
        <v>0</v>
      </c>
      <c r="H142" s="341">
        <f>D142*F142</f>
        <v>0</v>
      </c>
    </row>
    <row r="143" spans="1:8" ht="12.75">
      <c r="A143" s="334"/>
      <c r="B143" s="335"/>
      <c r="C143" s="336"/>
      <c r="D143" s="336"/>
      <c r="E143" s="338"/>
      <c r="F143" s="339"/>
      <c r="G143" s="340"/>
      <c r="H143" s="341"/>
    </row>
    <row r="144" spans="1:8" ht="12.75">
      <c r="A144" s="334"/>
      <c r="B144" s="335"/>
      <c r="C144" s="336"/>
      <c r="D144" s="336"/>
      <c r="E144" s="338"/>
      <c r="F144" s="339"/>
      <c r="G144" s="340"/>
      <c r="H144" s="341"/>
    </row>
    <row r="145" spans="1:8" ht="18">
      <c r="A145" s="449" t="s">
        <v>58</v>
      </c>
      <c r="B145" s="442" t="s">
        <v>1198</v>
      </c>
      <c r="C145" s="443"/>
      <c r="D145" s="444"/>
      <c r="E145" s="445"/>
      <c r="F145" s="445"/>
      <c r="G145" s="446">
        <f>SUM(G106:G144)</f>
        <v>0</v>
      </c>
      <c r="H145" s="447">
        <f>SUM(H106:H144)</f>
        <v>0</v>
      </c>
    </row>
    <row r="146" spans="1:8" ht="12.75">
      <c r="A146" s="334"/>
      <c r="B146" s="335"/>
      <c r="C146" s="336"/>
      <c r="D146" s="336"/>
      <c r="E146" s="338"/>
      <c r="F146" s="339"/>
      <c r="G146" s="340"/>
      <c r="H146" s="341"/>
    </row>
    <row r="147" spans="1:8" ht="12.75">
      <c r="A147" s="334"/>
      <c r="B147" s="335"/>
      <c r="C147" s="336"/>
      <c r="D147" s="336"/>
      <c r="E147" s="338"/>
      <c r="F147" s="339"/>
      <c r="G147" s="340"/>
      <c r="H147" s="341"/>
    </row>
    <row r="148" spans="1:8" ht="18">
      <c r="A148" s="427" t="s">
        <v>60</v>
      </c>
      <c r="B148" s="428" t="s">
        <v>1407</v>
      </c>
      <c r="C148" s="429"/>
      <c r="D148" s="430"/>
      <c r="E148" s="431"/>
      <c r="F148" s="432"/>
      <c r="G148" s="432"/>
      <c r="H148" s="432"/>
    </row>
    <row r="149" ht="12.75">
      <c r="A149" s="161"/>
    </row>
    <row r="150" spans="1:8" ht="12.75">
      <c r="A150" s="373"/>
      <c r="B150" s="335"/>
      <c r="C150" s="369"/>
      <c r="D150" s="369"/>
      <c r="E150" s="338"/>
      <c r="F150" s="339"/>
      <c r="G150" s="340"/>
      <c r="H150" s="341"/>
    </row>
    <row r="151" spans="1:8" ht="12.75">
      <c r="A151" s="334" t="s">
        <v>1522</v>
      </c>
      <c r="B151" s="356" t="s">
        <v>1444</v>
      </c>
      <c r="C151" s="369" t="s">
        <v>634</v>
      </c>
      <c r="D151" s="369">
        <v>1</v>
      </c>
      <c r="E151" s="371"/>
      <c r="F151" s="360"/>
      <c r="G151" s="372">
        <f>E151*D151</f>
        <v>0</v>
      </c>
      <c r="H151" s="341">
        <f>D151*F151</f>
        <v>0</v>
      </c>
    </row>
    <row r="152" spans="1:8" ht="12.75">
      <c r="A152" s="450"/>
      <c r="B152" s="366" t="s">
        <v>1445</v>
      </c>
      <c r="C152" s="369"/>
      <c r="D152" s="369"/>
      <c r="E152" s="378"/>
      <c r="F152" s="379"/>
      <c r="G152" s="372"/>
      <c r="H152" s="341"/>
    </row>
    <row r="153" spans="1:8" ht="12.75">
      <c r="A153" s="373"/>
      <c r="B153" s="399" t="s">
        <v>1446</v>
      </c>
      <c r="C153" s="369"/>
      <c r="D153" s="369"/>
      <c r="E153" s="378"/>
      <c r="F153" s="379"/>
      <c r="G153" s="372"/>
      <c r="H153" s="341"/>
    </row>
    <row r="154" spans="1:8" ht="12.75">
      <c r="A154" s="373"/>
      <c r="B154" s="399" t="s">
        <v>1447</v>
      </c>
      <c r="C154" s="369"/>
      <c r="D154" s="369"/>
      <c r="E154" s="378"/>
      <c r="F154" s="379"/>
      <c r="G154" s="372"/>
      <c r="H154" s="341"/>
    </row>
    <row r="155" spans="1:8" ht="12.75">
      <c r="A155" s="373"/>
      <c r="B155" s="399" t="s">
        <v>1448</v>
      </c>
      <c r="C155" s="369"/>
      <c r="D155" s="369"/>
      <c r="E155" s="378"/>
      <c r="F155" s="379"/>
      <c r="G155" s="372"/>
      <c r="H155" s="341"/>
    </row>
    <row r="156" spans="1:8" ht="12.75">
      <c r="A156" s="373"/>
      <c r="B156" s="399" t="s">
        <v>1449</v>
      </c>
      <c r="C156" s="369"/>
      <c r="D156" s="369"/>
      <c r="E156" s="378"/>
      <c r="F156" s="379"/>
      <c r="G156" s="372"/>
      <c r="H156" s="341"/>
    </row>
    <row r="157" spans="1:8" ht="12.75">
      <c r="A157" s="373"/>
      <c r="B157" s="399" t="s">
        <v>1450</v>
      </c>
      <c r="C157" s="369"/>
      <c r="D157" s="369"/>
      <c r="E157" s="378"/>
      <c r="F157" s="379"/>
      <c r="G157" s="372"/>
      <c r="H157" s="341"/>
    </row>
    <row r="158" spans="1:8" ht="12.75">
      <c r="A158" s="373"/>
      <c r="B158" s="399" t="s">
        <v>1451</v>
      </c>
      <c r="C158" s="369"/>
      <c r="D158" s="369"/>
      <c r="E158" s="378"/>
      <c r="F158" s="379"/>
      <c r="G158" s="372"/>
      <c r="H158" s="341"/>
    </row>
    <row r="159" spans="1:8" ht="12.75">
      <c r="A159" s="373"/>
      <c r="B159" s="399" t="s">
        <v>1437</v>
      </c>
      <c r="C159" s="369"/>
      <c r="D159" s="369"/>
      <c r="E159" s="378"/>
      <c r="F159" s="379"/>
      <c r="G159" s="372"/>
      <c r="H159" s="341"/>
    </row>
    <row r="160" spans="1:8" ht="12.75">
      <c r="A160" s="373"/>
      <c r="B160" s="399" t="s">
        <v>1438</v>
      </c>
      <c r="C160" s="369"/>
      <c r="D160" s="369"/>
      <c r="E160" s="378"/>
      <c r="F160" s="379"/>
      <c r="G160" s="372"/>
      <c r="H160" s="341"/>
    </row>
    <row r="161" spans="1:8" ht="12.75">
      <c r="A161" s="373"/>
      <c r="B161" s="399" t="s">
        <v>1452</v>
      </c>
      <c r="C161" s="369"/>
      <c r="D161" s="369"/>
      <c r="E161" s="378"/>
      <c r="F161" s="379"/>
      <c r="G161" s="372"/>
      <c r="H161" s="341"/>
    </row>
    <row r="162" spans="1:8" ht="12.75">
      <c r="A162" s="373"/>
      <c r="B162" s="399" t="s">
        <v>1440</v>
      </c>
      <c r="C162" s="369"/>
      <c r="D162" s="369"/>
      <c r="E162" s="378"/>
      <c r="F162" s="379"/>
      <c r="G162" s="372"/>
      <c r="H162" s="341"/>
    </row>
    <row r="163" spans="1:8" ht="12.75">
      <c r="A163" s="373"/>
      <c r="B163" s="399" t="s">
        <v>1441</v>
      </c>
      <c r="C163" s="369"/>
      <c r="D163" s="369"/>
      <c r="E163" s="378"/>
      <c r="F163" s="379"/>
      <c r="G163" s="372"/>
      <c r="H163" s="341"/>
    </row>
    <row r="164" spans="1:8" ht="12.75">
      <c r="A164" s="373"/>
      <c r="B164" s="399" t="s">
        <v>1442</v>
      </c>
      <c r="C164" s="369"/>
      <c r="D164" s="369"/>
      <c r="E164" s="378"/>
      <c r="F164" s="379"/>
      <c r="G164" s="372"/>
      <c r="H164" s="341"/>
    </row>
    <row r="165" spans="1:8" ht="12.75">
      <c r="A165" s="373"/>
      <c r="B165" s="356"/>
      <c r="C165" s="369"/>
      <c r="D165" s="369"/>
      <c r="E165" s="338"/>
      <c r="F165" s="339"/>
      <c r="G165" s="340"/>
      <c r="H165" s="341"/>
    </row>
    <row r="166" spans="1:8" ht="12.75">
      <c r="A166" s="334" t="s">
        <v>1523</v>
      </c>
      <c r="B166" s="356" t="s">
        <v>1444</v>
      </c>
      <c r="C166" s="369" t="s">
        <v>634</v>
      </c>
      <c r="D166" s="369">
        <v>1</v>
      </c>
      <c r="E166" s="371"/>
      <c r="F166" s="360"/>
      <c r="G166" s="372">
        <f>E166*D166</f>
        <v>0</v>
      </c>
      <c r="H166" s="341">
        <f>D166*F166</f>
        <v>0</v>
      </c>
    </row>
    <row r="167" spans="1:8" ht="12.75">
      <c r="A167" s="334"/>
      <c r="B167" s="366" t="s">
        <v>1455</v>
      </c>
      <c r="C167" s="369"/>
      <c r="D167" s="369"/>
      <c r="E167" s="378"/>
      <c r="F167" s="379"/>
      <c r="G167" s="372"/>
      <c r="H167" s="341"/>
    </row>
    <row r="168" spans="1:8" ht="12.75">
      <c r="A168" s="334"/>
      <c r="B168" s="399" t="s">
        <v>1446</v>
      </c>
      <c r="C168" s="369"/>
      <c r="D168" s="369"/>
      <c r="E168" s="378"/>
      <c r="F168" s="379"/>
      <c r="G168" s="372"/>
      <c r="H168" s="341"/>
    </row>
    <row r="169" spans="1:8" ht="12.75">
      <c r="A169" s="334"/>
      <c r="B169" s="399" t="s">
        <v>1456</v>
      </c>
      <c r="C169" s="369"/>
      <c r="D169" s="369"/>
      <c r="E169" s="378"/>
      <c r="F169" s="379"/>
      <c r="G169" s="372"/>
      <c r="H169" s="341"/>
    </row>
    <row r="170" spans="1:8" ht="12.75">
      <c r="A170" s="334"/>
      <c r="B170" s="399" t="s">
        <v>1457</v>
      </c>
      <c r="C170" s="369"/>
      <c r="D170" s="369"/>
      <c r="E170" s="378"/>
      <c r="F170" s="379"/>
      <c r="G170" s="372"/>
      <c r="H170" s="341"/>
    </row>
    <row r="171" spans="1:8" ht="12.75">
      <c r="A171" s="334"/>
      <c r="B171" s="399" t="s">
        <v>1458</v>
      </c>
      <c r="C171" s="369"/>
      <c r="D171" s="369"/>
      <c r="E171" s="378"/>
      <c r="F171" s="379"/>
      <c r="G171" s="372"/>
      <c r="H171" s="341"/>
    </row>
    <row r="172" spans="1:8" ht="12.75">
      <c r="A172" s="334"/>
      <c r="B172" s="399" t="s">
        <v>1450</v>
      </c>
      <c r="C172" s="369"/>
      <c r="D172" s="369"/>
      <c r="E172" s="378"/>
      <c r="F172" s="379"/>
      <c r="G172" s="372"/>
      <c r="H172" s="341"/>
    </row>
    <row r="173" spans="1:8" ht="12.75">
      <c r="A173" s="334"/>
      <c r="B173" s="399" t="s">
        <v>1451</v>
      </c>
      <c r="C173" s="369"/>
      <c r="D173" s="369"/>
      <c r="E173" s="378"/>
      <c r="F173" s="379"/>
      <c r="G173" s="372"/>
      <c r="H173" s="341"/>
    </row>
    <row r="174" spans="1:8" ht="12.75">
      <c r="A174" s="334"/>
      <c r="B174" s="399" t="s">
        <v>1437</v>
      </c>
      <c r="C174" s="369"/>
      <c r="D174" s="369"/>
      <c r="E174" s="378"/>
      <c r="F174" s="379"/>
      <c r="G174" s="372"/>
      <c r="H174" s="341"/>
    </row>
    <row r="175" spans="1:8" ht="12.75">
      <c r="A175" s="334"/>
      <c r="B175" s="399" t="s">
        <v>1438</v>
      </c>
      <c r="C175" s="369"/>
      <c r="D175" s="369"/>
      <c r="E175" s="378"/>
      <c r="F175" s="379"/>
      <c r="G175" s="372"/>
      <c r="H175" s="341"/>
    </row>
    <row r="176" spans="1:8" ht="12.75">
      <c r="A176" s="334"/>
      <c r="B176" s="399" t="s">
        <v>1452</v>
      </c>
      <c r="C176" s="369"/>
      <c r="D176" s="369"/>
      <c r="E176" s="378"/>
      <c r="F176" s="379"/>
      <c r="G176" s="372"/>
      <c r="H176" s="341"/>
    </row>
    <row r="177" spans="1:8" ht="12.75">
      <c r="A177" s="334"/>
      <c r="B177" s="399" t="s">
        <v>1440</v>
      </c>
      <c r="C177" s="369"/>
      <c r="D177" s="369"/>
      <c r="E177" s="378"/>
      <c r="F177" s="379"/>
      <c r="G177" s="372"/>
      <c r="H177" s="341"/>
    </row>
    <row r="178" spans="1:8" ht="12.75">
      <c r="A178" s="334"/>
      <c r="B178" s="399" t="s">
        <v>1441</v>
      </c>
      <c r="C178" s="369"/>
      <c r="D178" s="369"/>
      <c r="E178" s="378"/>
      <c r="F178" s="379"/>
      <c r="G178" s="372"/>
      <c r="H178" s="341"/>
    </row>
    <row r="179" spans="1:8" ht="12.75">
      <c r="A179" s="334"/>
      <c r="B179" s="399" t="s">
        <v>1442</v>
      </c>
      <c r="C179" s="369"/>
      <c r="D179" s="369"/>
      <c r="E179" s="378"/>
      <c r="F179" s="379"/>
      <c r="G179" s="372"/>
      <c r="H179" s="341"/>
    </row>
    <row r="180" spans="1:8" ht="12.75">
      <c r="A180" s="373"/>
      <c r="B180" s="356" t="s">
        <v>1524</v>
      </c>
      <c r="C180" s="369"/>
      <c r="D180" s="369"/>
      <c r="E180" s="338"/>
      <c r="F180" s="339"/>
      <c r="G180" s="340"/>
      <c r="H180" s="341"/>
    </row>
    <row r="181" spans="1:8" ht="12.75">
      <c r="A181" s="373"/>
      <c r="B181" s="356"/>
      <c r="C181" s="369"/>
      <c r="D181" s="369"/>
      <c r="E181" s="338"/>
      <c r="F181" s="339"/>
      <c r="G181" s="340"/>
      <c r="H181" s="341"/>
    </row>
    <row r="182" spans="1:8" ht="12.75">
      <c r="A182" s="334" t="s">
        <v>1525</v>
      </c>
      <c r="B182" s="356" t="s">
        <v>1444</v>
      </c>
      <c r="C182" s="369" t="s">
        <v>634</v>
      </c>
      <c r="D182" s="369">
        <v>1</v>
      </c>
      <c r="E182" s="371"/>
      <c r="F182" s="360"/>
      <c r="G182" s="372">
        <f>E182*D182</f>
        <v>0</v>
      </c>
      <c r="H182" s="341">
        <f>D182*F182</f>
        <v>0</v>
      </c>
    </row>
    <row r="183" spans="1:8" ht="12.75">
      <c r="A183" s="334"/>
      <c r="B183" s="366" t="s">
        <v>1455</v>
      </c>
      <c r="C183" s="369"/>
      <c r="D183" s="369"/>
      <c r="E183" s="378"/>
      <c r="F183" s="379"/>
      <c r="G183" s="372"/>
      <c r="H183" s="341"/>
    </row>
    <row r="184" spans="1:8" ht="12.75">
      <c r="A184" s="334"/>
      <c r="B184" s="399" t="s">
        <v>1446</v>
      </c>
      <c r="C184" s="369"/>
      <c r="D184" s="369"/>
      <c r="E184" s="378"/>
      <c r="F184" s="379"/>
      <c r="G184" s="372"/>
      <c r="H184" s="341"/>
    </row>
    <row r="185" spans="1:8" ht="12.75">
      <c r="A185" s="334"/>
      <c r="B185" s="399" t="s">
        <v>1456</v>
      </c>
      <c r="C185" s="369"/>
      <c r="D185" s="369"/>
      <c r="E185" s="378"/>
      <c r="F185" s="379"/>
      <c r="G185" s="372"/>
      <c r="H185" s="341"/>
    </row>
    <row r="186" spans="1:8" ht="12.75">
      <c r="A186" s="334"/>
      <c r="B186" s="399" t="s">
        <v>1457</v>
      </c>
      <c r="C186" s="369"/>
      <c r="D186" s="369"/>
      <c r="E186" s="378"/>
      <c r="F186" s="379"/>
      <c r="G186" s="372"/>
      <c r="H186" s="341"/>
    </row>
    <row r="187" spans="1:8" ht="12.75">
      <c r="A187" s="334"/>
      <c r="B187" s="399" t="s">
        <v>1458</v>
      </c>
      <c r="C187" s="369"/>
      <c r="D187" s="369"/>
      <c r="E187" s="378"/>
      <c r="F187" s="379"/>
      <c r="G187" s="372"/>
      <c r="H187" s="341"/>
    </row>
    <row r="188" spans="1:8" ht="12.75">
      <c r="A188" s="334"/>
      <c r="B188" s="399" t="s">
        <v>1450</v>
      </c>
      <c r="C188" s="369"/>
      <c r="D188" s="369"/>
      <c r="E188" s="378"/>
      <c r="F188" s="379"/>
      <c r="G188" s="372"/>
      <c r="H188" s="341"/>
    </row>
    <row r="189" spans="1:8" ht="12.75">
      <c r="A189" s="334"/>
      <c r="B189" s="399" t="s">
        <v>1451</v>
      </c>
      <c r="C189" s="369"/>
      <c r="D189" s="369"/>
      <c r="E189" s="378"/>
      <c r="F189" s="379"/>
      <c r="G189" s="372"/>
      <c r="H189" s="341"/>
    </row>
    <row r="190" spans="1:8" ht="12.75">
      <c r="A190" s="334"/>
      <c r="B190" s="399" t="s">
        <v>1437</v>
      </c>
      <c r="C190" s="369"/>
      <c r="D190" s="369"/>
      <c r="E190" s="378"/>
      <c r="F190" s="379"/>
      <c r="G190" s="372"/>
      <c r="H190" s="341"/>
    </row>
    <row r="191" spans="1:8" ht="12.75">
      <c r="A191" s="334"/>
      <c r="B191" s="399" t="s">
        <v>1438</v>
      </c>
      <c r="C191" s="369"/>
      <c r="D191" s="369"/>
      <c r="E191" s="378"/>
      <c r="F191" s="379"/>
      <c r="G191" s="372"/>
      <c r="H191" s="341"/>
    </row>
    <row r="192" spans="1:8" ht="12.75">
      <c r="A192" s="334"/>
      <c r="B192" s="399" t="s">
        <v>1452</v>
      </c>
      <c r="C192" s="369"/>
      <c r="D192" s="369"/>
      <c r="E192" s="378"/>
      <c r="F192" s="379"/>
      <c r="G192" s="372"/>
      <c r="H192" s="341"/>
    </row>
    <row r="193" spans="1:8" ht="12.75">
      <c r="A193" s="334"/>
      <c r="B193" s="399" t="s">
        <v>1440</v>
      </c>
      <c r="C193" s="369"/>
      <c r="D193" s="369"/>
      <c r="E193" s="378"/>
      <c r="F193" s="379"/>
      <c r="G193" s="372"/>
      <c r="H193" s="341"/>
    </row>
    <row r="194" spans="1:8" ht="12.75">
      <c r="A194" s="334"/>
      <c r="B194" s="399" t="s">
        <v>1441</v>
      </c>
      <c r="C194" s="369"/>
      <c r="D194" s="369"/>
      <c r="E194" s="378"/>
      <c r="F194" s="379"/>
      <c r="G194" s="372"/>
      <c r="H194" s="341"/>
    </row>
    <row r="195" spans="1:8" ht="12.75">
      <c r="A195" s="334"/>
      <c r="B195" s="399" t="s">
        <v>1442</v>
      </c>
      <c r="C195" s="369"/>
      <c r="D195" s="369"/>
      <c r="E195" s="378"/>
      <c r="F195" s="379"/>
      <c r="G195" s="372"/>
      <c r="H195" s="341"/>
    </row>
    <row r="196" spans="1:8" ht="12.75">
      <c r="A196" s="373"/>
      <c r="B196" s="356"/>
      <c r="C196" s="369"/>
      <c r="D196" s="369"/>
      <c r="E196" s="338"/>
      <c r="F196" s="339"/>
      <c r="G196" s="340"/>
      <c r="H196" s="341"/>
    </row>
    <row r="197" spans="1:8" ht="12.75">
      <c r="A197" s="334" t="s">
        <v>1526</v>
      </c>
      <c r="B197" s="356" t="s">
        <v>1444</v>
      </c>
      <c r="C197" s="369" t="s">
        <v>634</v>
      </c>
      <c r="D197" s="369">
        <v>1</v>
      </c>
      <c r="E197" s="371"/>
      <c r="F197" s="360"/>
      <c r="G197" s="372">
        <f>E197*D197</f>
        <v>0</v>
      </c>
      <c r="H197" s="341">
        <f>D197*F197</f>
        <v>0</v>
      </c>
    </row>
    <row r="198" spans="1:8" ht="12.75">
      <c r="A198" s="334"/>
      <c r="B198" s="366" t="s">
        <v>1455</v>
      </c>
      <c r="C198" s="369"/>
      <c r="D198" s="369"/>
      <c r="E198" s="378"/>
      <c r="F198" s="379"/>
      <c r="G198" s="372"/>
      <c r="H198" s="341"/>
    </row>
    <row r="199" spans="1:8" ht="12.75">
      <c r="A199" s="334"/>
      <c r="B199" s="399" t="s">
        <v>1446</v>
      </c>
      <c r="C199" s="369"/>
      <c r="D199" s="369"/>
      <c r="E199" s="378"/>
      <c r="F199" s="379"/>
      <c r="G199" s="372"/>
      <c r="H199" s="341"/>
    </row>
    <row r="200" spans="1:8" ht="12.75">
      <c r="A200" s="334"/>
      <c r="B200" s="399" t="s">
        <v>1456</v>
      </c>
      <c r="C200" s="369"/>
      <c r="D200" s="369"/>
      <c r="E200" s="378"/>
      <c r="F200" s="379"/>
      <c r="G200" s="372"/>
      <c r="H200" s="341"/>
    </row>
    <row r="201" spans="1:8" ht="12.75">
      <c r="A201" s="334"/>
      <c r="B201" s="399" t="s">
        <v>1457</v>
      </c>
      <c r="C201" s="369"/>
      <c r="D201" s="369"/>
      <c r="E201" s="378"/>
      <c r="F201" s="379"/>
      <c r="G201" s="372"/>
      <c r="H201" s="341"/>
    </row>
    <row r="202" spans="1:8" ht="12.75">
      <c r="A202" s="334"/>
      <c r="B202" s="399" t="s">
        <v>1458</v>
      </c>
      <c r="C202" s="369"/>
      <c r="D202" s="369"/>
      <c r="E202" s="378"/>
      <c r="F202" s="379"/>
      <c r="G202" s="372"/>
      <c r="H202" s="341"/>
    </row>
    <row r="203" spans="1:8" ht="12.75">
      <c r="A203" s="334"/>
      <c r="B203" s="399" t="s">
        <v>1450</v>
      </c>
      <c r="C203" s="369"/>
      <c r="D203" s="369"/>
      <c r="E203" s="378"/>
      <c r="F203" s="379"/>
      <c r="G203" s="372"/>
      <c r="H203" s="341"/>
    </row>
    <row r="204" spans="1:8" ht="12.75">
      <c r="A204" s="334"/>
      <c r="B204" s="399" t="s">
        <v>1451</v>
      </c>
      <c r="C204" s="369"/>
      <c r="D204" s="369"/>
      <c r="E204" s="378"/>
      <c r="F204" s="379"/>
      <c r="G204" s="372"/>
      <c r="H204" s="341"/>
    </row>
    <row r="205" spans="1:8" ht="12.75">
      <c r="A205" s="334"/>
      <c r="B205" s="399" t="s">
        <v>1437</v>
      </c>
      <c r="C205" s="369"/>
      <c r="D205" s="369"/>
      <c r="E205" s="378"/>
      <c r="F205" s="379"/>
      <c r="G205" s="372"/>
      <c r="H205" s="341"/>
    </row>
    <row r="206" spans="1:8" ht="12.75">
      <c r="A206" s="334"/>
      <c r="B206" s="399" t="s">
        <v>1438</v>
      </c>
      <c r="C206" s="369"/>
      <c r="D206" s="369"/>
      <c r="E206" s="378"/>
      <c r="F206" s="379"/>
      <c r="G206" s="372"/>
      <c r="H206" s="341"/>
    </row>
    <row r="207" spans="1:8" ht="12.75">
      <c r="A207" s="334"/>
      <c r="B207" s="399" t="s">
        <v>1452</v>
      </c>
      <c r="C207" s="369"/>
      <c r="D207" s="369"/>
      <c r="E207" s="378"/>
      <c r="F207" s="379"/>
      <c r="G207" s="372"/>
      <c r="H207" s="341"/>
    </row>
    <row r="208" spans="1:8" ht="12.75">
      <c r="A208" s="334"/>
      <c r="B208" s="399" t="s">
        <v>1440</v>
      </c>
      <c r="C208" s="369"/>
      <c r="D208" s="369"/>
      <c r="E208" s="378"/>
      <c r="F208" s="379"/>
      <c r="G208" s="372"/>
      <c r="H208" s="341"/>
    </row>
    <row r="209" spans="1:8" ht="12.75">
      <c r="A209" s="334"/>
      <c r="B209" s="399" t="s">
        <v>1441</v>
      </c>
      <c r="C209" s="369"/>
      <c r="D209" s="369"/>
      <c r="E209" s="378"/>
      <c r="F209" s="379"/>
      <c r="G209" s="372"/>
      <c r="H209" s="341"/>
    </row>
    <row r="210" spans="1:8" ht="12.75">
      <c r="A210" s="334"/>
      <c r="B210" s="399" t="s">
        <v>1442</v>
      </c>
      <c r="C210" s="369"/>
      <c r="D210" s="369"/>
      <c r="E210" s="378"/>
      <c r="F210" s="379"/>
      <c r="G210" s="372"/>
      <c r="H210" s="341"/>
    </row>
    <row r="211" spans="1:8" ht="12.75">
      <c r="A211" s="373"/>
      <c r="B211" s="335"/>
      <c r="C211" s="369"/>
      <c r="D211" s="369"/>
      <c r="E211" s="338"/>
      <c r="F211" s="339"/>
      <c r="G211" s="340"/>
      <c r="H211" s="341"/>
    </row>
    <row r="212" spans="1:8" ht="12.75">
      <c r="A212" s="373"/>
      <c r="B212" s="335"/>
      <c r="C212" s="369"/>
      <c r="D212" s="369"/>
      <c r="E212" s="338"/>
      <c r="F212" s="339"/>
      <c r="G212" s="340"/>
      <c r="H212" s="341"/>
    </row>
    <row r="213" spans="1:8" ht="12.75">
      <c r="A213" s="334" t="s">
        <v>1527</v>
      </c>
      <c r="B213" s="335" t="s">
        <v>1528</v>
      </c>
      <c r="C213" s="402"/>
      <c r="D213" s="336"/>
      <c r="E213" s="338"/>
      <c r="F213" s="339"/>
      <c r="G213" s="372">
        <f>E213*D213</f>
        <v>0</v>
      </c>
      <c r="H213" s="341">
        <f>D213*F213</f>
        <v>0</v>
      </c>
    </row>
    <row r="214" spans="1:8" ht="12.75">
      <c r="A214" s="377"/>
      <c r="B214" s="398" t="s">
        <v>1471</v>
      </c>
      <c r="C214" s="336"/>
      <c r="D214" s="336"/>
      <c r="E214" s="338"/>
      <c r="F214" s="339"/>
      <c r="G214" s="340"/>
      <c r="H214" s="341"/>
    </row>
    <row r="215" spans="1:8" ht="12.75">
      <c r="A215" s="377"/>
      <c r="B215" s="398" t="s">
        <v>1472</v>
      </c>
      <c r="C215" s="336"/>
      <c r="D215" s="336"/>
      <c r="E215" s="338"/>
      <c r="F215" s="339"/>
      <c r="G215" s="340"/>
      <c r="H215" s="341"/>
    </row>
    <row r="216" spans="1:8" ht="12.75">
      <c r="A216" s="411" t="s">
        <v>1473</v>
      </c>
      <c r="B216" s="412" t="s">
        <v>1474</v>
      </c>
      <c r="C216" s="413" t="s">
        <v>864</v>
      </c>
      <c r="D216" s="414">
        <v>7</v>
      </c>
      <c r="E216" s="371"/>
      <c r="F216" s="360"/>
      <c r="G216" s="372">
        <f>E216*D216</f>
        <v>0</v>
      </c>
      <c r="H216" s="341">
        <f>D216*F216</f>
        <v>0</v>
      </c>
    </row>
    <row r="217" spans="1:8" ht="12.75">
      <c r="A217" s="411" t="s">
        <v>1475</v>
      </c>
      <c r="B217" s="412" t="s">
        <v>1476</v>
      </c>
      <c r="C217" s="413" t="s">
        <v>864</v>
      </c>
      <c r="D217" s="414">
        <v>9</v>
      </c>
      <c r="E217" s="371"/>
      <c r="F217" s="360"/>
      <c r="G217" s="372">
        <f>E217*D217</f>
        <v>0</v>
      </c>
      <c r="H217" s="341">
        <f>D217*F217</f>
        <v>0</v>
      </c>
    </row>
    <row r="218" spans="1:8" ht="12.75">
      <c r="A218" s="411"/>
      <c r="B218" s="412"/>
      <c r="C218" s="413"/>
      <c r="D218" s="414"/>
      <c r="E218" s="409"/>
      <c r="F218" s="410"/>
      <c r="G218" s="415"/>
      <c r="H218" s="372"/>
    </row>
    <row r="219" spans="1:8" ht="12.75">
      <c r="A219" s="411" t="s">
        <v>1477</v>
      </c>
      <c r="B219" s="412" t="s">
        <v>1478</v>
      </c>
      <c r="C219" s="413" t="s">
        <v>634</v>
      </c>
      <c r="D219" s="416">
        <v>3</v>
      </c>
      <c r="E219" s="371"/>
      <c r="F219" s="360"/>
      <c r="G219" s="372">
        <f>E219*D219</f>
        <v>0</v>
      </c>
      <c r="H219" s="341">
        <f>D219*F219</f>
        <v>0</v>
      </c>
    </row>
    <row r="220" spans="1:8" ht="12.75">
      <c r="A220" s="421"/>
      <c r="B220" s="398" t="s">
        <v>1529</v>
      </c>
      <c r="C220" s="423"/>
      <c r="D220" s="423"/>
      <c r="E220" s="451"/>
      <c r="F220" s="452"/>
      <c r="G220" s="453"/>
      <c r="H220" s="454"/>
    </row>
    <row r="221" spans="1:8" ht="12.75">
      <c r="A221" s="421"/>
      <c r="B221" s="398" t="s">
        <v>1530</v>
      </c>
      <c r="C221" s="417" t="s">
        <v>695</v>
      </c>
      <c r="D221" s="417">
        <v>5.8</v>
      </c>
      <c r="E221" s="371"/>
      <c r="F221" s="360"/>
      <c r="G221" s="372">
        <f>E221*D221</f>
        <v>0</v>
      </c>
      <c r="H221" s="341">
        <f>D221*F221</f>
        <v>0</v>
      </c>
    </row>
    <row r="222" spans="1:8" ht="12.75">
      <c r="A222" s="455"/>
      <c r="B222" s="456"/>
      <c r="C222" s="336"/>
      <c r="D222" s="336"/>
      <c r="E222" s="338"/>
      <c r="F222" s="339"/>
      <c r="G222" s="340"/>
      <c r="H222" s="341"/>
    </row>
    <row r="223" spans="1:8" ht="12.75">
      <c r="A223" s="334" t="s">
        <v>1479</v>
      </c>
      <c r="B223" s="335" t="s">
        <v>1480</v>
      </c>
      <c r="C223" s="369" t="s">
        <v>695</v>
      </c>
      <c r="D223" s="369">
        <v>12</v>
      </c>
      <c r="E223" s="371"/>
      <c r="F223" s="360"/>
      <c r="G223" s="372">
        <f>E223*D223</f>
        <v>0</v>
      </c>
      <c r="H223" s="341">
        <f>D223*F223</f>
        <v>0</v>
      </c>
    </row>
    <row r="224" spans="1:8" ht="12.75">
      <c r="A224" s="334"/>
      <c r="B224" s="335" t="s">
        <v>1531</v>
      </c>
      <c r="C224" s="336"/>
      <c r="D224" s="336"/>
      <c r="E224" s="338"/>
      <c r="F224" s="339"/>
      <c r="G224" s="340"/>
      <c r="H224" s="341"/>
    </row>
    <row r="225" spans="1:8" ht="12.75">
      <c r="A225" s="419"/>
      <c r="B225" s="335"/>
      <c r="C225" s="336"/>
      <c r="D225" s="336"/>
      <c r="E225" s="338"/>
      <c r="F225" s="339"/>
      <c r="G225" s="340"/>
      <c r="H225" s="341"/>
    </row>
    <row r="226" spans="1:8" ht="12.75">
      <c r="A226" s="334" t="s">
        <v>1483</v>
      </c>
      <c r="B226" s="335" t="s">
        <v>1484</v>
      </c>
      <c r="C226" s="369" t="s">
        <v>634</v>
      </c>
      <c r="D226" s="369">
        <v>1</v>
      </c>
      <c r="E226" s="371"/>
      <c r="F226" s="360"/>
      <c r="G226" s="372">
        <f>E226*D226</f>
        <v>0</v>
      </c>
      <c r="H226" s="341">
        <f>D226*F226</f>
        <v>0</v>
      </c>
    </row>
    <row r="227" spans="1:8" ht="12.75">
      <c r="A227" s="334"/>
      <c r="B227" s="335"/>
      <c r="C227" s="336"/>
      <c r="D227" s="336"/>
      <c r="E227" s="338"/>
      <c r="F227" s="339"/>
      <c r="G227" s="340"/>
      <c r="H227" s="341"/>
    </row>
    <row r="228" spans="1:8" ht="12.75">
      <c r="A228" s="334" t="s">
        <v>1486</v>
      </c>
      <c r="B228" s="335" t="s">
        <v>1532</v>
      </c>
      <c r="C228" s="369" t="s">
        <v>859</v>
      </c>
      <c r="D228" s="369">
        <v>5</v>
      </c>
      <c r="E228" s="371"/>
      <c r="F228" s="360"/>
      <c r="G228" s="372">
        <f>E228*D228</f>
        <v>0</v>
      </c>
      <c r="H228" s="341">
        <f>D228*F228</f>
        <v>0</v>
      </c>
    </row>
    <row r="229" spans="1:8" ht="12.75">
      <c r="A229" s="334"/>
      <c r="B229" s="335" t="s">
        <v>1533</v>
      </c>
      <c r="C229" s="336"/>
      <c r="D229" s="336"/>
      <c r="E229" s="338"/>
      <c r="F229" s="339"/>
      <c r="G229" s="340"/>
      <c r="H229" s="341"/>
    </row>
    <row r="230" spans="1:8" ht="12.75">
      <c r="A230" s="334"/>
      <c r="B230" s="335"/>
      <c r="C230" s="336"/>
      <c r="D230" s="336"/>
      <c r="E230" s="338"/>
      <c r="F230" s="339"/>
      <c r="G230" s="340"/>
      <c r="H230" s="341"/>
    </row>
    <row r="231" spans="1:8" ht="15.75">
      <c r="A231" s="457" t="s">
        <v>1534</v>
      </c>
      <c r="B231" s="442" t="s">
        <v>1198</v>
      </c>
      <c r="C231" s="443"/>
      <c r="D231" s="444"/>
      <c r="E231" s="445"/>
      <c r="F231" s="445"/>
      <c r="G231" s="446">
        <f>SUM(G149:G230)</f>
        <v>0</v>
      </c>
      <c r="H231" s="447">
        <f>SUM(H149:H230)</f>
        <v>0</v>
      </c>
    </row>
  </sheetData>
  <mergeCells count="11">
    <mergeCell ref="A1:H1"/>
    <mergeCell ref="B2:F2"/>
    <mergeCell ref="B3:F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E32" sqref="E32"/>
    </sheetView>
  </sheetViews>
  <sheetFormatPr defaultColWidth="9.00390625" defaultRowHeight="12.75"/>
  <cols>
    <col min="1" max="1" width="4.875" style="0" customWidth="1"/>
    <col min="2" max="2" width="8.75390625" style="0" customWidth="1"/>
    <col min="3" max="3" width="79.00390625" style="0" customWidth="1"/>
    <col min="4" max="4" width="8.00390625" style="0" customWidth="1"/>
    <col min="5" max="5" width="8.25390625" style="0" customWidth="1"/>
    <col min="6" max="6" width="9.75390625" style="0" customWidth="1"/>
    <col min="7" max="7" width="7.625" style="0" customWidth="1"/>
    <col min="8" max="1025" width="8.75390625" style="0" customWidth="1"/>
  </cols>
  <sheetData>
    <row r="1" spans="1:7" ht="15.75">
      <c r="A1" s="223" t="s">
        <v>1535</v>
      </c>
      <c r="B1" s="223"/>
      <c r="C1" s="223"/>
      <c r="D1" s="223"/>
      <c r="E1" s="223"/>
      <c r="F1" s="223"/>
      <c r="G1" s="223"/>
    </row>
    <row r="2" spans="1:7" ht="12.75">
      <c r="A2" s="224" t="s">
        <v>106</v>
      </c>
      <c r="B2" s="225"/>
      <c r="C2" s="225" t="s">
        <v>5</v>
      </c>
      <c r="D2" s="225"/>
      <c r="E2" s="225"/>
      <c r="F2" s="225"/>
      <c r="G2" s="225"/>
    </row>
    <row r="3" spans="1:7" ht="12.75">
      <c r="A3" s="224" t="s">
        <v>103</v>
      </c>
      <c r="B3" s="225"/>
      <c r="C3" s="225" t="s">
        <v>1536</v>
      </c>
      <c r="D3" s="225"/>
      <c r="E3" s="225"/>
      <c r="F3" s="225"/>
      <c r="G3" s="225"/>
    </row>
    <row r="4" spans="1:7" ht="12.75">
      <c r="A4" s="227"/>
      <c r="B4" s="227"/>
      <c r="C4" s="225" t="s">
        <v>1537</v>
      </c>
      <c r="D4" s="225"/>
      <c r="E4" s="225"/>
      <c r="F4" s="225"/>
      <c r="G4" s="225"/>
    </row>
    <row r="7" spans="1:7" ht="12.75">
      <c r="A7" s="458"/>
      <c r="B7" s="458"/>
      <c r="C7" s="459"/>
      <c r="D7" s="459"/>
      <c r="E7" s="459"/>
      <c r="F7" s="460"/>
      <c r="G7" s="460"/>
    </row>
    <row r="8" spans="1:7" ht="12.75">
      <c r="A8" s="461" t="s">
        <v>1538</v>
      </c>
      <c r="B8" s="462"/>
      <c r="C8" s="462"/>
      <c r="D8" s="463"/>
      <c r="E8" s="463"/>
      <c r="F8" s="464" t="s">
        <v>1539</v>
      </c>
      <c r="G8" s="464"/>
    </row>
    <row r="9" spans="1:7" ht="12.75">
      <c r="A9" s="465" t="s">
        <v>1540</v>
      </c>
      <c r="B9" s="466" t="s">
        <v>47</v>
      </c>
      <c r="C9" s="466"/>
      <c r="D9" s="467" t="s">
        <v>1541</v>
      </c>
      <c r="E9" s="468" t="s">
        <v>1542</v>
      </c>
      <c r="F9" s="469"/>
      <c r="G9" s="470"/>
    </row>
    <row r="10" spans="1:7" ht="12.75">
      <c r="A10" s="471" t="s">
        <v>1543</v>
      </c>
      <c r="B10" s="472" t="s">
        <v>1544</v>
      </c>
      <c r="C10" s="472" t="s">
        <v>115</v>
      </c>
      <c r="D10" s="472" t="s">
        <v>1545</v>
      </c>
      <c r="E10" s="473"/>
      <c r="F10" s="472" t="s">
        <v>1546</v>
      </c>
      <c r="G10" s="470" t="s">
        <v>1547</v>
      </c>
    </row>
    <row r="11" spans="1:7" ht="12.75">
      <c r="A11" s="474"/>
      <c r="B11" s="475">
        <v>1</v>
      </c>
      <c r="C11" s="476">
        <v>2</v>
      </c>
      <c r="D11" s="477">
        <v>3</v>
      </c>
      <c r="E11" s="477">
        <v>4</v>
      </c>
      <c r="F11" s="478">
        <v>5</v>
      </c>
      <c r="G11" s="479">
        <v>6</v>
      </c>
    </row>
    <row r="12" spans="2:3" ht="15">
      <c r="B12" s="480" t="s">
        <v>83</v>
      </c>
      <c r="C12" s="481" t="s">
        <v>84</v>
      </c>
    </row>
    <row r="13" spans="1:7" ht="12.75">
      <c r="A13" s="482">
        <v>1</v>
      </c>
      <c r="B13" s="483" t="s">
        <v>1548</v>
      </c>
      <c r="C13" s="484" t="s">
        <v>1549</v>
      </c>
      <c r="D13" s="483" t="s">
        <v>1550</v>
      </c>
      <c r="E13" s="382">
        <v>1</v>
      </c>
      <c r="F13" s="485"/>
      <c r="G13" s="485">
        <f>F13*E13</f>
        <v>0</v>
      </c>
    </row>
    <row r="14" spans="1:7" ht="12.75">
      <c r="A14" s="482" t="s">
        <v>1231</v>
      </c>
      <c r="B14" s="483" t="s">
        <v>1548</v>
      </c>
      <c r="C14" s="484" t="s">
        <v>1551</v>
      </c>
      <c r="D14" s="483" t="s">
        <v>164</v>
      </c>
      <c r="E14" s="485">
        <f>SUM(E15:E16)</f>
        <v>139</v>
      </c>
      <c r="F14" s="485"/>
      <c r="G14" s="485">
        <f>F14*E14</f>
        <v>0</v>
      </c>
    </row>
    <row r="15" spans="1:7" ht="12.75">
      <c r="A15" s="482" t="s">
        <v>58</v>
      </c>
      <c r="B15" s="486" t="s">
        <v>1548</v>
      </c>
      <c r="C15" s="484" t="s">
        <v>1552</v>
      </c>
      <c r="D15" s="483" t="s">
        <v>164</v>
      </c>
      <c r="E15" s="485">
        <v>130</v>
      </c>
      <c r="F15" s="487"/>
      <c r="G15" s="485">
        <f>F15*E15</f>
        <v>0</v>
      </c>
    </row>
    <row r="16" spans="1:7" ht="12.75">
      <c r="A16" s="482" t="s">
        <v>60</v>
      </c>
      <c r="B16" s="486" t="s">
        <v>1548</v>
      </c>
      <c r="C16" s="484" t="s">
        <v>1553</v>
      </c>
      <c r="D16" s="483" t="s">
        <v>164</v>
      </c>
      <c r="E16" s="485">
        <v>9</v>
      </c>
      <c r="F16" s="487"/>
      <c r="G16" s="485">
        <f>F16*E16</f>
        <v>0</v>
      </c>
    </row>
    <row r="17" spans="1:7" ht="12.75">
      <c r="A17" s="482"/>
      <c r="B17" s="486"/>
      <c r="C17" s="484"/>
      <c r="D17" s="483"/>
      <c r="E17" s="485"/>
      <c r="F17" s="485"/>
      <c r="G17" s="485">
        <f>F17*E17</f>
        <v>0</v>
      </c>
    </row>
    <row r="18" spans="2:7" ht="15">
      <c r="B18" s="480" t="s">
        <v>1554</v>
      </c>
      <c r="C18" s="481" t="s">
        <v>1555</v>
      </c>
      <c r="F18" s="488"/>
      <c r="G18" s="485">
        <f>F18*E18</f>
        <v>0</v>
      </c>
    </row>
    <row r="19" spans="1:7" ht="12.75">
      <c r="A19" s="482" t="s">
        <v>1498</v>
      </c>
      <c r="B19" s="483" t="s">
        <v>1548</v>
      </c>
      <c r="C19" s="484" t="s">
        <v>1556</v>
      </c>
      <c r="D19" s="483" t="s">
        <v>1550</v>
      </c>
      <c r="E19" s="382">
        <v>1</v>
      </c>
      <c r="F19" s="485"/>
      <c r="G19" s="485">
        <f>F19*E19</f>
        <v>0</v>
      </c>
    </row>
    <row r="20" spans="1:7" ht="12.75">
      <c r="A20" s="482" t="s">
        <v>544</v>
      </c>
      <c r="B20" s="483" t="s">
        <v>1548</v>
      </c>
      <c r="C20" s="484" t="s">
        <v>1557</v>
      </c>
      <c r="D20" s="483" t="s">
        <v>1550</v>
      </c>
      <c r="E20" s="485">
        <v>1</v>
      </c>
      <c r="F20" s="485"/>
      <c r="G20" s="485">
        <f>F20*E20</f>
        <v>0</v>
      </c>
    </row>
    <row r="21" spans="1:7" ht="12.75">
      <c r="A21" s="482" t="s">
        <v>1558</v>
      </c>
      <c r="B21" s="483" t="s">
        <v>1548</v>
      </c>
      <c r="C21" s="484" t="s">
        <v>1559</v>
      </c>
      <c r="D21" s="483" t="s">
        <v>164</v>
      </c>
      <c r="E21" s="485">
        <f>SUM(E22:E23)</f>
        <v>139</v>
      </c>
      <c r="F21" s="485"/>
      <c r="G21" s="485">
        <f>F21*E21</f>
        <v>0</v>
      </c>
    </row>
    <row r="22" spans="1:7" ht="12.75">
      <c r="A22" s="482" t="s">
        <v>1501</v>
      </c>
      <c r="B22" s="486" t="s">
        <v>1548</v>
      </c>
      <c r="C22" s="484" t="s">
        <v>1560</v>
      </c>
      <c r="D22" s="483" t="s">
        <v>164</v>
      </c>
      <c r="E22" s="485">
        <v>130</v>
      </c>
      <c r="F22" s="488"/>
      <c r="G22" s="485">
        <f>F22*E22</f>
        <v>0</v>
      </c>
    </row>
    <row r="23" spans="1:7" ht="12.75">
      <c r="A23" s="482" t="s">
        <v>1561</v>
      </c>
      <c r="B23" s="486" t="s">
        <v>1548</v>
      </c>
      <c r="C23" s="484" t="s">
        <v>1562</v>
      </c>
      <c r="D23" s="483" t="s">
        <v>164</v>
      </c>
      <c r="E23" s="485">
        <v>9</v>
      </c>
      <c r="F23" s="488"/>
      <c r="G23" s="485">
        <f>F23*E23</f>
        <v>0</v>
      </c>
    </row>
    <row r="24" spans="1:7" ht="12.75">
      <c r="A24" s="482" t="s">
        <v>1563</v>
      </c>
      <c r="B24" s="483" t="s">
        <v>1548</v>
      </c>
      <c r="C24" s="484" t="s">
        <v>1564</v>
      </c>
      <c r="D24" s="483" t="s">
        <v>164</v>
      </c>
      <c r="E24" s="485">
        <f>SUM(E21)</f>
        <v>139</v>
      </c>
      <c r="F24" s="485"/>
      <c r="G24" s="485">
        <f>F24*E24</f>
        <v>0</v>
      </c>
    </row>
    <row r="25" spans="2:7" ht="12.75">
      <c r="B25" s="286"/>
      <c r="F25" s="488"/>
      <c r="G25" s="485">
        <f>F25*E25</f>
        <v>0</v>
      </c>
    </row>
    <row r="26" spans="2:7" ht="12.75">
      <c r="B26" s="286"/>
      <c r="F26" s="488"/>
      <c r="G26" s="485">
        <f>F26*E26</f>
        <v>0</v>
      </c>
    </row>
    <row r="27" spans="2:7" ht="15">
      <c r="B27" s="480" t="s">
        <v>1565</v>
      </c>
      <c r="C27" s="481" t="s">
        <v>1566</v>
      </c>
      <c r="F27" s="488"/>
      <c r="G27" s="485">
        <f>F27*E27</f>
        <v>0</v>
      </c>
    </row>
    <row r="28" spans="1:7" ht="12.75">
      <c r="A28" s="482" t="s">
        <v>1567</v>
      </c>
      <c r="B28" s="483" t="s">
        <v>1548</v>
      </c>
      <c r="C28" s="484" t="s">
        <v>1568</v>
      </c>
      <c r="D28" s="483" t="s">
        <v>1550</v>
      </c>
      <c r="E28" s="382">
        <v>1</v>
      </c>
      <c r="F28" s="485"/>
      <c r="G28" s="485">
        <f>F28*E28</f>
        <v>0</v>
      </c>
    </row>
    <row r="29" spans="1:7" ht="12.75">
      <c r="A29" s="482" t="s">
        <v>1569</v>
      </c>
      <c r="B29" s="483" t="s">
        <v>1548</v>
      </c>
      <c r="C29" s="484" t="s">
        <v>1570</v>
      </c>
      <c r="D29" s="483" t="s">
        <v>634</v>
      </c>
      <c r="E29" s="485">
        <f>SUM(E30:E34)</f>
        <v>34</v>
      </c>
      <c r="F29" s="485"/>
      <c r="G29" s="485">
        <f>F29*E29</f>
        <v>0</v>
      </c>
    </row>
    <row r="30" spans="1:7" ht="12.75">
      <c r="A30" s="482" t="s">
        <v>1571</v>
      </c>
      <c r="B30" s="486" t="s">
        <v>1548</v>
      </c>
      <c r="C30" s="484" t="s">
        <v>1572</v>
      </c>
      <c r="D30" s="483" t="s">
        <v>634</v>
      </c>
      <c r="E30" s="485">
        <v>8</v>
      </c>
      <c r="F30" s="488"/>
      <c r="G30" s="485">
        <f>F30*E30</f>
        <v>0</v>
      </c>
    </row>
    <row r="31" spans="1:7" ht="12.75">
      <c r="A31" s="482" t="s">
        <v>1573</v>
      </c>
      <c r="B31" s="486" t="s">
        <v>1548</v>
      </c>
      <c r="C31" s="484" t="s">
        <v>1574</v>
      </c>
      <c r="D31" s="483" t="s">
        <v>634</v>
      </c>
      <c r="E31" s="485">
        <v>8</v>
      </c>
      <c r="F31" s="488"/>
      <c r="G31" s="485">
        <f>F31*E31</f>
        <v>0</v>
      </c>
    </row>
    <row r="32" spans="1:7" ht="12.75">
      <c r="A32" s="482" t="s">
        <v>1575</v>
      </c>
      <c r="B32" s="486" t="s">
        <v>1548</v>
      </c>
      <c r="C32" s="484" t="s">
        <v>1576</v>
      </c>
      <c r="D32" s="483" t="s">
        <v>634</v>
      </c>
      <c r="E32" s="485">
        <v>5</v>
      </c>
      <c r="F32" s="488"/>
      <c r="G32" s="485">
        <f>F32*E32</f>
        <v>0</v>
      </c>
    </row>
    <row r="33" spans="1:7" ht="12.75">
      <c r="A33" s="482" t="s">
        <v>1192</v>
      </c>
      <c r="B33" s="483" t="s">
        <v>1548</v>
      </c>
      <c r="C33" s="484" t="s">
        <v>1577</v>
      </c>
      <c r="D33" s="483" t="s">
        <v>634</v>
      </c>
      <c r="E33" s="485">
        <v>4</v>
      </c>
      <c r="F33" s="485"/>
      <c r="G33" s="485">
        <f>F33*E33</f>
        <v>0</v>
      </c>
    </row>
    <row r="34" spans="1:7" ht="12.75">
      <c r="A34" s="482" t="s">
        <v>1578</v>
      </c>
      <c r="B34" s="486" t="s">
        <v>1548</v>
      </c>
      <c r="C34" s="484" t="s">
        <v>1579</v>
      </c>
      <c r="D34" s="483" t="s">
        <v>634</v>
      </c>
      <c r="E34" s="485">
        <v>9</v>
      </c>
      <c r="F34" s="488"/>
      <c r="G34" s="485">
        <f>F34*E34</f>
        <v>0</v>
      </c>
    </row>
    <row r="35" spans="1:7" ht="12.75">
      <c r="A35" s="482" t="s">
        <v>1580</v>
      </c>
      <c r="B35" s="486" t="s">
        <v>1548</v>
      </c>
      <c r="C35" s="484" t="s">
        <v>1581</v>
      </c>
      <c r="D35" s="483" t="s">
        <v>634</v>
      </c>
      <c r="E35" s="485">
        <v>22</v>
      </c>
      <c r="F35" s="488"/>
      <c r="G35" s="485">
        <f>F35*E35</f>
        <v>0</v>
      </c>
    </row>
    <row r="36" spans="1:7" ht="12.75">
      <c r="A36" s="482"/>
      <c r="B36" s="486"/>
      <c r="C36" s="484"/>
      <c r="D36" s="483"/>
      <c r="E36" s="485"/>
      <c r="F36" s="488"/>
      <c r="G36" s="485">
        <f>F36*E36</f>
        <v>0</v>
      </c>
    </row>
    <row r="37" spans="1:7" ht="12.75">
      <c r="A37" s="482"/>
      <c r="B37" s="486"/>
      <c r="C37" s="484"/>
      <c r="D37" s="483"/>
      <c r="E37" s="485"/>
      <c r="F37" s="488"/>
      <c r="G37" s="485">
        <f>F37*E37</f>
        <v>0</v>
      </c>
    </row>
    <row r="38" spans="2:7" ht="15">
      <c r="B38" s="480" t="s">
        <v>1582</v>
      </c>
      <c r="C38" s="481" t="s">
        <v>1583</v>
      </c>
      <c r="F38" s="488"/>
      <c r="G38" s="485">
        <f>F38*E38</f>
        <v>0</v>
      </c>
    </row>
    <row r="39" spans="1:7" ht="12.75">
      <c r="A39" s="482" t="s">
        <v>1584</v>
      </c>
      <c r="B39" s="483" t="s">
        <v>1548</v>
      </c>
      <c r="C39" s="484" t="s">
        <v>1585</v>
      </c>
      <c r="D39" s="483" t="s">
        <v>1550</v>
      </c>
      <c r="E39" s="382">
        <v>1</v>
      </c>
      <c r="F39" s="485"/>
      <c r="G39" s="485">
        <f>F39*E39</f>
        <v>0</v>
      </c>
    </row>
    <row r="40" spans="1:7" ht="12.75">
      <c r="A40" s="482" t="s">
        <v>1586</v>
      </c>
      <c r="B40" s="483" t="s">
        <v>1548</v>
      </c>
      <c r="C40" s="484" t="s">
        <v>1587</v>
      </c>
      <c r="D40" s="483" t="s">
        <v>634</v>
      </c>
      <c r="E40" s="485">
        <f>SUM(E41:E49)</f>
        <v>13</v>
      </c>
      <c r="F40" s="485"/>
      <c r="G40" s="485">
        <f>F40*E40</f>
        <v>0</v>
      </c>
    </row>
    <row r="41" spans="1:7" ht="12.75">
      <c r="A41" s="482" t="s">
        <v>1588</v>
      </c>
      <c r="B41" s="483" t="s">
        <v>1548</v>
      </c>
      <c r="C41" s="484" t="s">
        <v>1589</v>
      </c>
      <c r="D41" s="483" t="s">
        <v>634</v>
      </c>
      <c r="E41" s="485">
        <v>3</v>
      </c>
      <c r="F41" s="485"/>
      <c r="G41" s="485">
        <f>F41*E41</f>
        <v>0</v>
      </c>
    </row>
    <row r="42" spans="1:7" ht="12.75">
      <c r="A42" s="482" t="s">
        <v>1590</v>
      </c>
      <c r="B42" s="483" t="s">
        <v>1548</v>
      </c>
      <c r="C42" s="484" t="s">
        <v>1591</v>
      </c>
      <c r="D42" s="483" t="s">
        <v>634</v>
      </c>
      <c r="E42" s="485">
        <v>1</v>
      </c>
      <c r="F42" s="485"/>
      <c r="G42" s="485">
        <f>F42*E42</f>
        <v>0</v>
      </c>
    </row>
    <row r="43" spans="1:7" ht="12.75">
      <c r="A43" s="482" t="s">
        <v>1592</v>
      </c>
      <c r="B43" s="483" t="s">
        <v>1548</v>
      </c>
      <c r="C43" s="484" t="s">
        <v>1593</v>
      </c>
      <c r="D43" s="483" t="s">
        <v>634</v>
      </c>
      <c r="E43" s="485">
        <v>2</v>
      </c>
      <c r="F43" s="485"/>
      <c r="G43" s="485">
        <f>F43*E43</f>
        <v>0</v>
      </c>
    </row>
    <row r="44" spans="1:7" ht="12.75">
      <c r="A44" s="482" t="s">
        <v>1594</v>
      </c>
      <c r="B44" s="483" t="s">
        <v>1548</v>
      </c>
      <c r="C44" s="484" t="s">
        <v>1595</v>
      </c>
      <c r="D44" s="483" t="s">
        <v>634</v>
      </c>
      <c r="E44" s="485">
        <v>2</v>
      </c>
      <c r="F44" s="485"/>
      <c r="G44" s="485">
        <f>F44*E44</f>
        <v>0</v>
      </c>
    </row>
    <row r="45" spans="1:7" ht="12.75">
      <c r="A45" s="482" t="s">
        <v>1596</v>
      </c>
      <c r="B45" s="483" t="s">
        <v>1548</v>
      </c>
      <c r="C45" s="484" t="s">
        <v>1597</v>
      </c>
      <c r="D45" s="483" t="s">
        <v>634</v>
      </c>
      <c r="E45" s="485">
        <v>1</v>
      </c>
      <c r="F45" s="485"/>
      <c r="G45" s="485">
        <f>F45*E45</f>
        <v>0</v>
      </c>
    </row>
    <row r="46" spans="1:7" ht="12.75">
      <c r="A46" s="482" t="s">
        <v>1598</v>
      </c>
      <c r="B46" s="483" t="s">
        <v>1548</v>
      </c>
      <c r="C46" s="484" t="s">
        <v>1599</v>
      </c>
      <c r="D46" s="483" t="s">
        <v>634</v>
      </c>
      <c r="E46" s="485">
        <v>1</v>
      </c>
      <c r="F46" s="485"/>
      <c r="G46" s="485">
        <f>F46*E46</f>
        <v>0</v>
      </c>
    </row>
    <row r="47" spans="1:7" ht="12.75">
      <c r="A47" s="482" t="s">
        <v>1600</v>
      </c>
      <c r="B47" s="483" t="s">
        <v>1548</v>
      </c>
      <c r="C47" s="484" t="s">
        <v>1601</v>
      </c>
      <c r="D47" s="483" t="s">
        <v>634</v>
      </c>
      <c r="E47" s="485">
        <v>1</v>
      </c>
      <c r="F47" s="485"/>
      <c r="G47" s="485">
        <f>F47*E47</f>
        <v>0</v>
      </c>
    </row>
    <row r="48" spans="1:7" ht="12.75">
      <c r="A48" s="482" t="s">
        <v>1602</v>
      </c>
      <c r="B48" s="483" t="s">
        <v>1548</v>
      </c>
      <c r="C48" s="484" t="s">
        <v>1603</v>
      </c>
      <c r="D48" s="483" t="s">
        <v>634</v>
      </c>
      <c r="E48" s="485">
        <v>1</v>
      </c>
      <c r="F48" s="485"/>
      <c r="G48" s="485">
        <f>F48*E48</f>
        <v>0</v>
      </c>
    </row>
    <row r="49" spans="1:7" ht="12.75">
      <c r="A49" s="482" t="s">
        <v>1604</v>
      </c>
      <c r="B49" s="483" t="s">
        <v>1548</v>
      </c>
      <c r="C49" s="484" t="s">
        <v>1605</v>
      </c>
      <c r="D49" s="483" t="s">
        <v>634</v>
      </c>
      <c r="E49" s="485">
        <v>1</v>
      </c>
      <c r="F49" s="485"/>
      <c r="G49" s="485">
        <f>F49*E49</f>
        <v>0</v>
      </c>
    </row>
    <row r="50" spans="1:7" ht="12.75">
      <c r="A50" s="482"/>
      <c r="B50" s="483"/>
      <c r="C50" s="484"/>
      <c r="D50" s="483"/>
      <c r="E50" s="485"/>
      <c r="F50" s="485"/>
      <c r="G50" s="485">
        <f>F50*E50</f>
        <v>0</v>
      </c>
    </row>
    <row r="51" spans="1:7" ht="12.75">
      <c r="A51" s="482"/>
      <c r="B51" s="483"/>
      <c r="C51" s="484"/>
      <c r="D51" s="483"/>
      <c r="E51" s="485"/>
      <c r="F51" s="485"/>
      <c r="G51" s="485">
        <f>F51*E51</f>
        <v>0</v>
      </c>
    </row>
    <row r="52" spans="2:7" ht="15">
      <c r="B52" s="480" t="s">
        <v>1606</v>
      </c>
      <c r="C52" s="481" t="s">
        <v>1607</v>
      </c>
      <c r="E52" s="488"/>
      <c r="F52" s="488"/>
      <c r="G52" s="485">
        <f>F52*E52</f>
        <v>0</v>
      </c>
    </row>
    <row r="53" spans="1:7" ht="12.75">
      <c r="A53" s="482" t="s">
        <v>1608</v>
      </c>
      <c r="B53" s="483" t="s">
        <v>1609</v>
      </c>
      <c r="C53" s="484" t="s">
        <v>1610</v>
      </c>
      <c r="D53" s="483" t="s">
        <v>859</v>
      </c>
      <c r="E53" s="485">
        <v>24</v>
      </c>
      <c r="F53" s="485"/>
      <c r="G53" s="485">
        <f>F53*E53</f>
        <v>0</v>
      </c>
    </row>
    <row r="54" spans="1:7" ht="12.75">
      <c r="A54" s="482" t="s">
        <v>1611</v>
      </c>
      <c r="B54" s="483" t="s">
        <v>1548</v>
      </c>
      <c r="C54" s="484" t="s">
        <v>1612</v>
      </c>
      <c r="D54" s="483" t="s">
        <v>164</v>
      </c>
      <c r="E54" s="485">
        <f>SUM(E21)</f>
        <v>139</v>
      </c>
      <c r="F54" s="485"/>
      <c r="G54" s="485">
        <f>F54*E54</f>
        <v>0</v>
      </c>
    </row>
    <row r="55" spans="1:7" ht="12.75">
      <c r="A55" s="482" t="s">
        <v>1613</v>
      </c>
      <c r="B55" s="483" t="s">
        <v>1548</v>
      </c>
      <c r="C55" s="484" t="s">
        <v>1614</v>
      </c>
      <c r="D55" s="483" t="s">
        <v>1550</v>
      </c>
      <c r="E55" s="485">
        <v>13</v>
      </c>
      <c r="F55" s="485"/>
      <c r="G55" s="485">
        <f>F55*E55</f>
        <v>0</v>
      </c>
    </row>
    <row r="56" spans="1:7" ht="12.75">
      <c r="A56" s="482" t="s">
        <v>343</v>
      </c>
      <c r="B56" s="483" t="s">
        <v>1548</v>
      </c>
      <c r="C56" s="484" t="s">
        <v>1615</v>
      </c>
      <c r="D56" s="483" t="s">
        <v>1550</v>
      </c>
      <c r="E56" s="485">
        <v>1</v>
      </c>
      <c r="F56" s="485"/>
      <c r="G56" s="485">
        <f>F56*E56</f>
        <v>0</v>
      </c>
    </row>
    <row r="57" spans="1:7" ht="12.75">
      <c r="A57" s="482" t="s">
        <v>1616</v>
      </c>
      <c r="B57" s="483" t="s">
        <v>1548</v>
      </c>
      <c r="C57" s="484" t="s">
        <v>1617</v>
      </c>
      <c r="D57" s="483" t="s">
        <v>1550</v>
      </c>
      <c r="E57" s="485">
        <v>1</v>
      </c>
      <c r="F57" s="485"/>
      <c r="G57" s="485">
        <f>F57*E57</f>
        <v>0</v>
      </c>
    </row>
    <row r="58" spans="1:7" ht="12.75">
      <c r="A58" s="482" t="s">
        <v>1618</v>
      </c>
      <c r="B58" s="483" t="s">
        <v>1548</v>
      </c>
      <c r="C58" s="484" t="s">
        <v>1619</v>
      </c>
      <c r="D58" s="483" t="s">
        <v>1550</v>
      </c>
      <c r="E58" s="485">
        <v>1</v>
      </c>
      <c r="F58" s="485"/>
      <c r="G58" s="485">
        <f>F58*E58</f>
        <v>0</v>
      </c>
    </row>
    <row r="59" spans="1:7" ht="12.75">
      <c r="A59" s="482" t="s">
        <v>1620</v>
      </c>
      <c r="B59" s="483" t="s">
        <v>1548</v>
      </c>
      <c r="C59" s="484" t="s">
        <v>1621</v>
      </c>
      <c r="D59" s="483" t="s">
        <v>1550</v>
      </c>
      <c r="E59" s="485">
        <v>1</v>
      </c>
      <c r="F59" s="485"/>
      <c r="G59" s="485">
        <f>F59*E59</f>
        <v>0</v>
      </c>
    </row>
    <row r="60" spans="1:7" ht="12.75">
      <c r="A60" s="482" t="s">
        <v>1622</v>
      </c>
      <c r="B60" s="483" t="s">
        <v>1548</v>
      </c>
      <c r="C60" s="484" t="s">
        <v>1623</v>
      </c>
      <c r="D60" s="483" t="s">
        <v>1550</v>
      </c>
      <c r="E60" s="485">
        <v>1</v>
      </c>
      <c r="F60" s="485"/>
      <c r="G60" s="485">
        <f>F60*E60</f>
        <v>0</v>
      </c>
    </row>
    <row r="61" spans="1:7" ht="12.75">
      <c r="A61" s="482" t="s">
        <v>1624</v>
      </c>
      <c r="B61" s="483" t="s">
        <v>1548</v>
      </c>
      <c r="C61" s="484" t="s">
        <v>1625</v>
      </c>
      <c r="D61" s="483" t="s">
        <v>1550</v>
      </c>
      <c r="E61" s="485">
        <v>9</v>
      </c>
      <c r="F61" s="485"/>
      <c r="G61" s="485">
        <f>F61*E61</f>
        <v>0</v>
      </c>
    </row>
    <row r="62" spans="2:7" ht="12.75">
      <c r="B62" s="286"/>
      <c r="F62" s="488"/>
      <c r="G62" s="489"/>
    </row>
    <row r="63" spans="2:7" ht="12.75">
      <c r="B63" s="286"/>
      <c r="F63" s="488"/>
      <c r="G63" s="489"/>
    </row>
    <row r="64" spans="2:7" ht="12.75">
      <c r="B64" s="286"/>
      <c r="C64" s="490" t="s">
        <v>707</v>
      </c>
      <c r="F64" s="488"/>
      <c r="G64" s="490">
        <f>SUM(G13:G61)</f>
        <v>0</v>
      </c>
    </row>
  </sheetData>
  <mergeCells count="6">
    <mergeCell ref="A1:G1"/>
    <mergeCell ref="C2:G2"/>
    <mergeCell ref="C3:G3"/>
    <mergeCell ref="C4:G4"/>
    <mergeCell ref="F7:G7"/>
    <mergeCell ref="F8:G8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74"/>
  <sheetViews>
    <sheetView showGridLines="0" workbookViewId="0" topLeftCell="B55">
      <selection activeCell="H64" sqref="H64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3" customWidth="1"/>
    <col min="8" max="8" width="12.75390625" style="0" customWidth="1"/>
    <col min="9" max="9" width="12.75390625" style="3" customWidth="1"/>
    <col min="10" max="10" width="6.75390625" style="3" customWidth="1"/>
    <col min="11" max="11" width="4.25390625" style="0" customWidth="1"/>
    <col min="12" max="15" width="10.75390625" style="0" customWidth="1"/>
    <col min="16" max="1025" width="9.00390625" style="0" customWidth="1"/>
  </cols>
  <sheetData>
    <row r="1" spans="1:10" ht="33.75" customHeight="1">
      <c r="A1" s="4" t="s">
        <v>2</v>
      </c>
      <c r="B1" s="5" t="s">
        <v>3</v>
      </c>
      <c r="C1" s="5"/>
      <c r="D1" s="5"/>
      <c r="E1" s="5"/>
      <c r="F1" s="5"/>
      <c r="G1" s="5"/>
      <c r="H1" s="5"/>
      <c r="I1" s="5"/>
      <c r="J1" s="5"/>
    </row>
    <row r="2" spans="1:15" ht="23.25" customHeight="1">
      <c r="A2" s="6"/>
      <c r="B2" s="7" t="s">
        <v>4</v>
      </c>
      <c r="C2" s="8"/>
      <c r="D2" s="9" t="s">
        <v>5</v>
      </c>
      <c r="E2" s="9"/>
      <c r="F2" s="9"/>
      <c r="G2" s="9"/>
      <c r="H2" s="9"/>
      <c r="I2" s="9"/>
      <c r="J2" s="9"/>
      <c r="O2" s="10"/>
    </row>
    <row r="3" spans="1:10" ht="23.25" customHeight="1">
      <c r="A3" s="6"/>
      <c r="B3" s="11" t="s">
        <v>6</v>
      </c>
      <c r="C3" s="12"/>
      <c r="D3" s="13" t="s">
        <v>7</v>
      </c>
      <c r="E3" s="13"/>
      <c r="F3" s="13"/>
      <c r="G3" s="13"/>
      <c r="H3" s="13"/>
      <c r="I3" s="13"/>
      <c r="J3" s="13"/>
    </row>
    <row r="4" spans="1:10" ht="23.25" customHeight="1" hidden="1">
      <c r="A4" s="6"/>
      <c r="B4" s="14" t="s">
        <v>8</v>
      </c>
      <c r="C4" s="15"/>
      <c r="D4" s="16"/>
      <c r="E4" s="16"/>
      <c r="F4" s="17"/>
      <c r="G4" s="18"/>
      <c r="H4" s="17"/>
      <c r="I4" s="18"/>
      <c r="J4" s="19"/>
    </row>
    <row r="5" spans="1:10" ht="24" customHeight="1">
      <c r="A5" s="6"/>
      <c r="B5" s="20" t="s">
        <v>9</v>
      </c>
      <c r="C5" s="21"/>
      <c r="D5" s="22" t="s">
        <v>10</v>
      </c>
      <c r="E5" s="23"/>
      <c r="F5" s="23"/>
      <c r="G5" s="23"/>
      <c r="H5" s="24" t="s">
        <v>11</v>
      </c>
      <c r="I5" s="25"/>
      <c r="J5" s="26"/>
    </row>
    <row r="6" spans="1:10" ht="15.75" customHeight="1">
      <c r="A6" s="6"/>
      <c r="B6" s="27"/>
      <c r="C6" s="23"/>
      <c r="D6" s="25"/>
      <c r="E6" s="23"/>
      <c r="F6" s="23"/>
      <c r="G6" s="23"/>
      <c r="H6" s="24" t="s">
        <v>12</v>
      </c>
      <c r="I6" s="25"/>
      <c r="J6" s="26"/>
    </row>
    <row r="7" spans="1:10" ht="15.75" customHeight="1">
      <c r="A7" s="6"/>
      <c r="B7" s="28"/>
      <c r="C7" s="29"/>
      <c r="D7" s="30"/>
      <c r="E7" s="31"/>
      <c r="F7" s="31"/>
      <c r="G7" s="31"/>
      <c r="H7" s="32"/>
      <c r="I7" s="31"/>
      <c r="J7" s="33"/>
    </row>
    <row r="8" spans="1:10" ht="24" customHeight="1" hidden="1">
      <c r="A8" s="6"/>
      <c r="B8" s="20" t="s">
        <v>13</v>
      </c>
      <c r="C8" s="21"/>
      <c r="D8" s="34"/>
      <c r="E8" s="21"/>
      <c r="F8" s="21"/>
      <c r="G8" s="35"/>
      <c r="H8" s="24" t="s">
        <v>11</v>
      </c>
      <c r="I8" s="34"/>
      <c r="J8" s="26"/>
    </row>
    <row r="9" spans="1:10" ht="15.75" customHeight="1" hidden="1">
      <c r="A9" s="6"/>
      <c r="B9" s="6"/>
      <c r="C9" s="21"/>
      <c r="D9" s="34"/>
      <c r="E9" s="21"/>
      <c r="F9" s="21"/>
      <c r="G9" s="35"/>
      <c r="H9" s="24" t="s">
        <v>12</v>
      </c>
      <c r="I9" s="34"/>
      <c r="J9" s="26"/>
    </row>
    <row r="10" spans="1:10" ht="15.75" customHeight="1" hidden="1">
      <c r="A10" s="6"/>
      <c r="B10" s="36"/>
      <c r="C10" s="37"/>
      <c r="D10" s="38"/>
      <c r="E10" s="39"/>
      <c r="F10" s="39"/>
      <c r="G10" s="40"/>
      <c r="H10" s="40"/>
      <c r="I10" s="41"/>
      <c r="J10" s="33"/>
    </row>
    <row r="11" spans="1:10" ht="24" customHeight="1">
      <c r="A11" s="6"/>
      <c r="B11" s="20" t="s">
        <v>14</v>
      </c>
      <c r="C11" s="21"/>
      <c r="D11" s="42" t="s">
        <v>15</v>
      </c>
      <c r="E11" s="42"/>
      <c r="F11" s="42"/>
      <c r="G11" s="42"/>
      <c r="H11" s="24" t="s">
        <v>11</v>
      </c>
      <c r="I11" s="25"/>
      <c r="J11" s="26"/>
    </row>
    <row r="12" spans="1:10" ht="15.75" customHeight="1">
      <c r="A12" s="6"/>
      <c r="B12" s="27"/>
      <c r="C12" s="23"/>
      <c r="D12" s="25"/>
      <c r="E12" s="25"/>
      <c r="F12" s="25"/>
      <c r="G12" s="25"/>
      <c r="H12" s="24" t="s">
        <v>12</v>
      </c>
      <c r="I12" s="25"/>
      <c r="J12" s="26"/>
    </row>
    <row r="13" spans="1:10" ht="15.75" customHeight="1">
      <c r="A13" s="6"/>
      <c r="B13" s="28"/>
      <c r="C13" s="29"/>
      <c r="D13" s="30"/>
      <c r="E13" s="30"/>
      <c r="F13" s="30"/>
      <c r="G13" s="30"/>
      <c r="H13" s="43"/>
      <c r="I13" s="31"/>
      <c r="J13" s="33"/>
    </row>
    <row r="14" spans="1:10" ht="24" customHeight="1">
      <c r="A14" s="6"/>
      <c r="B14" s="44" t="s">
        <v>16</v>
      </c>
      <c r="C14" s="45"/>
      <c r="D14" s="46"/>
      <c r="E14" s="47"/>
      <c r="F14" s="47"/>
      <c r="G14" s="47"/>
      <c r="H14" s="48"/>
      <c r="I14" s="47"/>
      <c r="J14" s="49"/>
    </row>
    <row r="15" spans="1:10" ht="32.25" customHeight="1">
      <c r="A15" s="6"/>
      <c r="B15" s="36" t="s">
        <v>17</v>
      </c>
      <c r="C15" s="50"/>
      <c r="D15" s="40"/>
      <c r="E15" s="51"/>
      <c r="F15" s="51"/>
      <c r="G15" s="52"/>
      <c r="H15" s="52"/>
      <c r="I15" s="53" t="s">
        <v>18</v>
      </c>
      <c r="J15" s="53"/>
    </row>
    <row r="16" spans="1:10" ht="23.25" customHeight="1">
      <c r="A16" s="54" t="s">
        <v>19</v>
      </c>
      <c r="B16" s="55" t="s">
        <v>20</v>
      </c>
      <c r="C16" s="56"/>
      <c r="D16" s="57"/>
      <c r="E16" s="58"/>
      <c r="F16" s="58"/>
      <c r="G16" s="58"/>
      <c r="H16" s="58"/>
      <c r="I16" s="59">
        <f>'SO 01'!G8+'SO 01'!G32+'SO 01'!G53+'SO 01'!G89+'SO 01'!G92+'SO 01'!G103+'SO 01'!G107+'SO 01'!G110+'SO 01'!G146+'SO 01'!G162+'SO 01'!G165+'SO 01'!G176+'SO 01'!G183+'SO 01'!G197+'SO 01'!G200+'SO 01'!G202+'SO 01'!G214+'SO 01'!G252+'SO 01'!G275+'SO 01'!G306+'SO 01'!G319</f>
        <v>0</v>
      </c>
      <c r="J16" s="59"/>
    </row>
    <row r="17" spans="1:10" ht="23.25" customHeight="1">
      <c r="A17" s="54"/>
      <c r="B17" s="55" t="s">
        <v>21</v>
      </c>
      <c r="C17" s="56"/>
      <c r="D17" s="57"/>
      <c r="E17" s="60"/>
      <c r="F17" s="61"/>
      <c r="G17" s="60"/>
      <c r="H17" s="61"/>
      <c r="I17" s="59">
        <f>'SO 02'!G8+'SO 02'!G24+'SO 02'!G33+'SO 02'!G45+'SO 02'!G48+'SO 02'!G55+'SO 02'!G58+'SO 02'!G61+'SO 02'!G64+'SO 02'!G74+'SO 02'!G83+'SO 02'!G86+'SO 02'!G97+'SO 02'!G116+'SO 02'!G124+'SO 02'!G146+'SO 02'!G153</f>
        <v>0</v>
      </c>
      <c r="J17" s="59"/>
    </row>
    <row r="18" spans="1:10" ht="23.25" customHeight="1">
      <c r="A18" s="54"/>
      <c r="B18" s="55" t="s">
        <v>22</v>
      </c>
      <c r="C18" s="56"/>
      <c r="D18" s="57"/>
      <c r="E18" s="60"/>
      <c r="F18" s="61"/>
      <c r="G18" s="60"/>
      <c r="H18" s="61"/>
      <c r="I18" s="59">
        <f>'SO 01 ZTI'!G8+'SO 01 ZTI'!G28+'SO 01 ZTI'!G45+'SO 01 ZTI'!G65</f>
        <v>0</v>
      </c>
      <c r="J18" s="59"/>
    </row>
    <row r="19" spans="1:10" ht="23.25" customHeight="1">
      <c r="A19" s="54"/>
      <c r="B19" s="55" t="s">
        <v>23</v>
      </c>
      <c r="C19" s="56"/>
      <c r="D19" s="57"/>
      <c r="E19" s="60"/>
      <c r="F19" s="61"/>
      <c r="G19" s="60"/>
      <c r="H19" s="61"/>
      <c r="I19" s="59">
        <f>'SO 02 ZTI'!G8+'SO 02 ZTI'!G21+'SO 02 ZTI'!G30+'SO 02 ZTI'!G40</f>
        <v>0</v>
      </c>
      <c r="J19" s="59"/>
    </row>
    <row r="20" spans="1:10" ht="23.25" customHeight="1">
      <c r="A20" s="54"/>
      <c r="B20" s="55" t="s">
        <v>24</v>
      </c>
      <c r="C20" s="56"/>
      <c r="D20" s="57"/>
      <c r="E20" s="60"/>
      <c r="F20" s="61"/>
      <c r="G20" s="60"/>
      <c r="H20" s="61"/>
      <c r="I20" s="59">
        <f>'SO 01 Silnoproud'!F75+'SO 01 Silnoproud'!F96+'SO 01 Silnoproud'!F104+'SO 01 Silnoproud'!F118+'SO 01 Silnoproud'!F123</f>
        <v>0</v>
      </c>
      <c r="J20" s="59"/>
    </row>
    <row r="21" spans="1:10" ht="23.25" customHeight="1">
      <c r="A21" s="54"/>
      <c r="B21" s="55" t="s">
        <v>25</v>
      </c>
      <c r="C21" s="56"/>
      <c r="D21" s="57"/>
      <c r="E21" s="60"/>
      <c r="F21" s="61"/>
      <c r="G21" s="60"/>
      <c r="H21" s="61"/>
      <c r="I21" s="59">
        <f>'SO 02 Silnoproud'!F104+'SO 02 Silnoproud'!F99+'SO 02 Silnoproud'!F85+'SO 02 Silnoproud'!F76+'SO 02 Silnoproud'!F62</f>
        <v>0</v>
      </c>
      <c r="J21" s="59"/>
    </row>
    <row r="22" spans="1:10" ht="23.25" customHeight="1">
      <c r="A22" s="54"/>
      <c r="B22" s="55" t="s">
        <v>26</v>
      </c>
      <c r="C22" s="56"/>
      <c r="D22" s="57"/>
      <c r="E22" s="60"/>
      <c r="F22" s="61"/>
      <c r="G22" s="60"/>
      <c r="H22" s="61"/>
      <c r="I22" s="59">
        <f>'SO 01 Slaboproud'!H108</f>
        <v>0</v>
      </c>
      <c r="J22" s="59"/>
    </row>
    <row r="23" spans="1:10" ht="23.25" customHeight="1">
      <c r="A23" s="54"/>
      <c r="B23" s="55" t="s">
        <v>27</v>
      </c>
      <c r="C23" s="56"/>
      <c r="D23" s="57"/>
      <c r="E23" s="60"/>
      <c r="F23" s="61"/>
      <c r="G23" s="60"/>
      <c r="H23" s="61"/>
      <c r="I23" s="59">
        <f>'SO 02 Slaboproud'!I108</f>
        <v>0</v>
      </c>
      <c r="J23" s="59"/>
    </row>
    <row r="24" spans="1:10" ht="23.25" customHeight="1">
      <c r="A24" s="54"/>
      <c r="B24" s="55" t="s">
        <v>28</v>
      </c>
      <c r="C24" s="56"/>
      <c r="D24" s="57"/>
      <c r="E24" s="60"/>
      <c r="F24" s="61"/>
      <c r="G24" s="60"/>
      <c r="H24" s="61"/>
      <c r="I24" s="59">
        <f>'VZT SO 01- 2.NP'!G349+'VZT SO 01- 2.NP'!H349+'VZT SO 01- 2.NP'!G424+'VZT SO 01- 2.NP'!H424+'VZT SO 01- 2.NP'!G569+'VZT SO 01- 2.NP'!H569+'VZT SO 01- 2.NP'!G601+'VZT SO 01- 2.NP'!H601+'VZT SO 01- 2.NP'!G671+'VZT SO 01- 2.NP'!H671+'VZT SO 01- 2.NP'!G840+'VZT SO 01- 2.NP'!H840</f>
        <v>0</v>
      </c>
      <c r="J24" s="59"/>
    </row>
    <row r="25" spans="1:10" ht="23.25" customHeight="1">
      <c r="A25" s="54"/>
      <c r="B25" s="55" t="s">
        <v>29</v>
      </c>
      <c r="C25" s="56"/>
      <c r="D25" s="57"/>
      <c r="E25" s="60"/>
      <c r="F25" s="61"/>
      <c r="G25" s="60"/>
      <c r="H25" s="61"/>
      <c r="I25" s="59">
        <f>'VZT SO 02 - 1. NP'!G51+'VZT SO 02 - 1. NP'!H51+'VZT SO 02 - 1. NP'!G99+'VZT SO 02 - 1. NP'!H99+'VZT SO 02 - 1. NP'!G145+'VZT SO 02 - 1. NP'!H145+'VZT SO 02 - 1. NP'!G231+'VZT SO 02 - 1. NP'!H231</f>
        <v>0</v>
      </c>
      <c r="J25" s="59"/>
    </row>
    <row r="26" spans="1:10" ht="23.25" customHeight="1">
      <c r="A26" s="54"/>
      <c r="B26" s="55" t="s">
        <v>30</v>
      </c>
      <c r="C26" s="56"/>
      <c r="D26" s="57"/>
      <c r="E26" s="60"/>
      <c r="F26" s="61"/>
      <c r="G26" s="60"/>
      <c r="H26" s="61"/>
      <c r="I26" s="59">
        <f>Vytápění!G64</f>
        <v>0</v>
      </c>
      <c r="J26" s="59"/>
    </row>
    <row r="27" spans="1:10" ht="23.25" customHeight="1">
      <c r="A27" s="6"/>
      <c r="B27" s="62" t="s">
        <v>18</v>
      </c>
      <c r="C27" s="63"/>
      <c r="D27" s="64"/>
      <c r="E27" s="65"/>
      <c r="F27" s="65"/>
      <c r="G27" s="65"/>
      <c r="H27" s="65"/>
      <c r="I27" s="66">
        <f>SUM(I16:J26)</f>
        <v>0</v>
      </c>
      <c r="J27" s="66"/>
    </row>
    <row r="28" spans="1:10" ht="33" customHeight="1">
      <c r="A28" s="6"/>
      <c r="B28" s="67" t="s">
        <v>31</v>
      </c>
      <c r="C28" s="56"/>
      <c r="D28" s="57"/>
      <c r="E28" s="68"/>
      <c r="F28" s="69"/>
      <c r="G28" s="70"/>
      <c r="H28" s="70"/>
      <c r="I28" s="70"/>
      <c r="J28" s="71"/>
    </row>
    <row r="29" spans="1:10" ht="23.25" customHeight="1">
      <c r="A29" s="6"/>
      <c r="B29" s="72" t="s">
        <v>32</v>
      </c>
      <c r="C29" s="56"/>
      <c r="D29" s="57"/>
      <c r="E29" s="73">
        <v>15</v>
      </c>
      <c r="F29" s="69" t="s">
        <v>33</v>
      </c>
      <c r="G29" s="74">
        <v>0</v>
      </c>
      <c r="H29" s="74"/>
      <c r="I29" s="74"/>
      <c r="J29" s="71" t="str">
        <f>Mena</f>
        <v>CZK</v>
      </c>
    </row>
    <row r="30" spans="1:10" ht="23.25" customHeight="1">
      <c r="A30" s="6"/>
      <c r="B30" s="72" t="s">
        <v>34</v>
      </c>
      <c r="C30" s="56"/>
      <c r="D30" s="57"/>
      <c r="E30" s="73">
        <f>SazbaDPH1</f>
        <v>15</v>
      </c>
      <c r="F30" s="69" t="s">
        <v>33</v>
      </c>
      <c r="G30" s="75">
        <v>0</v>
      </c>
      <c r="H30" s="75"/>
      <c r="I30" s="75"/>
      <c r="J30" s="71" t="str">
        <f>Mena</f>
        <v>CZK</v>
      </c>
    </row>
    <row r="31" spans="1:10" ht="23.25" customHeight="1">
      <c r="A31" s="6"/>
      <c r="B31" s="72" t="s">
        <v>35</v>
      </c>
      <c r="C31" s="56"/>
      <c r="D31" s="57"/>
      <c r="E31" s="73">
        <v>21</v>
      </c>
      <c r="F31" s="69" t="s">
        <v>33</v>
      </c>
      <c r="G31" s="74">
        <f>I27</f>
        <v>0</v>
      </c>
      <c r="H31" s="74"/>
      <c r="I31" s="74"/>
      <c r="J31" s="71" t="str">
        <f>Mena</f>
        <v>CZK</v>
      </c>
    </row>
    <row r="32" spans="1:10" ht="23.25" customHeight="1">
      <c r="A32" s="6"/>
      <c r="B32" s="76" t="s">
        <v>36</v>
      </c>
      <c r="C32" s="77"/>
      <c r="D32" s="78"/>
      <c r="E32" s="79">
        <f>SazbaDPH2</f>
        <v>21</v>
      </c>
      <c r="F32" s="80" t="s">
        <v>33</v>
      </c>
      <c r="G32" s="81">
        <f>ZakladDPHZakl*0.21</f>
        <v>0</v>
      </c>
      <c r="H32" s="81"/>
      <c r="I32" s="81"/>
      <c r="J32" s="82" t="str">
        <f>Mena</f>
        <v>CZK</v>
      </c>
    </row>
    <row r="33" spans="1:10" ht="23.25" customHeight="1">
      <c r="A33" s="6"/>
      <c r="B33" s="20" t="s">
        <v>37</v>
      </c>
      <c r="C33" s="83"/>
      <c r="D33" s="84"/>
      <c r="E33" s="83"/>
      <c r="F33" s="85"/>
      <c r="G33" s="86">
        <v>0</v>
      </c>
      <c r="H33" s="86"/>
      <c r="I33" s="86"/>
      <c r="J33" s="87" t="str">
        <f>Mena</f>
        <v>CZK</v>
      </c>
    </row>
    <row r="34" spans="1:10" ht="27.75" customHeight="1" hidden="1">
      <c r="A34" s="6"/>
      <c r="B34" s="88" t="s">
        <v>38</v>
      </c>
      <c r="C34" s="89"/>
      <c r="D34" s="89"/>
      <c r="E34" s="90"/>
      <c r="F34" s="91"/>
      <c r="G34" s="92">
        <v>4202832.79</v>
      </c>
      <c r="H34" s="92"/>
      <c r="I34" s="92"/>
      <c r="J34" s="93" t="str">
        <f>Mena</f>
        <v>CZK</v>
      </c>
    </row>
    <row r="35" spans="1:10" ht="27.75" customHeight="1">
      <c r="A35" s="6"/>
      <c r="B35" s="88" t="s">
        <v>39</v>
      </c>
      <c r="C35" s="94"/>
      <c r="D35" s="94"/>
      <c r="E35" s="94"/>
      <c r="F35" s="94"/>
      <c r="G35" s="92">
        <f>DPHZakl+ZakladDPHZakl</f>
        <v>0</v>
      </c>
      <c r="H35" s="92"/>
      <c r="I35" s="92"/>
      <c r="J35" s="95" t="s">
        <v>40</v>
      </c>
    </row>
    <row r="36" spans="1:10" ht="12.75" customHeight="1">
      <c r="A36" s="6"/>
      <c r="B36" s="6"/>
      <c r="C36" s="21"/>
      <c r="D36" s="21"/>
      <c r="E36" s="21"/>
      <c r="F36" s="21"/>
      <c r="G36" s="35"/>
      <c r="H36" s="21"/>
      <c r="I36" s="35"/>
      <c r="J36" s="96"/>
    </row>
    <row r="37" spans="1:10" ht="30" customHeight="1">
      <c r="A37" s="6"/>
      <c r="B37" s="6"/>
      <c r="C37" s="21"/>
      <c r="D37" s="21"/>
      <c r="E37" s="21"/>
      <c r="F37" s="21"/>
      <c r="G37" s="35"/>
      <c r="H37" s="21"/>
      <c r="I37" s="35"/>
      <c r="J37" s="96"/>
    </row>
    <row r="38" spans="1:10" ht="18.75" customHeight="1">
      <c r="A38" s="6"/>
      <c r="B38" s="97"/>
      <c r="C38" s="98" t="s">
        <v>41</v>
      </c>
      <c r="D38" s="99"/>
      <c r="E38" s="99"/>
      <c r="F38" s="98" t="s">
        <v>42</v>
      </c>
      <c r="G38" s="99"/>
      <c r="H38" s="100">
        <f>TODAY()</f>
        <v>43969</v>
      </c>
      <c r="I38" s="99"/>
      <c r="J38" s="96"/>
    </row>
    <row r="39" spans="1:10" ht="47.25" customHeight="1">
      <c r="A39" s="6"/>
      <c r="B39" s="6"/>
      <c r="C39" s="21"/>
      <c r="D39" s="21"/>
      <c r="E39" s="21"/>
      <c r="F39" s="21"/>
      <c r="G39" s="35"/>
      <c r="H39" s="21"/>
      <c r="I39" s="35"/>
      <c r="J39" s="96"/>
    </row>
    <row r="40" spans="1:10" s="1" customFormat="1" ht="18.75" customHeight="1">
      <c r="A40" s="101"/>
      <c r="B40" s="101"/>
      <c r="C40" s="102"/>
      <c r="D40" s="103"/>
      <c r="E40" s="103"/>
      <c r="F40" s="102"/>
      <c r="G40" s="104"/>
      <c r="H40" s="103"/>
      <c r="I40" s="104"/>
      <c r="J40" s="105"/>
    </row>
    <row r="41" spans="1:10" ht="12.75" customHeight="1">
      <c r="A41" s="6"/>
      <c r="B41" s="6"/>
      <c r="C41" s="21"/>
      <c r="D41" s="106" t="s">
        <v>43</v>
      </c>
      <c r="E41" s="106"/>
      <c r="F41" s="21"/>
      <c r="G41" s="35"/>
      <c r="H41" s="107" t="s">
        <v>44</v>
      </c>
      <c r="I41" s="35"/>
      <c r="J41" s="96"/>
    </row>
    <row r="42" spans="1:10" ht="13.5" customHeight="1">
      <c r="A42" s="108"/>
      <c r="B42" s="108"/>
      <c r="C42" s="109"/>
      <c r="D42" s="109"/>
      <c r="E42" s="109"/>
      <c r="F42" s="109"/>
      <c r="G42" s="110"/>
      <c r="H42" s="109"/>
      <c r="I42" s="110"/>
      <c r="J42" s="111"/>
    </row>
    <row r="43" spans="2:10" ht="27" customHeight="1" hidden="1">
      <c r="B43" s="112" t="s">
        <v>45</v>
      </c>
      <c r="C43" s="113"/>
      <c r="D43" s="113"/>
      <c r="E43" s="113"/>
      <c r="F43" s="114"/>
      <c r="G43" s="114"/>
      <c r="H43" s="114"/>
      <c r="I43" s="114"/>
      <c r="J43" s="113"/>
    </row>
    <row r="44" spans="1:10" ht="25.5" customHeight="1" hidden="1">
      <c r="A44" s="115" t="s">
        <v>46</v>
      </c>
      <c r="B44" s="116" t="s">
        <v>47</v>
      </c>
      <c r="C44" s="117" t="s">
        <v>48</v>
      </c>
      <c r="D44" s="118"/>
      <c r="E44" s="118"/>
      <c r="F44" s="119" t="str">
        <f>B29</f>
        <v>Základ pro sníženou DPH</v>
      </c>
      <c r="G44" s="119" t="str">
        <f>B31</f>
        <v>Základ pro základní DPH</v>
      </c>
      <c r="H44" s="120" t="s">
        <v>49</v>
      </c>
      <c r="I44" s="120" t="s">
        <v>50</v>
      </c>
      <c r="J44" s="121" t="s">
        <v>33</v>
      </c>
    </row>
    <row r="45" spans="1:10" ht="25.5" customHeight="1" hidden="1">
      <c r="A45" s="115">
        <v>1</v>
      </c>
      <c r="B45" s="122" t="s">
        <v>51</v>
      </c>
      <c r="C45" s="123" t="s">
        <v>52</v>
      </c>
      <c r="D45" s="123"/>
      <c r="E45" s="123"/>
      <c r="F45" s="124">
        <v>0</v>
      </c>
      <c r="G45" s="125">
        <v>4202832.79</v>
      </c>
      <c r="H45" s="126">
        <v>882595</v>
      </c>
      <c r="I45" s="126">
        <v>5085427.79</v>
      </c>
      <c r="J45" s="127">
        <f>IF(CenaCelkemVypocet=0,"",I45/CenaCelkemVypocet*100)</f>
        <v>100</v>
      </c>
    </row>
    <row r="46" spans="1:10" ht="25.5" customHeight="1" hidden="1">
      <c r="A46" s="115"/>
      <c r="B46" s="128" t="s">
        <v>53</v>
      </c>
      <c r="C46" s="128"/>
      <c r="D46" s="128"/>
      <c r="E46" s="128"/>
      <c r="F46" s="129">
        <f>SUMIF(A45:A45,"=1",F45:F45)</f>
        <v>0</v>
      </c>
      <c r="G46" s="130">
        <f>SUMIF(A45:A45,"=1",G45:G45)</f>
        <v>4202832.79</v>
      </c>
      <c r="H46" s="130">
        <f>SUMIF(A45:A45,"=1",H45:H45)</f>
        <v>882595</v>
      </c>
      <c r="I46" s="130">
        <f>SUMIF(A45:A45,"=1",I45:I45)</f>
        <v>5085427.79</v>
      </c>
      <c r="J46" s="131">
        <f>SUMIF(A45:A45,"=1",J45:J45)</f>
        <v>100</v>
      </c>
    </row>
    <row r="50" ht="15.75">
      <c r="B50" s="132" t="s">
        <v>54</v>
      </c>
    </row>
    <row r="52" spans="1:10" ht="25.5" customHeight="1">
      <c r="A52" s="133"/>
      <c r="B52" s="134" t="s">
        <v>47</v>
      </c>
      <c r="C52" s="134" t="s">
        <v>48</v>
      </c>
      <c r="D52" s="135"/>
      <c r="E52" s="135"/>
      <c r="F52" s="136" t="s">
        <v>55</v>
      </c>
      <c r="G52" s="136" t="s">
        <v>56</v>
      </c>
      <c r="H52" s="136" t="s">
        <v>57</v>
      </c>
      <c r="I52" s="136" t="s">
        <v>18</v>
      </c>
      <c r="J52" s="136"/>
    </row>
    <row r="53" spans="1:10" ht="25.5" customHeight="1">
      <c r="A53" s="137"/>
      <c r="B53" s="138" t="s">
        <v>58</v>
      </c>
      <c r="C53" s="139" t="s">
        <v>59</v>
      </c>
      <c r="D53" s="139"/>
      <c r="E53" s="139"/>
      <c r="F53" s="140" t="s">
        <v>19</v>
      </c>
      <c r="G53" s="141">
        <f>'SO 01'!G8</f>
        <v>0</v>
      </c>
      <c r="H53" s="141">
        <f>'SO 02'!G8</f>
        <v>0</v>
      </c>
      <c r="I53" s="141">
        <f>H53+G53</f>
        <v>0</v>
      </c>
      <c r="J53" s="141"/>
    </row>
    <row r="54" spans="1:10" ht="25.5" customHeight="1">
      <c r="A54" s="137"/>
      <c r="B54" s="142" t="s">
        <v>60</v>
      </c>
      <c r="C54" s="143" t="s">
        <v>61</v>
      </c>
      <c r="D54" s="143"/>
      <c r="E54" s="143"/>
      <c r="F54" s="144" t="s">
        <v>19</v>
      </c>
      <c r="G54" s="145">
        <f>'SO 01'!G32</f>
        <v>0</v>
      </c>
      <c r="H54" s="145">
        <f>'SO 02'!G24</f>
        <v>0</v>
      </c>
      <c r="I54" s="141">
        <f>H54+G54</f>
        <v>0</v>
      </c>
      <c r="J54" s="141"/>
    </row>
    <row r="55" spans="1:10" ht="25.5" customHeight="1">
      <c r="A55" s="137"/>
      <c r="B55" s="142" t="s">
        <v>62</v>
      </c>
      <c r="C55" s="143" t="s">
        <v>63</v>
      </c>
      <c r="D55" s="143"/>
      <c r="E55" s="143"/>
      <c r="F55" s="144" t="s">
        <v>19</v>
      </c>
      <c r="G55" s="145">
        <f>'SO 01'!G53</f>
        <v>0</v>
      </c>
      <c r="H55" s="145">
        <f>'SO 02'!G33</f>
        <v>0</v>
      </c>
      <c r="I55" s="141">
        <f>H55+G55</f>
        <v>0</v>
      </c>
      <c r="J55" s="141"/>
    </row>
    <row r="56" spans="1:10" ht="25.5" customHeight="1">
      <c r="A56" s="137"/>
      <c r="B56" s="142" t="s">
        <v>64</v>
      </c>
      <c r="C56" s="143" t="s">
        <v>65</v>
      </c>
      <c r="D56" s="143"/>
      <c r="E56" s="143"/>
      <c r="F56" s="144" t="s">
        <v>19</v>
      </c>
      <c r="G56" s="145">
        <f>'SO 01'!G89</f>
        <v>0</v>
      </c>
      <c r="H56" s="145">
        <f>'SO 02'!G45</f>
        <v>0</v>
      </c>
      <c r="I56" s="141">
        <f>H56+G56</f>
        <v>0</v>
      </c>
      <c r="J56" s="141"/>
    </row>
    <row r="57" spans="1:10" ht="25.5" customHeight="1">
      <c r="A57" s="137"/>
      <c r="B57" s="142" t="s">
        <v>66</v>
      </c>
      <c r="C57" s="143" t="s">
        <v>67</v>
      </c>
      <c r="D57" s="143"/>
      <c r="E57" s="143"/>
      <c r="F57" s="144" t="s">
        <v>19</v>
      </c>
      <c r="G57" s="145">
        <f>'SO 01'!G92</f>
        <v>0</v>
      </c>
      <c r="H57" s="145">
        <f>'SO 02'!G48</f>
        <v>0</v>
      </c>
      <c r="I57" s="141">
        <f>H57+G57</f>
        <v>0</v>
      </c>
      <c r="J57" s="141"/>
    </row>
    <row r="58" spans="1:10" ht="25.5" customHeight="1">
      <c r="A58" s="137"/>
      <c r="B58" s="142" t="s">
        <v>68</v>
      </c>
      <c r="C58" s="143" t="s">
        <v>69</v>
      </c>
      <c r="D58" s="143"/>
      <c r="E58" s="143"/>
      <c r="F58" s="144" t="s">
        <v>19</v>
      </c>
      <c r="G58" s="145">
        <f>'SO 01'!G103</f>
        <v>0</v>
      </c>
      <c r="H58" s="145">
        <f>'SO 02'!G58</f>
        <v>0</v>
      </c>
      <c r="I58" s="141">
        <f>H58+G58</f>
        <v>0</v>
      </c>
      <c r="J58" s="141"/>
    </row>
    <row r="59" spans="1:10" ht="25.5" customHeight="1">
      <c r="A59" s="137"/>
      <c r="B59" s="142" t="s">
        <v>70</v>
      </c>
      <c r="C59" s="143" t="s">
        <v>71</v>
      </c>
      <c r="D59" s="143"/>
      <c r="E59" s="143"/>
      <c r="F59" s="144" t="s">
        <v>19</v>
      </c>
      <c r="G59" s="145">
        <f>'SO 01'!G107</f>
        <v>0</v>
      </c>
      <c r="H59" s="145">
        <f>'SO 02'!G61</f>
        <v>0</v>
      </c>
      <c r="I59" s="141">
        <f>H59+G59</f>
        <v>0</v>
      </c>
      <c r="J59" s="141"/>
    </row>
    <row r="60" spans="1:10" ht="25.5" customHeight="1">
      <c r="A60" s="137"/>
      <c r="B60" s="142" t="s">
        <v>72</v>
      </c>
      <c r="C60" s="143" t="s">
        <v>73</v>
      </c>
      <c r="D60" s="143"/>
      <c r="E60" s="143"/>
      <c r="F60" s="144" t="s">
        <v>19</v>
      </c>
      <c r="G60" s="145">
        <f>'SO 01'!G110</f>
        <v>0</v>
      </c>
      <c r="H60" s="145">
        <f>'SO 02'!G64</f>
        <v>0</v>
      </c>
      <c r="I60" s="141">
        <f>H60+G60</f>
        <v>0</v>
      </c>
      <c r="J60" s="141"/>
    </row>
    <row r="61" spans="1:10" ht="25.5" customHeight="1">
      <c r="A61" s="137"/>
      <c r="B61" s="142" t="s">
        <v>74</v>
      </c>
      <c r="C61" s="143" t="s">
        <v>75</v>
      </c>
      <c r="D61" s="143"/>
      <c r="E61" s="143"/>
      <c r="F61" s="144" t="s">
        <v>19</v>
      </c>
      <c r="G61" s="145">
        <f>'SO 01'!G146</f>
        <v>0</v>
      </c>
      <c r="H61" s="145">
        <f>'SO 02'!G74</f>
        <v>0</v>
      </c>
      <c r="I61" s="141">
        <f>H61+G61</f>
        <v>0</v>
      </c>
      <c r="J61" s="141"/>
    </row>
    <row r="62" spans="1:10" ht="25.5" customHeight="1">
      <c r="A62" s="137"/>
      <c r="B62" s="142" t="s">
        <v>76</v>
      </c>
      <c r="C62" s="143" t="s">
        <v>77</v>
      </c>
      <c r="D62" s="143"/>
      <c r="E62" s="143"/>
      <c r="F62" s="144" t="s">
        <v>19</v>
      </c>
      <c r="G62" s="145">
        <f>'SO 01'!G162</f>
        <v>0</v>
      </c>
      <c r="H62" s="145">
        <f>'SO 02'!G83</f>
        <v>0</v>
      </c>
      <c r="I62" s="141">
        <f>H62+G62</f>
        <v>0</v>
      </c>
      <c r="J62" s="141"/>
    </row>
    <row r="63" spans="1:10" ht="25.5" customHeight="1">
      <c r="A63" s="137"/>
      <c r="B63" s="142" t="s">
        <v>78</v>
      </c>
      <c r="C63" s="143" t="s">
        <v>79</v>
      </c>
      <c r="D63" s="143"/>
      <c r="E63" s="143"/>
      <c r="F63" s="144" t="s">
        <v>80</v>
      </c>
      <c r="G63" s="145">
        <f>'SO 01'!G165</f>
        <v>0</v>
      </c>
      <c r="H63" s="145">
        <f>'SO 02'!G86</f>
        <v>0</v>
      </c>
      <c r="I63" s="141">
        <f>H63+G63</f>
        <v>0</v>
      </c>
      <c r="J63" s="141"/>
    </row>
    <row r="64" spans="1:10" ht="25.5" customHeight="1">
      <c r="A64" s="137"/>
      <c r="B64" s="142" t="s">
        <v>81</v>
      </c>
      <c r="C64" s="143" t="s">
        <v>82</v>
      </c>
      <c r="D64" s="143"/>
      <c r="E64" s="143"/>
      <c r="F64" s="144" t="s">
        <v>80</v>
      </c>
      <c r="G64" s="145">
        <f>'SO 01'!G176</f>
        <v>0</v>
      </c>
      <c r="H64" s="145">
        <v>0</v>
      </c>
      <c r="I64" s="141">
        <f>H64+G64</f>
        <v>0</v>
      </c>
      <c r="J64" s="141"/>
    </row>
    <row r="65" spans="1:10" ht="25.5" customHeight="1">
      <c r="A65" s="137"/>
      <c r="B65" s="142" t="s">
        <v>83</v>
      </c>
      <c r="C65" s="143" t="s">
        <v>84</v>
      </c>
      <c r="D65" s="143"/>
      <c r="E65" s="143"/>
      <c r="F65" s="144" t="s">
        <v>80</v>
      </c>
      <c r="G65" s="145">
        <f>'SO 01'!G183</f>
        <v>0</v>
      </c>
      <c r="H65" s="145">
        <v>0</v>
      </c>
      <c r="I65" s="141">
        <f>H65+G65</f>
        <v>0</v>
      </c>
      <c r="J65" s="141"/>
    </row>
    <row r="66" spans="1:10" ht="25.5" customHeight="1">
      <c r="A66" s="137"/>
      <c r="B66" s="142" t="s">
        <v>85</v>
      </c>
      <c r="C66" s="143" t="s">
        <v>86</v>
      </c>
      <c r="D66" s="143"/>
      <c r="E66" s="143"/>
      <c r="F66" s="144" t="s">
        <v>80</v>
      </c>
      <c r="G66" s="145">
        <f>'SO 01'!G197</f>
        <v>0</v>
      </c>
      <c r="H66" s="145">
        <v>0</v>
      </c>
      <c r="I66" s="141">
        <f>H66+G66</f>
        <v>0</v>
      </c>
      <c r="J66" s="141"/>
    </row>
    <row r="67" spans="1:10" ht="25.5" customHeight="1">
      <c r="A67" s="137"/>
      <c r="B67" s="142" t="s">
        <v>87</v>
      </c>
      <c r="C67" s="143" t="s">
        <v>88</v>
      </c>
      <c r="D67" s="143"/>
      <c r="E67" s="143"/>
      <c r="F67" s="144" t="s">
        <v>80</v>
      </c>
      <c r="G67" s="145">
        <f>'SO 01'!G200</f>
        <v>0</v>
      </c>
      <c r="H67" s="145">
        <v>0</v>
      </c>
      <c r="I67" s="141">
        <f>H67+G67</f>
        <v>0</v>
      </c>
      <c r="J67" s="141"/>
    </row>
    <row r="68" spans="1:10" ht="25.5" customHeight="1">
      <c r="A68" s="137"/>
      <c r="B68" s="142" t="s">
        <v>89</v>
      </c>
      <c r="C68" s="143" t="s">
        <v>90</v>
      </c>
      <c r="D68" s="143"/>
      <c r="E68" s="143"/>
      <c r="F68" s="144" t="s">
        <v>80</v>
      </c>
      <c r="G68" s="145">
        <f>'SO 01'!G202</f>
        <v>0</v>
      </c>
      <c r="H68" s="145">
        <f>'SO 02'!G86</f>
        <v>0</v>
      </c>
      <c r="I68" s="141">
        <f>H68+G68</f>
        <v>0</v>
      </c>
      <c r="J68" s="141"/>
    </row>
    <row r="69" spans="1:10" ht="25.5" customHeight="1">
      <c r="A69" s="137"/>
      <c r="B69" s="142" t="s">
        <v>91</v>
      </c>
      <c r="C69" s="143" t="s">
        <v>92</v>
      </c>
      <c r="D69" s="143"/>
      <c r="E69" s="143"/>
      <c r="F69" s="144" t="s">
        <v>80</v>
      </c>
      <c r="G69" s="145">
        <f>'SO 01'!G214</f>
        <v>0</v>
      </c>
      <c r="H69" s="145">
        <f>'SO 02'!G97</f>
        <v>0</v>
      </c>
      <c r="I69" s="141">
        <f>H69+G69</f>
        <v>0</v>
      </c>
      <c r="J69" s="141"/>
    </row>
    <row r="70" spans="1:10" ht="25.5" customHeight="1">
      <c r="A70" s="137"/>
      <c r="B70" s="142" t="s">
        <v>93</v>
      </c>
      <c r="C70" s="143" t="s">
        <v>94</v>
      </c>
      <c r="D70" s="143"/>
      <c r="E70" s="143"/>
      <c r="F70" s="144" t="s">
        <v>80</v>
      </c>
      <c r="G70" s="145">
        <f>'SO 01'!G252</f>
        <v>0</v>
      </c>
      <c r="H70" s="145">
        <f>'SO 02'!G116</f>
        <v>0</v>
      </c>
      <c r="I70" s="141">
        <f>H70+G70</f>
        <v>0</v>
      </c>
      <c r="J70" s="141"/>
    </row>
    <row r="71" spans="1:10" ht="25.5" customHeight="1">
      <c r="A71" s="137"/>
      <c r="B71" s="142" t="s">
        <v>95</v>
      </c>
      <c r="C71" s="143" t="s">
        <v>96</v>
      </c>
      <c r="D71" s="143"/>
      <c r="E71" s="143"/>
      <c r="F71" s="144" t="s">
        <v>80</v>
      </c>
      <c r="G71" s="145">
        <f>'SO 01'!G275</f>
        <v>0</v>
      </c>
      <c r="H71" s="145">
        <f>'SO 02'!G124</f>
        <v>0</v>
      </c>
      <c r="I71" s="141">
        <f>H71+G71</f>
        <v>0</v>
      </c>
      <c r="J71" s="141"/>
    </row>
    <row r="72" spans="1:10" ht="25.5" customHeight="1">
      <c r="A72" s="137"/>
      <c r="B72" s="142" t="s">
        <v>97</v>
      </c>
      <c r="C72" s="143" t="s">
        <v>98</v>
      </c>
      <c r="D72" s="143"/>
      <c r="E72" s="143"/>
      <c r="F72" s="144" t="s">
        <v>97</v>
      </c>
      <c r="G72" s="145">
        <f>'SO 01'!G306</f>
        <v>0</v>
      </c>
      <c r="H72" s="145">
        <f>'SO 02'!G146</f>
        <v>0</v>
      </c>
      <c r="I72" s="141">
        <f>H72+G72</f>
        <v>0</v>
      </c>
      <c r="J72" s="141"/>
    </row>
    <row r="73" spans="1:10" ht="25.5" customHeight="1">
      <c r="A73" s="137"/>
      <c r="B73" s="146" t="s">
        <v>99</v>
      </c>
      <c r="C73" s="147" t="s">
        <v>100</v>
      </c>
      <c r="D73" s="147"/>
      <c r="E73" s="147"/>
      <c r="F73" s="148" t="s">
        <v>80</v>
      </c>
      <c r="G73" s="149">
        <f>'SO 01'!G319</f>
        <v>0</v>
      </c>
      <c r="H73" s="149">
        <f>'SO 02'!G153</f>
        <v>0</v>
      </c>
      <c r="I73" s="141">
        <f>H73+G73</f>
        <v>0</v>
      </c>
      <c r="J73" s="141"/>
    </row>
    <row r="74" spans="1:10" ht="25.5" customHeight="1">
      <c r="A74" s="150"/>
      <c r="B74" s="151" t="s">
        <v>50</v>
      </c>
      <c r="C74" s="151"/>
      <c r="D74" s="152"/>
      <c r="E74" s="152"/>
      <c r="F74" s="153"/>
      <c r="G74" s="154"/>
      <c r="H74" s="154"/>
      <c r="I74" s="154">
        <f>SUM(I53:I73)</f>
        <v>0</v>
      </c>
      <c r="J74" s="154"/>
    </row>
  </sheetData>
  <mergeCells count="79">
    <mergeCell ref="B1:J1"/>
    <mergeCell ref="D2:J2"/>
    <mergeCell ref="D3:J3"/>
    <mergeCell ref="D11:G11"/>
    <mergeCell ref="D12:G12"/>
    <mergeCell ref="D13:G13"/>
    <mergeCell ref="E15:F15"/>
    <mergeCell ref="G15:H15"/>
    <mergeCell ref="I15:J15"/>
    <mergeCell ref="E16:F16"/>
    <mergeCell ref="G16:H16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E27:F27"/>
    <mergeCell ref="G27:H27"/>
    <mergeCell ref="I27:J27"/>
    <mergeCell ref="G29:I29"/>
    <mergeCell ref="G30:I30"/>
    <mergeCell ref="G31:I31"/>
    <mergeCell ref="G32:I32"/>
    <mergeCell ref="G33:I33"/>
    <mergeCell ref="G34:I34"/>
    <mergeCell ref="G35:I35"/>
    <mergeCell ref="D41:E41"/>
    <mergeCell ref="C45:E45"/>
    <mergeCell ref="B46:E46"/>
    <mergeCell ref="I52:J52"/>
    <mergeCell ref="C53:E53"/>
    <mergeCell ref="I53:J53"/>
    <mergeCell ref="C54:E54"/>
    <mergeCell ref="I54:J54"/>
    <mergeCell ref="C55:E55"/>
    <mergeCell ref="I55:J55"/>
    <mergeCell ref="C56:E56"/>
    <mergeCell ref="I56:J56"/>
    <mergeCell ref="C57:E57"/>
    <mergeCell ref="I57:J57"/>
    <mergeCell ref="C58:E58"/>
    <mergeCell ref="I58:J58"/>
    <mergeCell ref="C59:E59"/>
    <mergeCell ref="I59:J59"/>
    <mergeCell ref="C60:E60"/>
    <mergeCell ref="I60:J60"/>
    <mergeCell ref="C61:E61"/>
    <mergeCell ref="I61:J61"/>
    <mergeCell ref="C62:E62"/>
    <mergeCell ref="I62:J62"/>
    <mergeCell ref="C63:E63"/>
    <mergeCell ref="I63:J63"/>
    <mergeCell ref="C64:E64"/>
    <mergeCell ref="I64:J64"/>
    <mergeCell ref="C65:E65"/>
    <mergeCell ref="I65:J65"/>
    <mergeCell ref="C66:E66"/>
    <mergeCell ref="I66:J66"/>
    <mergeCell ref="C67:E67"/>
    <mergeCell ref="I67:J67"/>
    <mergeCell ref="C68:E68"/>
    <mergeCell ref="I68:J68"/>
    <mergeCell ref="C69:E69"/>
    <mergeCell ref="I69:J69"/>
    <mergeCell ref="C70:E70"/>
    <mergeCell ref="I70:J70"/>
    <mergeCell ref="C71:E71"/>
    <mergeCell ref="I71:J71"/>
    <mergeCell ref="C72:E72"/>
    <mergeCell ref="I72:J72"/>
    <mergeCell ref="C73:E73"/>
    <mergeCell ref="I73:J73"/>
    <mergeCell ref="I74:J74"/>
  </mergeCells>
  <printOptions/>
  <pageMargins left="0.39375" right="0.196527777777778" top="0.590277777777778" bottom="0.393055555555556" header="0.511805555555555" footer="0.196527777777778"/>
  <pageSetup horizontalDpi="300" verticalDpi="300" orientation="portrait" paperSize="9" copies="1"/>
  <headerFooter>
    <oddFooter>&amp;L&amp;9Zpracováno programem RTS Stavitel +,  © RTS, a.s.&amp;R&amp;9Stránka &amp;P z &amp;N</oddFooter>
  </headerFooter>
  <rowBreaks count="1" manualBreakCount="1">
    <brk id="42" max="1638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4"/>
  <sheetViews>
    <sheetView workbookViewId="0" topLeftCell="A1">
      <selection activeCell="A5" sqref="A5"/>
    </sheetView>
  </sheetViews>
  <sheetFormatPr defaultColWidth="9.00390625" defaultRowHeight="12.75"/>
  <cols>
    <col min="1" max="1" width="4.25390625" style="155" customWidth="1"/>
    <col min="2" max="2" width="14.375" style="155" customWidth="1"/>
    <col min="3" max="3" width="38.25390625" style="156" customWidth="1"/>
    <col min="4" max="4" width="4.625" style="155" customWidth="1"/>
    <col min="5" max="5" width="10.625" style="155" customWidth="1"/>
    <col min="6" max="6" width="9.875" style="155" customWidth="1"/>
    <col min="7" max="7" width="12.75390625" style="155" customWidth="1"/>
    <col min="8" max="1025" width="9.125" style="155" customWidth="1"/>
  </cols>
  <sheetData>
    <row r="1" spans="1:7" ht="15.75">
      <c r="A1" s="157" t="s">
        <v>101</v>
      </c>
      <c r="B1" s="157"/>
      <c r="C1" s="157"/>
      <c r="D1" s="157"/>
      <c r="E1" s="157"/>
      <c r="F1" s="157"/>
      <c r="G1" s="157"/>
    </row>
    <row r="2" spans="1:7" ht="24.95" customHeight="1">
      <c r="A2" s="158" t="s">
        <v>102</v>
      </c>
      <c r="B2" s="159"/>
      <c r="C2" s="160"/>
      <c r="D2" s="160"/>
      <c r="E2" s="160"/>
      <c r="F2" s="160"/>
      <c r="G2" s="160"/>
    </row>
    <row r="3" spans="1:7" ht="24.95" customHeight="1" hidden="1">
      <c r="A3" s="158" t="s">
        <v>103</v>
      </c>
      <c r="B3" s="159"/>
      <c r="C3" s="160"/>
      <c r="D3" s="160"/>
      <c r="E3" s="160"/>
      <c r="F3" s="160"/>
      <c r="G3" s="160"/>
    </row>
    <row r="4" spans="1:7" ht="24.95" customHeight="1" hidden="1">
      <c r="A4" s="158" t="s">
        <v>104</v>
      </c>
      <c r="B4" s="159"/>
      <c r="C4" s="160"/>
      <c r="D4" s="160"/>
      <c r="E4" s="160"/>
      <c r="F4" s="160"/>
      <c r="G4" s="160"/>
    </row>
    <row r="5" ht="12.75" hidden="1"/>
  </sheetData>
  <mergeCells count="4">
    <mergeCell ref="A1:G1"/>
    <mergeCell ref="C2:G2"/>
    <mergeCell ref="C3:G3"/>
    <mergeCell ref="C4:G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356"/>
  <sheetViews>
    <sheetView tabSelected="1" workbookViewId="0" topLeftCell="A247">
      <selection activeCell="C272" sqref="C272"/>
    </sheetView>
  </sheetViews>
  <sheetFormatPr defaultColWidth="9.00390625" defaultRowHeight="12.75" outlineLevelRow="1"/>
  <cols>
    <col min="1" max="1" width="4.25390625" style="0" customWidth="1"/>
    <col min="2" max="2" width="14.375" style="161" customWidth="1"/>
    <col min="3" max="3" width="38.25390625" style="16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1" width="11.625" style="0" hidden="1" customWidth="1"/>
    <col min="22" max="28" width="8.75390625" style="0" customWidth="1"/>
    <col min="29" max="39" width="11.625" style="0" hidden="1" customWidth="1"/>
    <col min="40" max="1025" width="8.75390625" style="0" customWidth="1"/>
  </cols>
  <sheetData>
    <row r="1" spans="1:31" ht="15.75" customHeight="1">
      <c r="A1" s="162" t="s">
        <v>3</v>
      </c>
      <c r="B1" s="162"/>
      <c r="C1" s="162"/>
      <c r="D1" s="162"/>
      <c r="E1" s="162"/>
      <c r="F1" s="162"/>
      <c r="G1" s="162"/>
      <c r="AE1" t="s">
        <v>105</v>
      </c>
    </row>
    <row r="2" spans="1:31" ht="24.95" customHeight="1">
      <c r="A2" s="163" t="s">
        <v>106</v>
      </c>
      <c r="B2" s="164"/>
      <c r="C2" s="165" t="s">
        <v>5</v>
      </c>
      <c r="D2" s="165"/>
      <c r="E2" s="165"/>
      <c r="F2" s="165"/>
      <c r="G2" s="165"/>
      <c r="AE2" t="s">
        <v>107</v>
      </c>
    </row>
    <row r="3" spans="1:31" ht="24.95" customHeight="1">
      <c r="A3" s="163" t="s">
        <v>103</v>
      </c>
      <c r="B3" s="164"/>
      <c r="C3" s="165" t="s">
        <v>108</v>
      </c>
      <c r="D3" s="165"/>
      <c r="E3" s="165"/>
      <c r="F3" s="165"/>
      <c r="G3" s="165"/>
      <c r="AE3" t="s">
        <v>109</v>
      </c>
    </row>
    <row r="4" spans="1:31" ht="24.95" customHeight="1" hidden="1">
      <c r="A4" s="158" t="s">
        <v>104</v>
      </c>
      <c r="B4" s="159"/>
      <c r="C4" s="166"/>
      <c r="D4" s="166"/>
      <c r="E4" s="166"/>
      <c r="F4" s="166"/>
      <c r="G4" s="166"/>
      <c r="AE4" t="s">
        <v>110</v>
      </c>
    </row>
    <row r="5" spans="1:31" ht="12.75" hidden="1">
      <c r="A5" s="167" t="s">
        <v>111</v>
      </c>
      <c r="B5" s="168"/>
      <c r="C5" s="169"/>
      <c r="D5" s="170"/>
      <c r="E5" s="170"/>
      <c r="F5" s="170"/>
      <c r="G5" s="171"/>
      <c r="AE5" t="s">
        <v>112</v>
      </c>
    </row>
    <row r="7" spans="1:21" ht="38.25">
      <c r="A7" s="172" t="s">
        <v>113</v>
      </c>
      <c r="B7" s="173" t="s">
        <v>114</v>
      </c>
      <c r="C7" s="173" t="s">
        <v>115</v>
      </c>
      <c r="D7" s="172" t="s">
        <v>116</v>
      </c>
      <c r="E7" s="172" t="s">
        <v>117</v>
      </c>
      <c r="F7" s="174" t="s">
        <v>118</v>
      </c>
      <c r="G7" s="172" t="s">
        <v>18</v>
      </c>
      <c r="H7" s="175" t="s">
        <v>119</v>
      </c>
      <c r="I7" s="175" t="s">
        <v>120</v>
      </c>
      <c r="J7" s="175" t="s">
        <v>121</v>
      </c>
      <c r="K7" s="175" t="s">
        <v>122</v>
      </c>
      <c r="L7" s="175" t="s">
        <v>123</v>
      </c>
      <c r="M7" s="175" t="s">
        <v>124</v>
      </c>
      <c r="N7" s="175" t="s">
        <v>125</v>
      </c>
      <c r="O7" s="175" t="s">
        <v>126</v>
      </c>
      <c r="P7" s="175" t="s">
        <v>127</v>
      </c>
      <c r="Q7" s="175" t="s">
        <v>128</v>
      </c>
      <c r="R7" s="175" t="s">
        <v>129</v>
      </c>
      <c r="S7" s="175" t="s">
        <v>130</v>
      </c>
      <c r="T7" s="175" t="s">
        <v>131</v>
      </c>
      <c r="U7" s="175" t="s">
        <v>132</v>
      </c>
    </row>
    <row r="8" spans="1:31" ht="12.75">
      <c r="A8" s="176" t="s">
        <v>133</v>
      </c>
      <c r="B8" s="177" t="s">
        <v>58</v>
      </c>
      <c r="C8" s="178" t="s">
        <v>59</v>
      </c>
      <c r="D8" s="179"/>
      <c r="E8" s="180"/>
      <c r="F8" s="181"/>
      <c r="G8" s="181">
        <f>SUMIF(AE9:AE31,"&lt;&gt;NOR",G9:G31)</f>
        <v>0</v>
      </c>
      <c r="H8" s="181"/>
      <c r="I8" s="181">
        <f>SUM(I9:I31)</f>
        <v>155398.36</v>
      </c>
      <c r="J8" s="181"/>
      <c r="K8" s="181">
        <f>SUM(K9:K31)</f>
        <v>83483.18</v>
      </c>
      <c r="L8" s="181"/>
      <c r="M8" s="181">
        <f>SUM(M9:M31)</f>
        <v>0</v>
      </c>
      <c r="N8" s="182"/>
      <c r="O8" s="182">
        <f>SUM(O9:O31)</f>
        <v>32.99047</v>
      </c>
      <c r="P8" s="182"/>
      <c r="Q8" s="182">
        <f>SUM(Q9:Q31)</f>
        <v>0.064</v>
      </c>
      <c r="R8" s="182"/>
      <c r="S8" s="182"/>
      <c r="T8" s="176"/>
      <c r="U8" s="182">
        <f>SUM(U9:U31)</f>
        <v>174.68</v>
      </c>
      <c r="AE8" t="s">
        <v>134</v>
      </c>
    </row>
    <row r="9" spans="1:60" ht="22.5" outlineLevel="1">
      <c r="A9" s="183">
        <v>1</v>
      </c>
      <c r="B9" s="183" t="s">
        <v>135</v>
      </c>
      <c r="C9" s="184" t="s">
        <v>136</v>
      </c>
      <c r="D9" s="185" t="s">
        <v>137</v>
      </c>
      <c r="E9" s="186">
        <v>1</v>
      </c>
      <c r="F9" s="187"/>
      <c r="G9" s="187">
        <f>F9*E9</f>
        <v>0</v>
      </c>
      <c r="H9" s="187">
        <v>312.87</v>
      </c>
      <c r="I9" s="187">
        <f>ROUND(E9*H9,2)</f>
        <v>312.87</v>
      </c>
      <c r="J9" s="187">
        <v>891.13</v>
      </c>
      <c r="K9" s="187">
        <f>ROUND(E9*J9,2)</f>
        <v>891.13</v>
      </c>
      <c r="L9" s="187">
        <v>21</v>
      </c>
      <c r="M9" s="187">
        <f>G9*(1+L9/100)</f>
        <v>0</v>
      </c>
      <c r="N9" s="188">
        <v>0.10218</v>
      </c>
      <c r="O9" s="188">
        <f>ROUND(E9*N9,5)</f>
        <v>0.10218</v>
      </c>
      <c r="P9" s="188">
        <v>0.064</v>
      </c>
      <c r="Q9" s="188">
        <f>ROUND(E9*P9,5)</f>
        <v>0.064</v>
      </c>
      <c r="R9" s="188"/>
      <c r="S9" s="188"/>
      <c r="T9" s="189">
        <v>2.42756</v>
      </c>
      <c r="U9" s="188">
        <f>ROUND(E9*T9,2)</f>
        <v>2.43</v>
      </c>
      <c r="V9" s="190"/>
      <c r="W9" s="190"/>
      <c r="X9" s="190"/>
      <c r="Y9" s="190"/>
      <c r="Z9" s="190"/>
      <c r="AA9" s="190"/>
      <c r="AB9" s="190"/>
      <c r="AC9" s="190"/>
      <c r="AD9" s="190"/>
      <c r="AE9" s="190" t="s">
        <v>138</v>
      </c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</row>
    <row r="10" spans="1:60" ht="12.75" outlineLevel="1">
      <c r="A10" s="183">
        <v>2</v>
      </c>
      <c r="B10" s="183" t="s">
        <v>139</v>
      </c>
      <c r="C10" s="184" t="s">
        <v>140</v>
      </c>
      <c r="D10" s="185" t="s">
        <v>137</v>
      </c>
      <c r="E10" s="186">
        <v>11</v>
      </c>
      <c r="F10" s="187"/>
      <c r="G10" s="187">
        <f>F10*E10</f>
        <v>0</v>
      </c>
      <c r="H10" s="187">
        <v>241.32</v>
      </c>
      <c r="I10" s="187">
        <f>ROUND(E10*H10,2)</f>
        <v>2654.52</v>
      </c>
      <c r="J10" s="187">
        <v>142.68</v>
      </c>
      <c r="K10" s="187">
        <f>ROUND(E10*J10,2)</f>
        <v>1569.48</v>
      </c>
      <c r="L10" s="187">
        <v>21</v>
      </c>
      <c r="M10" s="187">
        <f>G10*(1+L10/100)</f>
        <v>0</v>
      </c>
      <c r="N10" s="188">
        <v>0.02288</v>
      </c>
      <c r="O10" s="188">
        <f>ROUND(E10*N10,5)</f>
        <v>0.25168</v>
      </c>
      <c r="P10" s="188">
        <v>0</v>
      </c>
      <c r="Q10" s="188">
        <f>ROUND(E10*P10,5)</f>
        <v>0</v>
      </c>
      <c r="R10" s="188"/>
      <c r="S10" s="188"/>
      <c r="T10" s="189">
        <v>0.3175</v>
      </c>
      <c r="U10" s="188">
        <f>ROUND(E10*T10,2)</f>
        <v>3.49</v>
      </c>
      <c r="V10" s="190"/>
      <c r="W10" s="190"/>
      <c r="X10" s="190"/>
      <c r="Y10" s="190"/>
      <c r="Z10" s="190"/>
      <c r="AA10" s="190"/>
      <c r="AB10" s="190"/>
      <c r="AC10" s="190"/>
      <c r="AD10" s="190"/>
      <c r="AE10" s="190" t="s">
        <v>141</v>
      </c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</row>
    <row r="11" spans="1:60" ht="12.75" outlineLevel="1">
      <c r="A11" s="183">
        <v>3</v>
      </c>
      <c r="B11" s="183" t="s">
        <v>142</v>
      </c>
      <c r="C11" s="184" t="s">
        <v>143</v>
      </c>
      <c r="D11" s="185" t="s">
        <v>137</v>
      </c>
      <c r="E11" s="186">
        <v>2</v>
      </c>
      <c r="F11" s="187"/>
      <c r="G11" s="187">
        <f>F11*E11</f>
        <v>0</v>
      </c>
      <c r="H11" s="187">
        <v>389.94</v>
      </c>
      <c r="I11" s="187">
        <f>ROUND(E11*H11,2)</f>
        <v>779.88</v>
      </c>
      <c r="J11" s="187">
        <v>156.06</v>
      </c>
      <c r="K11" s="187">
        <f>ROUND(E11*J11,2)</f>
        <v>312.12</v>
      </c>
      <c r="L11" s="187">
        <v>21</v>
      </c>
      <c r="M11" s="187">
        <f>G11*(1+L11/100)</f>
        <v>0</v>
      </c>
      <c r="N11" s="188">
        <v>0.03512</v>
      </c>
      <c r="O11" s="188">
        <f>ROUND(E11*N11,5)</f>
        <v>0.07024</v>
      </c>
      <c r="P11" s="188">
        <v>0</v>
      </c>
      <c r="Q11" s="188">
        <f>ROUND(E11*P11,5)</f>
        <v>0</v>
      </c>
      <c r="R11" s="188"/>
      <c r="S11" s="188"/>
      <c r="T11" s="189">
        <v>0.3475</v>
      </c>
      <c r="U11" s="188">
        <f>ROUND(E11*T11,2)</f>
        <v>0.7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 t="s">
        <v>141</v>
      </c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</row>
    <row r="12" spans="1:60" ht="12.75" outlineLevel="1">
      <c r="A12" s="183">
        <v>4</v>
      </c>
      <c r="B12" s="183" t="s">
        <v>144</v>
      </c>
      <c r="C12" s="184" t="s">
        <v>145</v>
      </c>
      <c r="D12" s="185" t="s">
        <v>137</v>
      </c>
      <c r="E12" s="186">
        <v>1</v>
      </c>
      <c r="F12" s="187"/>
      <c r="G12" s="187">
        <f>F12*E12</f>
        <v>0</v>
      </c>
      <c r="H12" s="187">
        <v>347.9</v>
      </c>
      <c r="I12" s="187">
        <f>ROUND(E12*H12,2)</f>
        <v>347.9</v>
      </c>
      <c r="J12" s="187">
        <v>151.6</v>
      </c>
      <c r="K12" s="187">
        <f>ROUND(E12*J12,2)</f>
        <v>151.6</v>
      </c>
      <c r="L12" s="187">
        <v>21</v>
      </c>
      <c r="M12" s="187">
        <f>G12*(1+L12/100)</f>
        <v>0</v>
      </c>
      <c r="N12" s="188">
        <v>0.03104</v>
      </c>
      <c r="O12" s="188">
        <f>ROUND(E12*N12,5)</f>
        <v>0.03104</v>
      </c>
      <c r="P12" s="188">
        <v>0</v>
      </c>
      <c r="Q12" s="188">
        <f>ROUND(E12*P12,5)</f>
        <v>0</v>
      </c>
      <c r="R12" s="188"/>
      <c r="S12" s="188"/>
      <c r="T12" s="189">
        <v>0.3375</v>
      </c>
      <c r="U12" s="188">
        <f>ROUND(E12*T12,2)</f>
        <v>0.34</v>
      </c>
      <c r="V12" s="190"/>
      <c r="W12" s="190"/>
      <c r="X12" s="190"/>
      <c r="Y12" s="190"/>
      <c r="Z12" s="190"/>
      <c r="AA12" s="190"/>
      <c r="AB12" s="190"/>
      <c r="AC12" s="190"/>
      <c r="AD12" s="190"/>
      <c r="AE12" s="190" t="s">
        <v>141</v>
      </c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</row>
    <row r="13" spans="1:60" ht="22.5" outlineLevel="1">
      <c r="A13" s="183">
        <v>5</v>
      </c>
      <c r="B13" s="183" t="s">
        <v>146</v>
      </c>
      <c r="C13" s="184" t="s">
        <v>147</v>
      </c>
      <c r="D13" s="185" t="s">
        <v>148</v>
      </c>
      <c r="E13" s="186">
        <v>0.015444</v>
      </c>
      <c r="F13" s="187"/>
      <c r="G13" s="187">
        <f>F13*E13</f>
        <v>0</v>
      </c>
      <c r="H13" s="187">
        <v>21704.45</v>
      </c>
      <c r="I13" s="187">
        <f>ROUND(E13*H13,2)</f>
        <v>335.2</v>
      </c>
      <c r="J13" s="187">
        <v>10635.55</v>
      </c>
      <c r="K13" s="187">
        <f>ROUND(E13*J13,2)</f>
        <v>164.26</v>
      </c>
      <c r="L13" s="187">
        <v>21</v>
      </c>
      <c r="M13" s="187">
        <f>G13*(1+L13/100)</f>
        <v>0</v>
      </c>
      <c r="N13" s="188">
        <v>1.09954</v>
      </c>
      <c r="O13" s="188">
        <f>ROUND(E13*N13,5)</f>
        <v>0.01698</v>
      </c>
      <c r="P13" s="188">
        <v>0</v>
      </c>
      <c r="Q13" s="188">
        <f>ROUND(E13*P13,5)</f>
        <v>0</v>
      </c>
      <c r="R13" s="188"/>
      <c r="S13" s="188"/>
      <c r="T13" s="189">
        <v>18.175</v>
      </c>
      <c r="U13" s="188">
        <f>ROUND(E13*T13,2)</f>
        <v>0.28</v>
      </c>
      <c r="V13" s="190"/>
      <c r="W13" s="190"/>
      <c r="X13" s="190"/>
      <c r="Y13" s="190"/>
      <c r="Z13" s="190"/>
      <c r="AA13" s="190"/>
      <c r="AB13" s="190"/>
      <c r="AC13" s="190"/>
      <c r="AD13" s="190"/>
      <c r="AE13" s="190" t="s">
        <v>141</v>
      </c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</row>
    <row r="14" spans="1:60" ht="12.75" outlineLevel="1">
      <c r="A14" s="183"/>
      <c r="B14" s="183"/>
      <c r="C14" s="191" t="s">
        <v>149</v>
      </c>
      <c r="D14" s="192"/>
      <c r="E14" s="193">
        <v>0.015444</v>
      </c>
      <c r="F14" s="187"/>
      <c r="G14" s="187">
        <f>F14*E14</f>
        <v>0</v>
      </c>
      <c r="H14" s="187"/>
      <c r="I14" s="187"/>
      <c r="J14" s="187"/>
      <c r="K14" s="187"/>
      <c r="L14" s="187"/>
      <c r="M14" s="187"/>
      <c r="N14" s="188"/>
      <c r="O14" s="188"/>
      <c r="P14" s="188"/>
      <c r="Q14" s="188"/>
      <c r="R14" s="188"/>
      <c r="S14" s="188"/>
      <c r="T14" s="189"/>
      <c r="U14" s="188"/>
      <c r="V14" s="190"/>
      <c r="W14" s="190"/>
      <c r="X14" s="190"/>
      <c r="Y14" s="190"/>
      <c r="Z14" s="190"/>
      <c r="AA14" s="190"/>
      <c r="AB14" s="190"/>
      <c r="AC14" s="190"/>
      <c r="AD14" s="190"/>
      <c r="AE14" s="190" t="s">
        <v>150</v>
      </c>
      <c r="AF14" s="190">
        <v>0</v>
      </c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</row>
    <row r="15" spans="1:60" ht="12.75" outlineLevel="1">
      <c r="A15" s="183">
        <v>6</v>
      </c>
      <c r="B15" s="183" t="s">
        <v>151</v>
      </c>
      <c r="C15" s="184" t="s">
        <v>152</v>
      </c>
      <c r="D15" s="185" t="s">
        <v>153</v>
      </c>
      <c r="E15" s="186">
        <v>207.7476</v>
      </c>
      <c r="F15" s="187"/>
      <c r="G15" s="187">
        <f>F15*E15</f>
        <v>0</v>
      </c>
      <c r="H15" s="187">
        <v>612.58</v>
      </c>
      <c r="I15" s="187">
        <f>ROUND(E15*H15,2)</f>
        <v>127262.02</v>
      </c>
      <c r="J15" s="187">
        <v>280.42</v>
      </c>
      <c r="K15" s="187">
        <f>ROUND(E15*J15,2)</f>
        <v>58256.58</v>
      </c>
      <c r="L15" s="187">
        <v>21</v>
      </c>
      <c r="M15" s="187">
        <f>G15*(1+L15/100)</f>
        <v>0</v>
      </c>
      <c r="N15" s="188">
        <v>0.14253</v>
      </c>
      <c r="O15" s="188">
        <f>ROUND(E15*N15,5)</f>
        <v>29.61027</v>
      </c>
      <c r="P15" s="188">
        <v>0</v>
      </c>
      <c r="Q15" s="188">
        <f>ROUND(E15*P15,5)</f>
        <v>0</v>
      </c>
      <c r="R15" s="188"/>
      <c r="S15" s="188"/>
      <c r="T15" s="189">
        <v>0.6254</v>
      </c>
      <c r="U15" s="188">
        <f>ROUND(E15*T15,2)</f>
        <v>129.93</v>
      </c>
      <c r="V15" s="190"/>
      <c r="W15" s="190"/>
      <c r="X15" s="190"/>
      <c r="Y15" s="190"/>
      <c r="Z15" s="190"/>
      <c r="AA15" s="190"/>
      <c r="AB15" s="190"/>
      <c r="AC15" s="190"/>
      <c r="AD15" s="190"/>
      <c r="AE15" s="190" t="s">
        <v>141</v>
      </c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</row>
    <row r="16" spans="1:60" ht="22.5" outlineLevel="1">
      <c r="A16" s="183"/>
      <c r="B16" s="183"/>
      <c r="C16" s="191" t="s">
        <v>154</v>
      </c>
      <c r="D16" s="192"/>
      <c r="E16" s="193">
        <v>79.497</v>
      </c>
      <c r="F16" s="187"/>
      <c r="G16" s="187">
        <f>F16*E16</f>
        <v>0</v>
      </c>
      <c r="H16" s="187"/>
      <c r="I16" s="187"/>
      <c r="J16" s="187"/>
      <c r="K16" s="187"/>
      <c r="L16" s="187"/>
      <c r="M16" s="187"/>
      <c r="N16" s="188"/>
      <c r="O16" s="188"/>
      <c r="P16" s="188"/>
      <c r="Q16" s="188"/>
      <c r="R16" s="188"/>
      <c r="S16" s="188"/>
      <c r="T16" s="189"/>
      <c r="U16" s="188"/>
      <c r="V16" s="190"/>
      <c r="W16" s="190"/>
      <c r="X16" s="190"/>
      <c r="Y16" s="190"/>
      <c r="Z16" s="190"/>
      <c r="AA16" s="190"/>
      <c r="AB16" s="190"/>
      <c r="AC16" s="190"/>
      <c r="AD16" s="190"/>
      <c r="AE16" s="190" t="s">
        <v>150</v>
      </c>
      <c r="AF16" s="190">
        <v>0</v>
      </c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</row>
    <row r="17" spans="1:60" ht="12.75" outlineLevel="1">
      <c r="A17" s="183"/>
      <c r="B17" s="183"/>
      <c r="C17" s="191" t="s">
        <v>155</v>
      </c>
      <c r="D17" s="192"/>
      <c r="E17" s="193">
        <v>65.0595</v>
      </c>
      <c r="F17" s="187"/>
      <c r="G17" s="187">
        <f>F17*E17</f>
        <v>0</v>
      </c>
      <c r="H17" s="187"/>
      <c r="I17" s="187"/>
      <c r="J17" s="187"/>
      <c r="K17" s="187"/>
      <c r="L17" s="187"/>
      <c r="M17" s="187"/>
      <c r="N17" s="188"/>
      <c r="O17" s="188"/>
      <c r="P17" s="188"/>
      <c r="Q17" s="188"/>
      <c r="R17" s="188"/>
      <c r="S17" s="188"/>
      <c r="T17" s="189"/>
      <c r="U17" s="188"/>
      <c r="V17" s="190"/>
      <c r="W17" s="190"/>
      <c r="X17" s="190"/>
      <c r="Y17" s="190"/>
      <c r="Z17" s="190"/>
      <c r="AA17" s="190"/>
      <c r="AB17" s="190"/>
      <c r="AC17" s="190"/>
      <c r="AD17" s="190"/>
      <c r="AE17" s="190" t="s">
        <v>150</v>
      </c>
      <c r="AF17" s="190">
        <v>0</v>
      </c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</row>
    <row r="18" spans="1:60" ht="22.5" outlineLevel="1">
      <c r="A18" s="183"/>
      <c r="B18" s="183"/>
      <c r="C18" s="191" t="s">
        <v>156</v>
      </c>
      <c r="D18" s="192"/>
      <c r="E18" s="193">
        <v>82.3911</v>
      </c>
      <c r="F18" s="187"/>
      <c r="G18" s="187">
        <f>F18*E18</f>
        <v>0</v>
      </c>
      <c r="H18" s="187"/>
      <c r="I18" s="187"/>
      <c r="J18" s="187"/>
      <c r="K18" s="187"/>
      <c r="L18" s="187"/>
      <c r="M18" s="187"/>
      <c r="N18" s="188"/>
      <c r="O18" s="188"/>
      <c r="P18" s="188"/>
      <c r="Q18" s="188"/>
      <c r="R18" s="188"/>
      <c r="S18" s="188"/>
      <c r="T18" s="189"/>
      <c r="U18" s="188"/>
      <c r="V18" s="190"/>
      <c r="W18" s="190"/>
      <c r="X18" s="190"/>
      <c r="Y18" s="190"/>
      <c r="Z18" s="190"/>
      <c r="AA18" s="190"/>
      <c r="AB18" s="190"/>
      <c r="AC18" s="190"/>
      <c r="AD18" s="190"/>
      <c r="AE18" s="190" t="s">
        <v>150</v>
      </c>
      <c r="AF18" s="190">
        <v>0</v>
      </c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</row>
    <row r="19" spans="1:60" ht="12.75" outlineLevel="1">
      <c r="A19" s="183"/>
      <c r="B19" s="183"/>
      <c r="C19" s="191" t="s">
        <v>157</v>
      </c>
      <c r="D19" s="192"/>
      <c r="E19" s="193">
        <v>-12</v>
      </c>
      <c r="F19" s="187"/>
      <c r="G19" s="187">
        <f>F19*E19</f>
        <v>-0</v>
      </c>
      <c r="H19" s="187"/>
      <c r="I19" s="187"/>
      <c r="J19" s="187"/>
      <c r="K19" s="187"/>
      <c r="L19" s="187"/>
      <c r="M19" s="187"/>
      <c r="N19" s="188"/>
      <c r="O19" s="188"/>
      <c r="P19" s="188"/>
      <c r="Q19" s="188"/>
      <c r="R19" s="188"/>
      <c r="S19" s="188"/>
      <c r="T19" s="189"/>
      <c r="U19" s="188"/>
      <c r="V19" s="190"/>
      <c r="W19" s="190"/>
      <c r="X19" s="190"/>
      <c r="Y19" s="190"/>
      <c r="Z19" s="190"/>
      <c r="AA19" s="190"/>
      <c r="AB19" s="190"/>
      <c r="AC19" s="190"/>
      <c r="AD19" s="190"/>
      <c r="AE19" s="190" t="s">
        <v>150</v>
      </c>
      <c r="AF19" s="190">
        <v>0</v>
      </c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</row>
    <row r="20" spans="1:60" ht="12.75" outlineLevel="1">
      <c r="A20" s="183"/>
      <c r="B20" s="183"/>
      <c r="C20" s="191" t="s">
        <v>158</v>
      </c>
      <c r="D20" s="192"/>
      <c r="E20" s="193">
        <v>-7.2</v>
      </c>
      <c r="F20" s="187"/>
      <c r="G20" s="187">
        <f>F20*E20</f>
        <v>-0</v>
      </c>
      <c r="H20" s="187"/>
      <c r="I20" s="187"/>
      <c r="J20" s="187"/>
      <c r="K20" s="187"/>
      <c r="L20" s="187"/>
      <c r="M20" s="187"/>
      <c r="N20" s="188"/>
      <c r="O20" s="188"/>
      <c r="P20" s="188"/>
      <c r="Q20" s="188"/>
      <c r="R20" s="188"/>
      <c r="S20" s="188"/>
      <c r="T20" s="189"/>
      <c r="U20" s="188"/>
      <c r="V20" s="190"/>
      <c r="W20" s="190"/>
      <c r="X20" s="190"/>
      <c r="Y20" s="190"/>
      <c r="Z20" s="190"/>
      <c r="AA20" s="190"/>
      <c r="AB20" s="190"/>
      <c r="AC20" s="190"/>
      <c r="AD20" s="190"/>
      <c r="AE20" s="190" t="s">
        <v>150</v>
      </c>
      <c r="AF20" s="190">
        <v>0</v>
      </c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</row>
    <row r="21" spans="1:60" ht="12.75" outlineLevel="1">
      <c r="A21" s="183">
        <v>7</v>
      </c>
      <c r="B21" s="183" t="s">
        <v>159</v>
      </c>
      <c r="C21" s="184" t="s">
        <v>160</v>
      </c>
      <c r="D21" s="185" t="s">
        <v>153</v>
      </c>
      <c r="E21" s="186">
        <v>35.277</v>
      </c>
      <c r="F21" s="187"/>
      <c r="G21" s="187">
        <f>F21*E21</f>
        <v>0</v>
      </c>
      <c r="H21" s="187">
        <v>605.27</v>
      </c>
      <c r="I21" s="187">
        <f>ROUND(E21*H21,2)</f>
        <v>21352.11</v>
      </c>
      <c r="J21" s="187">
        <v>229.73</v>
      </c>
      <c r="K21" s="187">
        <f>ROUND(E21*J21,2)</f>
        <v>8104.19</v>
      </c>
      <c r="L21" s="187">
        <v>21</v>
      </c>
      <c r="M21" s="187">
        <f>G21*(1+L21/100)</f>
        <v>0</v>
      </c>
      <c r="N21" s="188">
        <v>0.07782</v>
      </c>
      <c r="O21" s="188">
        <f>ROUND(E21*N21,5)</f>
        <v>2.74526</v>
      </c>
      <c r="P21" s="188">
        <v>0</v>
      </c>
      <c r="Q21" s="188">
        <f>ROUND(E21*P21,5)</f>
        <v>0</v>
      </c>
      <c r="R21" s="188"/>
      <c r="S21" s="188"/>
      <c r="T21" s="189">
        <v>0.4939</v>
      </c>
      <c r="U21" s="188">
        <f>ROUND(E21*T21,2)</f>
        <v>17.42</v>
      </c>
      <c r="V21" s="190"/>
      <c r="W21" s="190"/>
      <c r="X21" s="190"/>
      <c r="Y21" s="190"/>
      <c r="Z21" s="190"/>
      <c r="AA21" s="190"/>
      <c r="AB21" s="190"/>
      <c r="AC21" s="190"/>
      <c r="AD21" s="190"/>
      <c r="AE21" s="190" t="s">
        <v>141</v>
      </c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</row>
    <row r="22" spans="1:60" ht="12.75" outlineLevel="1">
      <c r="A22" s="183"/>
      <c r="B22" s="183"/>
      <c r="C22" s="191" t="s">
        <v>161</v>
      </c>
      <c r="D22" s="192"/>
      <c r="E22" s="193">
        <v>35.277</v>
      </c>
      <c r="F22" s="187"/>
      <c r="G22" s="187">
        <f>F22*E22</f>
        <v>0</v>
      </c>
      <c r="H22" s="187"/>
      <c r="I22" s="187"/>
      <c r="J22" s="187"/>
      <c r="K22" s="187"/>
      <c r="L22" s="187"/>
      <c r="M22" s="187"/>
      <c r="N22" s="188"/>
      <c r="O22" s="188"/>
      <c r="P22" s="188"/>
      <c r="Q22" s="188"/>
      <c r="R22" s="188"/>
      <c r="S22" s="188"/>
      <c r="T22" s="189"/>
      <c r="U22" s="188"/>
      <c r="V22" s="190"/>
      <c r="W22" s="190"/>
      <c r="X22" s="190"/>
      <c r="Y22" s="190"/>
      <c r="Z22" s="190"/>
      <c r="AA22" s="190"/>
      <c r="AB22" s="190"/>
      <c r="AC22" s="190"/>
      <c r="AD22" s="190"/>
      <c r="AE22" s="190" t="s">
        <v>150</v>
      </c>
      <c r="AF22" s="190">
        <v>0</v>
      </c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</row>
    <row r="23" spans="1:60" ht="12.75" outlineLevel="1">
      <c r="A23" s="183">
        <v>8</v>
      </c>
      <c r="B23" s="183" t="s">
        <v>162</v>
      </c>
      <c r="C23" s="184" t="s">
        <v>163</v>
      </c>
      <c r="D23" s="185" t="s">
        <v>164</v>
      </c>
      <c r="E23" s="186">
        <v>66</v>
      </c>
      <c r="F23" s="187"/>
      <c r="G23" s="187">
        <f>F23*E23</f>
        <v>0</v>
      </c>
      <c r="H23" s="187">
        <v>26</v>
      </c>
      <c r="I23" s="187">
        <f>ROUND(E23*H23,2)</f>
        <v>1716</v>
      </c>
      <c r="J23" s="187">
        <v>56.2</v>
      </c>
      <c r="K23" s="187">
        <f>ROUND(E23*J23,2)</f>
        <v>3709.2</v>
      </c>
      <c r="L23" s="187">
        <v>21</v>
      </c>
      <c r="M23" s="187">
        <f>G23*(1+L23/100)</f>
        <v>0</v>
      </c>
      <c r="N23" s="188">
        <v>0.00102</v>
      </c>
      <c r="O23" s="188">
        <f>ROUND(E23*N23,5)</f>
        <v>0.06732</v>
      </c>
      <c r="P23" s="188">
        <v>0</v>
      </c>
      <c r="Q23" s="188">
        <f>ROUND(E23*P23,5)</f>
        <v>0</v>
      </c>
      <c r="R23" s="188"/>
      <c r="S23" s="188"/>
      <c r="T23" s="189">
        <v>0.123</v>
      </c>
      <c r="U23" s="188">
        <f>ROUND(E23*T23,2)</f>
        <v>8.12</v>
      </c>
      <c r="V23" s="190"/>
      <c r="W23" s="190"/>
      <c r="X23" s="190"/>
      <c r="Y23" s="190"/>
      <c r="Z23" s="190"/>
      <c r="AA23" s="190"/>
      <c r="AB23" s="190"/>
      <c r="AC23" s="190"/>
      <c r="AD23" s="190"/>
      <c r="AE23" s="190" t="s">
        <v>141</v>
      </c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</row>
    <row r="24" spans="1:60" ht="12.75" outlineLevel="1">
      <c r="A24" s="183"/>
      <c r="B24" s="183"/>
      <c r="C24" s="191" t="s">
        <v>165</v>
      </c>
      <c r="D24" s="192"/>
      <c r="E24" s="193">
        <v>66</v>
      </c>
      <c r="F24" s="187"/>
      <c r="G24" s="187">
        <f>F24*E24</f>
        <v>0</v>
      </c>
      <c r="H24" s="187"/>
      <c r="I24" s="187"/>
      <c r="J24" s="187"/>
      <c r="K24" s="187"/>
      <c r="L24" s="187"/>
      <c r="M24" s="187"/>
      <c r="N24" s="188"/>
      <c r="O24" s="188"/>
      <c r="P24" s="188"/>
      <c r="Q24" s="188"/>
      <c r="R24" s="188"/>
      <c r="S24" s="188"/>
      <c r="T24" s="189"/>
      <c r="U24" s="188"/>
      <c r="V24" s="190"/>
      <c r="W24" s="190"/>
      <c r="X24" s="190"/>
      <c r="Y24" s="190"/>
      <c r="Z24" s="190"/>
      <c r="AA24" s="190"/>
      <c r="AB24" s="190"/>
      <c r="AC24" s="190"/>
      <c r="AD24" s="190"/>
      <c r="AE24" s="190" t="s">
        <v>150</v>
      </c>
      <c r="AF24" s="190">
        <v>0</v>
      </c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</row>
    <row r="25" spans="1:60" ht="12.75" outlineLevel="1">
      <c r="A25" s="183">
        <v>9</v>
      </c>
      <c r="B25" s="183" t="s">
        <v>166</v>
      </c>
      <c r="C25" s="184" t="s">
        <v>167</v>
      </c>
      <c r="D25" s="185" t="s">
        <v>153</v>
      </c>
      <c r="E25" s="186">
        <v>0.84</v>
      </c>
      <c r="F25" s="187"/>
      <c r="G25" s="187">
        <f>F25*E25</f>
        <v>0</v>
      </c>
      <c r="H25" s="187">
        <v>678.78</v>
      </c>
      <c r="I25" s="187">
        <f>ROUND(E25*H25,2)</f>
        <v>570.18</v>
      </c>
      <c r="J25" s="187">
        <v>368.22</v>
      </c>
      <c r="K25" s="187">
        <f>ROUND(E25*J25,2)</f>
        <v>309.3</v>
      </c>
      <c r="L25" s="187">
        <v>21</v>
      </c>
      <c r="M25" s="187">
        <f>G25*(1+L25/100)</f>
        <v>0</v>
      </c>
      <c r="N25" s="188">
        <v>0.1114</v>
      </c>
      <c r="O25" s="188">
        <f>ROUND(E25*N25,5)</f>
        <v>0.09358</v>
      </c>
      <c r="P25" s="188">
        <v>0</v>
      </c>
      <c r="Q25" s="188">
        <f>ROUND(E25*P25,5)</f>
        <v>0</v>
      </c>
      <c r="R25" s="188"/>
      <c r="S25" s="188"/>
      <c r="T25" s="189">
        <v>0.819</v>
      </c>
      <c r="U25" s="188">
        <f>ROUND(E25*T25,2)</f>
        <v>0.69</v>
      </c>
      <c r="V25" s="190"/>
      <c r="W25" s="190"/>
      <c r="X25" s="190"/>
      <c r="Y25" s="190"/>
      <c r="Z25" s="190"/>
      <c r="AA25" s="190"/>
      <c r="AB25" s="190"/>
      <c r="AC25" s="190"/>
      <c r="AD25" s="190"/>
      <c r="AE25" s="190" t="s">
        <v>141</v>
      </c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</row>
    <row r="26" spans="1:60" ht="12.75" outlineLevel="1">
      <c r="A26" s="183"/>
      <c r="B26" s="183"/>
      <c r="C26" s="191" t="s">
        <v>168</v>
      </c>
      <c r="D26" s="192"/>
      <c r="E26" s="193">
        <v>0.84</v>
      </c>
      <c r="F26" s="187"/>
      <c r="G26" s="187">
        <f>F26*E26</f>
        <v>0</v>
      </c>
      <c r="H26" s="187"/>
      <c r="I26" s="187"/>
      <c r="J26" s="187"/>
      <c r="K26" s="187"/>
      <c r="L26" s="187"/>
      <c r="M26" s="187"/>
      <c r="N26" s="188"/>
      <c r="O26" s="188"/>
      <c r="P26" s="188"/>
      <c r="Q26" s="188"/>
      <c r="R26" s="188"/>
      <c r="S26" s="188"/>
      <c r="T26" s="189"/>
      <c r="U26" s="188"/>
      <c r="V26" s="190"/>
      <c r="W26" s="190"/>
      <c r="X26" s="190"/>
      <c r="Y26" s="190"/>
      <c r="Z26" s="190"/>
      <c r="AA26" s="190"/>
      <c r="AB26" s="190"/>
      <c r="AC26" s="190"/>
      <c r="AD26" s="190"/>
      <c r="AE26" s="190" t="s">
        <v>150</v>
      </c>
      <c r="AF26" s="190">
        <v>0</v>
      </c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</row>
    <row r="27" spans="1:60" ht="12.75" outlineLevel="1">
      <c r="A27" s="183">
        <v>10</v>
      </c>
      <c r="B27" s="183" t="s">
        <v>169</v>
      </c>
      <c r="C27" s="184" t="s">
        <v>170</v>
      </c>
      <c r="D27" s="185" t="s">
        <v>137</v>
      </c>
      <c r="E27" s="186">
        <v>6</v>
      </c>
      <c r="F27" s="187"/>
      <c r="G27" s="187">
        <f>F27*E27</f>
        <v>0</v>
      </c>
      <c r="H27" s="187">
        <v>5.64</v>
      </c>
      <c r="I27" s="187">
        <f>ROUND(E27*H27,2)</f>
        <v>33.84</v>
      </c>
      <c r="J27" s="187">
        <v>449.86</v>
      </c>
      <c r="K27" s="187">
        <f>ROUND(E27*J27,2)</f>
        <v>2699.16</v>
      </c>
      <c r="L27" s="187">
        <v>21</v>
      </c>
      <c r="M27" s="187">
        <f>G27*(1+L27/100)</f>
        <v>0</v>
      </c>
      <c r="N27" s="188">
        <v>0.00016</v>
      </c>
      <c r="O27" s="188">
        <f>ROUND(E27*N27,5)</f>
        <v>0.00096</v>
      </c>
      <c r="P27" s="188">
        <v>0</v>
      </c>
      <c r="Q27" s="188">
        <f>ROUND(E27*P27,5)</f>
        <v>0</v>
      </c>
      <c r="R27" s="188"/>
      <c r="S27" s="188"/>
      <c r="T27" s="189">
        <v>0.94</v>
      </c>
      <c r="U27" s="188">
        <f>ROUND(E27*T27,2)</f>
        <v>5.64</v>
      </c>
      <c r="V27" s="190"/>
      <c r="W27" s="190"/>
      <c r="X27" s="190"/>
      <c r="Y27" s="190"/>
      <c r="Z27" s="190"/>
      <c r="AA27" s="190"/>
      <c r="AB27" s="190"/>
      <c r="AC27" s="190"/>
      <c r="AD27" s="190"/>
      <c r="AE27" s="190" t="s">
        <v>141</v>
      </c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</row>
    <row r="28" spans="1:60" ht="12.75" outlineLevel="1">
      <c r="A28" s="183">
        <v>11</v>
      </c>
      <c r="B28" s="183" t="s">
        <v>171</v>
      </c>
      <c r="C28" s="184" t="s">
        <v>172</v>
      </c>
      <c r="D28" s="185" t="s">
        <v>137</v>
      </c>
      <c r="E28" s="186">
        <v>2</v>
      </c>
      <c r="F28" s="187"/>
      <c r="G28" s="187">
        <f>F28*E28</f>
        <v>0</v>
      </c>
      <c r="H28" s="187">
        <v>5.64</v>
      </c>
      <c r="I28" s="187">
        <f>ROUND(E28*H28,2)</f>
        <v>11.28</v>
      </c>
      <c r="J28" s="187">
        <v>1294.36</v>
      </c>
      <c r="K28" s="187">
        <f>ROUND(E28*J28,2)</f>
        <v>2588.72</v>
      </c>
      <c r="L28" s="187">
        <v>21</v>
      </c>
      <c r="M28" s="187">
        <f>G28*(1+L28/100)</f>
        <v>0</v>
      </c>
      <c r="N28" s="188">
        <v>0.00016</v>
      </c>
      <c r="O28" s="188">
        <f>ROUND(E28*N28,5)</f>
        <v>0.00032</v>
      </c>
      <c r="P28" s="188">
        <v>0</v>
      </c>
      <c r="Q28" s="188">
        <f>ROUND(E28*P28,5)</f>
        <v>0</v>
      </c>
      <c r="R28" s="188"/>
      <c r="S28" s="188"/>
      <c r="T28" s="189">
        <v>0.94</v>
      </c>
      <c r="U28" s="188">
        <f>ROUND(E28*T28,2)</f>
        <v>1.88</v>
      </c>
      <c r="V28" s="190"/>
      <c r="W28" s="190"/>
      <c r="X28" s="190"/>
      <c r="Y28" s="190"/>
      <c r="Z28" s="190"/>
      <c r="AA28" s="190"/>
      <c r="AB28" s="190"/>
      <c r="AC28" s="190"/>
      <c r="AD28" s="190"/>
      <c r="AE28" s="190" t="s">
        <v>141</v>
      </c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</row>
    <row r="29" spans="1:60" ht="12.75" outlineLevel="1">
      <c r="A29" s="183">
        <v>12</v>
      </c>
      <c r="B29" s="183" t="s">
        <v>171</v>
      </c>
      <c r="C29" s="184" t="s">
        <v>173</v>
      </c>
      <c r="D29" s="185" t="s">
        <v>137</v>
      </c>
      <c r="E29" s="186">
        <v>2</v>
      </c>
      <c r="F29" s="187"/>
      <c r="G29" s="187">
        <f>F29*E29</f>
        <v>0</v>
      </c>
      <c r="H29" s="187">
        <v>5.64</v>
      </c>
      <c r="I29" s="187">
        <f>ROUND(E29*H29,2)</f>
        <v>11.28</v>
      </c>
      <c r="J29" s="187">
        <v>1194.36</v>
      </c>
      <c r="K29" s="187">
        <f>ROUND(E29*J29,2)</f>
        <v>2388.72</v>
      </c>
      <c r="L29" s="187">
        <v>21</v>
      </c>
      <c r="M29" s="187">
        <f>G29*(1+L29/100)</f>
        <v>0</v>
      </c>
      <c r="N29" s="188">
        <v>0.00016</v>
      </c>
      <c r="O29" s="188">
        <f>ROUND(E29*N29,5)</f>
        <v>0.00032</v>
      </c>
      <c r="P29" s="188">
        <v>0</v>
      </c>
      <c r="Q29" s="188">
        <f>ROUND(E29*P29,5)</f>
        <v>0</v>
      </c>
      <c r="R29" s="188"/>
      <c r="S29" s="188"/>
      <c r="T29" s="189">
        <v>0.94</v>
      </c>
      <c r="U29" s="188">
        <f>ROUND(E29*T29,2)</f>
        <v>1.88</v>
      </c>
      <c r="V29" s="190"/>
      <c r="W29" s="190"/>
      <c r="X29" s="190"/>
      <c r="Y29" s="190"/>
      <c r="Z29" s="190"/>
      <c r="AA29" s="190"/>
      <c r="AB29" s="190"/>
      <c r="AC29" s="190"/>
      <c r="AD29" s="190"/>
      <c r="AE29" s="190" t="s">
        <v>141</v>
      </c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</row>
    <row r="30" spans="1:60" ht="12.75" outlineLevel="1">
      <c r="A30" s="183">
        <v>13</v>
      </c>
      <c r="B30" s="183" t="s">
        <v>171</v>
      </c>
      <c r="C30" s="184" t="s">
        <v>174</v>
      </c>
      <c r="D30" s="185" t="s">
        <v>137</v>
      </c>
      <c r="E30" s="186">
        <v>1</v>
      </c>
      <c r="F30" s="187"/>
      <c r="G30" s="187">
        <f>F30*E30</f>
        <v>0</v>
      </c>
      <c r="H30" s="187">
        <v>5.64</v>
      </c>
      <c r="I30" s="187">
        <f>ROUND(E30*H30,2)</f>
        <v>5.64</v>
      </c>
      <c r="J30" s="187">
        <v>994.36</v>
      </c>
      <c r="K30" s="187">
        <f>ROUND(E30*J30,2)</f>
        <v>994.36</v>
      </c>
      <c r="L30" s="187">
        <v>21</v>
      </c>
      <c r="M30" s="187">
        <f>G30*(1+L30/100)</f>
        <v>0</v>
      </c>
      <c r="N30" s="188">
        <v>0.00016</v>
      </c>
      <c r="O30" s="188">
        <f>ROUND(E30*N30,5)</f>
        <v>0.00016</v>
      </c>
      <c r="P30" s="188">
        <v>0</v>
      </c>
      <c r="Q30" s="188">
        <f>ROUND(E30*P30,5)</f>
        <v>0</v>
      </c>
      <c r="R30" s="188"/>
      <c r="S30" s="188"/>
      <c r="T30" s="189">
        <v>0.94</v>
      </c>
      <c r="U30" s="188">
        <f>ROUND(E30*T30,2)</f>
        <v>0.94</v>
      </c>
      <c r="V30" s="190"/>
      <c r="W30" s="190"/>
      <c r="X30" s="190"/>
      <c r="Y30" s="190"/>
      <c r="Z30" s="190"/>
      <c r="AA30" s="190"/>
      <c r="AB30" s="190"/>
      <c r="AC30" s="190"/>
      <c r="AD30" s="190"/>
      <c r="AE30" s="190" t="s">
        <v>141</v>
      </c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</row>
    <row r="31" spans="1:60" ht="12.75" outlineLevel="1">
      <c r="A31" s="183">
        <v>14</v>
      </c>
      <c r="B31" s="183" t="s">
        <v>171</v>
      </c>
      <c r="C31" s="184" t="s">
        <v>175</v>
      </c>
      <c r="D31" s="185" t="s">
        <v>137</v>
      </c>
      <c r="E31" s="186">
        <v>1</v>
      </c>
      <c r="F31" s="187"/>
      <c r="G31" s="187">
        <f>F31*E31</f>
        <v>0</v>
      </c>
      <c r="H31" s="187">
        <v>5.64</v>
      </c>
      <c r="I31" s="187">
        <f>ROUND(E31*H31,2)</f>
        <v>5.64</v>
      </c>
      <c r="J31" s="187">
        <v>1344.36</v>
      </c>
      <c r="K31" s="187">
        <f>ROUND(E31*J31,2)</f>
        <v>1344.36</v>
      </c>
      <c r="L31" s="187">
        <v>21</v>
      </c>
      <c r="M31" s="187">
        <f>G31*(1+L31/100)</f>
        <v>0</v>
      </c>
      <c r="N31" s="188">
        <v>0.00016</v>
      </c>
      <c r="O31" s="188">
        <f>ROUND(E31*N31,5)</f>
        <v>0.00016</v>
      </c>
      <c r="P31" s="188">
        <v>0</v>
      </c>
      <c r="Q31" s="188">
        <f>ROUND(E31*P31,5)</f>
        <v>0</v>
      </c>
      <c r="R31" s="188"/>
      <c r="S31" s="188"/>
      <c r="T31" s="189">
        <v>0.94</v>
      </c>
      <c r="U31" s="188">
        <f>ROUND(E31*T31,2)</f>
        <v>0.94</v>
      </c>
      <c r="V31" s="190"/>
      <c r="W31" s="190"/>
      <c r="X31" s="190"/>
      <c r="Y31" s="190"/>
      <c r="Z31" s="190"/>
      <c r="AA31" s="190"/>
      <c r="AB31" s="190"/>
      <c r="AC31" s="190"/>
      <c r="AD31" s="190"/>
      <c r="AE31" s="190" t="s">
        <v>141</v>
      </c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</row>
    <row r="32" spans="1:31" ht="12.75">
      <c r="A32" s="194" t="s">
        <v>133</v>
      </c>
      <c r="B32" s="194" t="s">
        <v>60</v>
      </c>
      <c r="C32" s="195" t="s">
        <v>61</v>
      </c>
      <c r="D32" s="196"/>
      <c r="E32" s="197"/>
      <c r="F32" s="198"/>
      <c r="G32" s="198">
        <f>SUMIF(AE33:AE52,"&lt;&gt;NOR",G33:G52)</f>
        <v>0</v>
      </c>
      <c r="H32" s="198"/>
      <c r="I32" s="198">
        <f>SUM(I33:I52)</f>
        <v>61251.13</v>
      </c>
      <c r="J32" s="198"/>
      <c r="K32" s="198">
        <f>SUM(K33:K52)</f>
        <v>134879.91</v>
      </c>
      <c r="L32" s="198"/>
      <c r="M32" s="198">
        <f>SUM(M33:M52)</f>
        <v>0</v>
      </c>
      <c r="N32" s="199"/>
      <c r="O32" s="199">
        <f>SUM(O33:O52)</f>
        <v>3.19658</v>
      </c>
      <c r="P32" s="199"/>
      <c r="Q32" s="199">
        <f>SUM(Q33:Q52)</f>
        <v>0</v>
      </c>
      <c r="R32" s="199"/>
      <c r="S32" s="199"/>
      <c r="T32" s="200"/>
      <c r="U32" s="199">
        <f>SUM(U33:U52)</f>
        <v>257.1</v>
      </c>
      <c r="AE32" t="s">
        <v>134</v>
      </c>
    </row>
    <row r="33" spans="1:60" ht="22.5" outlineLevel="1">
      <c r="A33" s="183">
        <v>15</v>
      </c>
      <c r="B33" s="183" t="s">
        <v>176</v>
      </c>
      <c r="C33" s="184" t="s">
        <v>177</v>
      </c>
      <c r="D33" s="185" t="s">
        <v>153</v>
      </c>
      <c r="E33" s="186">
        <v>232.005</v>
      </c>
      <c r="F33" s="187"/>
      <c r="G33" s="187">
        <f>F33*E33</f>
        <v>0</v>
      </c>
      <c r="H33" s="187">
        <v>235.76</v>
      </c>
      <c r="I33" s="187">
        <f>ROUND(E33*H33,2)</f>
        <v>54697.5</v>
      </c>
      <c r="J33" s="187">
        <v>502.24</v>
      </c>
      <c r="K33" s="187">
        <f>ROUND(E33*J33,2)</f>
        <v>116522.19</v>
      </c>
      <c r="L33" s="187">
        <v>21</v>
      </c>
      <c r="M33" s="187">
        <f>G33*(1+L33/100)</f>
        <v>0</v>
      </c>
      <c r="N33" s="188">
        <v>0.01243</v>
      </c>
      <c r="O33" s="188">
        <f>ROUND(E33*N33,5)</f>
        <v>2.88382</v>
      </c>
      <c r="P33" s="188">
        <v>0</v>
      </c>
      <c r="Q33" s="188">
        <f>ROUND(E33*P33,5)</f>
        <v>0</v>
      </c>
      <c r="R33" s="188"/>
      <c r="S33" s="188"/>
      <c r="T33" s="189">
        <v>0.95</v>
      </c>
      <c r="U33" s="188">
        <f>ROUND(E33*T33,2)</f>
        <v>220.4</v>
      </c>
      <c r="V33" s="190"/>
      <c r="W33" s="190"/>
      <c r="X33" s="190"/>
      <c r="Y33" s="190"/>
      <c r="Z33" s="190"/>
      <c r="AA33" s="190"/>
      <c r="AB33" s="190"/>
      <c r="AC33" s="190"/>
      <c r="AD33" s="190"/>
      <c r="AE33" s="190" t="s">
        <v>141</v>
      </c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</row>
    <row r="34" spans="1:60" ht="12.75" outlineLevel="1">
      <c r="A34" s="183"/>
      <c r="B34" s="183"/>
      <c r="C34" s="191" t="s">
        <v>178</v>
      </c>
      <c r="D34" s="192"/>
      <c r="E34" s="193">
        <v>3.27</v>
      </c>
      <c r="F34" s="187"/>
      <c r="G34" s="187">
        <f>F34*E34</f>
        <v>0</v>
      </c>
      <c r="H34" s="187"/>
      <c r="I34" s="187"/>
      <c r="J34" s="187"/>
      <c r="K34" s="187"/>
      <c r="L34" s="187"/>
      <c r="M34" s="187"/>
      <c r="N34" s="188"/>
      <c r="O34" s="188"/>
      <c r="P34" s="188"/>
      <c r="Q34" s="188"/>
      <c r="R34" s="188"/>
      <c r="S34" s="188"/>
      <c r="T34" s="189"/>
      <c r="U34" s="188"/>
      <c r="V34" s="190"/>
      <c r="W34" s="190"/>
      <c r="X34" s="190"/>
      <c r="Y34" s="190"/>
      <c r="Z34" s="190"/>
      <c r="AA34" s="190"/>
      <c r="AB34" s="190"/>
      <c r="AC34" s="190"/>
      <c r="AD34" s="190"/>
      <c r="AE34" s="190" t="s">
        <v>150</v>
      </c>
      <c r="AF34" s="190">
        <v>0</v>
      </c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</row>
    <row r="35" spans="1:60" ht="12.75" outlineLevel="1">
      <c r="A35" s="183"/>
      <c r="B35" s="183"/>
      <c r="C35" s="191" t="s">
        <v>179</v>
      </c>
      <c r="D35" s="192"/>
      <c r="E35" s="193">
        <v>1.67</v>
      </c>
      <c r="F35" s="187"/>
      <c r="G35" s="187">
        <f>F35*E35</f>
        <v>0</v>
      </c>
      <c r="H35" s="187"/>
      <c r="I35" s="187"/>
      <c r="J35" s="187"/>
      <c r="K35" s="187"/>
      <c r="L35" s="187"/>
      <c r="M35" s="187"/>
      <c r="N35" s="188"/>
      <c r="O35" s="188"/>
      <c r="P35" s="188"/>
      <c r="Q35" s="188"/>
      <c r="R35" s="188"/>
      <c r="S35" s="188"/>
      <c r="T35" s="189"/>
      <c r="U35" s="188"/>
      <c r="V35" s="190"/>
      <c r="W35" s="190"/>
      <c r="X35" s="190"/>
      <c r="Y35" s="190"/>
      <c r="Z35" s="190"/>
      <c r="AA35" s="190"/>
      <c r="AB35" s="190"/>
      <c r="AC35" s="190"/>
      <c r="AD35" s="190"/>
      <c r="AE35" s="190" t="s">
        <v>150</v>
      </c>
      <c r="AF35" s="190">
        <v>0</v>
      </c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</row>
    <row r="36" spans="1:60" ht="12.75" outlineLevel="1">
      <c r="A36" s="183"/>
      <c r="B36" s="183"/>
      <c r="C36" s="191" t="s">
        <v>180</v>
      </c>
      <c r="D36" s="192"/>
      <c r="E36" s="193">
        <v>2.715</v>
      </c>
      <c r="F36" s="187"/>
      <c r="G36" s="187">
        <f>F36*E36</f>
        <v>0</v>
      </c>
      <c r="H36" s="187"/>
      <c r="I36" s="187"/>
      <c r="J36" s="187"/>
      <c r="K36" s="187"/>
      <c r="L36" s="187"/>
      <c r="M36" s="187"/>
      <c r="N36" s="188"/>
      <c r="O36" s="188"/>
      <c r="P36" s="188"/>
      <c r="Q36" s="188"/>
      <c r="R36" s="188"/>
      <c r="S36" s="188"/>
      <c r="T36" s="189"/>
      <c r="U36" s="188"/>
      <c r="V36" s="190"/>
      <c r="W36" s="190"/>
      <c r="X36" s="190"/>
      <c r="Y36" s="190"/>
      <c r="Z36" s="190"/>
      <c r="AA36" s="190"/>
      <c r="AB36" s="190"/>
      <c r="AC36" s="190"/>
      <c r="AD36" s="190"/>
      <c r="AE36" s="190" t="s">
        <v>150</v>
      </c>
      <c r="AF36" s="190">
        <v>0</v>
      </c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</row>
    <row r="37" spans="1:60" ht="12.75" outlineLevel="1">
      <c r="A37" s="183"/>
      <c r="B37" s="183"/>
      <c r="C37" s="191" t="s">
        <v>181</v>
      </c>
      <c r="D37" s="192"/>
      <c r="E37" s="193">
        <v>36</v>
      </c>
      <c r="F37" s="187"/>
      <c r="G37" s="187">
        <f>F37*E37</f>
        <v>0</v>
      </c>
      <c r="H37" s="187"/>
      <c r="I37" s="187"/>
      <c r="J37" s="187"/>
      <c r="K37" s="187"/>
      <c r="L37" s="187"/>
      <c r="M37" s="187"/>
      <c r="N37" s="188"/>
      <c r="O37" s="188"/>
      <c r="P37" s="188"/>
      <c r="Q37" s="188"/>
      <c r="R37" s="188"/>
      <c r="S37" s="188"/>
      <c r="T37" s="189"/>
      <c r="U37" s="188"/>
      <c r="V37" s="190"/>
      <c r="W37" s="190"/>
      <c r="X37" s="190"/>
      <c r="Y37" s="190"/>
      <c r="Z37" s="190"/>
      <c r="AA37" s="190"/>
      <c r="AB37" s="190"/>
      <c r="AC37" s="190"/>
      <c r="AD37" s="190"/>
      <c r="AE37" s="190" t="s">
        <v>150</v>
      </c>
      <c r="AF37" s="190">
        <v>0</v>
      </c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</row>
    <row r="38" spans="1:60" ht="22.5" outlineLevel="1">
      <c r="A38" s="183"/>
      <c r="B38" s="183"/>
      <c r="C38" s="191" t="s">
        <v>182</v>
      </c>
      <c r="D38" s="192"/>
      <c r="E38" s="193">
        <v>188.35</v>
      </c>
      <c r="F38" s="187"/>
      <c r="G38" s="187">
        <f>F38*E38</f>
        <v>0</v>
      </c>
      <c r="H38" s="187"/>
      <c r="I38" s="187"/>
      <c r="J38" s="187"/>
      <c r="K38" s="187"/>
      <c r="L38" s="187"/>
      <c r="M38" s="187"/>
      <c r="N38" s="188"/>
      <c r="O38" s="188"/>
      <c r="P38" s="188"/>
      <c r="Q38" s="188"/>
      <c r="R38" s="188"/>
      <c r="S38" s="188"/>
      <c r="T38" s="189"/>
      <c r="U38" s="188"/>
      <c r="V38" s="190"/>
      <c r="W38" s="190"/>
      <c r="X38" s="190"/>
      <c r="Y38" s="190"/>
      <c r="Z38" s="190"/>
      <c r="AA38" s="190"/>
      <c r="AB38" s="190"/>
      <c r="AC38" s="190"/>
      <c r="AD38" s="190"/>
      <c r="AE38" s="190" t="s">
        <v>150</v>
      </c>
      <c r="AF38" s="190">
        <v>0</v>
      </c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</row>
    <row r="39" spans="1:60" ht="12.75" outlineLevel="1">
      <c r="A39" s="183">
        <v>16</v>
      </c>
      <c r="B39" s="183" t="s">
        <v>183</v>
      </c>
      <c r="C39" s="184" t="s">
        <v>184</v>
      </c>
      <c r="D39" s="185" t="s">
        <v>153</v>
      </c>
      <c r="E39" s="186">
        <v>22.15</v>
      </c>
      <c r="F39" s="187"/>
      <c r="G39" s="187">
        <f>F39*E39</f>
        <v>0</v>
      </c>
      <c r="H39" s="187">
        <v>281.76</v>
      </c>
      <c r="I39" s="187">
        <f>ROUND(E39*H39,2)</f>
        <v>6240.98</v>
      </c>
      <c r="J39" s="187">
        <v>502.24</v>
      </c>
      <c r="K39" s="187">
        <f>ROUND(E39*J39,2)</f>
        <v>11124.62</v>
      </c>
      <c r="L39" s="187">
        <v>21</v>
      </c>
      <c r="M39" s="187">
        <f>G39*(1+L39/100)</f>
        <v>0</v>
      </c>
      <c r="N39" s="188">
        <v>0.01253</v>
      </c>
      <c r="O39" s="188">
        <f>ROUND(E39*N39,5)</f>
        <v>0.27754</v>
      </c>
      <c r="P39" s="188">
        <v>0</v>
      </c>
      <c r="Q39" s="188">
        <f>ROUND(E39*P39,5)</f>
        <v>0</v>
      </c>
      <c r="R39" s="188"/>
      <c r="S39" s="188"/>
      <c r="T39" s="189">
        <v>0.95</v>
      </c>
      <c r="U39" s="188">
        <f>ROUND(E39*T39,2)</f>
        <v>21.04</v>
      </c>
      <c r="V39" s="190"/>
      <c r="W39" s="190"/>
      <c r="X39" s="190"/>
      <c r="Y39" s="190"/>
      <c r="Z39" s="190"/>
      <c r="AA39" s="190"/>
      <c r="AB39" s="190"/>
      <c r="AC39" s="190"/>
      <c r="AD39" s="190"/>
      <c r="AE39" s="190" t="s">
        <v>141</v>
      </c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</row>
    <row r="40" spans="1:60" ht="12.75" outlineLevel="1">
      <c r="A40" s="183"/>
      <c r="B40" s="183"/>
      <c r="C40" s="191" t="s">
        <v>185</v>
      </c>
      <c r="D40" s="192"/>
      <c r="E40" s="193">
        <v>22.15</v>
      </c>
      <c r="F40" s="187"/>
      <c r="G40" s="187">
        <f>F40*E40</f>
        <v>0</v>
      </c>
      <c r="H40" s="187"/>
      <c r="I40" s="187"/>
      <c r="J40" s="187"/>
      <c r="K40" s="187"/>
      <c r="L40" s="187"/>
      <c r="M40" s="187"/>
      <c r="N40" s="188"/>
      <c r="O40" s="188"/>
      <c r="P40" s="188"/>
      <c r="Q40" s="188"/>
      <c r="R40" s="188"/>
      <c r="S40" s="188"/>
      <c r="T40" s="189"/>
      <c r="U40" s="188"/>
      <c r="V40" s="190"/>
      <c r="W40" s="190"/>
      <c r="X40" s="190"/>
      <c r="Y40" s="190"/>
      <c r="Z40" s="190"/>
      <c r="AA40" s="190"/>
      <c r="AB40" s="190"/>
      <c r="AC40" s="190"/>
      <c r="AD40" s="190"/>
      <c r="AE40" s="190" t="s">
        <v>150</v>
      </c>
      <c r="AF40" s="190">
        <v>0</v>
      </c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</row>
    <row r="41" spans="1:60" ht="22.5" outlineLevel="1">
      <c r="A41" s="183">
        <v>17</v>
      </c>
      <c r="B41" s="183" t="s">
        <v>186</v>
      </c>
      <c r="C41" s="184" t="s">
        <v>187</v>
      </c>
      <c r="D41" s="185" t="s">
        <v>153</v>
      </c>
      <c r="E41" s="186">
        <v>1.67</v>
      </c>
      <c r="F41" s="187"/>
      <c r="G41" s="187">
        <f>F41*E41</f>
        <v>0</v>
      </c>
      <c r="H41" s="187">
        <v>0</v>
      </c>
      <c r="I41" s="187">
        <f>ROUND(E41*H41,2)</f>
        <v>0</v>
      </c>
      <c r="J41" s="187">
        <v>277.5</v>
      </c>
      <c r="K41" s="187">
        <f>ROUND(E41*J41,2)</f>
        <v>463.43</v>
      </c>
      <c r="L41" s="187">
        <v>21</v>
      </c>
      <c r="M41" s="187">
        <f>G41*(1+L41/100)</f>
        <v>0</v>
      </c>
      <c r="N41" s="188">
        <v>0</v>
      </c>
      <c r="O41" s="188">
        <f>ROUND(E41*N41,5)</f>
        <v>0</v>
      </c>
      <c r="P41" s="188">
        <v>0</v>
      </c>
      <c r="Q41" s="188">
        <f>ROUND(E41*P41,5)</f>
        <v>0</v>
      </c>
      <c r="R41" s="188"/>
      <c r="S41" s="188"/>
      <c r="T41" s="189">
        <v>0.58</v>
      </c>
      <c r="U41" s="188">
        <f>ROUND(E41*T41,2)</f>
        <v>0.97</v>
      </c>
      <c r="V41" s="190"/>
      <c r="W41" s="190"/>
      <c r="X41" s="190"/>
      <c r="Y41" s="190"/>
      <c r="Z41" s="190"/>
      <c r="AA41" s="190"/>
      <c r="AB41" s="190"/>
      <c r="AC41" s="190"/>
      <c r="AD41" s="190"/>
      <c r="AE41" s="190" t="s">
        <v>141</v>
      </c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</row>
    <row r="42" spans="1:60" ht="12.75" outlineLevel="1">
      <c r="A42" s="183"/>
      <c r="B42" s="183"/>
      <c r="C42" s="191" t="s">
        <v>179</v>
      </c>
      <c r="D42" s="192"/>
      <c r="E42" s="193">
        <v>1.67</v>
      </c>
      <c r="F42" s="187"/>
      <c r="G42" s="187">
        <f>F42*E42</f>
        <v>0</v>
      </c>
      <c r="H42" s="187"/>
      <c r="I42" s="187"/>
      <c r="J42" s="187"/>
      <c r="K42" s="187"/>
      <c r="L42" s="187"/>
      <c r="M42" s="187"/>
      <c r="N42" s="188"/>
      <c r="O42" s="188"/>
      <c r="P42" s="188"/>
      <c r="Q42" s="188"/>
      <c r="R42" s="188"/>
      <c r="S42" s="188"/>
      <c r="T42" s="189"/>
      <c r="U42" s="188"/>
      <c r="V42" s="190"/>
      <c r="W42" s="190"/>
      <c r="X42" s="190"/>
      <c r="Y42" s="190"/>
      <c r="Z42" s="190"/>
      <c r="AA42" s="190"/>
      <c r="AB42" s="190"/>
      <c r="AC42" s="190"/>
      <c r="AD42" s="190"/>
      <c r="AE42" s="190" t="s">
        <v>150</v>
      </c>
      <c r="AF42" s="190">
        <v>0</v>
      </c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</row>
    <row r="43" spans="1:60" ht="22.5" outlineLevel="1">
      <c r="A43" s="183">
        <v>18</v>
      </c>
      <c r="B43" s="183" t="s">
        <v>188</v>
      </c>
      <c r="C43" s="184" t="s">
        <v>189</v>
      </c>
      <c r="D43" s="185" t="s">
        <v>153</v>
      </c>
      <c r="E43" s="186">
        <v>15.535</v>
      </c>
      <c r="F43" s="187"/>
      <c r="G43" s="187">
        <f>F43*E43</f>
        <v>0</v>
      </c>
      <c r="H43" s="187">
        <v>0</v>
      </c>
      <c r="I43" s="187">
        <f>ROUND(E43*H43,2)</f>
        <v>0</v>
      </c>
      <c r="J43" s="187">
        <v>206</v>
      </c>
      <c r="K43" s="187">
        <f>ROUND(E43*J43,2)</f>
        <v>3200.21</v>
      </c>
      <c r="L43" s="187">
        <v>21</v>
      </c>
      <c r="M43" s="187">
        <f>G43*(1+L43/100)</f>
        <v>0</v>
      </c>
      <c r="N43" s="188">
        <v>0</v>
      </c>
      <c r="O43" s="188">
        <f>ROUND(E43*N43,5)</f>
        <v>0</v>
      </c>
      <c r="P43" s="188">
        <v>0</v>
      </c>
      <c r="Q43" s="188">
        <f>ROUND(E43*P43,5)</f>
        <v>0</v>
      </c>
      <c r="R43" s="188"/>
      <c r="S43" s="188"/>
      <c r="T43" s="189">
        <v>0.43</v>
      </c>
      <c r="U43" s="188">
        <f>ROUND(E43*T43,2)</f>
        <v>6.68</v>
      </c>
      <c r="V43" s="190"/>
      <c r="W43" s="190"/>
      <c r="X43" s="190"/>
      <c r="Y43" s="190"/>
      <c r="Z43" s="190"/>
      <c r="AA43" s="190"/>
      <c r="AB43" s="190"/>
      <c r="AC43" s="190"/>
      <c r="AD43" s="190"/>
      <c r="AE43" s="190" t="s">
        <v>141</v>
      </c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</row>
    <row r="44" spans="1:60" ht="12.75" outlineLevel="1">
      <c r="A44" s="183"/>
      <c r="B44" s="183"/>
      <c r="C44" s="191" t="s">
        <v>178</v>
      </c>
      <c r="D44" s="192"/>
      <c r="E44" s="193">
        <v>3.27</v>
      </c>
      <c r="F44" s="187"/>
      <c r="G44" s="187">
        <f>F44*E44</f>
        <v>0</v>
      </c>
      <c r="H44" s="187"/>
      <c r="I44" s="187"/>
      <c r="J44" s="187"/>
      <c r="K44" s="187"/>
      <c r="L44" s="187"/>
      <c r="M44" s="187"/>
      <c r="N44" s="188"/>
      <c r="O44" s="188"/>
      <c r="P44" s="188"/>
      <c r="Q44" s="188"/>
      <c r="R44" s="188"/>
      <c r="S44" s="188"/>
      <c r="T44" s="189"/>
      <c r="U44" s="188"/>
      <c r="V44" s="190"/>
      <c r="W44" s="190"/>
      <c r="X44" s="190"/>
      <c r="Y44" s="190"/>
      <c r="Z44" s="190"/>
      <c r="AA44" s="190"/>
      <c r="AB44" s="190"/>
      <c r="AC44" s="190"/>
      <c r="AD44" s="190"/>
      <c r="AE44" s="190" t="s">
        <v>150</v>
      </c>
      <c r="AF44" s="190">
        <v>0</v>
      </c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</row>
    <row r="45" spans="1:60" ht="12.75" outlineLevel="1">
      <c r="A45" s="183"/>
      <c r="B45" s="183"/>
      <c r="C45" s="191" t="s">
        <v>180</v>
      </c>
      <c r="D45" s="192"/>
      <c r="E45" s="193">
        <v>2.715</v>
      </c>
      <c r="F45" s="187"/>
      <c r="G45" s="187">
        <f>F45*E45</f>
        <v>0</v>
      </c>
      <c r="H45" s="187"/>
      <c r="I45" s="187"/>
      <c r="J45" s="187"/>
      <c r="K45" s="187"/>
      <c r="L45" s="187"/>
      <c r="M45" s="187"/>
      <c r="N45" s="188"/>
      <c r="O45" s="188"/>
      <c r="P45" s="188"/>
      <c r="Q45" s="188"/>
      <c r="R45" s="188"/>
      <c r="S45" s="188"/>
      <c r="T45" s="189"/>
      <c r="U45" s="188"/>
      <c r="V45" s="190"/>
      <c r="W45" s="190"/>
      <c r="X45" s="190"/>
      <c r="Y45" s="190"/>
      <c r="Z45" s="190"/>
      <c r="AA45" s="190"/>
      <c r="AB45" s="190"/>
      <c r="AC45" s="190"/>
      <c r="AD45" s="190"/>
      <c r="AE45" s="190" t="s">
        <v>150</v>
      </c>
      <c r="AF45" s="190">
        <v>0</v>
      </c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</row>
    <row r="46" spans="1:60" ht="12.75" outlineLevel="1">
      <c r="A46" s="183"/>
      <c r="B46" s="183"/>
      <c r="C46" s="191" t="s">
        <v>190</v>
      </c>
      <c r="D46" s="192"/>
      <c r="E46" s="193">
        <v>4.65</v>
      </c>
      <c r="F46" s="187"/>
      <c r="G46" s="187">
        <f>F46*E46</f>
        <v>0</v>
      </c>
      <c r="H46" s="187"/>
      <c r="I46" s="187"/>
      <c r="J46" s="187"/>
      <c r="K46" s="187"/>
      <c r="L46" s="187"/>
      <c r="M46" s="187"/>
      <c r="N46" s="188"/>
      <c r="O46" s="188"/>
      <c r="P46" s="188"/>
      <c r="Q46" s="188"/>
      <c r="R46" s="188"/>
      <c r="S46" s="188"/>
      <c r="T46" s="189"/>
      <c r="U46" s="188"/>
      <c r="V46" s="190"/>
      <c r="W46" s="190"/>
      <c r="X46" s="190"/>
      <c r="Y46" s="190"/>
      <c r="Z46" s="190"/>
      <c r="AA46" s="190"/>
      <c r="AB46" s="190"/>
      <c r="AC46" s="190"/>
      <c r="AD46" s="190"/>
      <c r="AE46" s="190" t="s">
        <v>150</v>
      </c>
      <c r="AF46" s="190">
        <v>0</v>
      </c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</row>
    <row r="47" spans="1:60" ht="12.75" outlineLevel="1">
      <c r="A47" s="183"/>
      <c r="B47" s="183"/>
      <c r="C47" s="191" t="s">
        <v>191</v>
      </c>
      <c r="D47" s="192"/>
      <c r="E47" s="193">
        <v>4.9</v>
      </c>
      <c r="F47" s="187"/>
      <c r="G47" s="187">
        <f>F47*E47</f>
        <v>0</v>
      </c>
      <c r="H47" s="187"/>
      <c r="I47" s="187"/>
      <c r="J47" s="187"/>
      <c r="K47" s="187"/>
      <c r="L47" s="187"/>
      <c r="M47" s="187"/>
      <c r="N47" s="188"/>
      <c r="O47" s="188"/>
      <c r="P47" s="188"/>
      <c r="Q47" s="188"/>
      <c r="R47" s="188"/>
      <c r="S47" s="188"/>
      <c r="T47" s="189"/>
      <c r="U47" s="188"/>
      <c r="V47" s="190"/>
      <c r="W47" s="190"/>
      <c r="X47" s="190"/>
      <c r="Y47" s="190"/>
      <c r="Z47" s="190"/>
      <c r="AA47" s="190"/>
      <c r="AB47" s="190"/>
      <c r="AC47" s="190"/>
      <c r="AD47" s="190"/>
      <c r="AE47" s="190" t="s">
        <v>150</v>
      </c>
      <c r="AF47" s="190">
        <v>0</v>
      </c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</row>
    <row r="48" spans="1:60" ht="12.75" outlineLevel="1">
      <c r="A48" s="183">
        <v>19</v>
      </c>
      <c r="B48" s="183" t="s">
        <v>192</v>
      </c>
      <c r="C48" s="184" t="s">
        <v>193</v>
      </c>
      <c r="D48" s="185" t="s">
        <v>153</v>
      </c>
      <c r="E48" s="186">
        <v>15.516</v>
      </c>
      <c r="F48" s="187"/>
      <c r="G48" s="187">
        <f>F48*E48</f>
        <v>0</v>
      </c>
      <c r="H48" s="187">
        <v>20.15</v>
      </c>
      <c r="I48" s="187">
        <f>ROUND(E48*H48,2)</f>
        <v>312.65</v>
      </c>
      <c r="J48" s="187">
        <v>176.35</v>
      </c>
      <c r="K48" s="187">
        <f>ROUND(E48*J48,2)</f>
        <v>2736.25</v>
      </c>
      <c r="L48" s="187">
        <v>21</v>
      </c>
      <c r="M48" s="187">
        <f>G48*(1+L48/100)</f>
        <v>0</v>
      </c>
      <c r="N48" s="188">
        <v>0.00227</v>
      </c>
      <c r="O48" s="188">
        <f>ROUND(E48*N48,5)</f>
        <v>0.03522</v>
      </c>
      <c r="P48" s="188">
        <v>0</v>
      </c>
      <c r="Q48" s="188">
        <f>ROUND(E48*P48,5)</f>
        <v>0</v>
      </c>
      <c r="R48" s="188"/>
      <c r="S48" s="188"/>
      <c r="T48" s="189">
        <v>0.386</v>
      </c>
      <c r="U48" s="188">
        <f>ROUND(E48*T48,2)</f>
        <v>5.99</v>
      </c>
      <c r="V48" s="190"/>
      <c r="W48" s="190"/>
      <c r="X48" s="190"/>
      <c r="Y48" s="190"/>
      <c r="Z48" s="190"/>
      <c r="AA48" s="190"/>
      <c r="AB48" s="190"/>
      <c r="AC48" s="190"/>
      <c r="AD48" s="190"/>
      <c r="AE48" s="190" t="s">
        <v>141</v>
      </c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</row>
    <row r="49" spans="1:60" ht="12.75" outlineLevel="1">
      <c r="A49" s="183"/>
      <c r="B49" s="183"/>
      <c r="C49" s="191" t="s">
        <v>194</v>
      </c>
      <c r="D49" s="192"/>
      <c r="E49" s="193"/>
      <c r="F49" s="187"/>
      <c r="G49" s="187">
        <f>F49*E49</f>
        <v>0</v>
      </c>
      <c r="H49" s="187"/>
      <c r="I49" s="187"/>
      <c r="J49" s="187"/>
      <c r="K49" s="187"/>
      <c r="L49" s="187"/>
      <c r="M49" s="187"/>
      <c r="N49" s="188"/>
      <c r="O49" s="188"/>
      <c r="P49" s="188"/>
      <c r="Q49" s="188"/>
      <c r="R49" s="188"/>
      <c r="S49" s="188"/>
      <c r="T49" s="189"/>
      <c r="U49" s="188"/>
      <c r="V49" s="190"/>
      <c r="W49" s="190"/>
      <c r="X49" s="190"/>
      <c r="Y49" s="190"/>
      <c r="Z49" s="190"/>
      <c r="AA49" s="190"/>
      <c r="AB49" s="190"/>
      <c r="AC49" s="190"/>
      <c r="AD49" s="190"/>
      <c r="AE49" s="190" t="s">
        <v>150</v>
      </c>
      <c r="AF49" s="190">
        <v>0</v>
      </c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</row>
    <row r="50" spans="1:60" ht="12.75" outlineLevel="1">
      <c r="A50" s="183"/>
      <c r="B50" s="183"/>
      <c r="C50" s="191" t="s">
        <v>195</v>
      </c>
      <c r="D50" s="192"/>
      <c r="E50" s="193">
        <v>6.84</v>
      </c>
      <c r="F50" s="187"/>
      <c r="G50" s="187">
        <f>F50*E50</f>
        <v>0</v>
      </c>
      <c r="H50" s="187"/>
      <c r="I50" s="187"/>
      <c r="J50" s="187"/>
      <c r="K50" s="187"/>
      <c r="L50" s="187"/>
      <c r="M50" s="187"/>
      <c r="N50" s="188"/>
      <c r="O50" s="188"/>
      <c r="P50" s="188"/>
      <c r="Q50" s="188"/>
      <c r="R50" s="188"/>
      <c r="S50" s="188"/>
      <c r="T50" s="189"/>
      <c r="U50" s="188"/>
      <c r="V50" s="190"/>
      <c r="W50" s="190"/>
      <c r="X50" s="190"/>
      <c r="Y50" s="190"/>
      <c r="Z50" s="190"/>
      <c r="AA50" s="190"/>
      <c r="AB50" s="190"/>
      <c r="AC50" s="190"/>
      <c r="AD50" s="190"/>
      <c r="AE50" s="190" t="s">
        <v>150</v>
      </c>
      <c r="AF50" s="190">
        <v>0</v>
      </c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</row>
    <row r="51" spans="1:60" ht="12.75" outlineLevel="1">
      <c r="A51" s="183"/>
      <c r="B51" s="183"/>
      <c r="C51" s="191" t="s">
        <v>196</v>
      </c>
      <c r="D51" s="192"/>
      <c r="E51" s="193">
        <v>8.676</v>
      </c>
      <c r="F51" s="187"/>
      <c r="G51" s="187">
        <f>F51*E51</f>
        <v>0</v>
      </c>
      <c r="H51" s="187"/>
      <c r="I51" s="187"/>
      <c r="J51" s="187"/>
      <c r="K51" s="187"/>
      <c r="L51" s="187"/>
      <c r="M51" s="187"/>
      <c r="N51" s="188"/>
      <c r="O51" s="188"/>
      <c r="P51" s="188"/>
      <c r="Q51" s="188"/>
      <c r="R51" s="188"/>
      <c r="S51" s="188"/>
      <c r="T51" s="189"/>
      <c r="U51" s="188"/>
      <c r="V51" s="190"/>
      <c r="W51" s="190"/>
      <c r="X51" s="190"/>
      <c r="Y51" s="190"/>
      <c r="Z51" s="190"/>
      <c r="AA51" s="190"/>
      <c r="AB51" s="190"/>
      <c r="AC51" s="190"/>
      <c r="AD51" s="190"/>
      <c r="AE51" s="190" t="s">
        <v>150</v>
      </c>
      <c r="AF51" s="190">
        <v>0</v>
      </c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</row>
    <row r="52" spans="1:60" ht="12.75" outlineLevel="1">
      <c r="A52" s="183">
        <v>20</v>
      </c>
      <c r="B52" s="183" t="s">
        <v>197</v>
      </c>
      <c r="C52" s="184" t="s">
        <v>198</v>
      </c>
      <c r="D52" s="185" t="s">
        <v>153</v>
      </c>
      <c r="E52" s="186">
        <v>15.516</v>
      </c>
      <c r="F52" s="187"/>
      <c r="G52" s="187">
        <f>F52*E52</f>
        <v>0</v>
      </c>
      <c r="H52" s="187">
        <v>0</v>
      </c>
      <c r="I52" s="187">
        <f>ROUND(E52*H52,2)</f>
        <v>0</v>
      </c>
      <c r="J52" s="187">
        <v>53.7</v>
      </c>
      <c r="K52" s="187">
        <f>ROUND(E52*J52,2)</f>
        <v>833.21</v>
      </c>
      <c r="L52" s="187">
        <v>21</v>
      </c>
      <c r="M52" s="187">
        <f>G52*(1+L52/100)</f>
        <v>0</v>
      </c>
      <c r="N52" s="188">
        <v>0</v>
      </c>
      <c r="O52" s="188">
        <f>ROUND(E52*N52,5)</f>
        <v>0</v>
      </c>
      <c r="P52" s="188">
        <v>0</v>
      </c>
      <c r="Q52" s="188">
        <f>ROUND(E52*P52,5)</f>
        <v>0</v>
      </c>
      <c r="R52" s="188"/>
      <c r="S52" s="188"/>
      <c r="T52" s="189">
        <v>0.13</v>
      </c>
      <c r="U52" s="188">
        <f>ROUND(E52*T52,2)</f>
        <v>2.02</v>
      </c>
      <c r="V52" s="190"/>
      <c r="W52" s="190"/>
      <c r="X52" s="190"/>
      <c r="Y52" s="190"/>
      <c r="Z52" s="190"/>
      <c r="AA52" s="190"/>
      <c r="AB52" s="190"/>
      <c r="AC52" s="190"/>
      <c r="AD52" s="190"/>
      <c r="AE52" s="190" t="s">
        <v>141</v>
      </c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</row>
    <row r="53" spans="1:31" ht="12.75">
      <c r="A53" s="194" t="s">
        <v>133</v>
      </c>
      <c r="B53" s="194" t="s">
        <v>62</v>
      </c>
      <c r="C53" s="195" t="s">
        <v>63</v>
      </c>
      <c r="D53" s="196"/>
      <c r="E53" s="197"/>
      <c r="F53" s="198"/>
      <c r="G53" s="198">
        <f>SUMIF(AE54:AE88,"&lt;&gt;NOR",G54:G88)</f>
        <v>0</v>
      </c>
      <c r="H53" s="198"/>
      <c r="I53" s="198">
        <f>SUM(I54:I88)</f>
        <v>55412.21</v>
      </c>
      <c r="J53" s="198"/>
      <c r="K53" s="198">
        <f>SUM(K54:K88)</f>
        <v>130450.21</v>
      </c>
      <c r="L53" s="198"/>
      <c r="M53" s="198">
        <f>SUM(M54:M88)</f>
        <v>0</v>
      </c>
      <c r="N53" s="199"/>
      <c r="O53" s="199">
        <f>SUM(O54:O88)</f>
        <v>13.64746</v>
      </c>
      <c r="P53" s="199"/>
      <c r="Q53" s="199">
        <f>SUM(Q54:Q88)</f>
        <v>0</v>
      </c>
      <c r="R53" s="199"/>
      <c r="S53" s="199"/>
      <c r="T53" s="200"/>
      <c r="U53" s="199">
        <f>SUM(U54:U88)</f>
        <v>267.41</v>
      </c>
      <c r="AE53" t="s">
        <v>134</v>
      </c>
    </row>
    <row r="54" spans="1:60" ht="12.75" outlineLevel="1">
      <c r="A54" s="183">
        <v>21</v>
      </c>
      <c r="B54" s="183" t="s">
        <v>199</v>
      </c>
      <c r="C54" s="184" t="s">
        <v>200</v>
      </c>
      <c r="D54" s="185" t="s">
        <v>153</v>
      </c>
      <c r="E54" s="186">
        <v>528.033</v>
      </c>
      <c r="F54" s="187"/>
      <c r="G54" s="187">
        <f>F54*E54</f>
        <v>0</v>
      </c>
      <c r="H54" s="187">
        <v>87.01</v>
      </c>
      <c r="I54" s="187">
        <f>ROUND(E54*H54,2)</f>
        <v>45944.15</v>
      </c>
      <c r="J54" s="187">
        <v>147.49</v>
      </c>
      <c r="K54" s="187">
        <f>ROUND(E54*J54,2)</f>
        <v>77879.59</v>
      </c>
      <c r="L54" s="187">
        <v>21</v>
      </c>
      <c r="M54" s="187">
        <f>G54*(1+L54/100)</f>
        <v>0</v>
      </c>
      <c r="N54" s="188">
        <v>0.02205</v>
      </c>
      <c r="O54" s="188">
        <f>ROUND(E54*N54,5)</f>
        <v>11.64313</v>
      </c>
      <c r="P54" s="188">
        <v>0</v>
      </c>
      <c r="Q54" s="188">
        <f>ROUND(E54*P54,5)</f>
        <v>0</v>
      </c>
      <c r="R54" s="188"/>
      <c r="S54" s="188"/>
      <c r="T54" s="189">
        <v>0.285</v>
      </c>
      <c r="U54" s="188">
        <f>ROUND(E54*T54,2)</f>
        <v>150.49</v>
      </c>
      <c r="V54" s="190"/>
      <c r="W54" s="190"/>
      <c r="X54" s="190"/>
      <c r="Y54" s="190"/>
      <c r="Z54" s="190"/>
      <c r="AA54" s="190"/>
      <c r="AB54" s="190"/>
      <c r="AC54" s="190"/>
      <c r="AD54" s="190"/>
      <c r="AE54" s="190" t="s">
        <v>141</v>
      </c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</row>
    <row r="55" spans="1:60" ht="12.75" outlineLevel="1">
      <c r="A55" s="183"/>
      <c r="B55" s="183"/>
      <c r="C55" s="191" t="s">
        <v>201</v>
      </c>
      <c r="D55" s="192"/>
      <c r="E55" s="193">
        <v>21.9945</v>
      </c>
      <c r="F55" s="187"/>
      <c r="G55" s="187">
        <f>F55*E55</f>
        <v>0</v>
      </c>
      <c r="H55" s="187"/>
      <c r="I55" s="187"/>
      <c r="J55" s="187"/>
      <c r="K55" s="187"/>
      <c r="L55" s="187"/>
      <c r="M55" s="187"/>
      <c r="N55" s="188"/>
      <c r="O55" s="188"/>
      <c r="P55" s="188"/>
      <c r="Q55" s="188"/>
      <c r="R55" s="188"/>
      <c r="S55" s="188"/>
      <c r="T55" s="189"/>
      <c r="U55" s="188"/>
      <c r="V55" s="190"/>
      <c r="W55" s="190"/>
      <c r="X55" s="190"/>
      <c r="Y55" s="190"/>
      <c r="Z55" s="190"/>
      <c r="AA55" s="190"/>
      <c r="AB55" s="190"/>
      <c r="AC55" s="190"/>
      <c r="AD55" s="190"/>
      <c r="AE55" s="190" t="s">
        <v>150</v>
      </c>
      <c r="AF55" s="190">
        <v>0</v>
      </c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</row>
    <row r="56" spans="1:60" ht="12.75" outlineLevel="1">
      <c r="A56" s="183"/>
      <c r="B56" s="183"/>
      <c r="C56" s="191" t="s">
        <v>202</v>
      </c>
      <c r="D56" s="192"/>
      <c r="E56" s="193">
        <v>38.1975</v>
      </c>
      <c r="F56" s="187"/>
      <c r="G56" s="187">
        <f>F56*E56</f>
        <v>0</v>
      </c>
      <c r="H56" s="187"/>
      <c r="I56" s="187"/>
      <c r="J56" s="187"/>
      <c r="K56" s="187"/>
      <c r="L56" s="187"/>
      <c r="M56" s="187"/>
      <c r="N56" s="188"/>
      <c r="O56" s="188"/>
      <c r="P56" s="188"/>
      <c r="Q56" s="188"/>
      <c r="R56" s="188"/>
      <c r="S56" s="188"/>
      <c r="T56" s="189"/>
      <c r="U56" s="188"/>
      <c r="V56" s="190"/>
      <c r="W56" s="190"/>
      <c r="X56" s="190"/>
      <c r="Y56" s="190"/>
      <c r="Z56" s="190"/>
      <c r="AA56" s="190"/>
      <c r="AB56" s="190"/>
      <c r="AC56" s="190"/>
      <c r="AD56" s="190"/>
      <c r="AE56" s="190" t="s">
        <v>150</v>
      </c>
      <c r="AF56" s="190">
        <v>0</v>
      </c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</row>
    <row r="57" spans="1:60" ht="12.75" outlineLevel="1">
      <c r="A57" s="183"/>
      <c r="B57" s="183"/>
      <c r="C57" s="191" t="s">
        <v>203</v>
      </c>
      <c r="D57" s="192"/>
      <c r="E57" s="193">
        <v>20.823</v>
      </c>
      <c r="F57" s="187"/>
      <c r="G57" s="187">
        <f>F57*E57</f>
        <v>0</v>
      </c>
      <c r="H57" s="187"/>
      <c r="I57" s="187"/>
      <c r="J57" s="187"/>
      <c r="K57" s="187"/>
      <c r="L57" s="187"/>
      <c r="M57" s="187"/>
      <c r="N57" s="188"/>
      <c r="O57" s="188"/>
      <c r="P57" s="188"/>
      <c r="Q57" s="188"/>
      <c r="R57" s="188"/>
      <c r="S57" s="188"/>
      <c r="T57" s="189"/>
      <c r="U57" s="188"/>
      <c r="V57" s="190"/>
      <c r="W57" s="190"/>
      <c r="X57" s="190"/>
      <c r="Y57" s="190"/>
      <c r="Z57" s="190"/>
      <c r="AA57" s="190"/>
      <c r="AB57" s="190"/>
      <c r="AC57" s="190"/>
      <c r="AD57" s="190"/>
      <c r="AE57" s="190" t="s">
        <v>150</v>
      </c>
      <c r="AF57" s="190">
        <v>0</v>
      </c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</row>
    <row r="58" spans="1:60" ht="12.75" outlineLevel="1">
      <c r="A58" s="183"/>
      <c r="B58" s="183"/>
      <c r="C58" s="191" t="s">
        <v>204</v>
      </c>
      <c r="D58" s="192"/>
      <c r="E58" s="193">
        <v>21.0705</v>
      </c>
      <c r="F58" s="187"/>
      <c r="G58" s="187">
        <f>F58*E58</f>
        <v>0</v>
      </c>
      <c r="H58" s="187"/>
      <c r="I58" s="187"/>
      <c r="J58" s="187"/>
      <c r="K58" s="187"/>
      <c r="L58" s="187"/>
      <c r="M58" s="187"/>
      <c r="N58" s="188"/>
      <c r="O58" s="188"/>
      <c r="P58" s="188"/>
      <c r="Q58" s="188"/>
      <c r="R58" s="188"/>
      <c r="S58" s="188"/>
      <c r="T58" s="189"/>
      <c r="U58" s="188"/>
      <c r="V58" s="190"/>
      <c r="W58" s="190"/>
      <c r="X58" s="190"/>
      <c r="Y58" s="190"/>
      <c r="Z58" s="190"/>
      <c r="AA58" s="190"/>
      <c r="AB58" s="190"/>
      <c r="AC58" s="190"/>
      <c r="AD58" s="190"/>
      <c r="AE58" s="190" t="s">
        <v>150</v>
      </c>
      <c r="AF58" s="190">
        <v>0</v>
      </c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</row>
    <row r="59" spans="1:60" ht="12.75" outlineLevel="1">
      <c r="A59" s="183"/>
      <c r="B59" s="183"/>
      <c r="C59" s="191" t="s">
        <v>205</v>
      </c>
      <c r="D59" s="192"/>
      <c r="E59" s="193">
        <v>23.6115</v>
      </c>
      <c r="F59" s="187"/>
      <c r="G59" s="187">
        <f>F59*E59</f>
        <v>0</v>
      </c>
      <c r="H59" s="187"/>
      <c r="I59" s="187"/>
      <c r="J59" s="187"/>
      <c r="K59" s="187"/>
      <c r="L59" s="187"/>
      <c r="M59" s="187"/>
      <c r="N59" s="188"/>
      <c r="O59" s="188"/>
      <c r="P59" s="188"/>
      <c r="Q59" s="188"/>
      <c r="R59" s="188"/>
      <c r="S59" s="188"/>
      <c r="T59" s="189"/>
      <c r="U59" s="188"/>
      <c r="V59" s="190"/>
      <c r="W59" s="190"/>
      <c r="X59" s="190"/>
      <c r="Y59" s="190"/>
      <c r="Z59" s="190"/>
      <c r="AA59" s="190"/>
      <c r="AB59" s="190"/>
      <c r="AC59" s="190"/>
      <c r="AD59" s="190"/>
      <c r="AE59" s="190" t="s">
        <v>150</v>
      </c>
      <c r="AF59" s="190">
        <v>0</v>
      </c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  <c r="BH59" s="190"/>
    </row>
    <row r="60" spans="1:60" ht="12.75" outlineLevel="1">
      <c r="A60" s="183"/>
      <c r="B60" s="183"/>
      <c r="C60" s="191" t="s">
        <v>206</v>
      </c>
      <c r="D60" s="192"/>
      <c r="E60" s="193">
        <v>42.9495</v>
      </c>
      <c r="F60" s="187"/>
      <c r="G60" s="187">
        <f>F60*E60</f>
        <v>0</v>
      </c>
      <c r="H60" s="187"/>
      <c r="I60" s="187"/>
      <c r="J60" s="187"/>
      <c r="K60" s="187"/>
      <c r="L60" s="187"/>
      <c r="M60" s="187"/>
      <c r="N60" s="188"/>
      <c r="O60" s="188"/>
      <c r="P60" s="188"/>
      <c r="Q60" s="188"/>
      <c r="R60" s="188"/>
      <c r="S60" s="188"/>
      <c r="T60" s="189"/>
      <c r="U60" s="188"/>
      <c r="V60" s="190"/>
      <c r="W60" s="190"/>
      <c r="X60" s="190"/>
      <c r="Y60" s="190"/>
      <c r="Z60" s="190"/>
      <c r="AA60" s="190"/>
      <c r="AB60" s="190"/>
      <c r="AC60" s="190"/>
      <c r="AD60" s="190"/>
      <c r="AE60" s="190" t="s">
        <v>150</v>
      </c>
      <c r="AF60" s="190">
        <v>0</v>
      </c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</row>
    <row r="61" spans="1:60" ht="12.75" outlineLevel="1">
      <c r="A61" s="183"/>
      <c r="B61" s="183"/>
      <c r="C61" s="191" t="s">
        <v>207</v>
      </c>
      <c r="D61" s="192"/>
      <c r="E61" s="193">
        <v>40.491</v>
      </c>
      <c r="F61" s="187"/>
      <c r="G61" s="187">
        <f>F61*E61</f>
        <v>0</v>
      </c>
      <c r="H61" s="187"/>
      <c r="I61" s="187"/>
      <c r="J61" s="187"/>
      <c r="K61" s="187"/>
      <c r="L61" s="187"/>
      <c r="M61" s="187"/>
      <c r="N61" s="188"/>
      <c r="O61" s="188"/>
      <c r="P61" s="188"/>
      <c r="Q61" s="188"/>
      <c r="R61" s="188"/>
      <c r="S61" s="188"/>
      <c r="T61" s="189"/>
      <c r="U61" s="188"/>
      <c r="V61" s="190"/>
      <c r="W61" s="190"/>
      <c r="X61" s="190"/>
      <c r="Y61" s="190"/>
      <c r="Z61" s="190"/>
      <c r="AA61" s="190"/>
      <c r="AB61" s="190"/>
      <c r="AC61" s="190"/>
      <c r="AD61" s="190"/>
      <c r="AE61" s="190" t="s">
        <v>150</v>
      </c>
      <c r="AF61" s="190">
        <v>0</v>
      </c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</row>
    <row r="62" spans="1:60" ht="12.75" outlineLevel="1">
      <c r="A62" s="183"/>
      <c r="B62" s="183"/>
      <c r="C62" s="191" t="s">
        <v>208</v>
      </c>
      <c r="D62" s="192"/>
      <c r="E62" s="193">
        <v>32.1585</v>
      </c>
      <c r="F62" s="187"/>
      <c r="G62" s="187">
        <f>F62*E62</f>
        <v>0</v>
      </c>
      <c r="H62" s="187"/>
      <c r="I62" s="187"/>
      <c r="J62" s="187"/>
      <c r="K62" s="187"/>
      <c r="L62" s="187"/>
      <c r="M62" s="187"/>
      <c r="N62" s="188"/>
      <c r="O62" s="188"/>
      <c r="P62" s="188"/>
      <c r="Q62" s="188"/>
      <c r="R62" s="188"/>
      <c r="S62" s="188"/>
      <c r="T62" s="189"/>
      <c r="U62" s="188"/>
      <c r="V62" s="190"/>
      <c r="W62" s="190"/>
      <c r="X62" s="190"/>
      <c r="Y62" s="190"/>
      <c r="Z62" s="190"/>
      <c r="AA62" s="190"/>
      <c r="AB62" s="190"/>
      <c r="AC62" s="190"/>
      <c r="AD62" s="190"/>
      <c r="AE62" s="190" t="s">
        <v>150</v>
      </c>
      <c r="AF62" s="190">
        <v>0</v>
      </c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</row>
    <row r="63" spans="1:60" ht="12.75" outlineLevel="1">
      <c r="A63" s="183"/>
      <c r="B63" s="183"/>
      <c r="C63" s="191" t="s">
        <v>209</v>
      </c>
      <c r="D63" s="192"/>
      <c r="E63" s="193">
        <v>36.0195</v>
      </c>
      <c r="F63" s="187"/>
      <c r="G63" s="187">
        <f>F63*E63</f>
        <v>0</v>
      </c>
      <c r="H63" s="187"/>
      <c r="I63" s="187"/>
      <c r="J63" s="187"/>
      <c r="K63" s="187"/>
      <c r="L63" s="187"/>
      <c r="M63" s="187"/>
      <c r="N63" s="188"/>
      <c r="O63" s="188"/>
      <c r="P63" s="188"/>
      <c r="Q63" s="188"/>
      <c r="R63" s="188"/>
      <c r="S63" s="188"/>
      <c r="T63" s="189"/>
      <c r="U63" s="188"/>
      <c r="V63" s="190"/>
      <c r="W63" s="190"/>
      <c r="X63" s="190"/>
      <c r="Y63" s="190"/>
      <c r="Z63" s="190"/>
      <c r="AA63" s="190"/>
      <c r="AB63" s="190"/>
      <c r="AC63" s="190"/>
      <c r="AD63" s="190"/>
      <c r="AE63" s="190" t="s">
        <v>150</v>
      </c>
      <c r="AF63" s="190">
        <v>0</v>
      </c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</row>
    <row r="64" spans="1:60" ht="12.75" outlineLevel="1">
      <c r="A64" s="183"/>
      <c r="B64" s="183"/>
      <c r="C64" s="191" t="s">
        <v>210</v>
      </c>
      <c r="D64" s="192"/>
      <c r="E64" s="193">
        <v>57.255</v>
      </c>
      <c r="F64" s="187"/>
      <c r="G64" s="187">
        <f>F64*E64</f>
        <v>0</v>
      </c>
      <c r="H64" s="187"/>
      <c r="I64" s="187"/>
      <c r="J64" s="187"/>
      <c r="K64" s="187"/>
      <c r="L64" s="187"/>
      <c r="M64" s="187"/>
      <c r="N64" s="188"/>
      <c r="O64" s="188"/>
      <c r="P64" s="188"/>
      <c r="Q64" s="188"/>
      <c r="R64" s="188"/>
      <c r="S64" s="188"/>
      <c r="T64" s="189"/>
      <c r="U64" s="188"/>
      <c r="V64" s="190"/>
      <c r="W64" s="190"/>
      <c r="X64" s="190"/>
      <c r="Y64" s="190"/>
      <c r="Z64" s="190"/>
      <c r="AA64" s="190"/>
      <c r="AB64" s="190"/>
      <c r="AC64" s="190"/>
      <c r="AD64" s="190"/>
      <c r="AE64" s="190" t="s">
        <v>150</v>
      </c>
      <c r="AF64" s="190">
        <v>0</v>
      </c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</row>
    <row r="65" spans="1:60" ht="12.75" outlineLevel="1">
      <c r="A65" s="183"/>
      <c r="B65" s="183"/>
      <c r="C65" s="191" t="s">
        <v>211</v>
      </c>
      <c r="D65" s="192"/>
      <c r="E65" s="193">
        <v>40.4085</v>
      </c>
      <c r="F65" s="187"/>
      <c r="G65" s="187">
        <f>F65*E65</f>
        <v>0</v>
      </c>
      <c r="H65" s="187"/>
      <c r="I65" s="187"/>
      <c r="J65" s="187"/>
      <c r="K65" s="187"/>
      <c r="L65" s="187"/>
      <c r="M65" s="187"/>
      <c r="N65" s="188"/>
      <c r="O65" s="188"/>
      <c r="P65" s="188"/>
      <c r="Q65" s="188"/>
      <c r="R65" s="188"/>
      <c r="S65" s="188"/>
      <c r="T65" s="189"/>
      <c r="U65" s="188"/>
      <c r="V65" s="190"/>
      <c r="W65" s="190"/>
      <c r="X65" s="190"/>
      <c r="Y65" s="190"/>
      <c r="Z65" s="190"/>
      <c r="AA65" s="190"/>
      <c r="AB65" s="190"/>
      <c r="AC65" s="190"/>
      <c r="AD65" s="190"/>
      <c r="AE65" s="190" t="s">
        <v>150</v>
      </c>
      <c r="AF65" s="190">
        <v>0</v>
      </c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</row>
    <row r="66" spans="1:60" ht="12.75" outlineLevel="1">
      <c r="A66" s="183"/>
      <c r="B66" s="183"/>
      <c r="C66" s="191" t="s">
        <v>212</v>
      </c>
      <c r="D66" s="192"/>
      <c r="E66" s="193">
        <v>35.6565</v>
      </c>
      <c r="F66" s="187"/>
      <c r="G66" s="187">
        <f>F66*E66</f>
        <v>0</v>
      </c>
      <c r="H66" s="187"/>
      <c r="I66" s="187"/>
      <c r="J66" s="187"/>
      <c r="K66" s="187"/>
      <c r="L66" s="187"/>
      <c r="M66" s="187"/>
      <c r="N66" s="188"/>
      <c r="O66" s="188"/>
      <c r="P66" s="188"/>
      <c r="Q66" s="188"/>
      <c r="R66" s="188"/>
      <c r="S66" s="188"/>
      <c r="T66" s="189"/>
      <c r="U66" s="188"/>
      <c r="V66" s="190"/>
      <c r="W66" s="190"/>
      <c r="X66" s="190"/>
      <c r="Y66" s="190"/>
      <c r="Z66" s="190"/>
      <c r="AA66" s="190"/>
      <c r="AB66" s="190"/>
      <c r="AC66" s="190"/>
      <c r="AD66" s="190"/>
      <c r="AE66" s="190" t="s">
        <v>150</v>
      </c>
      <c r="AF66" s="190">
        <v>0</v>
      </c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</row>
    <row r="67" spans="1:60" ht="12.75" outlineLevel="1">
      <c r="A67" s="183"/>
      <c r="B67" s="183"/>
      <c r="C67" s="191" t="s">
        <v>213</v>
      </c>
      <c r="D67" s="192"/>
      <c r="E67" s="193">
        <v>34.7655</v>
      </c>
      <c r="F67" s="187"/>
      <c r="G67" s="187">
        <f>F67*E67</f>
        <v>0</v>
      </c>
      <c r="H67" s="187"/>
      <c r="I67" s="187"/>
      <c r="J67" s="187"/>
      <c r="K67" s="187"/>
      <c r="L67" s="187"/>
      <c r="M67" s="187"/>
      <c r="N67" s="188"/>
      <c r="O67" s="188"/>
      <c r="P67" s="188"/>
      <c r="Q67" s="188"/>
      <c r="R67" s="188"/>
      <c r="S67" s="188"/>
      <c r="T67" s="189"/>
      <c r="U67" s="188"/>
      <c r="V67" s="190"/>
      <c r="W67" s="190"/>
      <c r="X67" s="190"/>
      <c r="Y67" s="190"/>
      <c r="Z67" s="190"/>
      <c r="AA67" s="190"/>
      <c r="AB67" s="190"/>
      <c r="AC67" s="190"/>
      <c r="AD67" s="190"/>
      <c r="AE67" s="190" t="s">
        <v>150</v>
      </c>
      <c r="AF67" s="190">
        <v>0</v>
      </c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</row>
    <row r="68" spans="1:60" ht="12.75" outlineLevel="1">
      <c r="A68" s="183"/>
      <c r="B68" s="183"/>
      <c r="C68" s="191" t="s">
        <v>214</v>
      </c>
      <c r="D68" s="192"/>
      <c r="E68" s="193">
        <v>30.7065</v>
      </c>
      <c r="F68" s="187"/>
      <c r="G68" s="187">
        <f>F68*E68</f>
        <v>0</v>
      </c>
      <c r="H68" s="187"/>
      <c r="I68" s="187"/>
      <c r="J68" s="187"/>
      <c r="K68" s="187"/>
      <c r="L68" s="187"/>
      <c r="M68" s="187"/>
      <c r="N68" s="188"/>
      <c r="O68" s="188"/>
      <c r="P68" s="188"/>
      <c r="Q68" s="188"/>
      <c r="R68" s="188"/>
      <c r="S68" s="188"/>
      <c r="T68" s="189"/>
      <c r="U68" s="188"/>
      <c r="V68" s="190"/>
      <c r="W68" s="190"/>
      <c r="X68" s="190"/>
      <c r="Y68" s="190"/>
      <c r="Z68" s="190"/>
      <c r="AA68" s="190"/>
      <c r="AB68" s="190"/>
      <c r="AC68" s="190"/>
      <c r="AD68" s="190"/>
      <c r="AE68" s="190" t="s">
        <v>150</v>
      </c>
      <c r="AF68" s="190">
        <v>0</v>
      </c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</row>
    <row r="69" spans="1:60" ht="12.75" outlineLevel="1">
      <c r="A69" s="183"/>
      <c r="B69" s="183"/>
      <c r="C69" s="191" t="s">
        <v>215</v>
      </c>
      <c r="D69" s="192"/>
      <c r="E69" s="193">
        <v>51.9255</v>
      </c>
      <c r="F69" s="187"/>
      <c r="G69" s="187">
        <f>F69*E69</f>
        <v>0</v>
      </c>
      <c r="H69" s="187"/>
      <c r="I69" s="187"/>
      <c r="J69" s="187"/>
      <c r="K69" s="187"/>
      <c r="L69" s="187"/>
      <c r="M69" s="187"/>
      <c r="N69" s="188"/>
      <c r="O69" s="188"/>
      <c r="P69" s="188"/>
      <c r="Q69" s="188"/>
      <c r="R69" s="188"/>
      <c r="S69" s="188"/>
      <c r="T69" s="189"/>
      <c r="U69" s="188"/>
      <c r="V69" s="190"/>
      <c r="W69" s="190"/>
      <c r="X69" s="190"/>
      <c r="Y69" s="190"/>
      <c r="Z69" s="190"/>
      <c r="AA69" s="190"/>
      <c r="AB69" s="190"/>
      <c r="AC69" s="190"/>
      <c r="AD69" s="190"/>
      <c r="AE69" s="190" t="s">
        <v>150</v>
      </c>
      <c r="AF69" s="190">
        <v>0</v>
      </c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</row>
    <row r="70" spans="1:60" ht="12.75" outlineLevel="1">
      <c r="A70" s="183">
        <v>22</v>
      </c>
      <c r="B70" s="183" t="s">
        <v>216</v>
      </c>
      <c r="C70" s="184" t="s">
        <v>217</v>
      </c>
      <c r="D70" s="185" t="s">
        <v>153</v>
      </c>
      <c r="E70" s="186">
        <v>477.2206</v>
      </c>
      <c r="F70" s="187"/>
      <c r="G70" s="187">
        <f>F70*E70</f>
        <v>0</v>
      </c>
      <c r="H70" s="187">
        <v>19.84</v>
      </c>
      <c r="I70" s="187">
        <f>ROUND(E70*H70,2)</f>
        <v>9468.06</v>
      </c>
      <c r="J70" s="187">
        <v>110.16</v>
      </c>
      <c r="K70" s="187">
        <f>ROUND(E70*J70,2)</f>
        <v>52570.62</v>
      </c>
      <c r="L70" s="187">
        <v>21</v>
      </c>
      <c r="M70" s="187">
        <f>G70*(1+L70/100)</f>
        <v>0</v>
      </c>
      <c r="N70" s="188">
        <v>0.0042</v>
      </c>
      <c r="O70" s="188">
        <f>ROUND(E70*N70,5)</f>
        <v>2.00433</v>
      </c>
      <c r="P70" s="188">
        <v>0</v>
      </c>
      <c r="Q70" s="188">
        <f>ROUND(E70*P70,5)</f>
        <v>0</v>
      </c>
      <c r="R70" s="188"/>
      <c r="S70" s="188"/>
      <c r="T70" s="189">
        <v>0.245</v>
      </c>
      <c r="U70" s="188">
        <f>ROUND(E70*T70,2)</f>
        <v>116.92</v>
      </c>
      <c r="V70" s="190"/>
      <c r="W70" s="190"/>
      <c r="X70" s="190"/>
      <c r="Y70" s="190"/>
      <c r="Z70" s="190"/>
      <c r="AA70" s="190"/>
      <c r="AB70" s="190"/>
      <c r="AC70" s="190"/>
      <c r="AD70" s="190"/>
      <c r="AE70" s="190" t="s">
        <v>141</v>
      </c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</row>
    <row r="71" spans="1:60" ht="12.75" outlineLevel="1">
      <c r="A71" s="183"/>
      <c r="B71" s="183"/>
      <c r="C71" s="191" t="s">
        <v>201</v>
      </c>
      <c r="D71" s="192"/>
      <c r="E71" s="193">
        <v>21.9945</v>
      </c>
      <c r="F71" s="187"/>
      <c r="G71" s="187"/>
      <c r="H71" s="187"/>
      <c r="I71" s="187"/>
      <c r="J71" s="187"/>
      <c r="K71" s="187"/>
      <c r="L71" s="187"/>
      <c r="M71" s="187"/>
      <c r="N71" s="188"/>
      <c r="O71" s="188"/>
      <c r="P71" s="188"/>
      <c r="Q71" s="188"/>
      <c r="R71" s="188"/>
      <c r="S71" s="188"/>
      <c r="T71" s="189"/>
      <c r="U71" s="188"/>
      <c r="V71" s="190"/>
      <c r="W71" s="190"/>
      <c r="X71" s="190"/>
      <c r="Y71" s="190"/>
      <c r="Z71" s="190"/>
      <c r="AA71" s="190"/>
      <c r="AB71" s="190"/>
      <c r="AC71" s="190"/>
      <c r="AD71" s="190"/>
      <c r="AE71" s="190" t="s">
        <v>150</v>
      </c>
      <c r="AF71" s="190">
        <v>0</v>
      </c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</row>
    <row r="72" spans="1:60" ht="12.75" outlineLevel="1">
      <c r="A72" s="183"/>
      <c r="B72" s="183"/>
      <c r="C72" s="191" t="s">
        <v>202</v>
      </c>
      <c r="D72" s="192"/>
      <c r="E72" s="193">
        <v>38.1975</v>
      </c>
      <c r="F72" s="187"/>
      <c r="G72" s="187"/>
      <c r="H72" s="187"/>
      <c r="I72" s="187"/>
      <c r="J72" s="187"/>
      <c r="K72" s="187"/>
      <c r="L72" s="187"/>
      <c r="M72" s="187"/>
      <c r="N72" s="188"/>
      <c r="O72" s="188"/>
      <c r="P72" s="188"/>
      <c r="Q72" s="188"/>
      <c r="R72" s="188"/>
      <c r="S72" s="188"/>
      <c r="T72" s="189"/>
      <c r="U72" s="188"/>
      <c r="V72" s="190"/>
      <c r="W72" s="190"/>
      <c r="X72" s="190"/>
      <c r="Y72" s="190"/>
      <c r="Z72" s="190"/>
      <c r="AA72" s="190"/>
      <c r="AB72" s="190"/>
      <c r="AC72" s="190"/>
      <c r="AD72" s="190"/>
      <c r="AE72" s="190" t="s">
        <v>150</v>
      </c>
      <c r="AF72" s="190">
        <v>0</v>
      </c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</row>
    <row r="73" spans="1:60" ht="12.75" outlineLevel="1">
      <c r="A73" s="183"/>
      <c r="B73" s="183"/>
      <c r="C73" s="191" t="s">
        <v>203</v>
      </c>
      <c r="D73" s="192"/>
      <c r="E73" s="193">
        <v>20.823</v>
      </c>
      <c r="F73" s="187"/>
      <c r="G73" s="187"/>
      <c r="H73" s="187"/>
      <c r="I73" s="187"/>
      <c r="J73" s="187"/>
      <c r="K73" s="187"/>
      <c r="L73" s="187"/>
      <c r="M73" s="187"/>
      <c r="N73" s="188"/>
      <c r="O73" s="188"/>
      <c r="P73" s="188"/>
      <c r="Q73" s="188"/>
      <c r="R73" s="188"/>
      <c r="S73" s="188"/>
      <c r="T73" s="189"/>
      <c r="U73" s="188"/>
      <c r="V73" s="190"/>
      <c r="W73" s="190"/>
      <c r="X73" s="190"/>
      <c r="Y73" s="190"/>
      <c r="Z73" s="190"/>
      <c r="AA73" s="190"/>
      <c r="AB73" s="190"/>
      <c r="AC73" s="190"/>
      <c r="AD73" s="190"/>
      <c r="AE73" s="190" t="s">
        <v>150</v>
      </c>
      <c r="AF73" s="190">
        <v>0</v>
      </c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190"/>
    </row>
    <row r="74" spans="1:60" ht="12.75" outlineLevel="1">
      <c r="A74" s="183"/>
      <c r="B74" s="183"/>
      <c r="C74" s="191" t="s">
        <v>204</v>
      </c>
      <c r="D74" s="192"/>
      <c r="E74" s="193">
        <v>21.0705</v>
      </c>
      <c r="F74" s="187"/>
      <c r="G74" s="187"/>
      <c r="H74" s="187"/>
      <c r="I74" s="187"/>
      <c r="J74" s="187"/>
      <c r="K74" s="187"/>
      <c r="L74" s="187"/>
      <c r="M74" s="187"/>
      <c r="N74" s="188"/>
      <c r="O74" s="188"/>
      <c r="P74" s="188"/>
      <c r="Q74" s="188"/>
      <c r="R74" s="188"/>
      <c r="S74" s="188"/>
      <c r="T74" s="189"/>
      <c r="U74" s="188"/>
      <c r="V74" s="190"/>
      <c r="W74" s="190"/>
      <c r="X74" s="190"/>
      <c r="Y74" s="190"/>
      <c r="Z74" s="190"/>
      <c r="AA74" s="190"/>
      <c r="AB74" s="190"/>
      <c r="AC74" s="190"/>
      <c r="AD74" s="190"/>
      <c r="AE74" s="190" t="s">
        <v>150</v>
      </c>
      <c r="AF74" s="190">
        <v>0</v>
      </c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190"/>
    </row>
    <row r="75" spans="1:60" ht="12.75" outlineLevel="1">
      <c r="A75" s="183"/>
      <c r="B75" s="183"/>
      <c r="C75" s="191" t="s">
        <v>205</v>
      </c>
      <c r="D75" s="192"/>
      <c r="E75" s="193">
        <v>23.6115</v>
      </c>
      <c r="F75" s="187"/>
      <c r="G75" s="187"/>
      <c r="H75" s="187"/>
      <c r="I75" s="187"/>
      <c r="J75" s="187"/>
      <c r="K75" s="187"/>
      <c r="L75" s="187"/>
      <c r="M75" s="187"/>
      <c r="N75" s="188"/>
      <c r="O75" s="188"/>
      <c r="P75" s="188"/>
      <c r="Q75" s="188"/>
      <c r="R75" s="188"/>
      <c r="S75" s="188"/>
      <c r="T75" s="189"/>
      <c r="U75" s="188"/>
      <c r="V75" s="190"/>
      <c r="W75" s="190"/>
      <c r="X75" s="190"/>
      <c r="Y75" s="190"/>
      <c r="Z75" s="190"/>
      <c r="AA75" s="190"/>
      <c r="AB75" s="190"/>
      <c r="AC75" s="190"/>
      <c r="AD75" s="190"/>
      <c r="AE75" s="190" t="s">
        <v>150</v>
      </c>
      <c r="AF75" s="190">
        <v>0</v>
      </c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</row>
    <row r="76" spans="1:60" ht="12.75" outlineLevel="1">
      <c r="A76" s="183"/>
      <c r="B76" s="183"/>
      <c r="C76" s="191" t="s">
        <v>206</v>
      </c>
      <c r="D76" s="192"/>
      <c r="E76" s="193">
        <v>42.9495</v>
      </c>
      <c r="F76" s="187"/>
      <c r="G76" s="187"/>
      <c r="H76" s="187"/>
      <c r="I76" s="187"/>
      <c r="J76" s="187"/>
      <c r="K76" s="187"/>
      <c r="L76" s="187"/>
      <c r="M76" s="187"/>
      <c r="N76" s="188"/>
      <c r="O76" s="188"/>
      <c r="P76" s="188"/>
      <c r="Q76" s="188"/>
      <c r="R76" s="188"/>
      <c r="S76" s="188"/>
      <c r="T76" s="189"/>
      <c r="U76" s="188"/>
      <c r="V76" s="190"/>
      <c r="W76" s="190"/>
      <c r="X76" s="190"/>
      <c r="Y76" s="190"/>
      <c r="Z76" s="190"/>
      <c r="AA76" s="190"/>
      <c r="AB76" s="190"/>
      <c r="AC76" s="190"/>
      <c r="AD76" s="190"/>
      <c r="AE76" s="190" t="s">
        <v>150</v>
      </c>
      <c r="AF76" s="190">
        <v>0</v>
      </c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</row>
    <row r="77" spans="1:60" ht="12.75" outlineLevel="1">
      <c r="A77" s="183"/>
      <c r="B77" s="183"/>
      <c r="C77" s="191" t="s">
        <v>207</v>
      </c>
      <c r="D77" s="192"/>
      <c r="E77" s="193">
        <v>40.491</v>
      </c>
      <c r="F77" s="187"/>
      <c r="G77" s="187"/>
      <c r="H77" s="187"/>
      <c r="I77" s="187"/>
      <c r="J77" s="187"/>
      <c r="K77" s="187"/>
      <c r="L77" s="187"/>
      <c r="M77" s="187"/>
      <c r="N77" s="188"/>
      <c r="O77" s="188"/>
      <c r="P77" s="188"/>
      <c r="Q77" s="188"/>
      <c r="R77" s="188"/>
      <c r="S77" s="188"/>
      <c r="T77" s="189"/>
      <c r="U77" s="188"/>
      <c r="V77" s="190"/>
      <c r="W77" s="190"/>
      <c r="X77" s="190"/>
      <c r="Y77" s="190"/>
      <c r="Z77" s="190"/>
      <c r="AA77" s="190"/>
      <c r="AB77" s="190"/>
      <c r="AC77" s="190"/>
      <c r="AD77" s="190"/>
      <c r="AE77" s="190" t="s">
        <v>150</v>
      </c>
      <c r="AF77" s="190">
        <v>0</v>
      </c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</row>
    <row r="78" spans="1:60" ht="12.75" outlineLevel="1">
      <c r="A78" s="183"/>
      <c r="B78" s="183"/>
      <c r="C78" s="191" t="s">
        <v>208</v>
      </c>
      <c r="D78" s="192"/>
      <c r="E78" s="193">
        <v>32.1585</v>
      </c>
      <c r="F78" s="187"/>
      <c r="G78" s="187"/>
      <c r="H78" s="187"/>
      <c r="I78" s="187"/>
      <c r="J78" s="187"/>
      <c r="K78" s="187"/>
      <c r="L78" s="187"/>
      <c r="M78" s="187"/>
      <c r="N78" s="188"/>
      <c r="O78" s="188"/>
      <c r="P78" s="188"/>
      <c r="Q78" s="188"/>
      <c r="R78" s="188"/>
      <c r="S78" s="188"/>
      <c r="T78" s="189"/>
      <c r="U78" s="188"/>
      <c r="V78" s="190"/>
      <c r="W78" s="190"/>
      <c r="X78" s="190"/>
      <c r="Y78" s="190"/>
      <c r="Z78" s="190"/>
      <c r="AA78" s="190"/>
      <c r="AB78" s="190"/>
      <c r="AC78" s="190"/>
      <c r="AD78" s="190"/>
      <c r="AE78" s="190" t="s">
        <v>150</v>
      </c>
      <c r="AF78" s="190">
        <v>0</v>
      </c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</row>
    <row r="79" spans="1:60" ht="12.75" outlineLevel="1">
      <c r="A79" s="183"/>
      <c r="B79" s="183"/>
      <c r="C79" s="191" t="s">
        <v>209</v>
      </c>
      <c r="D79" s="192"/>
      <c r="E79" s="193">
        <v>36.0195</v>
      </c>
      <c r="F79" s="187"/>
      <c r="G79" s="187"/>
      <c r="H79" s="187"/>
      <c r="I79" s="187"/>
      <c r="J79" s="187"/>
      <c r="K79" s="187"/>
      <c r="L79" s="187"/>
      <c r="M79" s="187"/>
      <c r="N79" s="188"/>
      <c r="O79" s="188"/>
      <c r="P79" s="188"/>
      <c r="Q79" s="188"/>
      <c r="R79" s="188"/>
      <c r="S79" s="188"/>
      <c r="T79" s="189"/>
      <c r="U79" s="188"/>
      <c r="V79" s="190"/>
      <c r="W79" s="190"/>
      <c r="X79" s="190"/>
      <c r="Y79" s="190"/>
      <c r="Z79" s="190"/>
      <c r="AA79" s="190"/>
      <c r="AB79" s="190"/>
      <c r="AC79" s="190"/>
      <c r="AD79" s="190"/>
      <c r="AE79" s="190" t="s">
        <v>150</v>
      </c>
      <c r="AF79" s="190">
        <v>0</v>
      </c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</row>
    <row r="80" spans="1:60" ht="12.75" outlineLevel="1">
      <c r="A80" s="183"/>
      <c r="B80" s="183"/>
      <c r="C80" s="191" t="s">
        <v>210</v>
      </c>
      <c r="D80" s="192"/>
      <c r="E80" s="193">
        <v>57.255</v>
      </c>
      <c r="F80" s="187"/>
      <c r="G80" s="187"/>
      <c r="H80" s="187"/>
      <c r="I80" s="187"/>
      <c r="J80" s="187"/>
      <c r="K80" s="187"/>
      <c r="L80" s="187"/>
      <c r="M80" s="187"/>
      <c r="N80" s="188"/>
      <c r="O80" s="188"/>
      <c r="P80" s="188"/>
      <c r="Q80" s="188"/>
      <c r="R80" s="188"/>
      <c r="S80" s="188"/>
      <c r="T80" s="189"/>
      <c r="U80" s="188"/>
      <c r="V80" s="190"/>
      <c r="W80" s="190"/>
      <c r="X80" s="190"/>
      <c r="Y80" s="190"/>
      <c r="Z80" s="190"/>
      <c r="AA80" s="190"/>
      <c r="AB80" s="190"/>
      <c r="AC80" s="190"/>
      <c r="AD80" s="190"/>
      <c r="AE80" s="190" t="s">
        <v>150</v>
      </c>
      <c r="AF80" s="190">
        <v>0</v>
      </c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</row>
    <row r="81" spans="1:60" ht="12.75" outlineLevel="1">
      <c r="A81" s="183"/>
      <c r="B81" s="183"/>
      <c r="C81" s="191" t="s">
        <v>211</v>
      </c>
      <c r="D81" s="192"/>
      <c r="E81" s="193">
        <v>40.4085</v>
      </c>
      <c r="F81" s="187"/>
      <c r="G81" s="187"/>
      <c r="H81" s="187"/>
      <c r="I81" s="187"/>
      <c r="J81" s="187"/>
      <c r="K81" s="187"/>
      <c r="L81" s="187"/>
      <c r="M81" s="187"/>
      <c r="N81" s="188"/>
      <c r="O81" s="188"/>
      <c r="P81" s="188"/>
      <c r="Q81" s="188"/>
      <c r="R81" s="188"/>
      <c r="S81" s="188"/>
      <c r="T81" s="189"/>
      <c r="U81" s="188"/>
      <c r="V81" s="190"/>
      <c r="W81" s="190"/>
      <c r="X81" s="190"/>
      <c r="Y81" s="190"/>
      <c r="Z81" s="190"/>
      <c r="AA81" s="190"/>
      <c r="AB81" s="190"/>
      <c r="AC81" s="190"/>
      <c r="AD81" s="190"/>
      <c r="AE81" s="190" t="s">
        <v>150</v>
      </c>
      <c r="AF81" s="190">
        <v>0</v>
      </c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  <c r="BG81" s="190"/>
      <c r="BH81" s="190"/>
    </row>
    <row r="82" spans="1:60" ht="12.75" outlineLevel="1">
      <c r="A82" s="183"/>
      <c r="B82" s="183"/>
      <c r="C82" s="191" t="s">
        <v>212</v>
      </c>
      <c r="D82" s="192"/>
      <c r="E82" s="193">
        <v>35.6565</v>
      </c>
      <c r="F82" s="187"/>
      <c r="G82" s="187"/>
      <c r="H82" s="187"/>
      <c r="I82" s="187"/>
      <c r="J82" s="187"/>
      <c r="K82" s="187"/>
      <c r="L82" s="187"/>
      <c r="M82" s="187"/>
      <c r="N82" s="188"/>
      <c r="O82" s="188"/>
      <c r="P82" s="188"/>
      <c r="Q82" s="188"/>
      <c r="R82" s="188"/>
      <c r="S82" s="188"/>
      <c r="T82" s="189"/>
      <c r="U82" s="188"/>
      <c r="V82" s="190"/>
      <c r="W82" s="190"/>
      <c r="X82" s="190"/>
      <c r="Y82" s="190"/>
      <c r="Z82" s="190"/>
      <c r="AA82" s="190"/>
      <c r="AB82" s="190"/>
      <c r="AC82" s="190"/>
      <c r="AD82" s="190"/>
      <c r="AE82" s="190" t="s">
        <v>150</v>
      </c>
      <c r="AF82" s="190">
        <v>0</v>
      </c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  <c r="BG82" s="190"/>
      <c r="BH82" s="190"/>
    </row>
    <row r="83" spans="1:60" ht="12.75" outlineLevel="1">
      <c r="A83" s="183"/>
      <c r="B83" s="183"/>
      <c r="C83" s="191" t="s">
        <v>213</v>
      </c>
      <c r="D83" s="192"/>
      <c r="E83" s="193">
        <v>34.7655</v>
      </c>
      <c r="F83" s="187"/>
      <c r="G83" s="187"/>
      <c r="H83" s="187"/>
      <c r="I83" s="187"/>
      <c r="J83" s="187"/>
      <c r="K83" s="187"/>
      <c r="L83" s="187"/>
      <c r="M83" s="187"/>
      <c r="N83" s="188"/>
      <c r="O83" s="188"/>
      <c r="P83" s="188"/>
      <c r="Q83" s="188"/>
      <c r="R83" s="188"/>
      <c r="S83" s="188"/>
      <c r="T83" s="189"/>
      <c r="U83" s="188"/>
      <c r="V83" s="190"/>
      <c r="W83" s="190"/>
      <c r="X83" s="190"/>
      <c r="Y83" s="190"/>
      <c r="Z83" s="190"/>
      <c r="AA83" s="190"/>
      <c r="AB83" s="190"/>
      <c r="AC83" s="190"/>
      <c r="AD83" s="190"/>
      <c r="AE83" s="190" t="s">
        <v>150</v>
      </c>
      <c r="AF83" s="190">
        <v>0</v>
      </c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</row>
    <row r="84" spans="1:60" ht="12.75" outlineLevel="1">
      <c r="A84" s="183"/>
      <c r="B84" s="183"/>
      <c r="C84" s="191" t="s">
        <v>214</v>
      </c>
      <c r="D84" s="192"/>
      <c r="E84" s="193">
        <v>30.7065</v>
      </c>
      <c r="F84" s="187"/>
      <c r="G84" s="187"/>
      <c r="H84" s="187"/>
      <c r="I84" s="187"/>
      <c r="J84" s="187"/>
      <c r="K84" s="187"/>
      <c r="L84" s="187"/>
      <c r="M84" s="187"/>
      <c r="N84" s="188"/>
      <c r="O84" s="188"/>
      <c r="P84" s="188"/>
      <c r="Q84" s="188"/>
      <c r="R84" s="188"/>
      <c r="S84" s="188"/>
      <c r="T84" s="189"/>
      <c r="U84" s="188"/>
      <c r="V84" s="190"/>
      <c r="W84" s="190"/>
      <c r="X84" s="190"/>
      <c r="Y84" s="190"/>
      <c r="Z84" s="190"/>
      <c r="AA84" s="190"/>
      <c r="AB84" s="190"/>
      <c r="AC84" s="190"/>
      <c r="AD84" s="190"/>
      <c r="AE84" s="190" t="s">
        <v>150</v>
      </c>
      <c r="AF84" s="190">
        <v>0</v>
      </c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</row>
    <row r="85" spans="1:60" ht="12.75" outlineLevel="1">
      <c r="A85" s="183"/>
      <c r="B85" s="183"/>
      <c r="C85" s="191" t="s">
        <v>215</v>
      </c>
      <c r="D85" s="192"/>
      <c r="E85" s="193">
        <v>51.9255</v>
      </c>
      <c r="F85" s="187"/>
      <c r="G85" s="187"/>
      <c r="H85" s="187"/>
      <c r="I85" s="187"/>
      <c r="J85" s="187"/>
      <c r="K85" s="187"/>
      <c r="L85" s="187"/>
      <c r="M85" s="187"/>
      <c r="N85" s="188"/>
      <c r="O85" s="188"/>
      <c r="P85" s="188"/>
      <c r="Q85" s="188"/>
      <c r="R85" s="188"/>
      <c r="S85" s="188"/>
      <c r="T85" s="189"/>
      <c r="U85" s="188"/>
      <c r="V85" s="190"/>
      <c r="W85" s="190"/>
      <c r="X85" s="190"/>
      <c r="Y85" s="190"/>
      <c r="Z85" s="190"/>
      <c r="AA85" s="190"/>
      <c r="AB85" s="190"/>
      <c r="AC85" s="190"/>
      <c r="AD85" s="190"/>
      <c r="AE85" s="190" t="s">
        <v>150</v>
      </c>
      <c r="AF85" s="190">
        <v>0</v>
      </c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</row>
    <row r="86" spans="1:60" ht="12.75" outlineLevel="1">
      <c r="A86" s="183"/>
      <c r="B86" s="183"/>
      <c r="C86" s="191" t="s">
        <v>218</v>
      </c>
      <c r="D86" s="192"/>
      <c r="E86" s="193">
        <v>-8.832</v>
      </c>
      <c r="F86" s="187"/>
      <c r="G86" s="187"/>
      <c r="H86" s="187"/>
      <c r="I86" s="187"/>
      <c r="J86" s="187"/>
      <c r="K86" s="187"/>
      <c r="L86" s="187"/>
      <c r="M86" s="187"/>
      <c r="N86" s="188"/>
      <c r="O86" s="188"/>
      <c r="P86" s="188"/>
      <c r="Q86" s="188"/>
      <c r="R86" s="188"/>
      <c r="S86" s="188"/>
      <c r="T86" s="189"/>
      <c r="U86" s="188"/>
      <c r="V86" s="190"/>
      <c r="W86" s="190"/>
      <c r="X86" s="190"/>
      <c r="Y86" s="190"/>
      <c r="Z86" s="190"/>
      <c r="AA86" s="190"/>
      <c r="AB86" s="190"/>
      <c r="AC86" s="190"/>
      <c r="AD86" s="190"/>
      <c r="AE86" s="190" t="s">
        <v>150</v>
      </c>
      <c r="AF86" s="190">
        <v>0</v>
      </c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</row>
    <row r="87" spans="1:60" ht="12.75" outlineLevel="1">
      <c r="A87" s="183"/>
      <c r="B87" s="183"/>
      <c r="C87" s="191" t="s">
        <v>219</v>
      </c>
      <c r="D87" s="192"/>
      <c r="E87" s="193">
        <v>-14.6363</v>
      </c>
      <c r="F87" s="187"/>
      <c r="G87" s="187"/>
      <c r="H87" s="187"/>
      <c r="I87" s="187"/>
      <c r="J87" s="187"/>
      <c r="K87" s="187"/>
      <c r="L87" s="187"/>
      <c r="M87" s="187"/>
      <c r="N87" s="188"/>
      <c r="O87" s="188"/>
      <c r="P87" s="188"/>
      <c r="Q87" s="188"/>
      <c r="R87" s="188"/>
      <c r="S87" s="188"/>
      <c r="T87" s="189"/>
      <c r="U87" s="188"/>
      <c r="V87" s="190"/>
      <c r="W87" s="190"/>
      <c r="X87" s="190"/>
      <c r="Y87" s="190"/>
      <c r="Z87" s="190"/>
      <c r="AA87" s="190"/>
      <c r="AB87" s="190"/>
      <c r="AC87" s="190"/>
      <c r="AD87" s="190"/>
      <c r="AE87" s="190" t="s">
        <v>150</v>
      </c>
      <c r="AF87" s="190">
        <v>0</v>
      </c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0"/>
      <c r="BC87" s="190"/>
      <c r="BD87" s="190"/>
      <c r="BE87" s="190"/>
      <c r="BF87" s="190"/>
      <c r="BG87" s="190"/>
      <c r="BH87" s="190"/>
    </row>
    <row r="88" spans="1:60" ht="12.75" outlineLevel="1">
      <c r="A88" s="183"/>
      <c r="B88" s="183"/>
      <c r="C88" s="191" t="s">
        <v>220</v>
      </c>
      <c r="D88" s="192"/>
      <c r="E88" s="193">
        <v>-27.3441</v>
      </c>
      <c r="F88" s="187"/>
      <c r="G88" s="187"/>
      <c r="H88" s="187"/>
      <c r="I88" s="187"/>
      <c r="J88" s="187"/>
      <c r="K88" s="187"/>
      <c r="L88" s="187"/>
      <c r="M88" s="187"/>
      <c r="N88" s="188"/>
      <c r="O88" s="188"/>
      <c r="P88" s="188"/>
      <c r="Q88" s="188"/>
      <c r="R88" s="188"/>
      <c r="S88" s="188"/>
      <c r="T88" s="189"/>
      <c r="U88" s="188"/>
      <c r="V88" s="190"/>
      <c r="W88" s="190"/>
      <c r="X88" s="190"/>
      <c r="Y88" s="190"/>
      <c r="Z88" s="190"/>
      <c r="AA88" s="190"/>
      <c r="AB88" s="190"/>
      <c r="AC88" s="190"/>
      <c r="AD88" s="190"/>
      <c r="AE88" s="190" t="s">
        <v>150</v>
      </c>
      <c r="AF88" s="190">
        <v>0</v>
      </c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190"/>
      <c r="AX88" s="190"/>
      <c r="AY88" s="190"/>
      <c r="AZ88" s="190"/>
      <c r="BA88" s="190"/>
      <c r="BB88" s="190"/>
      <c r="BC88" s="190"/>
      <c r="BD88" s="190"/>
      <c r="BE88" s="190"/>
      <c r="BF88" s="190"/>
      <c r="BG88" s="190"/>
      <c r="BH88" s="190"/>
    </row>
    <row r="89" spans="1:31" ht="12.75">
      <c r="A89" s="194" t="s">
        <v>133</v>
      </c>
      <c r="B89" s="194" t="s">
        <v>64</v>
      </c>
      <c r="C89" s="195" t="s">
        <v>221</v>
      </c>
      <c r="D89" s="196"/>
      <c r="E89" s="197"/>
      <c r="F89" s="198"/>
      <c r="G89" s="198">
        <f>SUMIF(AE90:AE91,"&lt;&gt;NOR",G90:G91)</f>
        <v>0</v>
      </c>
      <c r="H89" s="198"/>
      <c r="I89" s="198">
        <f>SUM(I90:I91)</f>
        <v>13751.02</v>
      </c>
      <c r="J89" s="198"/>
      <c r="K89" s="198">
        <f>SUM(K90:K91)</f>
        <v>137451.11</v>
      </c>
      <c r="L89" s="198"/>
      <c r="M89" s="198">
        <f>SUM(M90:M91)</f>
        <v>0</v>
      </c>
      <c r="N89" s="199"/>
      <c r="O89" s="199">
        <f>SUM(O90:O91)</f>
        <v>8.68468</v>
      </c>
      <c r="P89" s="199"/>
      <c r="Q89" s="199">
        <f>SUM(Q90:Q91)</f>
        <v>6.56687</v>
      </c>
      <c r="R89" s="199"/>
      <c r="S89" s="199"/>
      <c r="T89" s="200"/>
      <c r="U89" s="199">
        <f>SUM(U90:U91)</f>
        <v>307.62</v>
      </c>
      <c r="AE89" t="s">
        <v>134</v>
      </c>
    </row>
    <row r="90" spans="1:60" ht="22.5" outlineLevel="1">
      <c r="A90" s="183">
        <v>23</v>
      </c>
      <c r="B90" s="183" t="s">
        <v>222</v>
      </c>
      <c r="C90" s="184" t="s">
        <v>223</v>
      </c>
      <c r="D90" s="185" t="s">
        <v>153</v>
      </c>
      <c r="E90" s="186">
        <v>328.3434</v>
      </c>
      <c r="F90" s="187"/>
      <c r="G90" s="187">
        <f>F90*E90</f>
        <v>0</v>
      </c>
      <c r="H90" s="187">
        <v>41.88</v>
      </c>
      <c r="I90" s="187">
        <f>ROUND(E90*H90,2)</f>
        <v>13751.02</v>
      </c>
      <c r="J90" s="187">
        <v>418.62</v>
      </c>
      <c r="K90" s="187">
        <f>ROUND(E90*J90,2)</f>
        <v>137451.11</v>
      </c>
      <c r="L90" s="187">
        <v>21</v>
      </c>
      <c r="M90" s="187">
        <f>G90*(1+L90/100)</f>
        <v>0</v>
      </c>
      <c r="N90" s="188">
        <v>0.02645</v>
      </c>
      <c r="O90" s="188">
        <f>ROUND(E90*N90,5)</f>
        <v>8.68468</v>
      </c>
      <c r="P90" s="188">
        <v>0.02</v>
      </c>
      <c r="Q90" s="188">
        <f>ROUND(E90*P90,5)</f>
        <v>6.56687</v>
      </c>
      <c r="R90" s="188"/>
      <c r="S90" s="188"/>
      <c r="T90" s="189">
        <v>0.9369</v>
      </c>
      <c r="U90" s="188">
        <f>ROUND(E90*T90,2)</f>
        <v>307.62</v>
      </c>
      <c r="V90" s="190"/>
      <c r="W90" s="190"/>
      <c r="X90" s="190"/>
      <c r="Y90" s="190"/>
      <c r="Z90" s="190"/>
      <c r="AA90" s="190"/>
      <c r="AB90" s="190"/>
      <c r="AC90" s="190"/>
      <c r="AD90" s="190"/>
      <c r="AE90" s="190" t="s">
        <v>138</v>
      </c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0"/>
      <c r="AV90" s="190"/>
      <c r="AW90" s="190"/>
      <c r="AX90" s="190"/>
      <c r="AY90" s="190"/>
      <c r="AZ90" s="190"/>
      <c r="BA90" s="190"/>
      <c r="BB90" s="190"/>
      <c r="BC90" s="190"/>
      <c r="BD90" s="190"/>
      <c r="BE90" s="190"/>
      <c r="BF90" s="190"/>
      <c r="BG90" s="190"/>
      <c r="BH90" s="190"/>
    </row>
    <row r="91" spans="1:60" ht="45" outlineLevel="1">
      <c r="A91" s="183"/>
      <c r="B91" s="183"/>
      <c r="C91" s="191" t="s">
        <v>224</v>
      </c>
      <c r="D91" s="192"/>
      <c r="E91" s="193">
        <v>328.3434</v>
      </c>
      <c r="F91" s="187"/>
      <c r="G91" s="187"/>
      <c r="H91" s="187"/>
      <c r="I91" s="187"/>
      <c r="J91" s="187"/>
      <c r="K91" s="187"/>
      <c r="L91" s="187"/>
      <c r="M91" s="187"/>
      <c r="N91" s="188"/>
      <c r="O91" s="188"/>
      <c r="P91" s="188"/>
      <c r="Q91" s="188"/>
      <c r="R91" s="188"/>
      <c r="S91" s="188"/>
      <c r="T91" s="189"/>
      <c r="U91" s="188"/>
      <c r="V91" s="190"/>
      <c r="W91" s="190"/>
      <c r="X91" s="190"/>
      <c r="Y91" s="190"/>
      <c r="Z91" s="190"/>
      <c r="AA91" s="190"/>
      <c r="AB91" s="190"/>
      <c r="AC91" s="190"/>
      <c r="AD91" s="190"/>
      <c r="AE91" s="190" t="s">
        <v>150</v>
      </c>
      <c r="AF91" s="190">
        <v>0</v>
      </c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190"/>
      <c r="BA91" s="190"/>
      <c r="BB91" s="190"/>
      <c r="BC91" s="190"/>
      <c r="BD91" s="190"/>
      <c r="BE91" s="190"/>
      <c r="BF91" s="190"/>
      <c r="BG91" s="190"/>
      <c r="BH91" s="190"/>
    </row>
    <row r="92" spans="1:31" ht="12.75">
      <c r="A92" s="194" t="s">
        <v>133</v>
      </c>
      <c r="B92" s="194" t="s">
        <v>66</v>
      </c>
      <c r="C92" s="195" t="s">
        <v>67</v>
      </c>
      <c r="D92" s="196"/>
      <c r="E92" s="197"/>
      <c r="F92" s="198"/>
      <c r="G92" s="198">
        <f>SUMIF(AE93:AE102,"&lt;&gt;NOR",G93:G102)</f>
        <v>0</v>
      </c>
      <c r="H92" s="198"/>
      <c r="I92" s="198">
        <f>SUM(I93:I102)</f>
        <v>63906.37</v>
      </c>
      <c r="J92" s="198"/>
      <c r="K92" s="198">
        <f>SUM(K93:K102)</f>
        <v>51065.27</v>
      </c>
      <c r="L92" s="198"/>
      <c r="M92" s="198">
        <f>SUM(M93:M102)</f>
        <v>0</v>
      </c>
      <c r="N92" s="199"/>
      <c r="O92" s="199">
        <f>SUM(O93:O102)</f>
        <v>24.01214</v>
      </c>
      <c r="P92" s="199"/>
      <c r="Q92" s="199">
        <f>SUM(Q93:Q102)</f>
        <v>0</v>
      </c>
      <c r="R92" s="199"/>
      <c r="S92" s="199"/>
      <c r="T92" s="200"/>
      <c r="U92" s="199">
        <f>SUM(U93:U102)</f>
        <v>178.74</v>
      </c>
      <c r="AE92" t="s">
        <v>134</v>
      </c>
    </row>
    <row r="93" spans="1:60" ht="22.5" outlineLevel="1">
      <c r="A93" s="183">
        <v>24</v>
      </c>
      <c r="B93" s="183" t="s">
        <v>171</v>
      </c>
      <c r="C93" s="184" t="s">
        <v>225</v>
      </c>
      <c r="D93" s="185" t="s">
        <v>153</v>
      </c>
      <c r="E93" s="186">
        <v>218.28</v>
      </c>
      <c r="F93" s="187"/>
      <c r="G93" s="187">
        <f>F93*E93</f>
        <v>0</v>
      </c>
      <c r="H93" s="187">
        <v>55.57</v>
      </c>
      <c r="I93" s="187">
        <f>ROUND(E93*H93,2)</f>
        <v>12129.82</v>
      </c>
      <c r="J93" s="187">
        <v>44.43</v>
      </c>
      <c r="K93" s="187">
        <f>ROUND(E93*J93,2)</f>
        <v>9698.18</v>
      </c>
      <c r="L93" s="187">
        <v>21</v>
      </c>
      <c r="M93" s="187">
        <f>G93*(1+L93/100)</f>
        <v>0</v>
      </c>
      <c r="N93" s="188">
        <v>0.0293</v>
      </c>
      <c r="O93" s="188">
        <f>ROUND(E93*N93,5)</f>
        <v>6.3956</v>
      </c>
      <c r="P93" s="188">
        <v>0</v>
      </c>
      <c r="Q93" s="188">
        <f>ROUND(E93*P93,5)</f>
        <v>0</v>
      </c>
      <c r="R93" s="188"/>
      <c r="S93" s="188"/>
      <c r="T93" s="189">
        <v>0.3875</v>
      </c>
      <c r="U93" s="188">
        <f>ROUND(E93*T93,2)</f>
        <v>84.58</v>
      </c>
      <c r="V93" s="190"/>
      <c r="W93" s="190"/>
      <c r="X93" s="190"/>
      <c r="Y93" s="190"/>
      <c r="Z93" s="190"/>
      <c r="AA93" s="190"/>
      <c r="AB93" s="190"/>
      <c r="AC93" s="190"/>
      <c r="AD93" s="190"/>
      <c r="AE93" s="190" t="s">
        <v>141</v>
      </c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  <c r="BE93" s="190"/>
      <c r="BF93" s="190"/>
      <c r="BG93" s="190"/>
      <c r="BH93" s="190"/>
    </row>
    <row r="94" spans="1:60" ht="12.75" outlineLevel="1">
      <c r="A94" s="183"/>
      <c r="B94" s="183"/>
      <c r="C94" s="191" t="s">
        <v>226</v>
      </c>
      <c r="D94" s="192"/>
      <c r="E94" s="193">
        <v>139.63</v>
      </c>
      <c r="F94" s="187"/>
      <c r="G94" s="187">
        <f>F94*E94</f>
        <v>0</v>
      </c>
      <c r="H94" s="187"/>
      <c r="I94" s="187"/>
      <c r="J94" s="187"/>
      <c r="K94" s="187"/>
      <c r="L94" s="187"/>
      <c r="M94" s="187"/>
      <c r="N94" s="188"/>
      <c r="O94" s="188"/>
      <c r="P94" s="188"/>
      <c r="Q94" s="188"/>
      <c r="R94" s="188"/>
      <c r="S94" s="188"/>
      <c r="T94" s="189"/>
      <c r="U94" s="188"/>
      <c r="V94" s="190"/>
      <c r="W94" s="190"/>
      <c r="X94" s="190"/>
      <c r="Y94" s="190"/>
      <c r="Z94" s="190"/>
      <c r="AA94" s="190"/>
      <c r="AB94" s="190"/>
      <c r="AC94" s="190"/>
      <c r="AD94" s="190"/>
      <c r="AE94" s="190" t="s">
        <v>150</v>
      </c>
      <c r="AF94" s="190">
        <v>0</v>
      </c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0"/>
      <c r="BC94" s="190"/>
      <c r="BD94" s="190"/>
      <c r="BE94" s="190"/>
      <c r="BF94" s="190"/>
      <c r="BG94" s="190"/>
      <c r="BH94" s="190"/>
    </row>
    <row r="95" spans="1:60" ht="12.75" outlineLevel="1">
      <c r="A95" s="183"/>
      <c r="B95" s="183"/>
      <c r="C95" s="191" t="s">
        <v>227</v>
      </c>
      <c r="D95" s="192"/>
      <c r="E95" s="193">
        <v>32.15</v>
      </c>
      <c r="F95" s="187"/>
      <c r="G95" s="187">
        <f>F95*E95</f>
        <v>0</v>
      </c>
      <c r="H95" s="187"/>
      <c r="I95" s="187"/>
      <c r="J95" s="187"/>
      <c r="K95" s="187"/>
      <c r="L95" s="187"/>
      <c r="M95" s="187"/>
      <c r="N95" s="188"/>
      <c r="O95" s="188"/>
      <c r="P95" s="188"/>
      <c r="Q95" s="188"/>
      <c r="R95" s="188"/>
      <c r="S95" s="188"/>
      <c r="T95" s="189"/>
      <c r="U95" s="188"/>
      <c r="V95" s="190"/>
      <c r="W95" s="190"/>
      <c r="X95" s="190"/>
      <c r="Y95" s="190"/>
      <c r="Z95" s="190"/>
      <c r="AA95" s="190"/>
      <c r="AB95" s="190"/>
      <c r="AC95" s="190"/>
      <c r="AD95" s="190"/>
      <c r="AE95" s="190" t="s">
        <v>150</v>
      </c>
      <c r="AF95" s="190">
        <v>0</v>
      </c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0"/>
      <c r="AZ95" s="190"/>
      <c r="BA95" s="190"/>
      <c r="BB95" s="190"/>
      <c r="BC95" s="190"/>
      <c r="BD95" s="190"/>
      <c r="BE95" s="190"/>
      <c r="BF95" s="190"/>
      <c r="BG95" s="190"/>
      <c r="BH95" s="190"/>
    </row>
    <row r="96" spans="1:60" ht="12.75" outlineLevel="1">
      <c r="A96" s="183"/>
      <c r="B96" s="183"/>
      <c r="C96" s="191" t="s">
        <v>228</v>
      </c>
      <c r="D96" s="192"/>
      <c r="E96" s="193">
        <v>46.5</v>
      </c>
      <c r="F96" s="187"/>
      <c r="G96" s="187">
        <f>F96*E96</f>
        <v>0</v>
      </c>
      <c r="H96" s="187"/>
      <c r="I96" s="187"/>
      <c r="J96" s="187"/>
      <c r="K96" s="187"/>
      <c r="L96" s="187"/>
      <c r="M96" s="187"/>
      <c r="N96" s="188"/>
      <c r="O96" s="188"/>
      <c r="P96" s="188"/>
      <c r="Q96" s="188"/>
      <c r="R96" s="188"/>
      <c r="S96" s="188"/>
      <c r="T96" s="189"/>
      <c r="U96" s="188"/>
      <c r="V96" s="190"/>
      <c r="W96" s="190"/>
      <c r="X96" s="190"/>
      <c r="Y96" s="190"/>
      <c r="Z96" s="190"/>
      <c r="AA96" s="190"/>
      <c r="AB96" s="190"/>
      <c r="AC96" s="190"/>
      <c r="AD96" s="190"/>
      <c r="AE96" s="190" t="s">
        <v>150</v>
      </c>
      <c r="AF96" s="190">
        <v>0</v>
      </c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0"/>
      <c r="BC96" s="190"/>
      <c r="BD96" s="190"/>
      <c r="BE96" s="190"/>
      <c r="BF96" s="190"/>
      <c r="BG96" s="190"/>
      <c r="BH96" s="190"/>
    </row>
    <row r="97" spans="1:60" ht="22.5" outlineLevel="1">
      <c r="A97" s="183">
        <v>25</v>
      </c>
      <c r="B97" s="183" t="s">
        <v>229</v>
      </c>
      <c r="C97" s="184" t="s">
        <v>230</v>
      </c>
      <c r="D97" s="185" t="s">
        <v>153</v>
      </c>
      <c r="E97" s="186">
        <v>186.13</v>
      </c>
      <c r="F97" s="187"/>
      <c r="G97" s="187">
        <f>F97*E97</f>
        <v>0</v>
      </c>
      <c r="H97" s="187">
        <v>196.58</v>
      </c>
      <c r="I97" s="187">
        <f>ROUND(E97*H97,2)</f>
        <v>36589.44</v>
      </c>
      <c r="J97" s="187">
        <v>172.92</v>
      </c>
      <c r="K97" s="187">
        <f>ROUND(E97*J97,2)</f>
        <v>32185.6</v>
      </c>
      <c r="L97" s="187">
        <v>21</v>
      </c>
      <c r="M97" s="187">
        <f>G97*(1+L97/100)</f>
        <v>0</v>
      </c>
      <c r="N97" s="188">
        <v>0.0293</v>
      </c>
      <c r="O97" s="188">
        <f>ROUND(E97*N97,5)</f>
        <v>5.45361</v>
      </c>
      <c r="P97" s="188">
        <v>0</v>
      </c>
      <c r="Q97" s="188">
        <f>ROUND(E97*P97,5)</f>
        <v>0</v>
      </c>
      <c r="R97" s="188"/>
      <c r="S97" s="188"/>
      <c r="T97" s="189">
        <v>0.3875</v>
      </c>
      <c r="U97" s="188">
        <f>ROUND(E97*T97,2)</f>
        <v>72.13</v>
      </c>
      <c r="V97" s="190"/>
      <c r="W97" s="190"/>
      <c r="X97" s="190"/>
      <c r="Y97" s="190"/>
      <c r="Z97" s="190"/>
      <c r="AA97" s="190"/>
      <c r="AB97" s="190"/>
      <c r="AC97" s="190"/>
      <c r="AD97" s="190"/>
      <c r="AE97" s="190" t="s">
        <v>141</v>
      </c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0"/>
      <c r="BC97" s="190"/>
      <c r="BD97" s="190"/>
      <c r="BE97" s="190"/>
      <c r="BF97" s="190"/>
      <c r="BG97" s="190"/>
      <c r="BH97" s="190"/>
    </row>
    <row r="98" spans="1:60" ht="22.5" outlineLevel="1">
      <c r="A98" s="183">
        <v>26</v>
      </c>
      <c r="B98" s="183" t="s">
        <v>231</v>
      </c>
      <c r="C98" s="184" t="s">
        <v>232</v>
      </c>
      <c r="D98" s="185" t="s">
        <v>153</v>
      </c>
      <c r="E98" s="186">
        <v>32.15</v>
      </c>
      <c r="F98" s="187"/>
      <c r="G98" s="187">
        <f>F98*E98</f>
        <v>0</v>
      </c>
      <c r="H98" s="187">
        <v>116.77</v>
      </c>
      <c r="I98" s="187">
        <f>ROUND(E98*H98,2)</f>
        <v>3754.16</v>
      </c>
      <c r="J98" s="187">
        <v>153.73</v>
      </c>
      <c r="K98" s="187">
        <f>ROUND(E98*J98,2)</f>
        <v>4942.42</v>
      </c>
      <c r="L98" s="187">
        <v>21</v>
      </c>
      <c r="M98" s="187">
        <f>G98*(1+L98/100)</f>
        <v>0</v>
      </c>
      <c r="N98" s="188">
        <v>0.00646</v>
      </c>
      <c r="O98" s="188">
        <f>ROUND(E98*N98,5)</f>
        <v>0.20769</v>
      </c>
      <c r="P98" s="188">
        <v>0</v>
      </c>
      <c r="Q98" s="188">
        <f>ROUND(E98*P98,5)</f>
        <v>0</v>
      </c>
      <c r="R98" s="188"/>
      <c r="S98" s="188"/>
      <c r="T98" s="189">
        <v>0.344</v>
      </c>
      <c r="U98" s="188">
        <f>ROUND(E98*T98,2)</f>
        <v>11.06</v>
      </c>
      <c r="V98" s="190"/>
      <c r="W98" s="190"/>
      <c r="X98" s="190"/>
      <c r="Y98" s="190"/>
      <c r="Z98" s="190"/>
      <c r="AA98" s="190"/>
      <c r="AB98" s="190"/>
      <c r="AC98" s="190"/>
      <c r="AD98" s="190"/>
      <c r="AE98" s="190" t="s">
        <v>141</v>
      </c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0"/>
      <c r="AZ98" s="190"/>
      <c r="BA98" s="190"/>
      <c r="BB98" s="190"/>
      <c r="BC98" s="190"/>
      <c r="BD98" s="190"/>
      <c r="BE98" s="190"/>
      <c r="BF98" s="190"/>
      <c r="BG98" s="190"/>
      <c r="BH98" s="190"/>
    </row>
    <row r="99" spans="1:60" ht="12.75" outlineLevel="1">
      <c r="A99" s="183"/>
      <c r="B99" s="183"/>
      <c r="C99" s="191" t="s">
        <v>227</v>
      </c>
      <c r="D99" s="192"/>
      <c r="E99" s="193">
        <v>32.15</v>
      </c>
      <c r="F99" s="187"/>
      <c r="G99" s="187">
        <f>F99*E99</f>
        <v>0</v>
      </c>
      <c r="H99" s="187"/>
      <c r="I99" s="187"/>
      <c r="J99" s="187"/>
      <c r="K99" s="187"/>
      <c r="L99" s="187"/>
      <c r="M99" s="187"/>
      <c r="N99" s="188"/>
      <c r="O99" s="188"/>
      <c r="P99" s="188"/>
      <c r="Q99" s="188"/>
      <c r="R99" s="188"/>
      <c r="S99" s="188"/>
      <c r="T99" s="189"/>
      <c r="U99" s="188"/>
      <c r="V99" s="190"/>
      <c r="W99" s="190"/>
      <c r="X99" s="190"/>
      <c r="Y99" s="190"/>
      <c r="Z99" s="190"/>
      <c r="AA99" s="190"/>
      <c r="AB99" s="190"/>
      <c r="AC99" s="190"/>
      <c r="AD99" s="190"/>
      <c r="AE99" s="190" t="s">
        <v>150</v>
      </c>
      <c r="AF99" s="190">
        <v>0</v>
      </c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</row>
    <row r="100" spans="1:60" ht="12.75" outlineLevel="1">
      <c r="A100" s="183">
        <v>27</v>
      </c>
      <c r="B100" s="183" t="s">
        <v>233</v>
      </c>
      <c r="C100" s="184" t="s">
        <v>234</v>
      </c>
      <c r="D100" s="185" t="s">
        <v>235</v>
      </c>
      <c r="E100" s="186">
        <v>4.73475</v>
      </c>
      <c r="F100" s="187"/>
      <c r="G100" s="187">
        <f>F100*E100</f>
        <v>0</v>
      </c>
      <c r="H100" s="187">
        <v>2414.69</v>
      </c>
      <c r="I100" s="187">
        <f>ROUND(E100*H100,2)</f>
        <v>11432.95</v>
      </c>
      <c r="J100" s="187">
        <v>895.31</v>
      </c>
      <c r="K100" s="187">
        <f>ROUND(E100*J100,2)</f>
        <v>4239.07</v>
      </c>
      <c r="L100" s="187">
        <v>21</v>
      </c>
      <c r="M100" s="187">
        <f>G100*(1+L100/100)</f>
        <v>0</v>
      </c>
      <c r="N100" s="188">
        <v>2.525</v>
      </c>
      <c r="O100" s="188">
        <f>ROUND(E100*N100,5)</f>
        <v>11.95524</v>
      </c>
      <c r="P100" s="188">
        <v>0</v>
      </c>
      <c r="Q100" s="188">
        <f>ROUND(E100*P100,5)</f>
        <v>0</v>
      </c>
      <c r="R100" s="188"/>
      <c r="S100" s="188"/>
      <c r="T100" s="189">
        <v>2.317</v>
      </c>
      <c r="U100" s="188">
        <f>ROUND(E100*T100,2)</f>
        <v>10.97</v>
      </c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 t="s">
        <v>141</v>
      </c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</row>
    <row r="101" spans="1:60" ht="12.75" outlineLevel="1">
      <c r="A101" s="183"/>
      <c r="B101" s="183"/>
      <c r="C101" s="191" t="s">
        <v>236</v>
      </c>
      <c r="D101" s="192"/>
      <c r="E101" s="193">
        <v>5.43</v>
      </c>
      <c r="F101" s="187"/>
      <c r="G101" s="187"/>
      <c r="H101" s="187"/>
      <c r="I101" s="187"/>
      <c r="J101" s="187"/>
      <c r="K101" s="187"/>
      <c r="L101" s="187"/>
      <c r="M101" s="187"/>
      <c r="N101" s="188"/>
      <c r="O101" s="188"/>
      <c r="P101" s="188"/>
      <c r="Q101" s="188"/>
      <c r="R101" s="188"/>
      <c r="S101" s="188"/>
      <c r="T101" s="189"/>
      <c r="U101" s="188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 t="s">
        <v>150</v>
      </c>
      <c r="AF101" s="190">
        <v>0</v>
      </c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  <c r="BH101" s="190"/>
    </row>
    <row r="102" spans="1:60" ht="12.75" outlineLevel="1">
      <c r="A102" s="183"/>
      <c r="B102" s="183"/>
      <c r="C102" s="191" t="s">
        <v>237</v>
      </c>
      <c r="D102" s="192"/>
      <c r="E102" s="193">
        <v>-0.69525</v>
      </c>
      <c r="F102" s="187"/>
      <c r="G102" s="187"/>
      <c r="H102" s="187"/>
      <c r="I102" s="187"/>
      <c r="J102" s="187"/>
      <c r="K102" s="187"/>
      <c r="L102" s="187"/>
      <c r="M102" s="187"/>
      <c r="N102" s="188"/>
      <c r="O102" s="188"/>
      <c r="P102" s="188"/>
      <c r="Q102" s="188"/>
      <c r="R102" s="188"/>
      <c r="S102" s="188"/>
      <c r="T102" s="189"/>
      <c r="U102" s="188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 t="s">
        <v>150</v>
      </c>
      <c r="AF102" s="190">
        <v>0</v>
      </c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  <c r="AZ102" s="190"/>
      <c r="BA102" s="190"/>
      <c r="BB102" s="190"/>
      <c r="BC102" s="190"/>
      <c r="BD102" s="190"/>
      <c r="BE102" s="190"/>
      <c r="BF102" s="190"/>
      <c r="BG102" s="190"/>
      <c r="BH102" s="190"/>
    </row>
    <row r="103" spans="1:31" ht="12.75">
      <c r="A103" s="194" t="s">
        <v>133</v>
      </c>
      <c r="B103" s="194" t="s">
        <v>68</v>
      </c>
      <c r="C103" s="195" t="s">
        <v>69</v>
      </c>
      <c r="D103" s="196"/>
      <c r="E103" s="197"/>
      <c r="F103" s="198"/>
      <c r="G103" s="198">
        <f>SUMIF(AE104:AE106,"&lt;&gt;NOR",G104:G106)</f>
        <v>0</v>
      </c>
      <c r="H103" s="198"/>
      <c r="I103" s="198">
        <f>SUM(I104:I106)</f>
        <v>12021.46</v>
      </c>
      <c r="J103" s="198"/>
      <c r="K103" s="198">
        <f>SUM(K104:K106)</f>
        <v>23590.28</v>
      </c>
      <c r="L103" s="198"/>
      <c r="M103" s="198">
        <f>SUM(M104:M106)</f>
        <v>0</v>
      </c>
      <c r="N103" s="199"/>
      <c r="O103" s="199">
        <f>SUM(O104:O106)</f>
        <v>0.40271</v>
      </c>
      <c r="P103" s="199"/>
      <c r="Q103" s="199">
        <f>SUM(Q104:Q106)</f>
        <v>0</v>
      </c>
      <c r="R103" s="199"/>
      <c r="S103" s="199"/>
      <c r="T103" s="200"/>
      <c r="U103" s="199">
        <f>SUM(U104:U106)</f>
        <v>58.91</v>
      </c>
      <c r="AE103" t="s">
        <v>134</v>
      </c>
    </row>
    <row r="104" spans="1:60" ht="12.75" outlineLevel="1">
      <c r="A104" s="183">
        <v>28</v>
      </c>
      <c r="B104" s="183" t="s">
        <v>238</v>
      </c>
      <c r="C104" s="184" t="s">
        <v>239</v>
      </c>
      <c r="D104" s="185" t="s">
        <v>153</v>
      </c>
      <c r="E104" s="186">
        <v>332.82</v>
      </c>
      <c r="F104" s="187"/>
      <c r="G104" s="187">
        <f>F104*E104</f>
        <v>0</v>
      </c>
      <c r="H104" s="187">
        <v>36.12</v>
      </c>
      <c r="I104" s="187">
        <f>ROUND(E104*H104,2)</f>
        <v>12021.46</v>
      </c>
      <c r="J104" s="187">
        <v>70.88</v>
      </c>
      <c r="K104" s="187">
        <f>ROUND(E104*J104,2)</f>
        <v>23590.28</v>
      </c>
      <c r="L104" s="187">
        <v>21</v>
      </c>
      <c r="M104" s="187">
        <f>G104*(1+L104/100)</f>
        <v>0</v>
      </c>
      <c r="N104" s="188">
        <v>0.00121</v>
      </c>
      <c r="O104" s="188">
        <f>ROUND(E104*N104,5)</f>
        <v>0.40271</v>
      </c>
      <c r="P104" s="188">
        <v>0</v>
      </c>
      <c r="Q104" s="188">
        <f>ROUND(E104*P104,5)</f>
        <v>0</v>
      </c>
      <c r="R104" s="188"/>
      <c r="S104" s="188"/>
      <c r="T104" s="189">
        <v>0.177</v>
      </c>
      <c r="U104" s="188">
        <f>ROUND(E104*T104,2)</f>
        <v>58.91</v>
      </c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 t="s">
        <v>141</v>
      </c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0"/>
      <c r="AZ104" s="190"/>
      <c r="BA104" s="190"/>
      <c r="BB104" s="190"/>
      <c r="BC104" s="190"/>
      <c r="BD104" s="190"/>
      <c r="BE104" s="190"/>
      <c r="BF104" s="190"/>
      <c r="BG104" s="190"/>
      <c r="BH104" s="190"/>
    </row>
    <row r="105" spans="1:60" ht="12.75" outlineLevel="1">
      <c r="A105" s="183"/>
      <c r="B105" s="183"/>
      <c r="C105" s="191" t="s">
        <v>240</v>
      </c>
      <c r="D105" s="192"/>
      <c r="E105" s="193">
        <v>70</v>
      </c>
      <c r="F105" s="187"/>
      <c r="G105" s="187"/>
      <c r="H105" s="187"/>
      <c r="I105" s="187"/>
      <c r="J105" s="187"/>
      <c r="K105" s="187"/>
      <c r="L105" s="187"/>
      <c r="M105" s="187"/>
      <c r="N105" s="188"/>
      <c r="O105" s="188"/>
      <c r="P105" s="188"/>
      <c r="Q105" s="188"/>
      <c r="R105" s="188"/>
      <c r="S105" s="188"/>
      <c r="T105" s="189"/>
      <c r="U105" s="188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 t="s">
        <v>150</v>
      </c>
      <c r="AF105" s="190">
        <v>0</v>
      </c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  <c r="AW105" s="190"/>
      <c r="AX105" s="190"/>
      <c r="AY105" s="190"/>
      <c r="AZ105" s="190"/>
      <c r="BA105" s="190"/>
      <c r="BB105" s="190"/>
      <c r="BC105" s="190"/>
      <c r="BD105" s="190"/>
      <c r="BE105" s="190"/>
      <c r="BF105" s="190"/>
      <c r="BG105" s="190"/>
      <c r="BH105" s="190"/>
    </row>
    <row r="106" spans="1:60" ht="33.75" outlineLevel="1">
      <c r="A106" s="183"/>
      <c r="B106" s="183"/>
      <c r="C106" s="191" t="s">
        <v>241</v>
      </c>
      <c r="D106" s="192"/>
      <c r="E106" s="193">
        <v>262.82</v>
      </c>
      <c r="F106" s="187"/>
      <c r="G106" s="187"/>
      <c r="H106" s="187"/>
      <c r="I106" s="187"/>
      <c r="J106" s="187"/>
      <c r="K106" s="187"/>
      <c r="L106" s="187"/>
      <c r="M106" s="187"/>
      <c r="N106" s="188"/>
      <c r="O106" s="188"/>
      <c r="P106" s="188"/>
      <c r="Q106" s="188"/>
      <c r="R106" s="188"/>
      <c r="S106" s="188"/>
      <c r="T106" s="189"/>
      <c r="U106" s="188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 t="s">
        <v>150</v>
      </c>
      <c r="AF106" s="190">
        <v>0</v>
      </c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0"/>
      <c r="AZ106" s="190"/>
      <c r="BA106" s="190"/>
      <c r="BB106" s="190"/>
      <c r="BC106" s="190"/>
      <c r="BD106" s="190"/>
      <c r="BE106" s="190"/>
      <c r="BF106" s="190"/>
      <c r="BG106" s="190"/>
      <c r="BH106" s="190"/>
    </row>
    <row r="107" spans="1:31" ht="12.75">
      <c r="A107" s="194" t="s">
        <v>133</v>
      </c>
      <c r="B107" s="194" t="s">
        <v>70</v>
      </c>
      <c r="C107" s="195" t="s">
        <v>242</v>
      </c>
      <c r="D107" s="196"/>
      <c r="E107" s="197"/>
      <c r="F107" s="198"/>
      <c r="G107" s="198">
        <f>SUMIF(AE108:AE109,"&lt;&gt;NOR",G108:G109)</f>
        <v>0</v>
      </c>
      <c r="H107" s="198"/>
      <c r="I107" s="198">
        <f>SUM(I108:I109)</f>
        <v>1385.11</v>
      </c>
      <c r="J107" s="198"/>
      <c r="K107" s="198">
        <f>SUM(K108:K109)</f>
        <v>40477.7</v>
      </c>
      <c r="L107" s="198"/>
      <c r="M107" s="198">
        <f>SUM(M108:M109)</f>
        <v>0</v>
      </c>
      <c r="N107" s="199"/>
      <c r="O107" s="199">
        <f>SUM(O108:O109)</f>
        <v>0.07644</v>
      </c>
      <c r="P107" s="199"/>
      <c r="Q107" s="199">
        <f>SUM(Q108:Q109)</f>
        <v>0</v>
      </c>
      <c r="R107" s="199"/>
      <c r="S107" s="199"/>
      <c r="T107" s="200"/>
      <c r="U107" s="199">
        <f>SUM(U108:U109)</f>
        <v>107.26</v>
      </c>
      <c r="AE107" t="s">
        <v>134</v>
      </c>
    </row>
    <row r="108" spans="1:60" ht="12.75" outlineLevel="1">
      <c r="A108" s="183">
        <v>29</v>
      </c>
      <c r="B108" s="183" t="s">
        <v>243</v>
      </c>
      <c r="C108" s="184" t="s">
        <v>244</v>
      </c>
      <c r="D108" s="185" t="s">
        <v>153</v>
      </c>
      <c r="E108" s="186">
        <v>332.82</v>
      </c>
      <c r="F108" s="187"/>
      <c r="G108" s="187">
        <f>F108*E108</f>
        <v>0</v>
      </c>
      <c r="H108" s="187">
        <v>1.43</v>
      </c>
      <c r="I108" s="187">
        <f>ROUND(E108*H108,2)</f>
        <v>475.93</v>
      </c>
      <c r="J108" s="187">
        <v>114.07</v>
      </c>
      <c r="K108" s="187">
        <f>ROUND(E108*J108,2)</f>
        <v>37964.78</v>
      </c>
      <c r="L108" s="187">
        <v>21</v>
      </c>
      <c r="M108" s="187">
        <f>G108*(1+L108/100)</f>
        <v>0</v>
      </c>
      <c r="N108" s="188">
        <v>4E-05</v>
      </c>
      <c r="O108" s="188">
        <f>ROUND(E108*N108,5)</f>
        <v>0.01331</v>
      </c>
      <c r="P108" s="188">
        <v>0</v>
      </c>
      <c r="Q108" s="188">
        <f>ROUND(E108*P108,5)</f>
        <v>0</v>
      </c>
      <c r="R108" s="188"/>
      <c r="S108" s="188"/>
      <c r="T108" s="189">
        <v>0.308</v>
      </c>
      <c r="U108" s="188">
        <f>ROUND(E108*T108,2)</f>
        <v>102.51</v>
      </c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 t="s">
        <v>141</v>
      </c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0"/>
      <c r="AZ108" s="190"/>
      <c r="BA108" s="190"/>
      <c r="BB108" s="190"/>
      <c r="BC108" s="190"/>
      <c r="BD108" s="190"/>
      <c r="BE108" s="190"/>
      <c r="BF108" s="190"/>
      <c r="BG108" s="190"/>
      <c r="BH108" s="190"/>
    </row>
    <row r="109" spans="1:60" ht="22.5" outlineLevel="1">
      <c r="A109" s="183">
        <v>30</v>
      </c>
      <c r="B109" s="183" t="s">
        <v>245</v>
      </c>
      <c r="C109" s="184" t="s">
        <v>246</v>
      </c>
      <c r="D109" s="185" t="s">
        <v>164</v>
      </c>
      <c r="E109" s="186">
        <v>3.3</v>
      </c>
      <c r="F109" s="187"/>
      <c r="G109" s="187">
        <f>F109*E109</f>
        <v>0</v>
      </c>
      <c r="H109" s="187">
        <v>275.51</v>
      </c>
      <c r="I109" s="187">
        <f>ROUND(E109*H109,2)</f>
        <v>909.18</v>
      </c>
      <c r="J109" s="187">
        <v>761.49</v>
      </c>
      <c r="K109" s="187">
        <f>ROUND(E109*J109,2)</f>
        <v>2512.92</v>
      </c>
      <c r="L109" s="187">
        <v>21</v>
      </c>
      <c r="M109" s="187">
        <f>G109*(1+L109/100)</f>
        <v>0</v>
      </c>
      <c r="N109" s="188">
        <v>0.01913</v>
      </c>
      <c r="O109" s="188">
        <f>ROUND(E109*N109,5)</f>
        <v>0.06313</v>
      </c>
      <c r="P109" s="188">
        <v>0</v>
      </c>
      <c r="Q109" s="188">
        <f>ROUND(E109*P109,5)</f>
        <v>0</v>
      </c>
      <c r="R109" s="188"/>
      <c r="S109" s="188"/>
      <c r="T109" s="189">
        <v>1.44</v>
      </c>
      <c r="U109" s="188">
        <f>ROUND(E109*T109,2)</f>
        <v>4.75</v>
      </c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 t="s">
        <v>141</v>
      </c>
      <c r="AF109" s="190"/>
      <c r="AG109" s="190"/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90"/>
      <c r="AR109" s="190"/>
      <c r="AS109" s="190"/>
      <c r="AT109" s="190"/>
      <c r="AU109" s="190"/>
      <c r="AV109" s="190"/>
      <c r="AW109" s="190"/>
      <c r="AX109" s="190"/>
      <c r="AY109" s="190"/>
      <c r="AZ109" s="190"/>
      <c r="BA109" s="190"/>
      <c r="BB109" s="190"/>
      <c r="BC109" s="190"/>
      <c r="BD109" s="190"/>
      <c r="BE109" s="190"/>
      <c r="BF109" s="190"/>
      <c r="BG109" s="190"/>
      <c r="BH109" s="190"/>
    </row>
    <row r="110" spans="1:31" ht="12.75">
      <c r="A110" s="194" t="s">
        <v>133</v>
      </c>
      <c r="B110" s="194" t="s">
        <v>72</v>
      </c>
      <c r="C110" s="195" t="s">
        <v>73</v>
      </c>
      <c r="D110" s="196"/>
      <c r="E110" s="197"/>
      <c r="F110" s="198"/>
      <c r="G110" s="198">
        <f>SUMIF(AE111:AE145,"&lt;&gt;NOR",G111:G145)</f>
        <v>0</v>
      </c>
      <c r="H110" s="198"/>
      <c r="I110" s="198">
        <f>SUM(I111:I145)</f>
        <v>2918.99</v>
      </c>
      <c r="J110" s="198"/>
      <c r="K110" s="198">
        <f>SUM(K111:K145)</f>
        <v>120117.18</v>
      </c>
      <c r="L110" s="198"/>
      <c r="M110" s="198">
        <f>SUM(M111:M145)</f>
        <v>0</v>
      </c>
      <c r="N110" s="199"/>
      <c r="O110" s="199">
        <f>SUM(O111:O145)</f>
        <v>0.12247</v>
      </c>
      <c r="P110" s="199"/>
      <c r="Q110" s="199">
        <f>SUM(Q111:Q145)</f>
        <v>63.94662</v>
      </c>
      <c r="R110" s="199"/>
      <c r="S110" s="199"/>
      <c r="T110" s="200"/>
      <c r="U110" s="199">
        <f>SUM(U111:U145)</f>
        <v>279.14</v>
      </c>
      <c r="AE110" t="s">
        <v>134</v>
      </c>
    </row>
    <row r="111" spans="1:60" ht="12.75" outlineLevel="1">
      <c r="A111" s="183">
        <v>31</v>
      </c>
      <c r="B111" s="183" t="s">
        <v>247</v>
      </c>
      <c r="C111" s="184" t="s">
        <v>248</v>
      </c>
      <c r="D111" s="185" t="s">
        <v>137</v>
      </c>
      <c r="E111" s="186">
        <v>19</v>
      </c>
      <c r="F111" s="187"/>
      <c r="G111" s="187">
        <f>F111*E111</f>
        <v>0</v>
      </c>
      <c r="H111" s="187">
        <v>0</v>
      </c>
      <c r="I111" s="187">
        <f>ROUND(E111*H111,2)</f>
        <v>0</v>
      </c>
      <c r="J111" s="187">
        <v>16.2</v>
      </c>
      <c r="K111" s="187">
        <f>ROUND(E111*J111,2)</f>
        <v>307.8</v>
      </c>
      <c r="L111" s="187">
        <v>21</v>
      </c>
      <c r="M111" s="187">
        <f>G111*(1+L111/100)</f>
        <v>0</v>
      </c>
      <c r="N111" s="188">
        <v>0</v>
      </c>
      <c r="O111" s="188">
        <f>ROUND(E111*N111,5)</f>
        <v>0</v>
      </c>
      <c r="P111" s="188">
        <v>0</v>
      </c>
      <c r="Q111" s="188">
        <f>ROUND(E111*P111,5)</f>
        <v>0</v>
      </c>
      <c r="R111" s="188"/>
      <c r="S111" s="188"/>
      <c r="T111" s="189">
        <v>0.05</v>
      </c>
      <c r="U111" s="188">
        <f>ROUND(E111*T111,2)</f>
        <v>0.95</v>
      </c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 t="s">
        <v>141</v>
      </c>
      <c r="AF111" s="190"/>
      <c r="AG111" s="190"/>
      <c r="AH111" s="190"/>
      <c r="AI111" s="190"/>
      <c r="AJ111" s="190"/>
      <c r="AK111" s="190"/>
      <c r="AL111" s="190"/>
      <c r="AM111" s="190"/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0"/>
      <c r="BC111" s="190"/>
      <c r="BD111" s="190"/>
      <c r="BE111" s="190"/>
      <c r="BF111" s="190"/>
      <c r="BG111" s="190"/>
      <c r="BH111" s="190"/>
    </row>
    <row r="112" spans="1:60" ht="12.75" outlineLevel="1">
      <c r="A112" s="183"/>
      <c r="B112" s="183"/>
      <c r="C112" s="191" t="s">
        <v>249</v>
      </c>
      <c r="D112" s="192"/>
      <c r="E112" s="193">
        <v>15</v>
      </c>
      <c r="F112" s="187"/>
      <c r="G112" s="187">
        <f>F112*E112</f>
        <v>0</v>
      </c>
      <c r="H112" s="187"/>
      <c r="I112" s="187"/>
      <c r="J112" s="187"/>
      <c r="K112" s="187"/>
      <c r="L112" s="187"/>
      <c r="M112" s="187"/>
      <c r="N112" s="188"/>
      <c r="O112" s="188"/>
      <c r="P112" s="188"/>
      <c r="Q112" s="188"/>
      <c r="R112" s="188"/>
      <c r="S112" s="188"/>
      <c r="T112" s="189"/>
      <c r="U112" s="188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 t="s">
        <v>150</v>
      </c>
      <c r="AF112" s="190">
        <v>0</v>
      </c>
      <c r="AG112" s="190"/>
      <c r="AH112" s="190"/>
      <c r="AI112" s="190"/>
      <c r="AJ112" s="190"/>
      <c r="AK112" s="190"/>
      <c r="AL112" s="190"/>
      <c r="AM112" s="190"/>
      <c r="AN112" s="190"/>
      <c r="AO112" s="190"/>
      <c r="AP112" s="190"/>
      <c r="AQ112" s="190"/>
      <c r="AR112" s="190"/>
      <c r="AS112" s="190"/>
      <c r="AT112" s="190"/>
      <c r="AU112" s="190"/>
      <c r="AV112" s="190"/>
      <c r="AW112" s="190"/>
      <c r="AX112" s="190"/>
      <c r="AY112" s="190"/>
      <c r="AZ112" s="190"/>
      <c r="BA112" s="190"/>
      <c r="BB112" s="190"/>
      <c r="BC112" s="190"/>
      <c r="BD112" s="190"/>
      <c r="BE112" s="190"/>
      <c r="BF112" s="190"/>
      <c r="BG112" s="190"/>
      <c r="BH112" s="190"/>
    </row>
    <row r="113" spans="1:60" ht="12.75" outlineLevel="1">
      <c r="A113" s="183"/>
      <c r="B113" s="183"/>
      <c r="C113" s="191" t="s">
        <v>250</v>
      </c>
      <c r="D113" s="192"/>
      <c r="E113" s="193">
        <v>4</v>
      </c>
      <c r="F113" s="187"/>
      <c r="G113" s="187">
        <f>F113*E113</f>
        <v>0</v>
      </c>
      <c r="H113" s="187"/>
      <c r="I113" s="187"/>
      <c r="J113" s="187"/>
      <c r="K113" s="187"/>
      <c r="L113" s="187"/>
      <c r="M113" s="187"/>
      <c r="N113" s="188"/>
      <c r="O113" s="188"/>
      <c r="P113" s="188"/>
      <c r="Q113" s="188"/>
      <c r="R113" s="188"/>
      <c r="S113" s="188"/>
      <c r="T113" s="189"/>
      <c r="U113" s="188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 t="s">
        <v>150</v>
      </c>
      <c r="AF113" s="190">
        <v>0</v>
      </c>
      <c r="AG113" s="190"/>
      <c r="AH113" s="190"/>
      <c r="AI113" s="190"/>
      <c r="AJ113" s="190"/>
      <c r="AK113" s="190"/>
      <c r="AL113" s="190"/>
      <c r="AM113" s="190"/>
      <c r="AN113" s="190"/>
      <c r="AO113" s="190"/>
      <c r="AP113" s="190"/>
      <c r="AQ113" s="190"/>
      <c r="AR113" s="190"/>
      <c r="AS113" s="190"/>
      <c r="AT113" s="190"/>
      <c r="AU113" s="190"/>
      <c r="AV113" s="190"/>
      <c r="AW113" s="190"/>
      <c r="AX113" s="190"/>
      <c r="AY113" s="190"/>
      <c r="AZ113" s="190"/>
      <c r="BA113" s="190"/>
      <c r="BB113" s="190"/>
      <c r="BC113" s="190"/>
      <c r="BD113" s="190"/>
      <c r="BE113" s="190"/>
      <c r="BF113" s="190"/>
      <c r="BG113" s="190"/>
      <c r="BH113" s="190"/>
    </row>
    <row r="114" spans="1:60" ht="12.75" outlineLevel="1">
      <c r="A114" s="183">
        <v>32</v>
      </c>
      <c r="B114" s="183" t="s">
        <v>251</v>
      </c>
      <c r="C114" s="184" t="s">
        <v>252</v>
      </c>
      <c r="D114" s="185" t="s">
        <v>137</v>
      </c>
      <c r="E114" s="186">
        <v>3</v>
      </c>
      <c r="F114" s="187"/>
      <c r="G114" s="187">
        <f>F114*E114</f>
        <v>0</v>
      </c>
      <c r="H114" s="187">
        <v>0</v>
      </c>
      <c r="I114" s="187">
        <f>ROUND(E114*H114,2)</f>
        <v>0</v>
      </c>
      <c r="J114" s="187">
        <v>29.2</v>
      </c>
      <c r="K114" s="187">
        <f>ROUND(E114*J114,2)</f>
        <v>87.6</v>
      </c>
      <c r="L114" s="187">
        <v>21</v>
      </c>
      <c r="M114" s="187">
        <f>G114*(1+L114/100)</f>
        <v>0</v>
      </c>
      <c r="N114" s="188">
        <v>0</v>
      </c>
      <c r="O114" s="188">
        <f>ROUND(E114*N114,5)</f>
        <v>0</v>
      </c>
      <c r="P114" s="188">
        <v>0</v>
      </c>
      <c r="Q114" s="188">
        <f>ROUND(E114*P114,5)</f>
        <v>0</v>
      </c>
      <c r="R114" s="188"/>
      <c r="S114" s="188"/>
      <c r="T114" s="189">
        <v>0.09</v>
      </c>
      <c r="U114" s="188">
        <f>ROUND(E114*T114,2)</f>
        <v>0.27</v>
      </c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 t="s">
        <v>141</v>
      </c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0"/>
      <c r="AV114" s="190"/>
      <c r="AW114" s="190"/>
      <c r="AX114" s="190"/>
      <c r="AY114" s="190"/>
      <c r="AZ114" s="190"/>
      <c r="BA114" s="190"/>
      <c r="BB114" s="190"/>
      <c r="BC114" s="190"/>
      <c r="BD114" s="190"/>
      <c r="BE114" s="190"/>
      <c r="BF114" s="190"/>
      <c r="BG114" s="190"/>
      <c r="BH114" s="190"/>
    </row>
    <row r="115" spans="1:60" ht="12.75" outlineLevel="1">
      <c r="A115" s="183"/>
      <c r="B115" s="183"/>
      <c r="C115" s="191" t="s">
        <v>253</v>
      </c>
      <c r="D115" s="192"/>
      <c r="E115" s="193">
        <v>3</v>
      </c>
      <c r="F115" s="187"/>
      <c r="G115" s="187">
        <f>F115*E115</f>
        <v>0</v>
      </c>
      <c r="H115" s="187"/>
      <c r="I115" s="187"/>
      <c r="J115" s="187"/>
      <c r="K115" s="187"/>
      <c r="L115" s="187"/>
      <c r="M115" s="187"/>
      <c r="N115" s="188"/>
      <c r="O115" s="188"/>
      <c r="P115" s="188"/>
      <c r="Q115" s="188"/>
      <c r="R115" s="188"/>
      <c r="S115" s="188"/>
      <c r="T115" s="189"/>
      <c r="U115" s="188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 t="s">
        <v>150</v>
      </c>
      <c r="AF115" s="190">
        <v>0</v>
      </c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0"/>
      <c r="AT115" s="190"/>
      <c r="AU115" s="190"/>
      <c r="AV115" s="190"/>
      <c r="AW115" s="190"/>
      <c r="AX115" s="190"/>
      <c r="AY115" s="190"/>
      <c r="AZ115" s="190"/>
      <c r="BA115" s="190"/>
      <c r="BB115" s="190"/>
      <c r="BC115" s="190"/>
      <c r="BD115" s="190"/>
      <c r="BE115" s="190"/>
      <c r="BF115" s="190"/>
      <c r="BG115" s="190"/>
      <c r="BH115" s="190"/>
    </row>
    <row r="116" spans="1:60" ht="12.75" outlineLevel="1">
      <c r="A116" s="183">
        <v>33</v>
      </c>
      <c r="B116" s="183" t="s">
        <v>254</v>
      </c>
      <c r="C116" s="184" t="s">
        <v>255</v>
      </c>
      <c r="D116" s="185" t="s">
        <v>153</v>
      </c>
      <c r="E116" s="186">
        <v>4.5</v>
      </c>
      <c r="F116" s="187"/>
      <c r="G116" s="187">
        <f>F116*E116</f>
        <v>0</v>
      </c>
      <c r="H116" s="187">
        <v>32.64</v>
      </c>
      <c r="I116" s="187">
        <f>ROUND(E116*H116,2)</f>
        <v>146.88</v>
      </c>
      <c r="J116" s="187">
        <v>189.86</v>
      </c>
      <c r="K116" s="187">
        <f>ROUND(E116*J116,2)</f>
        <v>854.37</v>
      </c>
      <c r="L116" s="187">
        <v>21</v>
      </c>
      <c r="M116" s="187">
        <f>G116*(1+L116/100)</f>
        <v>0</v>
      </c>
      <c r="N116" s="188">
        <v>0.00137</v>
      </c>
      <c r="O116" s="188">
        <f>ROUND(E116*N116,5)</f>
        <v>0.00617</v>
      </c>
      <c r="P116" s="188">
        <v>0.041</v>
      </c>
      <c r="Q116" s="188">
        <f>ROUND(E116*P116,5)</f>
        <v>0.1845</v>
      </c>
      <c r="R116" s="188"/>
      <c r="S116" s="188"/>
      <c r="T116" s="189">
        <v>0.516</v>
      </c>
      <c r="U116" s="188">
        <f>ROUND(E116*T116,2)</f>
        <v>2.32</v>
      </c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 t="s">
        <v>141</v>
      </c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0"/>
      <c r="AX116" s="190"/>
      <c r="AY116" s="190"/>
      <c r="AZ116" s="190"/>
      <c r="BA116" s="190"/>
      <c r="BB116" s="190"/>
      <c r="BC116" s="190"/>
      <c r="BD116" s="190"/>
      <c r="BE116" s="190"/>
      <c r="BF116" s="190"/>
      <c r="BG116" s="190"/>
      <c r="BH116" s="190"/>
    </row>
    <row r="117" spans="1:60" ht="12.75" outlineLevel="1">
      <c r="A117" s="183"/>
      <c r="B117" s="183"/>
      <c r="C117" s="191" t="s">
        <v>256</v>
      </c>
      <c r="D117" s="192"/>
      <c r="E117" s="193">
        <v>4.5</v>
      </c>
      <c r="F117" s="187"/>
      <c r="G117" s="187">
        <f>F117*E117</f>
        <v>0</v>
      </c>
      <c r="H117" s="187"/>
      <c r="I117" s="187"/>
      <c r="J117" s="187"/>
      <c r="K117" s="187"/>
      <c r="L117" s="187"/>
      <c r="M117" s="187"/>
      <c r="N117" s="188"/>
      <c r="O117" s="188"/>
      <c r="P117" s="188"/>
      <c r="Q117" s="188"/>
      <c r="R117" s="188"/>
      <c r="S117" s="188"/>
      <c r="T117" s="189"/>
      <c r="U117" s="188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 t="s">
        <v>150</v>
      </c>
      <c r="AF117" s="190">
        <v>0</v>
      </c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0"/>
      <c r="AT117" s="190"/>
      <c r="AU117" s="190"/>
      <c r="AV117" s="190"/>
      <c r="AW117" s="190"/>
      <c r="AX117" s="190"/>
      <c r="AY117" s="190"/>
      <c r="AZ117" s="190"/>
      <c r="BA117" s="190"/>
      <c r="BB117" s="190"/>
      <c r="BC117" s="190"/>
      <c r="BD117" s="190"/>
      <c r="BE117" s="190"/>
      <c r="BF117" s="190"/>
      <c r="BG117" s="190"/>
      <c r="BH117" s="190"/>
    </row>
    <row r="118" spans="1:60" ht="12.75" outlineLevel="1">
      <c r="A118" s="183">
        <v>34</v>
      </c>
      <c r="B118" s="183" t="s">
        <v>257</v>
      </c>
      <c r="C118" s="184" t="s">
        <v>258</v>
      </c>
      <c r="D118" s="185" t="s">
        <v>153</v>
      </c>
      <c r="E118" s="186">
        <v>12</v>
      </c>
      <c r="F118" s="187"/>
      <c r="G118" s="187">
        <f>F118*E118</f>
        <v>0</v>
      </c>
      <c r="H118" s="187">
        <v>27.85</v>
      </c>
      <c r="I118" s="187">
        <f>ROUND(E118*H118,2)</f>
        <v>334.2</v>
      </c>
      <c r="J118" s="187">
        <v>340.65</v>
      </c>
      <c r="K118" s="187">
        <f>ROUND(E118*J118,2)</f>
        <v>4087.8</v>
      </c>
      <c r="L118" s="187">
        <v>21</v>
      </c>
      <c r="M118" s="187">
        <f>G118*(1+L118/100)</f>
        <v>0</v>
      </c>
      <c r="N118" s="188">
        <v>0.00117</v>
      </c>
      <c r="O118" s="188">
        <f>ROUND(E118*N118,5)</f>
        <v>0.01404</v>
      </c>
      <c r="P118" s="188">
        <v>0.076</v>
      </c>
      <c r="Q118" s="188">
        <f>ROUND(E118*P118,5)</f>
        <v>0.912</v>
      </c>
      <c r="R118" s="188"/>
      <c r="S118" s="188"/>
      <c r="T118" s="189">
        <v>0.939</v>
      </c>
      <c r="U118" s="188">
        <f>ROUND(E118*T118,2)</f>
        <v>11.27</v>
      </c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 t="s">
        <v>141</v>
      </c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0"/>
      <c r="AZ118" s="190"/>
      <c r="BA118" s="190"/>
      <c r="BB118" s="190"/>
      <c r="BC118" s="190"/>
      <c r="BD118" s="190"/>
      <c r="BE118" s="190"/>
      <c r="BF118" s="190"/>
      <c r="BG118" s="190"/>
      <c r="BH118" s="190"/>
    </row>
    <row r="119" spans="1:60" ht="12.75" outlineLevel="1">
      <c r="A119" s="183"/>
      <c r="B119" s="183"/>
      <c r="C119" s="191" t="s">
        <v>259</v>
      </c>
      <c r="D119" s="192"/>
      <c r="E119" s="193">
        <v>12</v>
      </c>
      <c r="F119" s="187"/>
      <c r="G119" s="187">
        <f>F119*E119</f>
        <v>0</v>
      </c>
      <c r="H119" s="187"/>
      <c r="I119" s="187"/>
      <c r="J119" s="187"/>
      <c r="K119" s="187"/>
      <c r="L119" s="187"/>
      <c r="M119" s="187"/>
      <c r="N119" s="188"/>
      <c r="O119" s="188"/>
      <c r="P119" s="188"/>
      <c r="Q119" s="188"/>
      <c r="R119" s="188"/>
      <c r="S119" s="188"/>
      <c r="T119" s="189"/>
      <c r="U119" s="188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 t="s">
        <v>150</v>
      </c>
      <c r="AF119" s="190">
        <v>0</v>
      </c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0"/>
      <c r="BD119" s="190"/>
      <c r="BE119" s="190"/>
      <c r="BF119" s="190"/>
      <c r="BG119" s="190"/>
      <c r="BH119" s="190"/>
    </row>
    <row r="120" spans="1:60" ht="12.75" outlineLevel="1">
      <c r="A120" s="183">
        <v>35</v>
      </c>
      <c r="B120" s="183" t="s">
        <v>260</v>
      </c>
      <c r="C120" s="184" t="s">
        <v>261</v>
      </c>
      <c r="D120" s="185" t="s">
        <v>153</v>
      </c>
      <c r="E120" s="186">
        <v>3.2</v>
      </c>
      <c r="F120" s="187"/>
      <c r="G120" s="187">
        <f>F120*E120</f>
        <v>0</v>
      </c>
      <c r="H120" s="187">
        <v>27.85</v>
      </c>
      <c r="I120" s="187">
        <f>ROUND(E120*H120,2)</f>
        <v>89.12</v>
      </c>
      <c r="J120" s="187">
        <v>203.65</v>
      </c>
      <c r="K120" s="187">
        <f>ROUND(E120*J120,2)</f>
        <v>651.68</v>
      </c>
      <c r="L120" s="187">
        <v>21</v>
      </c>
      <c r="M120" s="187">
        <f>G120*(1+L120/100)</f>
        <v>0</v>
      </c>
      <c r="N120" s="188">
        <v>0.00117</v>
      </c>
      <c r="O120" s="188">
        <f>ROUND(E120*N120,5)</f>
        <v>0.00374</v>
      </c>
      <c r="P120" s="188">
        <v>0.088</v>
      </c>
      <c r="Q120" s="188">
        <f>ROUND(E120*P120,5)</f>
        <v>0.2816</v>
      </c>
      <c r="R120" s="188"/>
      <c r="S120" s="188"/>
      <c r="T120" s="189">
        <v>0.556</v>
      </c>
      <c r="U120" s="188">
        <f>ROUND(E120*T120,2)</f>
        <v>1.78</v>
      </c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 t="s">
        <v>141</v>
      </c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</row>
    <row r="121" spans="1:60" ht="12.75" outlineLevel="1">
      <c r="A121" s="183"/>
      <c r="B121" s="183"/>
      <c r="C121" s="191" t="s">
        <v>262</v>
      </c>
      <c r="D121" s="192"/>
      <c r="E121" s="193">
        <v>3.2</v>
      </c>
      <c r="F121" s="187"/>
      <c r="G121" s="187">
        <f>F121*E121</f>
        <v>0</v>
      </c>
      <c r="H121" s="187"/>
      <c r="I121" s="187"/>
      <c r="J121" s="187"/>
      <c r="K121" s="187"/>
      <c r="L121" s="187"/>
      <c r="M121" s="187"/>
      <c r="N121" s="188"/>
      <c r="O121" s="188"/>
      <c r="P121" s="188"/>
      <c r="Q121" s="188"/>
      <c r="R121" s="188"/>
      <c r="S121" s="188"/>
      <c r="T121" s="189"/>
      <c r="U121" s="188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 t="s">
        <v>150</v>
      </c>
      <c r="AF121" s="190">
        <v>0</v>
      </c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90"/>
      <c r="AX121" s="190"/>
      <c r="AY121" s="190"/>
      <c r="AZ121" s="190"/>
      <c r="BA121" s="190"/>
      <c r="BB121" s="190"/>
      <c r="BC121" s="190"/>
      <c r="BD121" s="190"/>
      <c r="BE121" s="190"/>
      <c r="BF121" s="190"/>
      <c r="BG121" s="190"/>
      <c r="BH121" s="190"/>
    </row>
    <row r="122" spans="1:60" ht="12.75" outlineLevel="1">
      <c r="A122" s="183">
        <v>36</v>
      </c>
      <c r="B122" s="183" t="s">
        <v>171</v>
      </c>
      <c r="C122" s="184" t="s">
        <v>263</v>
      </c>
      <c r="D122" s="185" t="s">
        <v>153</v>
      </c>
      <c r="E122" s="186">
        <v>1.12</v>
      </c>
      <c r="F122" s="187"/>
      <c r="G122" s="187">
        <f>F122*E122</f>
        <v>0</v>
      </c>
      <c r="H122" s="187">
        <v>15.84</v>
      </c>
      <c r="I122" s="187">
        <f>ROUND(E122*H122,2)</f>
        <v>17.74</v>
      </c>
      <c r="J122" s="187">
        <v>484.16</v>
      </c>
      <c r="K122" s="187">
        <f>ROUND(E122*J122,2)</f>
        <v>542.26</v>
      </c>
      <c r="L122" s="187">
        <v>21</v>
      </c>
      <c r="M122" s="187">
        <f>G122*(1+L122/100)</f>
        <v>0</v>
      </c>
      <c r="N122" s="188">
        <v>0.00067</v>
      </c>
      <c r="O122" s="188">
        <f>ROUND(E122*N122,5)</f>
        <v>0.00075</v>
      </c>
      <c r="P122" s="188">
        <v>0.2</v>
      </c>
      <c r="Q122" s="188">
        <f>ROUND(E122*P122,5)</f>
        <v>0.224</v>
      </c>
      <c r="R122" s="188"/>
      <c r="S122" s="188"/>
      <c r="T122" s="189">
        <v>0.418</v>
      </c>
      <c r="U122" s="188">
        <f>ROUND(E122*T122,2)</f>
        <v>0.47</v>
      </c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 t="s">
        <v>141</v>
      </c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0"/>
      <c r="AT122" s="190"/>
      <c r="AU122" s="190"/>
      <c r="AV122" s="190"/>
      <c r="AW122" s="190"/>
      <c r="AX122" s="190"/>
      <c r="AY122" s="190"/>
      <c r="AZ122" s="190"/>
      <c r="BA122" s="190"/>
      <c r="BB122" s="190"/>
      <c r="BC122" s="190"/>
      <c r="BD122" s="190"/>
      <c r="BE122" s="190"/>
      <c r="BF122" s="190"/>
      <c r="BG122" s="190"/>
      <c r="BH122" s="190"/>
    </row>
    <row r="123" spans="1:60" ht="12.75" outlineLevel="1">
      <c r="A123" s="183"/>
      <c r="B123" s="183"/>
      <c r="C123" s="191" t="s">
        <v>264</v>
      </c>
      <c r="D123" s="192"/>
      <c r="E123" s="193">
        <v>1.12</v>
      </c>
      <c r="F123" s="187"/>
      <c r="G123" s="187">
        <f>F123*E123</f>
        <v>0</v>
      </c>
      <c r="H123" s="187"/>
      <c r="I123" s="187"/>
      <c r="J123" s="187"/>
      <c r="K123" s="187"/>
      <c r="L123" s="187"/>
      <c r="M123" s="187"/>
      <c r="N123" s="188"/>
      <c r="O123" s="188"/>
      <c r="P123" s="188"/>
      <c r="Q123" s="188"/>
      <c r="R123" s="188"/>
      <c r="S123" s="188"/>
      <c r="T123" s="189"/>
      <c r="U123" s="188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 t="s">
        <v>150</v>
      </c>
      <c r="AF123" s="190">
        <v>0</v>
      </c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</row>
    <row r="124" spans="1:60" ht="22.5" outlineLevel="1">
      <c r="A124" s="183">
        <v>37</v>
      </c>
      <c r="B124" s="183" t="s">
        <v>265</v>
      </c>
      <c r="C124" s="184" t="s">
        <v>266</v>
      </c>
      <c r="D124" s="185" t="s">
        <v>153</v>
      </c>
      <c r="E124" s="186">
        <v>25.9049</v>
      </c>
      <c r="F124" s="187"/>
      <c r="G124" s="187">
        <f>F124*E124</f>
        <v>0</v>
      </c>
      <c r="H124" s="187">
        <v>7.87</v>
      </c>
      <c r="I124" s="187">
        <f>ROUND(E124*H124,2)</f>
        <v>203.87</v>
      </c>
      <c r="J124" s="187">
        <v>118.63</v>
      </c>
      <c r="K124" s="187">
        <f>ROUND(E124*J124,2)</f>
        <v>3073.1</v>
      </c>
      <c r="L124" s="187">
        <v>21</v>
      </c>
      <c r="M124" s="187">
        <f>G124*(1+L124/100)</f>
        <v>0</v>
      </c>
      <c r="N124" s="188">
        <v>0.00033</v>
      </c>
      <c r="O124" s="188">
        <f>ROUND(E124*N124,5)</f>
        <v>0.00855</v>
      </c>
      <c r="P124" s="188">
        <v>0.02198</v>
      </c>
      <c r="Q124" s="188">
        <f>ROUND(E124*P124,5)</f>
        <v>0.56939</v>
      </c>
      <c r="R124" s="188"/>
      <c r="S124" s="188"/>
      <c r="T124" s="189">
        <v>0.325</v>
      </c>
      <c r="U124" s="188">
        <f>ROUND(E124*T124,2)</f>
        <v>8.42</v>
      </c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 t="s">
        <v>141</v>
      </c>
      <c r="AF124" s="190"/>
      <c r="AG124" s="190"/>
      <c r="AH124" s="190"/>
      <c r="AI124" s="190"/>
      <c r="AJ124" s="190"/>
      <c r="AK124" s="190"/>
      <c r="AL124" s="190"/>
      <c r="AM124" s="190"/>
      <c r="AN124" s="190"/>
      <c r="AO124" s="190"/>
      <c r="AP124" s="190"/>
      <c r="AQ124" s="190"/>
      <c r="AR124" s="190"/>
      <c r="AS124" s="190"/>
      <c r="AT124" s="190"/>
      <c r="AU124" s="190"/>
      <c r="AV124" s="190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190"/>
    </row>
    <row r="125" spans="1:60" ht="12.75" outlineLevel="1">
      <c r="A125" s="183"/>
      <c r="B125" s="183"/>
      <c r="C125" s="191" t="s">
        <v>267</v>
      </c>
      <c r="D125" s="192"/>
      <c r="E125" s="193">
        <v>25.9049</v>
      </c>
      <c r="F125" s="187"/>
      <c r="G125" s="187">
        <f>F125*E125</f>
        <v>0</v>
      </c>
      <c r="H125" s="187"/>
      <c r="I125" s="187"/>
      <c r="J125" s="187"/>
      <c r="K125" s="187"/>
      <c r="L125" s="187"/>
      <c r="M125" s="187"/>
      <c r="N125" s="188"/>
      <c r="O125" s="188"/>
      <c r="P125" s="188"/>
      <c r="Q125" s="188"/>
      <c r="R125" s="188"/>
      <c r="S125" s="188"/>
      <c r="T125" s="189"/>
      <c r="U125" s="188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 t="s">
        <v>150</v>
      </c>
      <c r="AF125" s="190">
        <v>0</v>
      </c>
      <c r="AG125" s="190"/>
      <c r="AH125" s="190"/>
      <c r="AI125" s="190"/>
      <c r="AJ125" s="190"/>
      <c r="AK125" s="190"/>
      <c r="AL125" s="190"/>
      <c r="AM125" s="190"/>
      <c r="AN125" s="190"/>
      <c r="AO125" s="190"/>
      <c r="AP125" s="190"/>
      <c r="AQ125" s="190"/>
      <c r="AR125" s="190"/>
      <c r="AS125" s="190"/>
      <c r="AT125" s="190"/>
      <c r="AU125" s="190"/>
      <c r="AV125" s="190"/>
      <c r="AW125" s="190"/>
      <c r="AX125" s="190"/>
      <c r="AY125" s="190"/>
      <c r="AZ125" s="190"/>
      <c r="BA125" s="190"/>
      <c r="BB125" s="190"/>
      <c r="BC125" s="190"/>
      <c r="BD125" s="190"/>
      <c r="BE125" s="190"/>
      <c r="BF125" s="190"/>
      <c r="BG125" s="190"/>
      <c r="BH125" s="190"/>
    </row>
    <row r="126" spans="1:60" ht="22.5" outlineLevel="1">
      <c r="A126" s="183">
        <v>38</v>
      </c>
      <c r="B126" s="183" t="s">
        <v>268</v>
      </c>
      <c r="C126" s="184" t="s">
        <v>269</v>
      </c>
      <c r="D126" s="185" t="s">
        <v>153</v>
      </c>
      <c r="E126" s="186">
        <v>56</v>
      </c>
      <c r="F126" s="187"/>
      <c r="G126" s="187">
        <f>F126*E126</f>
        <v>0</v>
      </c>
      <c r="H126" s="187">
        <v>0</v>
      </c>
      <c r="I126" s="187">
        <f>ROUND(E126*H126,2)</f>
        <v>0</v>
      </c>
      <c r="J126" s="187">
        <v>157.5</v>
      </c>
      <c r="K126" s="187">
        <f>ROUND(E126*J126,2)</f>
        <v>8820</v>
      </c>
      <c r="L126" s="187">
        <v>21</v>
      </c>
      <c r="M126" s="187">
        <f>G126*(1+L126/100)</f>
        <v>0</v>
      </c>
      <c r="N126" s="188">
        <v>0</v>
      </c>
      <c r="O126" s="188">
        <f>ROUND(E126*N126,5)</f>
        <v>0</v>
      </c>
      <c r="P126" s="188">
        <v>0.084</v>
      </c>
      <c r="Q126" s="188">
        <f>ROUND(E126*P126,5)</f>
        <v>4.704</v>
      </c>
      <c r="R126" s="188"/>
      <c r="S126" s="188"/>
      <c r="T126" s="189">
        <v>0.44</v>
      </c>
      <c r="U126" s="188">
        <f>ROUND(E126*T126,2)</f>
        <v>24.64</v>
      </c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 t="s">
        <v>141</v>
      </c>
      <c r="AF126" s="190"/>
      <c r="AG126" s="190"/>
      <c r="AH126" s="190"/>
      <c r="AI126" s="190"/>
      <c r="AJ126" s="190"/>
      <c r="AK126" s="190"/>
      <c r="AL126" s="190"/>
      <c r="AM126" s="190"/>
      <c r="AN126" s="190"/>
      <c r="AO126" s="190"/>
      <c r="AP126" s="190"/>
      <c r="AQ126" s="190"/>
      <c r="AR126" s="190"/>
      <c r="AS126" s="190"/>
      <c r="AT126" s="190"/>
      <c r="AU126" s="190"/>
      <c r="AV126" s="190"/>
      <c r="AW126" s="190"/>
      <c r="AX126" s="190"/>
      <c r="AY126" s="190"/>
      <c r="AZ126" s="190"/>
      <c r="BA126" s="190"/>
      <c r="BB126" s="190"/>
      <c r="BC126" s="190"/>
      <c r="BD126" s="190"/>
      <c r="BE126" s="190"/>
      <c r="BF126" s="190"/>
      <c r="BG126" s="190"/>
      <c r="BH126" s="190"/>
    </row>
    <row r="127" spans="1:60" ht="12.75" outlineLevel="1">
      <c r="A127" s="183"/>
      <c r="B127" s="183"/>
      <c r="C127" s="191" t="s">
        <v>270</v>
      </c>
      <c r="D127" s="192"/>
      <c r="E127" s="193">
        <v>56</v>
      </c>
      <c r="F127" s="187"/>
      <c r="G127" s="187">
        <f>F127*E127</f>
        <v>0</v>
      </c>
      <c r="H127" s="187"/>
      <c r="I127" s="187"/>
      <c r="J127" s="187"/>
      <c r="K127" s="187"/>
      <c r="L127" s="187"/>
      <c r="M127" s="187"/>
      <c r="N127" s="188"/>
      <c r="O127" s="188"/>
      <c r="P127" s="188"/>
      <c r="Q127" s="188"/>
      <c r="R127" s="188"/>
      <c r="S127" s="188"/>
      <c r="T127" s="189"/>
      <c r="U127" s="188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 t="s">
        <v>150</v>
      </c>
      <c r="AF127" s="190">
        <v>0</v>
      </c>
      <c r="AG127" s="190"/>
      <c r="AH127" s="190"/>
      <c r="AI127" s="190"/>
      <c r="AJ127" s="190"/>
      <c r="AK127" s="190"/>
      <c r="AL127" s="190"/>
      <c r="AM127" s="190"/>
      <c r="AN127" s="190"/>
      <c r="AO127" s="190"/>
      <c r="AP127" s="190"/>
      <c r="AQ127" s="190"/>
      <c r="AR127" s="190"/>
      <c r="AS127" s="190"/>
      <c r="AT127" s="190"/>
      <c r="AU127" s="190"/>
      <c r="AV127" s="190"/>
      <c r="AW127" s="190"/>
      <c r="AX127" s="190"/>
      <c r="AY127" s="190"/>
      <c r="AZ127" s="190"/>
      <c r="BA127" s="190"/>
      <c r="BB127" s="190"/>
      <c r="BC127" s="190"/>
      <c r="BD127" s="190"/>
      <c r="BE127" s="190"/>
      <c r="BF127" s="190"/>
      <c r="BG127" s="190"/>
      <c r="BH127" s="190"/>
    </row>
    <row r="128" spans="1:60" ht="12.75" outlineLevel="1">
      <c r="A128" s="183">
        <v>39</v>
      </c>
      <c r="B128" s="183" t="s">
        <v>271</v>
      </c>
      <c r="C128" s="184" t="s">
        <v>272</v>
      </c>
      <c r="D128" s="185" t="s">
        <v>164</v>
      </c>
      <c r="E128" s="186">
        <v>1.76</v>
      </c>
      <c r="F128" s="187"/>
      <c r="G128" s="187">
        <f>F128*E128</f>
        <v>0</v>
      </c>
      <c r="H128" s="187">
        <v>0</v>
      </c>
      <c r="I128" s="187">
        <f>ROUND(E128*H128,2)</f>
        <v>0</v>
      </c>
      <c r="J128" s="187">
        <v>48</v>
      </c>
      <c r="K128" s="187">
        <f>ROUND(E128*J128,2)</f>
        <v>84.48</v>
      </c>
      <c r="L128" s="187">
        <v>21</v>
      </c>
      <c r="M128" s="187">
        <f>G128*(1+L128/100)</f>
        <v>0</v>
      </c>
      <c r="N128" s="188">
        <v>0</v>
      </c>
      <c r="O128" s="188">
        <f>ROUND(E128*N128,5)</f>
        <v>0</v>
      </c>
      <c r="P128" s="188">
        <v>0.01383</v>
      </c>
      <c r="Q128" s="188">
        <f>ROUND(E128*P128,5)</f>
        <v>0.02434</v>
      </c>
      <c r="R128" s="188"/>
      <c r="S128" s="188"/>
      <c r="T128" s="189">
        <v>0.12</v>
      </c>
      <c r="U128" s="188">
        <f>ROUND(E128*T128,2)</f>
        <v>0.21</v>
      </c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 t="s">
        <v>141</v>
      </c>
      <c r="AF128" s="190"/>
      <c r="AG128" s="190"/>
      <c r="AH128" s="190"/>
      <c r="AI128" s="190"/>
      <c r="AJ128" s="190"/>
      <c r="AK128" s="190"/>
      <c r="AL128" s="190"/>
      <c r="AM128" s="190"/>
      <c r="AN128" s="190"/>
      <c r="AO128" s="190"/>
      <c r="AP128" s="190"/>
      <c r="AQ128" s="190"/>
      <c r="AR128" s="190"/>
      <c r="AS128" s="190"/>
      <c r="AT128" s="190"/>
      <c r="AU128" s="190"/>
      <c r="AV128" s="190"/>
      <c r="AW128" s="190"/>
      <c r="AX128" s="190"/>
      <c r="AY128" s="190"/>
      <c r="AZ128" s="190"/>
      <c r="BA128" s="190"/>
      <c r="BB128" s="190"/>
      <c r="BC128" s="190"/>
      <c r="BD128" s="190"/>
      <c r="BE128" s="190"/>
      <c r="BF128" s="190"/>
      <c r="BG128" s="190"/>
      <c r="BH128" s="190"/>
    </row>
    <row r="129" spans="1:60" ht="12.75" outlineLevel="1">
      <c r="A129" s="183"/>
      <c r="B129" s="183"/>
      <c r="C129" s="191" t="s">
        <v>273</v>
      </c>
      <c r="D129" s="192"/>
      <c r="E129" s="193">
        <v>1.76</v>
      </c>
      <c r="F129" s="187"/>
      <c r="G129" s="187">
        <f>F129*E129</f>
        <v>0</v>
      </c>
      <c r="H129" s="187"/>
      <c r="I129" s="187"/>
      <c r="J129" s="187"/>
      <c r="K129" s="187"/>
      <c r="L129" s="187"/>
      <c r="M129" s="187"/>
      <c r="N129" s="188"/>
      <c r="O129" s="188"/>
      <c r="P129" s="188"/>
      <c r="Q129" s="188"/>
      <c r="R129" s="188"/>
      <c r="S129" s="188"/>
      <c r="T129" s="189"/>
      <c r="U129" s="188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 t="s">
        <v>150</v>
      </c>
      <c r="AF129" s="190">
        <v>0</v>
      </c>
      <c r="AG129" s="190"/>
      <c r="AH129" s="190"/>
      <c r="AI129" s="190"/>
      <c r="AJ129" s="190"/>
      <c r="AK129" s="190"/>
      <c r="AL129" s="190"/>
      <c r="AM129" s="190"/>
      <c r="AN129" s="190"/>
      <c r="AO129" s="190"/>
      <c r="AP129" s="190"/>
      <c r="AQ129" s="190"/>
      <c r="AR129" s="190"/>
      <c r="AS129" s="190"/>
      <c r="AT129" s="190"/>
      <c r="AU129" s="190"/>
      <c r="AV129" s="190"/>
      <c r="AW129" s="190"/>
      <c r="AX129" s="190"/>
      <c r="AY129" s="190"/>
      <c r="AZ129" s="190"/>
      <c r="BA129" s="190"/>
      <c r="BB129" s="190"/>
      <c r="BC129" s="190"/>
      <c r="BD129" s="190"/>
      <c r="BE129" s="190"/>
      <c r="BF129" s="190"/>
      <c r="BG129" s="190"/>
      <c r="BH129" s="190"/>
    </row>
    <row r="130" spans="1:60" ht="12.75" outlineLevel="1">
      <c r="A130" s="183">
        <v>40</v>
      </c>
      <c r="B130" s="183" t="s">
        <v>171</v>
      </c>
      <c r="C130" s="184" t="s">
        <v>274</v>
      </c>
      <c r="D130" s="185" t="s">
        <v>275</v>
      </c>
      <c r="E130" s="186">
        <v>1</v>
      </c>
      <c r="F130" s="187"/>
      <c r="G130" s="187">
        <f>F130*E130</f>
        <v>0</v>
      </c>
      <c r="H130" s="187">
        <v>0</v>
      </c>
      <c r="I130" s="187">
        <f>ROUND(E130*H130,2)</f>
        <v>0</v>
      </c>
      <c r="J130" s="187">
        <v>2000</v>
      </c>
      <c r="K130" s="187">
        <f>ROUND(E130*J130,2)</f>
        <v>2000</v>
      </c>
      <c r="L130" s="187">
        <v>21</v>
      </c>
      <c r="M130" s="187">
        <f>G130*(1+L130/100)</f>
        <v>0</v>
      </c>
      <c r="N130" s="188">
        <v>0</v>
      </c>
      <c r="O130" s="188">
        <f>ROUND(E130*N130,5)</f>
        <v>0</v>
      </c>
      <c r="P130" s="188">
        <v>0.01383</v>
      </c>
      <c r="Q130" s="188">
        <f>ROUND(E130*P130,5)</f>
        <v>0.01383</v>
      </c>
      <c r="R130" s="188"/>
      <c r="S130" s="188"/>
      <c r="T130" s="189">
        <v>0.12</v>
      </c>
      <c r="U130" s="188">
        <f>ROUND(E130*T130,2)</f>
        <v>0.12</v>
      </c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 t="s">
        <v>141</v>
      </c>
      <c r="AF130" s="190"/>
      <c r="AG130" s="190"/>
      <c r="AH130" s="190"/>
      <c r="AI130" s="190"/>
      <c r="AJ130" s="190"/>
      <c r="AK130" s="190"/>
      <c r="AL130" s="190"/>
      <c r="AM130" s="190"/>
      <c r="AN130" s="190"/>
      <c r="AO130" s="190"/>
      <c r="AP130" s="190"/>
      <c r="AQ130" s="190"/>
      <c r="AR130" s="190"/>
      <c r="AS130" s="190"/>
      <c r="AT130" s="190"/>
      <c r="AU130" s="190"/>
      <c r="AV130" s="190"/>
      <c r="AW130" s="190"/>
      <c r="AX130" s="190"/>
      <c r="AY130" s="190"/>
      <c r="AZ130" s="190"/>
      <c r="BA130" s="190"/>
      <c r="BB130" s="190"/>
      <c r="BC130" s="190"/>
      <c r="BD130" s="190"/>
      <c r="BE130" s="190"/>
      <c r="BF130" s="190"/>
      <c r="BG130" s="190"/>
      <c r="BH130" s="190"/>
    </row>
    <row r="131" spans="1:60" ht="12.75" outlineLevel="1">
      <c r="A131" s="183">
        <v>41</v>
      </c>
      <c r="B131" s="183" t="s">
        <v>276</v>
      </c>
      <c r="C131" s="184" t="s">
        <v>277</v>
      </c>
      <c r="D131" s="185" t="s">
        <v>153</v>
      </c>
      <c r="E131" s="186">
        <v>58.655</v>
      </c>
      <c r="F131" s="187"/>
      <c r="G131" s="187">
        <f>F131*E131</f>
        <v>0</v>
      </c>
      <c r="H131" s="187">
        <v>7.87</v>
      </c>
      <c r="I131" s="187">
        <f>ROUND(E131*H131,2)</f>
        <v>461.61</v>
      </c>
      <c r="J131" s="187">
        <v>126.63</v>
      </c>
      <c r="K131" s="187">
        <f>ROUND(E131*J131,2)</f>
        <v>7427.48</v>
      </c>
      <c r="L131" s="187">
        <v>21</v>
      </c>
      <c r="M131" s="187">
        <f>G131*(1+L131/100)</f>
        <v>0</v>
      </c>
      <c r="N131" s="188">
        <v>0.00033</v>
      </c>
      <c r="O131" s="188">
        <f>ROUND(E131*N131,5)</f>
        <v>0.01936</v>
      </c>
      <c r="P131" s="188">
        <v>0.01183</v>
      </c>
      <c r="Q131" s="188">
        <f>ROUND(E131*P131,5)</f>
        <v>0.69389</v>
      </c>
      <c r="R131" s="188"/>
      <c r="S131" s="188"/>
      <c r="T131" s="189">
        <v>0.346</v>
      </c>
      <c r="U131" s="188">
        <f>ROUND(E131*T131,2)</f>
        <v>20.29</v>
      </c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 t="s">
        <v>141</v>
      </c>
      <c r="AF131" s="190"/>
      <c r="AG131" s="190"/>
      <c r="AH131" s="190"/>
      <c r="AI131" s="190"/>
      <c r="AJ131" s="190"/>
      <c r="AK131" s="190"/>
      <c r="AL131" s="190"/>
      <c r="AM131" s="190"/>
      <c r="AN131" s="190"/>
      <c r="AO131" s="190"/>
      <c r="AP131" s="190"/>
      <c r="AQ131" s="190"/>
      <c r="AR131" s="190"/>
      <c r="AS131" s="190"/>
      <c r="AT131" s="190"/>
      <c r="AU131" s="190"/>
      <c r="AV131" s="190"/>
      <c r="AW131" s="190"/>
      <c r="AX131" s="190"/>
      <c r="AY131" s="190"/>
      <c r="AZ131" s="190"/>
      <c r="BA131" s="190"/>
      <c r="BB131" s="190"/>
      <c r="BC131" s="190"/>
      <c r="BD131" s="190"/>
      <c r="BE131" s="190"/>
      <c r="BF131" s="190"/>
      <c r="BG131" s="190"/>
      <c r="BH131" s="190"/>
    </row>
    <row r="132" spans="1:60" ht="12.75" outlineLevel="1">
      <c r="A132" s="183"/>
      <c r="B132" s="183"/>
      <c r="C132" s="191" t="s">
        <v>278</v>
      </c>
      <c r="D132" s="192"/>
      <c r="E132" s="193">
        <v>9.6</v>
      </c>
      <c r="F132" s="187"/>
      <c r="G132" s="187">
        <f>F132*E132</f>
        <v>0</v>
      </c>
      <c r="H132" s="187"/>
      <c r="I132" s="187"/>
      <c r="J132" s="187"/>
      <c r="K132" s="187"/>
      <c r="L132" s="187"/>
      <c r="M132" s="187"/>
      <c r="N132" s="188"/>
      <c r="O132" s="188"/>
      <c r="P132" s="188"/>
      <c r="Q132" s="188"/>
      <c r="R132" s="188"/>
      <c r="S132" s="188"/>
      <c r="T132" s="189"/>
      <c r="U132" s="188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 t="s">
        <v>150</v>
      </c>
      <c r="AF132" s="190">
        <v>0</v>
      </c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0"/>
      <c r="AT132" s="190"/>
      <c r="AU132" s="190"/>
      <c r="AV132" s="190"/>
      <c r="AW132" s="190"/>
      <c r="AX132" s="190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190"/>
    </row>
    <row r="133" spans="1:60" ht="12.75" outlineLevel="1">
      <c r="A133" s="183"/>
      <c r="B133" s="183"/>
      <c r="C133" s="191" t="s">
        <v>279</v>
      </c>
      <c r="D133" s="192"/>
      <c r="E133" s="193">
        <v>5.4</v>
      </c>
      <c r="F133" s="187"/>
      <c r="G133" s="187">
        <f>F133*E133</f>
        <v>0</v>
      </c>
      <c r="H133" s="187"/>
      <c r="I133" s="187"/>
      <c r="J133" s="187"/>
      <c r="K133" s="187"/>
      <c r="L133" s="187"/>
      <c r="M133" s="187"/>
      <c r="N133" s="188"/>
      <c r="O133" s="188"/>
      <c r="P133" s="188"/>
      <c r="Q133" s="188"/>
      <c r="R133" s="188"/>
      <c r="S133" s="188"/>
      <c r="T133" s="189"/>
      <c r="U133" s="188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 t="s">
        <v>150</v>
      </c>
      <c r="AF133" s="190">
        <v>0</v>
      </c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0"/>
      <c r="AR133" s="190"/>
      <c r="AS133" s="190"/>
      <c r="AT133" s="190"/>
      <c r="AU133" s="190"/>
      <c r="AV133" s="190"/>
      <c r="AW133" s="190"/>
      <c r="AX133" s="190"/>
      <c r="AY133" s="190"/>
      <c r="AZ133" s="190"/>
      <c r="BA133" s="190"/>
      <c r="BB133" s="190"/>
      <c r="BC133" s="190"/>
      <c r="BD133" s="190"/>
      <c r="BE133" s="190"/>
      <c r="BF133" s="190"/>
      <c r="BG133" s="190"/>
      <c r="BH133" s="190"/>
    </row>
    <row r="134" spans="1:60" ht="12.75" outlineLevel="1">
      <c r="A134" s="183"/>
      <c r="B134" s="183"/>
      <c r="C134" s="191" t="s">
        <v>178</v>
      </c>
      <c r="D134" s="192"/>
      <c r="E134" s="193">
        <v>3.27</v>
      </c>
      <c r="F134" s="187"/>
      <c r="G134" s="187">
        <f>F134*E134</f>
        <v>0</v>
      </c>
      <c r="H134" s="187"/>
      <c r="I134" s="187"/>
      <c r="J134" s="187"/>
      <c r="K134" s="187"/>
      <c r="L134" s="187"/>
      <c r="M134" s="187"/>
      <c r="N134" s="188"/>
      <c r="O134" s="188"/>
      <c r="P134" s="188"/>
      <c r="Q134" s="188"/>
      <c r="R134" s="188"/>
      <c r="S134" s="188"/>
      <c r="T134" s="189"/>
      <c r="U134" s="188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 t="s">
        <v>150</v>
      </c>
      <c r="AF134" s="190">
        <v>0</v>
      </c>
      <c r="AG134" s="190"/>
      <c r="AH134" s="190"/>
      <c r="AI134" s="190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90"/>
      <c r="AT134" s="190"/>
      <c r="AU134" s="190"/>
      <c r="AV134" s="190"/>
      <c r="AW134" s="190"/>
      <c r="AX134" s="190"/>
      <c r="AY134" s="190"/>
      <c r="AZ134" s="190"/>
      <c r="BA134" s="190"/>
      <c r="BB134" s="190"/>
      <c r="BC134" s="190"/>
      <c r="BD134" s="190"/>
      <c r="BE134" s="190"/>
      <c r="BF134" s="190"/>
      <c r="BG134" s="190"/>
      <c r="BH134" s="190"/>
    </row>
    <row r="135" spans="1:60" ht="12.75" outlineLevel="1">
      <c r="A135" s="183"/>
      <c r="B135" s="183"/>
      <c r="C135" s="191" t="s">
        <v>179</v>
      </c>
      <c r="D135" s="192"/>
      <c r="E135" s="193">
        <v>1.67</v>
      </c>
      <c r="F135" s="187"/>
      <c r="G135" s="187">
        <f>F135*E135</f>
        <v>0</v>
      </c>
      <c r="H135" s="187"/>
      <c r="I135" s="187"/>
      <c r="J135" s="187"/>
      <c r="K135" s="187"/>
      <c r="L135" s="187"/>
      <c r="M135" s="187"/>
      <c r="N135" s="188"/>
      <c r="O135" s="188"/>
      <c r="P135" s="188"/>
      <c r="Q135" s="188"/>
      <c r="R135" s="188"/>
      <c r="S135" s="188"/>
      <c r="T135" s="189"/>
      <c r="U135" s="188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 t="s">
        <v>150</v>
      </c>
      <c r="AF135" s="190">
        <v>0</v>
      </c>
      <c r="AG135" s="190"/>
      <c r="AH135" s="190"/>
      <c r="AI135" s="190"/>
      <c r="AJ135" s="190"/>
      <c r="AK135" s="190"/>
      <c r="AL135" s="190"/>
      <c r="AM135" s="190"/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0"/>
      <c r="BC135" s="190"/>
      <c r="BD135" s="190"/>
      <c r="BE135" s="190"/>
      <c r="BF135" s="190"/>
      <c r="BG135" s="190"/>
      <c r="BH135" s="190"/>
    </row>
    <row r="136" spans="1:60" ht="12.75" outlineLevel="1">
      <c r="A136" s="183"/>
      <c r="B136" s="183"/>
      <c r="C136" s="191" t="s">
        <v>180</v>
      </c>
      <c r="D136" s="192"/>
      <c r="E136" s="193">
        <v>2.715</v>
      </c>
      <c r="F136" s="187"/>
      <c r="G136" s="187">
        <f>F136*E136</f>
        <v>0</v>
      </c>
      <c r="H136" s="187"/>
      <c r="I136" s="187"/>
      <c r="J136" s="187"/>
      <c r="K136" s="187"/>
      <c r="L136" s="187"/>
      <c r="M136" s="187"/>
      <c r="N136" s="188"/>
      <c r="O136" s="188"/>
      <c r="P136" s="188"/>
      <c r="Q136" s="188"/>
      <c r="R136" s="188"/>
      <c r="S136" s="188"/>
      <c r="T136" s="189"/>
      <c r="U136" s="188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 t="s">
        <v>150</v>
      </c>
      <c r="AF136" s="190">
        <v>0</v>
      </c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90"/>
      <c r="AV136" s="190"/>
      <c r="AW136" s="190"/>
      <c r="AX136" s="190"/>
      <c r="AY136" s="190"/>
      <c r="AZ136" s="190"/>
      <c r="BA136" s="190"/>
      <c r="BB136" s="190"/>
      <c r="BC136" s="190"/>
      <c r="BD136" s="190"/>
      <c r="BE136" s="190"/>
      <c r="BF136" s="190"/>
      <c r="BG136" s="190"/>
      <c r="BH136" s="190"/>
    </row>
    <row r="137" spans="1:60" ht="12.75" outlineLevel="1">
      <c r="A137" s="183"/>
      <c r="B137" s="183"/>
      <c r="C137" s="191" t="s">
        <v>181</v>
      </c>
      <c r="D137" s="192"/>
      <c r="E137" s="193">
        <v>36</v>
      </c>
      <c r="F137" s="187"/>
      <c r="G137" s="187">
        <f>F137*E137</f>
        <v>0</v>
      </c>
      <c r="H137" s="187"/>
      <c r="I137" s="187"/>
      <c r="J137" s="187"/>
      <c r="K137" s="187"/>
      <c r="L137" s="187"/>
      <c r="M137" s="187"/>
      <c r="N137" s="188"/>
      <c r="O137" s="188"/>
      <c r="P137" s="188"/>
      <c r="Q137" s="188"/>
      <c r="R137" s="188"/>
      <c r="S137" s="188"/>
      <c r="T137" s="189"/>
      <c r="U137" s="188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190" t="s">
        <v>150</v>
      </c>
      <c r="AF137" s="190">
        <v>0</v>
      </c>
      <c r="AG137" s="190"/>
      <c r="AH137" s="190"/>
      <c r="AI137" s="190"/>
      <c r="AJ137" s="190"/>
      <c r="AK137" s="190"/>
      <c r="AL137" s="190"/>
      <c r="AM137" s="190"/>
      <c r="AN137" s="190"/>
      <c r="AO137" s="190"/>
      <c r="AP137" s="190"/>
      <c r="AQ137" s="190"/>
      <c r="AR137" s="190"/>
      <c r="AS137" s="190"/>
      <c r="AT137" s="190"/>
      <c r="AU137" s="190"/>
      <c r="AV137" s="190"/>
      <c r="AW137" s="190"/>
      <c r="AX137" s="190"/>
      <c r="AY137" s="190"/>
      <c r="AZ137" s="190"/>
      <c r="BA137" s="190"/>
      <c r="BB137" s="190"/>
      <c r="BC137" s="190"/>
      <c r="BD137" s="190"/>
      <c r="BE137" s="190"/>
      <c r="BF137" s="190"/>
      <c r="BG137" s="190"/>
      <c r="BH137" s="190"/>
    </row>
    <row r="138" spans="1:60" ht="12.75" outlineLevel="1">
      <c r="A138" s="183">
        <v>42</v>
      </c>
      <c r="B138" s="183" t="s">
        <v>280</v>
      </c>
      <c r="C138" s="184" t="s">
        <v>281</v>
      </c>
      <c r="D138" s="185" t="s">
        <v>235</v>
      </c>
      <c r="E138" s="186">
        <v>3.879</v>
      </c>
      <c r="F138" s="187"/>
      <c r="G138" s="187">
        <f>F138*E138</f>
        <v>0</v>
      </c>
      <c r="H138" s="187">
        <v>158.42</v>
      </c>
      <c r="I138" s="187">
        <f>ROUND(E138*H138,2)</f>
        <v>614.51</v>
      </c>
      <c r="J138" s="187">
        <v>3346.58</v>
      </c>
      <c r="K138" s="187">
        <f>ROUND(E138*J138,2)</f>
        <v>12981.38</v>
      </c>
      <c r="L138" s="187">
        <v>21</v>
      </c>
      <c r="M138" s="187">
        <f>G138*(1+L138/100)</f>
        <v>0</v>
      </c>
      <c r="N138" s="188">
        <v>0.00666</v>
      </c>
      <c r="O138" s="188">
        <f>ROUND(E138*N138,5)</f>
        <v>0.02583</v>
      </c>
      <c r="P138" s="188">
        <v>2.4</v>
      </c>
      <c r="Q138" s="188">
        <f>ROUND(E138*P138,5)</f>
        <v>9.3096</v>
      </c>
      <c r="R138" s="188"/>
      <c r="S138" s="188"/>
      <c r="T138" s="189">
        <v>6.72</v>
      </c>
      <c r="U138" s="188">
        <f>ROUND(E138*T138,2)</f>
        <v>26.07</v>
      </c>
      <c r="V138" s="190"/>
      <c r="W138" s="190"/>
      <c r="X138" s="190"/>
      <c r="Y138" s="190"/>
      <c r="Z138" s="190"/>
      <c r="AA138" s="190"/>
      <c r="AB138" s="190"/>
      <c r="AC138" s="190"/>
      <c r="AD138" s="190"/>
      <c r="AE138" s="190" t="s">
        <v>141</v>
      </c>
      <c r="AF138" s="190"/>
      <c r="AG138" s="190"/>
      <c r="AH138" s="190"/>
      <c r="AI138" s="190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0"/>
      <c r="AT138" s="190"/>
      <c r="AU138" s="190"/>
      <c r="AV138" s="190"/>
      <c r="AW138" s="190"/>
      <c r="AX138" s="190"/>
      <c r="AY138" s="190"/>
      <c r="AZ138" s="190"/>
      <c r="BA138" s="190"/>
      <c r="BB138" s="190"/>
      <c r="BC138" s="190"/>
      <c r="BD138" s="190"/>
      <c r="BE138" s="190"/>
      <c r="BF138" s="190"/>
      <c r="BG138" s="190"/>
      <c r="BH138" s="190"/>
    </row>
    <row r="139" spans="1:60" ht="12.75" outlineLevel="1">
      <c r="A139" s="183"/>
      <c r="B139" s="183"/>
      <c r="C139" s="191" t="s">
        <v>282</v>
      </c>
      <c r="D139" s="192"/>
      <c r="E139" s="193">
        <v>1.71</v>
      </c>
      <c r="F139" s="187"/>
      <c r="G139" s="187">
        <f>F139*E139</f>
        <v>0</v>
      </c>
      <c r="H139" s="187"/>
      <c r="I139" s="187"/>
      <c r="J139" s="187"/>
      <c r="K139" s="187"/>
      <c r="L139" s="187"/>
      <c r="M139" s="187"/>
      <c r="N139" s="188"/>
      <c r="O139" s="188"/>
      <c r="P139" s="188"/>
      <c r="Q139" s="188"/>
      <c r="R139" s="188"/>
      <c r="S139" s="188"/>
      <c r="T139" s="189"/>
      <c r="U139" s="188"/>
      <c r="V139" s="190"/>
      <c r="W139" s="190"/>
      <c r="X139" s="190"/>
      <c r="Y139" s="190"/>
      <c r="Z139" s="190"/>
      <c r="AA139" s="190"/>
      <c r="AB139" s="190"/>
      <c r="AC139" s="190"/>
      <c r="AD139" s="190"/>
      <c r="AE139" s="190" t="s">
        <v>150</v>
      </c>
      <c r="AF139" s="190">
        <v>0</v>
      </c>
      <c r="AG139" s="190"/>
      <c r="AH139" s="190"/>
      <c r="AI139" s="190"/>
      <c r="AJ139" s="190"/>
      <c r="AK139" s="190"/>
      <c r="AL139" s="190"/>
      <c r="AM139" s="190"/>
      <c r="AN139" s="190"/>
      <c r="AO139" s="190"/>
      <c r="AP139" s="190"/>
      <c r="AQ139" s="190"/>
      <c r="AR139" s="190"/>
      <c r="AS139" s="190"/>
      <c r="AT139" s="190"/>
      <c r="AU139" s="190"/>
      <c r="AV139" s="190"/>
      <c r="AW139" s="190"/>
      <c r="AX139" s="190"/>
      <c r="AY139" s="190"/>
      <c r="AZ139" s="190"/>
      <c r="BA139" s="190"/>
      <c r="BB139" s="190"/>
      <c r="BC139" s="190"/>
      <c r="BD139" s="190"/>
      <c r="BE139" s="190"/>
      <c r="BF139" s="190"/>
      <c r="BG139" s="190"/>
      <c r="BH139" s="190"/>
    </row>
    <row r="140" spans="1:60" ht="12.75" outlineLevel="1">
      <c r="A140" s="183"/>
      <c r="B140" s="183"/>
      <c r="C140" s="191" t="s">
        <v>283</v>
      </c>
      <c r="D140" s="192"/>
      <c r="E140" s="193">
        <v>2.169</v>
      </c>
      <c r="F140" s="187"/>
      <c r="G140" s="187">
        <f>F140*E140</f>
        <v>0</v>
      </c>
      <c r="H140" s="187"/>
      <c r="I140" s="187"/>
      <c r="J140" s="187"/>
      <c r="K140" s="187"/>
      <c r="L140" s="187"/>
      <c r="M140" s="187"/>
      <c r="N140" s="188"/>
      <c r="O140" s="188"/>
      <c r="P140" s="188"/>
      <c r="Q140" s="188"/>
      <c r="R140" s="188"/>
      <c r="S140" s="188"/>
      <c r="T140" s="189"/>
      <c r="U140" s="188"/>
      <c r="V140" s="190"/>
      <c r="W140" s="190"/>
      <c r="X140" s="190"/>
      <c r="Y140" s="190"/>
      <c r="Z140" s="190"/>
      <c r="AA140" s="190"/>
      <c r="AB140" s="190"/>
      <c r="AC140" s="190"/>
      <c r="AD140" s="190"/>
      <c r="AE140" s="190" t="s">
        <v>150</v>
      </c>
      <c r="AF140" s="190">
        <v>0</v>
      </c>
      <c r="AG140" s="190"/>
      <c r="AH140" s="190"/>
      <c r="AI140" s="190"/>
      <c r="AJ140" s="190"/>
      <c r="AK140" s="190"/>
      <c r="AL140" s="190"/>
      <c r="AM140" s="190"/>
      <c r="AN140" s="190"/>
      <c r="AO140" s="190"/>
      <c r="AP140" s="190"/>
      <c r="AQ140" s="190"/>
      <c r="AR140" s="190"/>
      <c r="AS140" s="190"/>
      <c r="AT140" s="190"/>
      <c r="AU140" s="190"/>
      <c r="AV140" s="190"/>
      <c r="AW140" s="190"/>
      <c r="AX140" s="190"/>
      <c r="AY140" s="190"/>
      <c r="AZ140" s="190"/>
      <c r="BA140" s="190"/>
      <c r="BB140" s="190"/>
      <c r="BC140" s="190"/>
      <c r="BD140" s="190"/>
      <c r="BE140" s="190"/>
      <c r="BF140" s="190"/>
      <c r="BG140" s="190"/>
      <c r="BH140" s="190"/>
    </row>
    <row r="141" spans="1:60" ht="12.75" outlineLevel="1">
      <c r="A141" s="183">
        <v>43</v>
      </c>
      <c r="B141" s="183" t="s">
        <v>284</v>
      </c>
      <c r="C141" s="184" t="s">
        <v>285</v>
      </c>
      <c r="D141" s="185" t="s">
        <v>235</v>
      </c>
      <c r="E141" s="186">
        <v>40.025083</v>
      </c>
      <c r="F141" s="187"/>
      <c r="G141" s="187">
        <f>F141*E141</f>
        <v>0</v>
      </c>
      <c r="H141" s="187">
        <v>26.26</v>
      </c>
      <c r="I141" s="187">
        <f>ROUND(E141*H141,2)</f>
        <v>1051.06</v>
      </c>
      <c r="J141" s="187">
        <v>1978.74</v>
      </c>
      <c r="K141" s="187">
        <f>ROUND(E141*J141,2)</f>
        <v>79199.23</v>
      </c>
      <c r="L141" s="187">
        <v>21</v>
      </c>
      <c r="M141" s="187">
        <f>G141*(1+L141/100)</f>
        <v>0</v>
      </c>
      <c r="N141" s="188">
        <v>0.0011</v>
      </c>
      <c r="O141" s="188">
        <f>ROUND(E141*N141,5)</f>
        <v>0.04403</v>
      </c>
      <c r="P141" s="188">
        <v>1.175</v>
      </c>
      <c r="Q141" s="188">
        <f>ROUND(E141*P141,5)</f>
        <v>47.02947</v>
      </c>
      <c r="R141" s="188"/>
      <c r="S141" s="188"/>
      <c r="T141" s="189">
        <v>4.55538</v>
      </c>
      <c r="U141" s="188">
        <f>ROUND(E141*T141,2)</f>
        <v>182.33</v>
      </c>
      <c r="V141" s="190"/>
      <c r="W141" s="190"/>
      <c r="X141" s="190"/>
      <c r="Y141" s="190"/>
      <c r="Z141" s="190"/>
      <c r="AA141" s="190"/>
      <c r="AB141" s="190"/>
      <c r="AC141" s="190"/>
      <c r="AD141" s="190"/>
      <c r="AE141" s="190" t="s">
        <v>138</v>
      </c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190"/>
      <c r="AT141" s="190"/>
      <c r="AU141" s="190"/>
      <c r="AV141" s="190"/>
      <c r="AW141" s="190"/>
      <c r="AX141" s="190"/>
      <c r="AY141" s="190"/>
      <c r="AZ141" s="190"/>
      <c r="BA141" s="190"/>
      <c r="BB141" s="190"/>
      <c r="BC141" s="190"/>
      <c r="BD141" s="190"/>
      <c r="BE141" s="190"/>
      <c r="BF141" s="190"/>
      <c r="BG141" s="190"/>
      <c r="BH141" s="190"/>
    </row>
    <row r="142" spans="1:60" ht="33.75" outlineLevel="1">
      <c r="A142" s="183"/>
      <c r="B142" s="183"/>
      <c r="C142" s="191" t="s">
        <v>286</v>
      </c>
      <c r="D142" s="192"/>
      <c r="E142" s="193">
        <v>21.587685</v>
      </c>
      <c r="F142" s="187"/>
      <c r="G142" s="187"/>
      <c r="H142" s="187"/>
      <c r="I142" s="187"/>
      <c r="J142" s="187"/>
      <c r="K142" s="187"/>
      <c r="L142" s="187"/>
      <c r="M142" s="187"/>
      <c r="N142" s="188"/>
      <c r="O142" s="188"/>
      <c r="P142" s="188"/>
      <c r="Q142" s="188"/>
      <c r="R142" s="188"/>
      <c r="S142" s="188"/>
      <c r="T142" s="189"/>
      <c r="U142" s="188"/>
      <c r="V142" s="190"/>
      <c r="W142" s="190"/>
      <c r="X142" s="190"/>
      <c r="Y142" s="190"/>
      <c r="Z142" s="190"/>
      <c r="AA142" s="190"/>
      <c r="AB142" s="190"/>
      <c r="AC142" s="190"/>
      <c r="AD142" s="190"/>
      <c r="AE142" s="190" t="s">
        <v>150</v>
      </c>
      <c r="AF142" s="190">
        <v>0</v>
      </c>
      <c r="AG142" s="190"/>
      <c r="AH142" s="190"/>
      <c r="AI142" s="190"/>
      <c r="AJ142" s="190"/>
      <c r="AK142" s="190"/>
      <c r="AL142" s="190"/>
      <c r="AM142" s="190"/>
      <c r="AN142" s="190"/>
      <c r="AO142" s="190"/>
      <c r="AP142" s="190"/>
      <c r="AQ142" s="190"/>
      <c r="AR142" s="190"/>
      <c r="AS142" s="190"/>
      <c r="AT142" s="190"/>
      <c r="AU142" s="190"/>
      <c r="AV142" s="190"/>
      <c r="AW142" s="190"/>
      <c r="AX142" s="190"/>
      <c r="AY142" s="190"/>
      <c r="AZ142" s="190"/>
      <c r="BA142" s="190"/>
      <c r="BB142" s="190"/>
      <c r="BC142" s="190"/>
      <c r="BD142" s="190"/>
      <c r="BE142" s="190"/>
      <c r="BF142" s="190"/>
      <c r="BG142" s="190"/>
      <c r="BH142" s="190"/>
    </row>
    <row r="143" spans="1:60" ht="12.75" outlineLevel="1">
      <c r="A143" s="183"/>
      <c r="B143" s="183"/>
      <c r="C143" s="191" t="s">
        <v>287</v>
      </c>
      <c r="D143" s="192"/>
      <c r="E143" s="193">
        <v>2.29264</v>
      </c>
      <c r="F143" s="187"/>
      <c r="G143" s="187"/>
      <c r="H143" s="187"/>
      <c r="I143" s="187"/>
      <c r="J143" s="187"/>
      <c r="K143" s="187"/>
      <c r="L143" s="187"/>
      <c r="M143" s="187"/>
      <c r="N143" s="188"/>
      <c r="O143" s="188"/>
      <c r="P143" s="188"/>
      <c r="Q143" s="188"/>
      <c r="R143" s="188"/>
      <c r="S143" s="188"/>
      <c r="T143" s="189"/>
      <c r="U143" s="188"/>
      <c r="V143" s="190"/>
      <c r="W143" s="190"/>
      <c r="X143" s="190"/>
      <c r="Y143" s="190"/>
      <c r="Z143" s="190"/>
      <c r="AA143" s="190"/>
      <c r="AB143" s="190"/>
      <c r="AC143" s="190"/>
      <c r="AD143" s="190"/>
      <c r="AE143" s="190" t="s">
        <v>150</v>
      </c>
      <c r="AF143" s="190">
        <v>0</v>
      </c>
      <c r="AG143" s="190"/>
      <c r="AH143" s="190"/>
      <c r="AI143" s="190"/>
      <c r="AJ143" s="190"/>
      <c r="AK143" s="190"/>
      <c r="AL143" s="190"/>
      <c r="AM143" s="190"/>
      <c r="AN143" s="190"/>
      <c r="AO143" s="190"/>
      <c r="AP143" s="190"/>
      <c r="AQ143" s="190"/>
      <c r="AR143" s="190"/>
      <c r="AS143" s="190"/>
      <c r="AT143" s="190"/>
      <c r="AU143" s="190"/>
      <c r="AV143" s="190"/>
      <c r="AW143" s="190"/>
      <c r="AX143" s="190"/>
      <c r="AY143" s="190"/>
      <c r="AZ143" s="190"/>
      <c r="BA143" s="190"/>
      <c r="BB143" s="190"/>
      <c r="BC143" s="190"/>
      <c r="BD143" s="190"/>
      <c r="BE143" s="190"/>
      <c r="BF143" s="190"/>
      <c r="BG143" s="190"/>
      <c r="BH143" s="190"/>
    </row>
    <row r="144" spans="1:60" ht="12.75" outlineLevel="1">
      <c r="A144" s="183"/>
      <c r="B144" s="183"/>
      <c r="C144" s="191" t="s">
        <v>288</v>
      </c>
      <c r="D144" s="192"/>
      <c r="E144" s="193">
        <v>9.305478</v>
      </c>
      <c r="F144" s="187"/>
      <c r="G144" s="187"/>
      <c r="H144" s="187"/>
      <c r="I144" s="187"/>
      <c r="J144" s="187"/>
      <c r="K144" s="187"/>
      <c r="L144" s="187"/>
      <c r="M144" s="187"/>
      <c r="N144" s="188"/>
      <c r="O144" s="188"/>
      <c r="P144" s="188"/>
      <c r="Q144" s="188"/>
      <c r="R144" s="188"/>
      <c r="S144" s="188"/>
      <c r="T144" s="189"/>
      <c r="U144" s="188"/>
      <c r="V144" s="190"/>
      <c r="W144" s="190"/>
      <c r="X144" s="190"/>
      <c r="Y144" s="190"/>
      <c r="Z144" s="190"/>
      <c r="AA144" s="190"/>
      <c r="AB144" s="190"/>
      <c r="AC144" s="190"/>
      <c r="AD144" s="190"/>
      <c r="AE144" s="190" t="s">
        <v>150</v>
      </c>
      <c r="AF144" s="190">
        <v>0</v>
      </c>
      <c r="AG144" s="190"/>
      <c r="AH144" s="190"/>
      <c r="AI144" s="190"/>
      <c r="AJ144" s="190"/>
      <c r="AK144" s="190"/>
      <c r="AL144" s="190"/>
      <c r="AM144" s="190"/>
      <c r="AN144" s="190"/>
      <c r="AO144" s="190"/>
      <c r="AP144" s="190"/>
      <c r="AQ144" s="190"/>
      <c r="AR144" s="190"/>
      <c r="AS144" s="190"/>
      <c r="AT144" s="190"/>
      <c r="AU144" s="190"/>
      <c r="AV144" s="190"/>
      <c r="AW144" s="190"/>
      <c r="AX144" s="190"/>
      <c r="AY144" s="190"/>
      <c r="AZ144" s="190"/>
      <c r="BA144" s="190"/>
      <c r="BB144" s="190"/>
      <c r="BC144" s="190"/>
      <c r="BD144" s="190"/>
      <c r="BE144" s="190"/>
      <c r="BF144" s="190"/>
      <c r="BG144" s="190"/>
      <c r="BH144" s="190"/>
    </row>
    <row r="145" spans="1:60" ht="33.75" outlineLevel="1">
      <c r="A145" s="183"/>
      <c r="B145" s="183"/>
      <c r="C145" s="191" t="s">
        <v>289</v>
      </c>
      <c r="D145" s="192"/>
      <c r="E145" s="193">
        <v>6.83928</v>
      </c>
      <c r="F145" s="187"/>
      <c r="G145" s="187"/>
      <c r="H145" s="187"/>
      <c r="I145" s="187"/>
      <c r="J145" s="187"/>
      <c r="K145" s="187"/>
      <c r="L145" s="187"/>
      <c r="M145" s="187"/>
      <c r="N145" s="188"/>
      <c r="O145" s="188"/>
      <c r="P145" s="188"/>
      <c r="Q145" s="188"/>
      <c r="R145" s="188"/>
      <c r="S145" s="188"/>
      <c r="T145" s="189"/>
      <c r="U145" s="188"/>
      <c r="V145" s="190"/>
      <c r="W145" s="190"/>
      <c r="X145" s="190"/>
      <c r="Y145" s="190"/>
      <c r="Z145" s="190"/>
      <c r="AA145" s="190"/>
      <c r="AB145" s="190"/>
      <c r="AC145" s="190"/>
      <c r="AD145" s="190"/>
      <c r="AE145" s="190" t="s">
        <v>150</v>
      </c>
      <c r="AF145" s="190">
        <v>0</v>
      </c>
      <c r="AG145" s="190"/>
      <c r="AH145" s="190"/>
      <c r="AI145" s="190"/>
      <c r="AJ145" s="190"/>
      <c r="AK145" s="190"/>
      <c r="AL145" s="190"/>
      <c r="AM145" s="190"/>
      <c r="AN145" s="190"/>
      <c r="AO145" s="190"/>
      <c r="AP145" s="190"/>
      <c r="AQ145" s="190"/>
      <c r="AR145" s="190"/>
      <c r="AS145" s="190"/>
      <c r="AT145" s="190"/>
      <c r="AU145" s="190"/>
      <c r="AV145" s="190"/>
      <c r="AW145" s="190"/>
      <c r="AX145" s="190"/>
      <c r="AY145" s="190"/>
      <c r="AZ145" s="190"/>
      <c r="BA145" s="190"/>
      <c r="BB145" s="190"/>
      <c r="BC145" s="190"/>
      <c r="BD145" s="190"/>
      <c r="BE145" s="190"/>
      <c r="BF145" s="190"/>
      <c r="BG145" s="190"/>
      <c r="BH145" s="190"/>
    </row>
    <row r="146" spans="1:31" ht="12.75">
      <c r="A146" s="194" t="s">
        <v>133</v>
      </c>
      <c r="B146" s="194" t="s">
        <v>74</v>
      </c>
      <c r="C146" s="195" t="s">
        <v>75</v>
      </c>
      <c r="D146" s="196"/>
      <c r="E146" s="197"/>
      <c r="F146" s="198"/>
      <c r="G146" s="198">
        <f>SUMIF(AE147:AE161,"&lt;&gt;NOR",G147:G161)</f>
        <v>0</v>
      </c>
      <c r="H146" s="198"/>
      <c r="I146" s="198">
        <f>SUM(I147:I161)</f>
        <v>5.28</v>
      </c>
      <c r="J146" s="198"/>
      <c r="K146" s="198">
        <f>SUM(K147:K161)</f>
        <v>118233.32</v>
      </c>
      <c r="L146" s="198"/>
      <c r="M146" s="198">
        <f>SUM(M147:M161)</f>
        <v>0</v>
      </c>
      <c r="N146" s="199"/>
      <c r="O146" s="199">
        <f>SUM(O147:O161)</f>
        <v>0.00022</v>
      </c>
      <c r="P146" s="199"/>
      <c r="Q146" s="199">
        <f>SUM(Q147:Q161)</f>
        <v>2.46015</v>
      </c>
      <c r="R146" s="199"/>
      <c r="S146" s="199"/>
      <c r="T146" s="200"/>
      <c r="U146" s="199">
        <f>SUM(U147:U161)</f>
        <v>230.24</v>
      </c>
      <c r="AE146" t="s">
        <v>134</v>
      </c>
    </row>
    <row r="147" spans="1:60" ht="12.75" outlineLevel="1">
      <c r="A147" s="183">
        <v>44</v>
      </c>
      <c r="B147" s="183" t="s">
        <v>290</v>
      </c>
      <c r="C147" s="184" t="s">
        <v>291</v>
      </c>
      <c r="D147" s="185" t="s">
        <v>153</v>
      </c>
      <c r="E147" s="186">
        <v>32.9545</v>
      </c>
      <c r="F147" s="187"/>
      <c r="G147" s="187">
        <f>F147*E147</f>
        <v>0</v>
      </c>
      <c r="H147" s="187">
        <v>0</v>
      </c>
      <c r="I147" s="187">
        <f>ROUND(E147*H147,2)</f>
        <v>0</v>
      </c>
      <c r="J147" s="187">
        <v>185</v>
      </c>
      <c r="K147" s="187">
        <f>ROUND(E147*J147,2)</f>
        <v>6096.58</v>
      </c>
      <c r="L147" s="187">
        <v>21</v>
      </c>
      <c r="M147" s="187">
        <f>G147*(1+L147/100)</f>
        <v>0</v>
      </c>
      <c r="N147" s="188">
        <v>0</v>
      </c>
      <c r="O147" s="188">
        <f>ROUND(E147*N147,5)</f>
        <v>0</v>
      </c>
      <c r="P147" s="188">
        <v>0.068</v>
      </c>
      <c r="Q147" s="188">
        <f>ROUND(E147*P147,5)</f>
        <v>2.24091</v>
      </c>
      <c r="R147" s="188"/>
      <c r="S147" s="188"/>
      <c r="T147" s="189">
        <v>0.48938</v>
      </c>
      <c r="U147" s="188">
        <f>ROUND(E147*T147,2)</f>
        <v>16.13</v>
      </c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 t="s">
        <v>138</v>
      </c>
      <c r="AF147" s="190"/>
      <c r="AG147" s="190"/>
      <c r="AH147" s="190"/>
      <c r="AI147" s="190"/>
      <c r="AJ147" s="190"/>
      <c r="AK147" s="190"/>
      <c r="AL147" s="190"/>
      <c r="AM147" s="190"/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</row>
    <row r="148" spans="1:60" ht="12.75" outlineLevel="1">
      <c r="A148" s="183"/>
      <c r="B148" s="183"/>
      <c r="C148" s="191" t="s">
        <v>292</v>
      </c>
      <c r="D148" s="192"/>
      <c r="E148" s="193">
        <v>9.673</v>
      </c>
      <c r="F148" s="187"/>
      <c r="G148" s="187">
        <f>F148*E148</f>
        <v>0</v>
      </c>
      <c r="H148" s="187"/>
      <c r="I148" s="187"/>
      <c r="J148" s="187"/>
      <c r="K148" s="187"/>
      <c r="L148" s="187"/>
      <c r="M148" s="187"/>
      <c r="N148" s="188"/>
      <c r="O148" s="188"/>
      <c r="P148" s="188"/>
      <c r="Q148" s="188"/>
      <c r="R148" s="188"/>
      <c r="S148" s="188"/>
      <c r="T148" s="189"/>
      <c r="U148" s="188"/>
      <c r="V148" s="190"/>
      <c r="W148" s="190"/>
      <c r="X148" s="190"/>
      <c r="Y148" s="190"/>
      <c r="Z148" s="190"/>
      <c r="AA148" s="190"/>
      <c r="AB148" s="190"/>
      <c r="AC148" s="190"/>
      <c r="AD148" s="190"/>
      <c r="AE148" s="190" t="s">
        <v>150</v>
      </c>
      <c r="AF148" s="190">
        <v>0</v>
      </c>
      <c r="AG148" s="190"/>
      <c r="AH148" s="190"/>
      <c r="AI148" s="190"/>
      <c r="AJ148" s="190"/>
      <c r="AK148" s="190"/>
      <c r="AL148" s="190"/>
      <c r="AM148" s="190"/>
      <c r="AN148" s="190"/>
      <c r="AO148" s="190"/>
      <c r="AP148" s="190"/>
      <c r="AQ148" s="190"/>
      <c r="AR148" s="190"/>
      <c r="AS148" s="190"/>
      <c r="AT148" s="190"/>
      <c r="AU148" s="190"/>
      <c r="AV148" s="190"/>
      <c r="AW148" s="190"/>
      <c r="AX148" s="190"/>
      <c r="AY148" s="190"/>
      <c r="AZ148" s="190"/>
      <c r="BA148" s="190"/>
      <c r="BB148" s="190"/>
      <c r="BC148" s="190"/>
      <c r="BD148" s="190"/>
      <c r="BE148" s="190"/>
      <c r="BF148" s="190"/>
      <c r="BG148" s="190"/>
      <c r="BH148" s="190"/>
    </row>
    <row r="149" spans="1:60" ht="12.75" outlineLevel="1">
      <c r="A149" s="183"/>
      <c r="B149" s="183"/>
      <c r="C149" s="191" t="s">
        <v>293</v>
      </c>
      <c r="D149" s="192"/>
      <c r="E149" s="193">
        <v>14.025</v>
      </c>
      <c r="F149" s="187"/>
      <c r="G149" s="187">
        <f>F149*E149</f>
        <v>0</v>
      </c>
      <c r="H149" s="187"/>
      <c r="I149" s="187"/>
      <c r="J149" s="187"/>
      <c r="K149" s="187"/>
      <c r="L149" s="187"/>
      <c r="M149" s="187"/>
      <c r="N149" s="188"/>
      <c r="O149" s="188"/>
      <c r="P149" s="188"/>
      <c r="Q149" s="188"/>
      <c r="R149" s="188"/>
      <c r="S149" s="188"/>
      <c r="T149" s="189"/>
      <c r="U149" s="188"/>
      <c r="V149" s="190"/>
      <c r="W149" s="190"/>
      <c r="X149" s="190"/>
      <c r="Y149" s="190"/>
      <c r="Z149" s="190"/>
      <c r="AA149" s="190"/>
      <c r="AB149" s="190"/>
      <c r="AC149" s="190"/>
      <c r="AD149" s="190"/>
      <c r="AE149" s="190" t="s">
        <v>150</v>
      </c>
      <c r="AF149" s="190">
        <v>0</v>
      </c>
      <c r="AG149" s="190"/>
      <c r="AH149" s="190"/>
      <c r="AI149" s="190"/>
      <c r="AJ149" s="190"/>
      <c r="AK149" s="190"/>
      <c r="AL149" s="190"/>
      <c r="AM149" s="190"/>
      <c r="AN149" s="190"/>
      <c r="AO149" s="190"/>
      <c r="AP149" s="190"/>
      <c r="AQ149" s="190"/>
      <c r="AR149" s="190"/>
      <c r="AS149" s="190"/>
      <c r="AT149" s="190"/>
      <c r="AU149" s="190"/>
      <c r="AV149" s="190"/>
      <c r="AW149" s="190"/>
      <c r="AX149" s="190"/>
      <c r="AY149" s="190"/>
      <c r="AZ149" s="190"/>
      <c r="BA149" s="190"/>
      <c r="BB149" s="190"/>
      <c r="BC149" s="190"/>
      <c r="BD149" s="190"/>
      <c r="BE149" s="190"/>
      <c r="BF149" s="190"/>
      <c r="BG149" s="190"/>
      <c r="BH149" s="190"/>
    </row>
    <row r="150" spans="1:60" ht="12.75" outlineLevel="1">
      <c r="A150" s="183"/>
      <c r="B150" s="183"/>
      <c r="C150" s="191" t="s">
        <v>294</v>
      </c>
      <c r="D150" s="192"/>
      <c r="E150" s="193">
        <v>7.5565</v>
      </c>
      <c r="F150" s="187"/>
      <c r="G150" s="187">
        <f>F150*E150</f>
        <v>0</v>
      </c>
      <c r="H150" s="187"/>
      <c r="I150" s="187"/>
      <c r="J150" s="187"/>
      <c r="K150" s="187"/>
      <c r="L150" s="187"/>
      <c r="M150" s="187"/>
      <c r="N150" s="188"/>
      <c r="O150" s="188"/>
      <c r="P150" s="188"/>
      <c r="Q150" s="188"/>
      <c r="R150" s="188"/>
      <c r="S150" s="188"/>
      <c r="T150" s="189"/>
      <c r="U150" s="188"/>
      <c r="V150" s="190"/>
      <c r="W150" s="190"/>
      <c r="X150" s="190"/>
      <c r="Y150" s="190"/>
      <c r="Z150" s="190"/>
      <c r="AA150" s="190"/>
      <c r="AB150" s="190"/>
      <c r="AC150" s="190"/>
      <c r="AD150" s="190"/>
      <c r="AE150" s="190" t="s">
        <v>150</v>
      </c>
      <c r="AF150" s="190">
        <v>0</v>
      </c>
      <c r="AG150" s="190"/>
      <c r="AH150" s="190"/>
      <c r="AI150" s="190"/>
      <c r="AJ150" s="190"/>
      <c r="AK150" s="190"/>
      <c r="AL150" s="190"/>
      <c r="AM150" s="190"/>
      <c r="AN150" s="190"/>
      <c r="AO150" s="190"/>
      <c r="AP150" s="190"/>
      <c r="AQ150" s="190"/>
      <c r="AR150" s="190"/>
      <c r="AS150" s="190"/>
      <c r="AT150" s="190"/>
      <c r="AU150" s="190"/>
      <c r="AV150" s="190"/>
      <c r="AW150" s="190"/>
      <c r="AX150" s="190"/>
      <c r="AY150" s="190"/>
      <c r="AZ150" s="190"/>
      <c r="BA150" s="190"/>
      <c r="BB150" s="190"/>
      <c r="BC150" s="190"/>
      <c r="BD150" s="190"/>
      <c r="BE150" s="190"/>
      <c r="BF150" s="190"/>
      <c r="BG150" s="190"/>
      <c r="BH150" s="190"/>
    </row>
    <row r="151" spans="1:60" ht="12.75" outlineLevel="1">
      <c r="A151" s="183"/>
      <c r="B151" s="183"/>
      <c r="C151" s="191"/>
      <c r="D151" s="192"/>
      <c r="E151" s="193"/>
      <c r="F151" s="187"/>
      <c r="G151" s="187">
        <f>F151*E151</f>
        <v>0</v>
      </c>
      <c r="H151" s="187"/>
      <c r="I151" s="187"/>
      <c r="J151" s="187"/>
      <c r="K151" s="187"/>
      <c r="L151" s="187"/>
      <c r="M151" s="187"/>
      <c r="N151" s="188"/>
      <c r="O151" s="188"/>
      <c r="P151" s="188"/>
      <c r="Q151" s="188"/>
      <c r="R151" s="188"/>
      <c r="S151" s="188"/>
      <c r="T151" s="189"/>
      <c r="U151" s="188"/>
      <c r="V151" s="190"/>
      <c r="W151" s="190"/>
      <c r="X151" s="190"/>
      <c r="Y151" s="190"/>
      <c r="Z151" s="190"/>
      <c r="AA151" s="190"/>
      <c r="AB151" s="190"/>
      <c r="AC151" s="190"/>
      <c r="AD151" s="190"/>
      <c r="AE151" s="190" t="s">
        <v>150</v>
      </c>
      <c r="AF151" s="190">
        <v>0</v>
      </c>
      <c r="AG151" s="190"/>
      <c r="AH151" s="190"/>
      <c r="AI151" s="190"/>
      <c r="AJ151" s="190"/>
      <c r="AK151" s="190"/>
      <c r="AL151" s="190"/>
      <c r="AM151" s="190"/>
      <c r="AN151" s="190"/>
      <c r="AO151" s="190"/>
      <c r="AP151" s="190"/>
      <c r="AQ151" s="190"/>
      <c r="AR151" s="190"/>
      <c r="AS151" s="190"/>
      <c r="AT151" s="190"/>
      <c r="AU151" s="190"/>
      <c r="AV151" s="190"/>
      <c r="AW151" s="190"/>
      <c r="AX151" s="190"/>
      <c r="AY151" s="190"/>
      <c r="AZ151" s="190"/>
      <c r="BA151" s="190"/>
      <c r="BB151" s="190"/>
      <c r="BC151" s="190"/>
      <c r="BD151" s="190"/>
      <c r="BE151" s="190"/>
      <c r="BF151" s="190"/>
      <c r="BG151" s="190"/>
      <c r="BH151" s="190"/>
    </row>
    <row r="152" spans="1:60" ht="12.75" outlineLevel="1">
      <c r="A152" s="183"/>
      <c r="B152" s="183"/>
      <c r="C152" s="191" t="s">
        <v>295</v>
      </c>
      <c r="D152" s="192"/>
      <c r="E152" s="193">
        <v>1.7</v>
      </c>
      <c r="F152" s="187"/>
      <c r="G152" s="187">
        <f>F152*E152</f>
        <v>0</v>
      </c>
      <c r="H152" s="187"/>
      <c r="I152" s="187"/>
      <c r="J152" s="187"/>
      <c r="K152" s="187"/>
      <c r="L152" s="187"/>
      <c r="M152" s="187"/>
      <c r="N152" s="188"/>
      <c r="O152" s="188"/>
      <c r="P152" s="188"/>
      <c r="Q152" s="188"/>
      <c r="R152" s="188"/>
      <c r="S152" s="188"/>
      <c r="T152" s="189"/>
      <c r="U152" s="188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 t="s">
        <v>150</v>
      </c>
      <c r="AF152" s="190">
        <v>0</v>
      </c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 s="190"/>
      <c r="AU152" s="190"/>
      <c r="AV152" s="190"/>
      <c r="AW152" s="190"/>
      <c r="AX152" s="190"/>
      <c r="AY152" s="190"/>
      <c r="AZ152" s="190"/>
      <c r="BA152" s="190"/>
      <c r="BB152" s="190"/>
      <c r="BC152" s="190"/>
      <c r="BD152" s="190"/>
      <c r="BE152" s="190"/>
      <c r="BF152" s="190"/>
      <c r="BG152" s="190"/>
      <c r="BH152" s="190"/>
    </row>
    <row r="153" spans="1:60" ht="12.75" outlineLevel="1">
      <c r="A153" s="183">
        <v>45</v>
      </c>
      <c r="B153" s="183" t="s">
        <v>296</v>
      </c>
      <c r="C153" s="184" t="s">
        <v>297</v>
      </c>
      <c r="D153" s="185" t="s">
        <v>153</v>
      </c>
      <c r="E153" s="186">
        <v>0.406</v>
      </c>
      <c r="F153" s="187"/>
      <c r="G153" s="187">
        <f>F153*E153</f>
        <v>0</v>
      </c>
      <c r="H153" s="187">
        <v>13.01</v>
      </c>
      <c r="I153" s="187">
        <f>ROUND(E153*H153,2)</f>
        <v>5.28</v>
      </c>
      <c r="J153" s="187">
        <v>1156.99</v>
      </c>
      <c r="K153" s="187">
        <f>ROUND(E153*J153,2)</f>
        <v>469.74</v>
      </c>
      <c r="L153" s="187">
        <v>21</v>
      </c>
      <c r="M153" s="187">
        <f>G153*(1+L153/100)</f>
        <v>0</v>
      </c>
      <c r="N153" s="188">
        <v>0.00055</v>
      </c>
      <c r="O153" s="188">
        <f>ROUND(E153*N153,5)</f>
        <v>0.00022</v>
      </c>
      <c r="P153" s="188">
        <v>0.54</v>
      </c>
      <c r="Q153" s="188">
        <f>ROUND(E153*P153,5)</f>
        <v>0.21924</v>
      </c>
      <c r="R153" s="188"/>
      <c r="S153" s="188"/>
      <c r="T153" s="189">
        <v>3.0087</v>
      </c>
      <c r="U153" s="188">
        <f>ROUND(E153*T153,2)</f>
        <v>1.22</v>
      </c>
      <c r="V153" s="190"/>
      <c r="W153" s="190"/>
      <c r="X153" s="190"/>
      <c r="Y153" s="190"/>
      <c r="Z153" s="190"/>
      <c r="AA153" s="190"/>
      <c r="AB153" s="190"/>
      <c r="AC153" s="190"/>
      <c r="AD153" s="190"/>
      <c r="AE153" s="190" t="s">
        <v>138</v>
      </c>
      <c r="AF153" s="190"/>
      <c r="AG153" s="190"/>
      <c r="AH153" s="190"/>
      <c r="AI153" s="190"/>
      <c r="AJ153" s="190"/>
      <c r="AK153" s="190"/>
      <c r="AL153" s="190"/>
      <c r="AM153" s="190"/>
      <c r="AN153" s="190"/>
      <c r="AO153" s="190"/>
      <c r="AP153" s="190"/>
      <c r="AQ153" s="190"/>
      <c r="AR153" s="190"/>
      <c r="AS153" s="190"/>
      <c r="AT153" s="190"/>
      <c r="AU153" s="190"/>
      <c r="AV153" s="190"/>
      <c r="AW153" s="190"/>
      <c r="AX153" s="190"/>
      <c r="AY153" s="190"/>
      <c r="AZ153" s="190"/>
      <c r="BA153" s="190"/>
      <c r="BB153" s="190"/>
      <c r="BC153" s="190"/>
      <c r="BD153" s="190"/>
      <c r="BE153" s="190"/>
      <c r="BF153" s="190"/>
      <c r="BG153" s="190"/>
      <c r="BH153" s="190"/>
    </row>
    <row r="154" spans="1:60" ht="12.75" outlineLevel="1">
      <c r="A154" s="183"/>
      <c r="B154" s="183"/>
      <c r="C154" s="191" t="s">
        <v>298</v>
      </c>
      <c r="D154" s="192"/>
      <c r="E154" s="193">
        <v>0.406</v>
      </c>
      <c r="F154" s="187"/>
      <c r="G154" s="187">
        <f>F154*E154</f>
        <v>0</v>
      </c>
      <c r="H154" s="187"/>
      <c r="I154" s="187"/>
      <c r="J154" s="187"/>
      <c r="K154" s="187"/>
      <c r="L154" s="187"/>
      <c r="M154" s="187"/>
      <c r="N154" s="188"/>
      <c r="O154" s="188"/>
      <c r="P154" s="188"/>
      <c r="Q154" s="188"/>
      <c r="R154" s="188"/>
      <c r="S154" s="188"/>
      <c r="T154" s="189"/>
      <c r="U154" s="188"/>
      <c r="V154" s="190"/>
      <c r="W154" s="190"/>
      <c r="X154" s="190"/>
      <c r="Y154" s="190"/>
      <c r="Z154" s="190"/>
      <c r="AA154" s="190"/>
      <c r="AB154" s="190"/>
      <c r="AC154" s="190"/>
      <c r="AD154" s="190"/>
      <c r="AE154" s="190" t="s">
        <v>150</v>
      </c>
      <c r="AF154" s="190">
        <v>0</v>
      </c>
      <c r="AG154" s="190"/>
      <c r="AH154" s="190"/>
      <c r="AI154" s="190"/>
      <c r="AJ154" s="190"/>
      <c r="AK154" s="190"/>
      <c r="AL154" s="190"/>
      <c r="AM154" s="190"/>
      <c r="AN154" s="190"/>
      <c r="AO154" s="190"/>
      <c r="AP154" s="190"/>
      <c r="AQ154" s="190"/>
      <c r="AR154" s="190"/>
      <c r="AS154" s="190"/>
      <c r="AT154" s="190"/>
      <c r="AU154" s="190"/>
      <c r="AV154" s="190"/>
      <c r="AW154" s="190"/>
      <c r="AX154" s="190"/>
      <c r="AY154" s="190"/>
      <c r="AZ154" s="190"/>
      <c r="BA154" s="190"/>
      <c r="BB154" s="190"/>
      <c r="BC154" s="190"/>
      <c r="BD154" s="190"/>
      <c r="BE154" s="190"/>
      <c r="BF154" s="190"/>
      <c r="BG154" s="190"/>
      <c r="BH154" s="190"/>
    </row>
    <row r="155" spans="1:60" ht="12.75" outlineLevel="1">
      <c r="A155" s="183">
        <v>46</v>
      </c>
      <c r="B155" s="183" t="s">
        <v>299</v>
      </c>
      <c r="C155" s="184" t="s">
        <v>300</v>
      </c>
      <c r="D155" s="185" t="s">
        <v>148</v>
      </c>
      <c r="E155" s="186">
        <v>69.62</v>
      </c>
      <c r="F155" s="187"/>
      <c r="G155" s="187">
        <f>F155*E155</f>
        <v>0</v>
      </c>
      <c r="H155" s="187">
        <v>0</v>
      </c>
      <c r="I155" s="187">
        <f>ROUND(E155*H155,2)</f>
        <v>0</v>
      </c>
      <c r="J155" s="187">
        <v>672</v>
      </c>
      <c r="K155" s="187">
        <f>ROUND(E155*J155,2)</f>
        <v>46784.64</v>
      </c>
      <c r="L155" s="187">
        <v>21</v>
      </c>
      <c r="M155" s="187">
        <f>G155*(1+L155/100)</f>
        <v>0</v>
      </c>
      <c r="N155" s="188">
        <v>0</v>
      </c>
      <c r="O155" s="188">
        <f>ROUND(E155*N155,5)</f>
        <v>0</v>
      </c>
      <c r="P155" s="188">
        <v>0</v>
      </c>
      <c r="Q155" s="188">
        <f>ROUND(E155*P155,5)</f>
        <v>0</v>
      </c>
      <c r="R155" s="188"/>
      <c r="S155" s="188"/>
      <c r="T155" s="189">
        <v>1.816</v>
      </c>
      <c r="U155" s="188">
        <f>ROUND(E155*T155,2)</f>
        <v>126.43</v>
      </c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 t="s">
        <v>141</v>
      </c>
      <c r="AF155" s="190"/>
      <c r="AG155" s="190"/>
      <c r="AH155" s="190"/>
      <c r="AI155" s="190"/>
      <c r="AJ155" s="190"/>
      <c r="AK155" s="190"/>
      <c r="AL155" s="190"/>
      <c r="AM155" s="190"/>
      <c r="AN155" s="190"/>
      <c r="AO155" s="190"/>
      <c r="AP155" s="190"/>
      <c r="AQ155" s="190"/>
      <c r="AR155" s="190"/>
      <c r="AS155" s="190"/>
      <c r="AT155" s="190"/>
      <c r="AU155" s="190"/>
      <c r="AV155" s="190"/>
      <c r="AW155" s="190"/>
      <c r="AX155" s="190"/>
      <c r="AY155" s="190"/>
      <c r="AZ155" s="190"/>
      <c r="BA155" s="190"/>
      <c r="BB155" s="190"/>
      <c r="BC155" s="190"/>
      <c r="BD155" s="190"/>
      <c r="BE155" s="190"/>
      <c r="BF155" s="190"/>
      <c r="BG155" s="190"/>
      <c r="BH155" s="190"/>
    </row>
    <row r="156" spans="1:60" ht="12.75" outlineLevel="1">
      <c r="A156" s="183"/>
      <c r="B156" s="183"/>
      <c r="C156" s="191" t="s">
        <v>301</v>
      </c>
      <c r="D156" s="192"/>
      <c r="E156" s="193">
        <v>69.62</v>
      </c>
      <c r="F156" s="187"/>
      <c r="G156" s="187">
        <f>F156*E156</f>
        <v>0</v>
      </c>
      <c r="H156" s="187"/>
      <c r="I156" s="187"/>
      <c r="J156" s="187"/>
      <c r="K156" s="187"/>
      <c r="L156" s="187"/>
      <c r="M156" s="187"/>
      <c r="N156" s="188"/>
      <c r="O156" s="188"/>
      <c r="P156" s="188"/>
      <c r="Q156" s="188"/>
      <c r="R156" s="188"/>
      <c r="S156" s="188"/>
      <c r="T156" s="189"/>
      <c r="U156" s="188"/>
      <c r="V156" s="190"/>
      <c r="W156" s="190"/>
      <c r="X156" s="190"/>
      <c r="Y156" s="190"/>
      <c r="Z156" s="190"/>
      <c r="AA156" s="190"/>
      <c r="AB156" s="190"/>
      <c r="AC156" s="190"/>
      <c r="AD156" s="190"/>
      <c r="AE156" s="190" t="s">
        <v>150</v>
      </c>
      <c r="AF156" s="190">
        <v>0</v>
      </c>
      <c r="AG156" s="190"/>
      <c r="AH156" s="190"/>
      <c r="AI156" s="190"/>
      <c r="AJ156" s="190"/>
      <c r="AK156" s="190"/>
      <c r="AL156" s="190"/>
      <c r="AM156" s="190"/>
      <c r="AN156" s="190"/>
      <c r="AO156" s="190"/>
      <c r="AP156" s="190"/>
      <c r="AQ156" s="190"/>
      <c r="AR156" s="190"/>
      <c r="AS156" s="190"/>
      <c r="AT156" s="190"/>
      <c r="AU156" s="190"/>
      <c r="AV156" s="190"/>
      <c r="AW156" s="190"/>
      <c r="AX156" s="190"/>
      <c r="AY156" s="190"/>
      <c r="AZ156" s="190"/>
      <c r="BA156" s="190"/>
      <c r="BB156" s="190"/>
      <c r="BC156" s="190"/>
      <c r="BD156" s="190"/>
      <c r="BE156" s="190"/>
      <c r="BF156" s="190"/>
      <c r="BG156" s="190"/>
      <c r="BH156" s="190"/>
    </row>
    <row r="157" spans="1:60" ht="12.75" outlineLevel="1">
      <c r="A157" s="183">
        <v>47</v>
      </c>
      <c r="B157" s="183" t="s">
        <v>302</v>
      </c>
      <c r="C157" s="184" t="s">
        <v>303</v>
      </c>
      <c r="D157" s="185" t="s">
        <v>148</v>
      </c>
      <c r="E157" s="186">
        <v>69.62</v>
      </c>
      <c r="F157" s="187"/>
      <c r="G157" s="187">
        <f>F157*E157</f>
        <v>0</v>
      </c>
      <c r="H157" s="187">
        <v>0</v>
      </c>
      <c r="I157" s="187">
        <f>ROUND(E157*H157,2)</f>
        <v>0</v>
      </c>
      <c r="J157" s="187">
        <v>278</v>
      </c>
      <c r="K157" s="187">
        <f>ROUND(E157*J157,2)</f>
        <v>19354.36</v>
      </c>
      <c r="L157" s="187">
        <v>21</v>
      </c>
      <c r="M157" s="187">
        <f>G157*(1+L157/100)</f>
        <v>0</v>
      </c>
      <c r="N157" s="188">
        <v>0</v>
      </c>
      <c r="O157" s="188">
        <f>ROUND(E157*N157,5)</f>
        <v>0</v>
      </c>
      <c r="P157" s="188">
        <v>0</v>
      </c>
      <c r="Q157" s="188">
        <f>ROUND(E157*P157,5)</f>
        <v>0</v>
      </c>
      <c r="R157" s="188"/>
      <c r="S157" s="188"/>
      <c r="T157" s="189">
        <v>0.752</v>
      </c>
      <c r="U157" s="188">
        <f>ROUND(E157*T157,2)</f>
        <v>52.35</v>
      </c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0" t="s">
        <v>141</v>
      </c>
      <c r="AF157" s="190"/>
      <c r="AG157" s="190"/>
      <c r="AH157" s="190"/>
      <c r="AI157" s="190"/>
      <c r="AJ157" s="190"/>
      <c r="AK157" s="190"/>
      <c r="AL157" s="190"/>
      <c r="AM157" s="190"/>
      <c r="AN157" s="190"/>
      <c r="AO157" s="190"/>
      <c r="AP157" s="190"/>
      <c r="AQ157" s="190"/>
      <c r="AR157" s="190"/>
      <c r="AS157" s="190"/>
      <c r="AT157" s="190"/>
      <c r="AU157" s="190"/>
      <c r="AV157" s="190"/>
      <c r="AW157" s="190"/>
      <c r="AX157" s="190"/>
      <c r="AY157" s="190"/>
      <c r="AZ157" s="190"/>
      <c r="BA157" s="190"/>
      <c r="BB157" s="190"/>
      <c r="BC157" s="190"/>
      <c r="BD157" s="190"/>
      <c r="BE157" s="190"/>
      <c r="BF157" s="190"/>
      <c r="BG157" s="190"/>
      <c r="BH157" s="190"/>
    </row>
    <row r="158" spans="1:60" ht="12.75" outlineLevel="1">
      <c r="A158" s="183">
        <v>48</v>
      </c>
      <c r="B158" s="183" t="s">
        <v>304</v>
      </c>
      <c r="C158" s="184" t="s">
        <v>305</v>
      </c>
      <c r="D158" s="185" t="s">
        <v>148</v>
      </c>
      <c r="E158" s="186">
        <v>69.62</v>
      </c>
      <c r="F158" s="187"/>
      <c r="G158" s="187">
        <f>F158*E158</f>
        <v>0</v>
      </c>
      <c r="H158" s="187">
        <v>0</v>
      </c>
      <c r="I158" s="187">
        <f>ROUND(E158*H158,2)</f>
        <v>0</v>
      </c>
      <c r="J158" s="187">
        <v>220</v>
      </c>
      <c r="K158" s="187">
        <f>ROUND(E158*J158,2)</f>
        <v>15316.4</v>
      </c>
      <c r="L158" s="187">
        <v>21</v>
      </c>
      <c r="M158" s="187">
        <f>G158*(1+L158/100)</f>
        <v>0</v>
      </c>
      <c r="N158" s="188">
        <v>0</v>
      </c>
      <c r="O158" s="188">
        <f>ROUND(E158*N158,5)</f>
        <v>0</v>
      </c>
      <c r="P158" s="188">
        <v>0</v>
      </c>
      <c r="Q158" s="188">
        <f>ROUND(E158*P158,5)</f>
        <v>0</v>
      </c>
      <c r="R158" s="188"/>
      <c r="S158" s="188"/>
      <c r="T158" s="189">
        <v>0.49</v>
      </c>
      <c r="U158" s="188">
        <f>ROUND(E158*T158,2)</f>
        <v>34.11</v>
      </c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 t="s">
        <v>141</v>
      </c>
      <c r="AF158" s="190"/>
      <c r="AG158" s="190"/>
      <c r="AH158" s="190"/>
      <c r="AI158" s="190"/>
      <c r="AJ158" s="190"/>
      <c r="AK158" s="190"/>
      <c r="AL158" s="190"/>
      <c r="AM158" s="190"/>
      <c r="AN158" s="190"/>
      <c r="AO158" s="190"/>
      <c r="AP158" s="190"/>
      <c r="AQ158" s="190"/>
      <c r="AR158" s="190"/>
      <c r="AS158" s="190"/>
      <c r="AT158" s="190"/>
      <c r="AU158" s="190"/>
      <c r="AV158" s="190"/>
      <c r="AW158" s="190"/>
      <c r="AX158" s="190"/>
      <c r="AY158" s="190"/>
      <c r="AZ158" s="190"/>
      <c r="BA158" s="190"/>
      <c r="BB158" s="190"/>
      <c r="BC158" s="190"/>
      <c r="BD158" s="190"/>
      <c r="BE158" s="190"/>
      <c r="BF158" s="190"/>
      <c r="BG158" s="190"/>
      <c r="BH158" s="190"/>
    </row>
    <row r="159" spans="1:60" ht="12.75" outlineLevel="1">
      <c r="A159" s="183">
        <v>49</v>
      </c>
      <c r="B159" s="183" t="s">
        <v>306</v>
      </c>
      <c r="C159" s="184" t="s">
        <v>307</v>
      </c>
      <c r="D159" s="185" t="s">
        <v>148</v>
      </c>
      <c r="E159" s="186">
        <v>591.77</v>
      </c>
      <c r="F159" s="187"/>
      <c r="G159" s="187">
        <f>F159*E159</f>
        <v>0</v>
      </c>
      <c r="H159" s="187">
        <v>0</v>
      </c>
      <c r="I159" s="187">
        <f>ROUND(E159*H159,2)</f>
        <v>0</v>
      </c>
      <c r="J159" s="187">
        <v>15.7</v>
      </c>
      <c r="K159" s="187">
        <f>ROUND(E159*J159,2)</f>
        <v>9290.79</v>
      </c>
      <c r="L159" s="187">
        <v>21</v>
      </c>
      <c r="M159" s="187">
        <f>G159*(1+L159/100)</f>
        <v>0</v>
      </c>
      <c r="N159" s="188">
        <v>0</v>
      </c>
      <c r="O159" s="188">
        <f>ROUND(E159*N159,5)</f>
        <v>0</v>
      </c>
      <c r="P159" s="188">
        <v>0</v>
      </c>
      <c r="Q159" s="188">
        <f>ROUND(E159*P159,5)</f>
        <v>0</v>
      </c>
      <c r="R159" s="188"/>
      <c r="S159" s="188"/>
      <c r="T159" s="189">
        <v>0</v>
      </c>
      <c r="U159" s="188">
        <f>ROUND(E159*T159,2)</f>
        <v>0</v>
      </c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 t="s">
        <v>141</v>
      </c>
      <c r="AF159" s="190"/>
      <c r="AG159" s="190"/>
      <c r="AH159" s="190"/>
      <c r="AI159" s="190"/>
      <c r="AJ159" s="190"/>
      <c r="AK159" s="190"/>
      <c r="AL159" s="190"/>
      <c r="AM159" s="190"/>
      <c r="AN159" s="190"/>
      <c r="AO159" s="190"/>
      <c r="AP159" s="190"/>
      <c r="AQ159" s="190"/>
      <c r="AR159" s="190"/>
      <c r="AS159" s="190"/>
      <c r="AT159" s="190"/>
      <c r="AU159" s="190"/>
      <c r="AV159" s="190"/>
      <c r="AW159" s="190"/>
      <c r="AX159" s="190"/>
      <c r="AY159" s="190"/>
      <c r="AZ159" s="190"/>
      <c r="BA159" s="190"/>
      <c r="BB159" s="190"/>
      <c r="BC159" s="190"/>
      <c r="BD159" s="190"/>
      <c r="BE159" s="190"/>
      <c r="BF159" s="190"/>
      <c r="BG159" s="190"/>
      <c r="BH159" s="190"/>
    </row>
    <row r="160" spans="1:60" ht="12.75" outlineLevel="1">
      <c r="A160" s="183"/>
      <c r="B160" s="183"/>
      <c r="C160" s="191" t="s">
        <v>308</v>
      </c>
      <c r="D160" s="192"/>
      <c r="E160" s="193">
        <v>591.77</v>
      </c>
      <c r="F160" s="187"/>
      <c r="G160" s="187">
        <f>F160*E160</f>
        <v>0</v>
      </c>
      <c r="H160" s="187"/>
      <c r="I160" s="187"/>
      <c r="J160" s="187"/>
      <c r="K160" s="187"/>
      <c r="L160" s="187"/>
      <c r="M160" s="187"/>
      <c r="N160" s="188"/>
      <c r="O160" s="188"/>
      <c r="P160" s="188"/>
      <c r="Q160" s="188"/>
      <c r="R160" s="188"/>
      <c r="S160" s="188"/>
      <c r="T160" s="189"/>
      <c r="U160" s="188"/>
      <c r="V160" s="190"/>
      <c r="W160" s="190"/>
      <c r="X160" s="190"/>
      <c r="Y160" s="190"/>
      <c r="Z160" s="190"/>
      <c r="AA160" s="190"/>
      <c r="AB160" s="190"/>
      <c r="AC160" s="190"/>
      <c r="AD160" s="190"/>
      <c r="AE160" s="190" t="s">
        <v>150</v>
      </c>
      <c r="AF160" s="190">
        <v>0</v>
      </c>
      <c r="AG160" s="190"/>
      <c r="AH160" s="190"/>
      <c r="AI160" s="190"/>
      <c r="AJ160" s="190"/>
      <c r="AK160" s="190"/>
      <c r="AL160" s="190"/>
      <c r="AM160" s="190"/>
      <c r="AN160" s="190"/>
      <c r="AO160" s="190"/>
      <c r="AP160" s="190"/>
      <c r="AQ160" s="190"/>
      <c r="AR160" s="190"/>
      <c r="AS160" s="190"/>
      <c r="AT160" s="190"/>
      <c r="AU160" s="190"/>
      <c r="AV160" s="190"/>
      <c r="AW160" s="190"/>
      <c r="AX160" s="190"/>
      <c r="AY160" s="190"/>
      <c r="AZ160" s="190"/>
      <c r="BA160" s="190"/>
      <c r="BB160" s="190"/>
      <c r="BC160" s="190"/>
      <c r="BD160" s="190"/>
      <c r="BE160" s="190"/>
      <c r="BF160" s="190"/>
      <c r="BG160" s="190"/>
      <c r="BH160" s="190"/>
    </row>
    <row r="161" spans="1:60" ht="12.75" outlineLevel="1">
      <c r="A161" s="183">
        <v>50</v>
      </c>
      <c r="B161" s="183" t="s">
        <v>309</v>
      </c>
      <c r="C161" s="184" t="s">
        <v>310</v>
      </c>
      <c r="D161" s="185" t="s">
        <v>148</v>
      </c>
      <c r="E161" s="186">
        <v>69.62</v>
      </c>
      <c r="F161" s="187"/>
      <c r="G161" s="187">
        <f>F161*E161</f>
        <v>0</v>
      </c>
      <c r="H161" s="187">
        <v>0</v>
      </c>
      <c r="I161" s="187">
        <f>ROUND(E161*H161,2)</f>
        <v>0</v>
      </c>
      <c r="J161" s="187">
        <v>300.5</v>
      </c>
      <c r="K161" s="187">
        <f>ROUND(E161*J161,2)</f>
        <v>20920.81</v>
      </c>
      <c r="L161" s="187">
        <v>21</v>
      </c>
      <c r="M161" s="187">
        <f>G161*(1+L161/100)</f>
        <v>0</v>
      </c>
      <c r="N161" s="188">
        <v>0</v>
      </c>
      <c r="O161" s="188">
        <f>ROUND(E161*N161,5)</f>
        <v>0</v>
      </c>
      <c r="P161" s="188">
        <v>0</v>
      </c>
      <c r="Q161" s="188">
        <f>ROUND(E161*P161,5)</f>
        <v>0</v>
      </c>
      <c r="R161" s="188"/>
      <c r="S161" s="188"/>
      <c r="T161" s="189">
        <v>0</v>
      </c>
      <c r="U161" s="188">
        <f>ROUND(E161*T161,2)</f>
        <v>0</v>
      </c>
      <c r="V161" s="190"/>
      <c r="W161" s="190"/>
      <c r="X161" s="190"/>
      <c r="Y161" s="190"/>
      <c r="Z161" s="190"/>
      <c r="AA161" s="190"/>
      <c r="AB161" s="190"/>
      <c r="AC161" s="190"/>
      <c r="AD161" s="190"/>
      <c r="AE161" s="190" t="s">
        <v>141</v>
      </c>
      <c r="AF161" s="190"/>
      <c r="AG161" s="190"/>
      <c r="AH161" s="190"/>
      <c r="AI161" s="190"/>
      <c r="AJ161" s="190"/>
      <c r="AK161" s="190"/>
      <c r="AL161" s="190"/>
      <c r="AM161" s="190"/>
      <c r="AN161" s="190"/>
      <c r="AO161" s="190"/>
      <c r="AP161" s="190"/>
      <c r="AQ161" s="190"/>
      <c r="AR161" s="190"/>
      <c r="AS161" s="190"/>
      <c r="AT161" s="190"/>
      <c r="AU161" s="190"/>
      <c r="AV161" s="190"/>
      <c r="AW161" s="190"/>
      <c r="AX161" s="190"/>
      <c r="AY161" s="190"/>
      <c r="AZ161" s="190"/>
      <c r="BA161" s="190"/>
      <c r="BB161" s="190"/>
      <c r="BC161" s="190"/>
      <c r="BD161" s="190"/>
      <c r="BE161" s="190"/>
      <c r="BF161" s="190"/>
      <c r="BG161" s="190"/>
      <c r="BH161" s="190"/>
    </row>
    <row r="162" spans="1:31" ht="12.75">
      <c r="A162" s="194" t="s">
        <v>133</v>
      </c>
      <c r="B162" s="194" t="s">
        <v>76</v>
      </c>
      <c r="C162" s="195" t="s">
        <v>77</v>
      </c>
      <c r="D162" s="196"/>
      <c r="E162" s="197"/>
      <c r="F162" s="198"/>
      <c r="G162" s="198">
        <f>SUMIF(AE163:AE164,"&lt;&gt;NOR",G163:G164)</f>
        <v>0</v>
      </c>
      <c r="H162" s="198"/>
      <c r="I162" s="198">
        <f>SUM(I163:I164)</f>
        <v>0</v>
      </c>
      <c r="J162" s="198"/>
      <c r="K162" s="198">
        <f>SUM(K163:K164)</f>
        <v>61737.36</v>
      </c>
      <c r="L162" s="198"/>
      <c r="M162" s="198">
        <f>SUM(M163:M164)</f>
        <v>0</v>
      </c>
      <c r="N162" s="199"/>
      <c r="O162" s="199">
        <f>SUM(O163:O164)</f>
        <v>0</v>
      </c>
      <c r="P162" s="199"/>
      <c r="Q162" s="199">
        <f>SUM(Q163:Q164)</f>
        <v>0</v>
      </c>
      <c r="R162" s="199"/>
      <c r="S162" s="199"/>
      <c r="T162" s="200"/>
      <c r="U162" s="199">
        <f>SUM(U163:U164)</f>
        <v>157.21</v>
      </c>
      <c r="AE162" t="s">
        <v>134</v>
      </c>
    </row>
    <row r="163" spans="1:60" ht="12.75" outlineLevel="1">
      <c r="A163" s="183">
        <v>51</v>
      </c>
      <c r="B163" s="183" t="s">
        <v>311</v>
      </c>
      <c r="C163" s="184" t="s">
        <v>312</v>
      </c>
      <c r="D163" s="185" t="s">
        <v>148</v>
      </c>
      <c r="E163" s="186">
        <v>83.092</v>
      </c>
      <c r="F163" s="187"/>
      <c r="G163" s="187">
        <f>F163*E163</f>
        <v>0</v>
      </c>
      <c r="H163" s="187">
        <v>0</v>
      </c>
      <c r="I163" s="187">
        <f>ROUND(E163*H163,2)</f>
        <v>0</v>
      </c>
      <c r="J163" s="187">
        <v>743</v>
      </c>
      <c r="K163" s="187">
        <f>ROUND(E163*J163,2)</f>
        <v>61737.36</v>
      </c>
      <c r="L163" s="187">
        <v>21</v>
      </c>
      <c r="M163" s="187">
        <f>G163*(1+L163/100)</f>
        <v>0</v>
      </c>
      <c r="N163" s="188">
        <v>0</v>
      </c>
      <c r="O163" s="188">
        <f>ROUND(E163*N163,5)</f>
        <v>0</v>
      </c>
      <c r="P163" s="188">
        <v>0</v>
      </c>
      <c r="Q163" s="188">
        <f>ROUND(E163*P163,5)</f>
        <v>0</v>
      </c>
      <c r="R163" s="188"/>
      <c r="S163" s="188"/>
      <c r="T163" s="189">
        <v>1.892</v>
      </c>
      <c r="U163" s="188">
        <f>ROUND(E163*T163,2)</f>
        <v>157.21</v>
      </c>
      <c r="V163" s="190"/>
      <c r="W163" s="190"/>
      <c r="X163" s="190"/>
      <c r="Y163" s="190"/>
      <c r="Z163" s="190"/>
      <c r="AA163" s="190"/>
      <c r="AB163" s="190"/>
      <c r="AC163" s="190"/>
      <c r="AD163" s="190"/>
      <c r="AE163" s="190" t="s">
        <v>141</v>
      </c>
      <c r="AF163" s="190"/>
      <c r="AG163" s="190"/>
      <c r="AH163" s="190"/>
      <c r="AI163" s="190"/>
      <c r="AJ163" s="190"/>
      <c r="AK163" s="190"/>
      <c r="AL163" s="190"/>
      <c r="AM163" s="190"/>
      <c r="AN163" s="190"/>
      <c r="AO163" s="190"/>
      <c r="AP163" s="190"/>
      <c r="AQ163" s="190"/>
      <c r="AR163" s="190"/>
      <c r="AS163" s="190"/>
      <c r="AT163" s="190"/>
      <c r="AU163" s="190"/>
      <c r="AV163" s="190"/>
      <c r="AW163" s="190"/>
      <c r="AX163" s="190"/>
      <c r="AY163" s="190"/>
      <c r="AZ163" s="190"/>
      <c r="BA163" s="190"/>
      <c r="BB163" s="190"/>
      <c r="BC163" s="190"/>
      <c r="BD163" s="190"/>
      <c r="BE163" s="190"/>
      <c r="BF163" s="190"/>
      <c r="BG163" s="190"/>
      <c r="BH163" s="190"/>
    </row>
    <row r="164" spans="1:60" ht="12.75" outlineLevel="1">
      <c r="A164" s="183"/>
      <c r="B164" s="183"/>
      <c r="C164" s="191" t="s">
        <v>313</v>
      </c>
      <c r="D164" s="192"/>
      <c r="E164" s="193">
        <v>83.092</v>
      </c>
      <c r="F164" s="187"/>
      <c r="G164" s="187"/>
      <c r="H164" s="187"/>
      <c r="I164" s="187"/>
      <c r="J164" s="187"/>
      <c r="K164" s="187"/>
      <c r="L164" s="187"/>
      <c r="M164" s="187"/>
      <c r="N164" s="188"/>
      <c r="O164" s="188"/>
      <c r="P164" s="188"/>
      <c r="Q164" s="188"/>
      <c r="R164" s="188"/>
      <c r="S164" s="188"/>
      <c r="T164" s="189"/>
      <c r="U164" s="188"/>
      <c r="V164" s="190"/>
      <c r="W164" s="190"/>
      <c r="X164" s="190"/>
      <c r="Y164" s="190"/>
      <c r="Z164" s="190"/>
      <c r="AA164" s="190"/>
      <c r="AB164" s="190"/>
      <c r="AC164" s="190"/>
      <c r="AD164" s="190"/>
      <c r="AE164" s="190" t="s">
        <v>150</v>
      </c>
      <c r="AF164" s="190">
        <v>0</v>
      </c>
      <c r="AG164" s="190"/>
      <c r="AH164" s="190"/>
      <c r="AI164" s="190"/>
      <c r="AJ164" s="190"/>
      <c r="AK164" s="190"/>
      <c r="AL164" s="190"/>
      <c r="AM164" s="190"/>
      <c r="AN164" s="190"/>
      <c r="AO164" s="190"/>
      <c r="AP164" s="190"/>
      <c r="AQ164" s="190"/>
      <c r="AR164" s="190"/>
      <c r="AS164" s="190"/>
      <c r="AT164" s="190"/>
      <c r="AU164" s="190"/>
      <c r="AV164" s="190"/>
      <c r="AW164" s="190"/>
      <c r="AX164" s="190"/>
      <c r="AY164" s="190"/>
      <c r="AZ164" s="190"/>
      <c r="BA164" s="190"/>
      <c r="BB164" s="190"/>
      <c r="BC164" s="190"/>
      <c r="BD164" s="190"/>
      <c r="BE164" s="190"/>
      <c r="BF164" s="190"/>
      <c r="BG164" s="190"/>
      <c r="BH164" s="190"/>
    </row>
    <row r="165" spans="1:31" ht="12.75">
      <c r="A165" s="194" t="s">
        <v>133</v>
      </c>
      <c r="B165" s="194" t="s">
        <v>78</v>
      </c>
      <c r="C165" s="195" t="s">
        <v>79</v>
      </c>
      <c r="D165" s="196"/>
      <c r="E165" s="197"/>
      <c r="F165" s="198"/>
      <c r="G165" s="198">
        <f>SUMIF(AE166:AE175,"&lt;&gt;NOR",G166:G175)</f>
        <v>0</v>
      </c>
      <c r="H165" s="198"/>
      <c r="I165" s="198">
        <f>SUM(I166:I175)</f>
        <v>10746.91</v>
      </c>
      <c r="J165" s="198"/>
      <c r="K165" s="198">
        <f>SUM(K166:K175)</f>
        <v>5354.19</v>
      </c>
      <c r="L165" s="198"/>
      <c r="M165" s="198">
        <f>SUM(M166:M175)</f>
        <v>0</v>
      </c>
      <c r="N165" s="199"/>
      <c r="O165" s="199">
        <f>SUM(O166:O175)</f>
        <v>0.28236</v>
      </c>
      <c r="P165" s="199"/>
      <c r="Q165" s="199">
        <f>SUM(Q166:Q175)</f>
        <v>0</v>
      </c>
      <c r="R165" s="199"/>
      <c r="S165" s="199"/>
      <c r="T165" s="200"/>
      <c r="U165" s="199">
        <f>SUM(U166:U175)</f>
        <v>12.32</v>
      </c>
      <c r="AE165" t="s">
        <v>134</v>
      </c>
    </row>
    <row r="166" spans="1:60" ht="22.5" outlineLevel="1">
      <c r="A166" s="183">
        <v>52</v>
      </c>
      <c r="B166" s="183" t="s">
        <v>314</v>
      </c>
      <c r="C166" s="184" t="s">
        <v>315</v>
      </c>
      <c r="D166" s="185" t="s">
        <v>153</v>
      </c>
      <c r="E166" s="186">
        <v>37.878</v>
      </c>
      <c r="F166" s="187"/>
      <c r="G166" s="187">
        <f>F166*E166</f>
        <v>0</v>
      </c>
      <c r="H166" s="187">
        <v>15.33</v>
      </c>
      <c r="I166" s="187">
        <f>ROUND(E166*H166,2)</f>
        <v>580.67</v>
      </c>
      <c r="J166" s="187">
        <v>11.97</v>
      </c>
      <c r="K166" s="187">
        <f>ROUND(E166*J166,2)</f>
        <v>453.4</v>
      </c>
      <c r="L166" s="187">
        <v>21</v>
      </c>
      <c r="M166" s="187">
        <f>G166*(1+L166/100)</f>
        <v>0</v>
      </c>
      <c r="N166" s="188">
        <v>0.00033</v>
      </c>
      <c r="O166" s="188">
        <f>ROUND(E166*N166,5)</f>
        <v>0.0125</v>
      </c>
      <c r="P166" s="188">
        <v>0</v>
      </c>
      <c r="Q166" s="188">
        <f>ROUND(E166*P166,5)</f>
        <v>0</v>
      </c>
      <c r="R166" s="188"/>
      <c r="S166" s="188"/>
      <c r="T166" s="189">
        <v>0.0275</v>
      </c>
      <c r="U166" s="188">
        <f>ROUND(E166*T166,2)</f>
        <v>1.04</v>
      </c>
      <c r="V166" s="190"/>
      <c r="W166" s="190"/>
      <c r="X166" s="190"/>
      <c r="Y166" s="190"/>
      <c r="Z166" s="190"/>
      <c r="AA166" s="190"/>
      <c r="AB166" s="190"/>
      <c r="AC166" s="190"/>
      <c r="AD166" s="190"/>
      <c r="AE166" s="190" t="s">
        <v>141</v>
      </c>
      <c r="AF166" s="190"/>
      <c r="AG166" s="190"/>
      <c r="AH166" s="190"/>
      <c r="AI166" s="190"/>
      <c r="AJ166" s="190"/>
      <c r="AK166" s="190"/>
      <c r="AL166" s="190"/>
      <c r="AM166" s="190"/>
      <c r="AN166" s="190"/>
      <c r="AO166" s="190"/>
      <c r="AP166" s="190"/>
      <c r="AQ166" s="190"/>
      <c r="AR166" s="190"/>
      <c r="AS166" s="190"/>
      <c r="AT166" s="190"/>
      <c r="AU166" s="190"/>
      <c r="AV166" s="190"/>
      <c r="AW166" s="190"/>
      <c r="AX166" s="190"/>
      <c r="AY166" s="190"/>
      <c r="AZ166" s="190"/>
      <c r="BA166" s="190"/>
      <c r="BB166" s="190"/>
      <c r="BC166" s="190"/>
      <c r="BD166" s="190"/>
      <c r="BE166" s="190"/>
      <c r="BF166" s="190"/>
      <c r="BG166" s="190"/>
      <c r="BH166" s="190"/>
    </row>
    <row r="167" spans="1:60" ht="12.75" outlineLevel="1">
      <c r="A167" s="183"/>
      <c r="B167" s="183"/>
      <c r="C167" s="191" t="s">
        <v>316</v>
      </c>
      <c r="D167" s="192"/>
      <c r="E167" s="193">
        <v>43.44</v>
      </c>
      <c r="F167" s="187"/>
      <c r="G167" s="187">
        <f>F167*E167</f>
        <v>0</v>
      </c>
      <c r="H167" s="187"/>
      <c r="I167" s="187"/>
      <c r="J167" s="187"/>
      <c r="K167" s="187"/>
      <c r="L167" s="187"/>
      <c r="M167" s="187"/>
      <c r="N167" s="188"/>
      <c r="O167" s="188"/>
      <c r="P167" s="188"/>
      <c r="Q167" s="188"/>
      <c r="R167" s="188"/>
      <c r="S167" s="188"/>
      <c r="T167" s="189"/>
      <c r="U167" s="188"/>
      <c r="V167" s="190"/>
      <c r="W167" s="190"/>
      <c r="X167" s="190"/>
      <c r="Y167" s="190"/>
      <c r="Z167" s="190"/>
      <c r="AA167" s="190"/>
      <c r="AB167" s="190"/>
      <c r="AC167" s="190"/>
      <c r="AD167" s="190"/>
      <c r="AE167" s="190" t="s">
        <v>150</v>
      </c>
      <c r="AF167" s="190">
        <v>0</v>
      </c>
      <c r="AG167" s="190"/>
      <c r="AH167" s="190"/>
      <c r="AI167" s="190"/>
      <c r="AJ167" s="190"/>
      <c r="AK167" s="190"/>
      <c r="AL167" s="190"/>
      <c r="AM167" s="190"/>
      <c r="AN167" s="190"/>
      <c r="AO167" s="190"/>
      <c r="AP167" s="190"/>
      <c r="AQ167" s="190"/>
      <c r="AR167" s="190"/>
      <c r="AS167" s="190"/>
      <c r="AT167" s="190"/>
      <c r="AU167" s="190"/>
      <c r="AV167" s="190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</row>
    <row r="168" spans="1:60" ht="12.75" outlineLevel="1">
      <c r="A168" s="183"/>
      <c r="B168" s="183"/>
      <c r="C168" s="191" t="s">
        <v>317</v>
      </c>
      <c r="D168" s="192"/>
      <c r="E168" s="193">
        <v>-5.562</v>
      </c>
      <c r="F168" s="187"/>
      <c r="G168" s="187">
        <f>F168*E168</f>
        <v>-0</v>
      </c>
      <c r="H168" s="187"/>
      <c r="I168" s="187"/>
      <c r="J168" s="187"/>
      <c r="K168" s="187"/>
      <c r="L168" s="187"/>
      <c r="M168" s="187"/>
      <c r="N168" s="188"/>
      <c r="O168" s="188"/>
      <c r="P168" s="188"/>
      <c r="Q168" s="188"/>
      <c r="R168" s="188"/>
      <c r="S168" s="188"/>
      <c r="T168" s="189"/>
      <c r="U168" s="188"/>
      <c r="V168" s="190"/>
      <c r="W168" s="190"/>
      <c r="X168" s="190"/>
      <c r="Y168" s="190"/>
      <c r="Z168" s="190"/>
      <c r="AA168" s="190"/>
      <c r="AB168" s="190"/>
      <c r="AC168" s="190"/>
      <c r="AD168" s="190"/>
      <c r="AE168" s="190" t="s">
        <v>150</v>
      </c>
      <c r="AF168" s="190">
        <v>0</v>
      </c>
      <c r="AG168" s="190"/>
      <c r="AH168" s="190"/>
      <c r="AI168" s="190"/>
      <c r="AJ168" s="190"/>
      <c r="AK168" s="190"/>
      <c r="AL168" s="190"/>
      <c r="AM168" s="190"/>
      <c r="AN168" s="190"/>
      <c r="AO168" s="190"/>
      <c r="AP168" s="190"/>
      <c r="AQ168" s="190"/>
      <c r="AR168" s="190"/>
      <c r="AS168" s="190"/>
      <c r="AT168" s="190"/>
      <c r="AU168" s="190"/>
      <c r="AV168" s="190"/>
      <c r="AW168" s="190"/>
      <c r="AX168" s="190"/>
      <c r="AY168" s="190"/>
      <c r="AZ168" s="190"/>
      <c r="BA168" s="190"/>
      <c r="BB168" s="190"/>
      <c r="BC168" s="190"/>
      <c r="BD168" s="190"/>
      <c r="BE168" s="190"/>
      <c r="BF168" s="190"/>
      <c r="BG168" s="190"/>
      <c r="BH168" s="190"/>
    </row>
    <row r="169" spans="1:60" ht="22.5" outlineLevel="1">
      <c r="A169" s="183">
        <v>53</v>
      </c>
      <c r="B169" s="183" t="s">
        <v>318</v>
      </c>
      <c r="C169" s="184" t="s">
        <v>319</v>
      </c>
      <c r="D169" s="185" t="s">
        <v>153</v>
      </c>
      <c r="E169" s="186">
        <v>37.878</v>
      </c>
      <c r="F169" s="187"/>
      <c r="G169" s="187">
        <f>F169*E169</f>
        <v>0</v>
      </c>
      <c r="H169" s="187">
        <v>214.96</v>
      </c>
      <c r="I169" s="187">
        <f>ROUND(E169*H169,2)</f>
        <v>8142.25</v>
      </c>
      <c r="J169" s="187">
        <v>100.04</v>
      </c>
      <c r="K169" s="187">
        <f>ROUND(E169*J169,2)</f>
        <v>3789.32</v>
      </c>
      <c r="L169" s="187">
        <v>21</v>
      </c>
      <c r="M169" s="187">
        <f>G169*(1+L169/100)</f>
        <v>0</v>
      </c>
      <c r="N169" s="188">
        <v>0.0057</v>
      </c>
      <c r="O169" s="188">
        <f>ROUND(E169*N169,5)</f>
        <v>0.2159</v>
      </c>
      <c r="P169" s="188">
        <v>0</v>
      </c>
      <c r="Q169" s="188">
        <f>ROUND(E169*P169,5)</f>
        <v>0</v>
      </c>
      <c r="R169" s="188"/>
      <c r="S169" s="188"/>
      <c r="T169" s="189">
        <v>0.22991</v>
      </c>
      <c r="U169" s="188">
        <f>ROUND(E169*T169,2)</f>
        <v>8.71</v>
      </c>
      <c r="V169" s="190"/>
      <c r="W169" s="190"/>
      <c r="X169" s="190"/>
      <c r="Y169" s="190"/>
      <c r="Z169" s="190"/>
      <c r="AA169" s="190"/>
      <c r="AB169" s="190"/>
      <c r="AC169" s="190"/>
      <c r="AD169" s="190"/>
      <c r="AE169" s="190" t="s">
        <v>141</v>
      </c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0"/>
      <c r="AT169" s="190"/>
      <c r="AU169" s="190"/>
      <c r="AV169" s="190"/>
      <c r="AW169" s="190"/>
      <c r="AX169" s="190"/>
      <c r="AY169" s="190"/>
      <c r="AZ169" s="190"/>
      <c r="BA169" s="190"/>
      <c r="BB169" s="190"/>
      <c r="BC169" s="190"/>
      <c r="BD169" s="190"/>
      <c r="BE169" s="190"/>
      <c r="BF169" s="190"/>
      <c r="BG169" s="190"/>
      <c r="BH169" s="190"/>
    </row>
    <row r="170" spans="1:60" ht="12.75" outlineLevel="1">
      <c r="A170" s="183"/>
      <c r="B170" s="183"/>
      <c r="C170" s="191" t="s">
        <v>316</v>
      </c>
      <c r="D170" s="192"/>
      <c r="E170" s="193">
        <v>43.44</v>
      </c>
      <c r="F170" s="187"/>
      <c r="G170" s="187">
        <f>F170*E170</f>
        <v>0</v>
      </c>
      <c r="H170" s="187"/>
      <c r="I170" s="187"/>
      <c r="J170" s="187"/>
      <c r="K170" s="187"/>
      <c r="L170" s="187"/>
      <c r="M170" s="187"/>
      <c r="N170" s="188"/>
      <c r="O170" s="188"/>
      <c r="P170" s="188"/>
      <c r="Q170" s="188"/>
      <c r="R170" s="188"/>
      <c r="S170" s="188"/>
      <c r="T170" s="189"/>
      <c r="U170" s="188"/>
      <c r="V170" s="190"/>
      <c r="W170" s="190"/>
      <c r="X170" s="190"/>
      <c r="Y170" s="190"/>
      <c r="Z170" s="190"/>
      <c r="AA170" s="190"/>
      <c r="AB170" s="190"/>
      <c r="AC170" s="190"/>
      <c r="AD170" s="190"/>
      <c r="AE170" s="190" t="s">
        <v>150</v>
      </c>
      <c r="AF170" s="190">
        <v>0</v>
      </c>
      <c r="AG170" s="190"/>
      <c r="AH170" s="190"/>
      <c r="AI170" s="190"/>
      <c r="AJ170" s="190"/>
      <c r="AK170" s="190"/>
      <c r="AL170" s="190"/>
      <c r="AM170" s="190"/>
      <c r="AN170" s="190"/>
      <c r="AO170" s="190"/>
      <c r="AP170" s="190"/>
      <c r="AQ170" s="190"/>
      <c r="AR170" s="190"/>
      <c r="AS170" s="190"/>
      <c r="AT170" s="190"/>
      <c r="AU170" s="190"/>
      <c r="AV170" s="190"/>
      <c r="AW170" s="190"/>
      <c r="AX170" s="190"/>
      <c r="AY170" s="190"/>
      <c r="AZ170" s="190"/>
      <c r="BA170" s="190"/>
      <c r="BB170" s="190"/>
      <c r="BC170" s="190"/>
      <c r="BD170" s="190"/>
      <c r="BE170" s="190"/>
      <c r="BF170" s="190"/>
      <c r="BG170" s="190"/>
      <c r="BH170" s="190"/>
    </row>
    <row r="171" spans="1:60" ht="12.75" outlineLevel="1">
      <c r="A171" s="183"/>
      <c r="B171" s="183"/>
      <c r="C171" s="191" t="s">
        <v>317</v>
      </c>
      <c r="D171" s="192"/>
      <c r="E171" s="193">
        <v>-5.562</v>
      </c>
      <c r="F171" s="187"/>
      <c r="G171" s="187">
        <f>F171*E171</f>
        <v>-0</v>
      </c>
      <c r="H171" s="187"/>
      <c r="I171" s="187"/>
      <c r="J171" s="187"/>
      <c r="K171" s="187"/>
      <c r="L171" s="187"/>
      <c r="M171" s="187"/>
      <c r="N171" s="188"/>
      <c r="O171" s="188"/>
      <c r="P171" s="188"/>
      <c r="Q171" s="188"/>
      <c r="R171" s="188"/>
      <c r="S171" s="188"/>
      <c r="T171" s="189"/>
      <c r="U171" s="188"/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 t="s">
        <v>150</v>
      </c>
      <c r="AF171" s="190">
        <v>0</v>
      </c>
      <c r="AG171" s="190"/>
      <c r="AH171" s="190"/>
      <c r="AI171" s="190"/>
      <c r="AJ171" s="190"/>
      <c r="AK171" s="190"/>
      <c r="AL171" s="190"/>
      <c r="AM171" s="190"/>
      <c r="AN171" s="190"/>
      <c r="AO171" s="190"/>
      <c r="AP171" s="190"/>
      <c r="AQ171" s="190"/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</row>
    <row r="172" spans="1:60" ht="22.5" outlineLevel="1">
      <c r="A172" s="183">
        <v>54</v>
      </c>
      <c r="B172" s="183" t="s">
        <v>320</v>
      </c>
      <c r="C172" s="184" t="s">
        <v>321</v>
      </c>
      <c r="D172" s="185" t="s">
        <v>153</v>
      </c>
      <c r="E172" s="186">
        <v>8.1504</v>
      </c>
      <c r="F172" s="187"/>
      <c r="G172" s="187">
        <f>F172*E172</f>
        <v>0</v>
      </c>
      <c r="H172" s="187">
        <v>20.23</v>
      </c>
      <c r="I172" s="187">
        <f>ROUND(E172*H172,2)</f>
        <v>164.88</v>
      </c>
      <c r="J172" s="187">
        <v>20.97</v>
      </c>
      <c r="K172" s="187">
        <f>ROUND(E172*J172,2)</f>
        <v>170.91</v>
      </c>
      <c r="L172" s="187">
        <v>21</v>
      </c>
      <c r="M172" s="187">
        <f>G172*(1+L172/100)</f>
        <v>0</v>
      </c>
      <c r="N172" s="188">
        <v>0.00052</v>
      </c>
      <c r="O172" s="188">
        <f>ROUND(E172*N172,5)</f>
        <v>0.00424</v>
      </c>
      <c r="P172" s="188">
        <v>0</v>
      </c>
      <c r="Q172" s="188">
        <f>ROUND(E172*P172,5)</f>
        <v>0</v>
      </c>
      <c r="R172" s="188"/>
      <c r="S172" s="188"/>
      <c r="T172" s="189">
        <v>0.049</v>
      </c>
      <c r="U172" s="188">
        <f>ROUND(E172*T172,2)</f>
        <v>0.4</v>
      </c>
      <c r="V172" s="190"/>
      <c r="W172" s="190"/>
      <c r="X172" s="190"/>
      <c r="Y172" s="190"/>
      <c r="Z172" s="190"/>
      <c r="AA172" s="190"/>
      <c r="AB172" s="190"/>
      <c r="AC172" s="190"/>
      <c r="AD172" s="190"/>
      <c r="AE172" s="190" t="s">
        <v>141</v>
      </c>
      <c r="AF172" s="190"/>
      <c r="AG172" s="190"/>
      <c r="AH172" s="190"/>
      <c r="AI172" s="190"/>
      <c r="AJ172" s="190"/>
      <c r="AK172" s="190"/>
      <c r="AL172" s="190"/>
      <c r="AM172" s="190"/>
      <c r="AN172" s="190"/>
      <c r="AO172" s="190"/>
      <c r="AP172" s="190"/>
      <c r="AQ172" s="190"/>
      <c r="AR172" s="190"/>
      <c r="AS172" s="190"/>
      <c r="AT172" s="190"/>
      <c r="AU172" s="190"/>
      <c r="AV172" s="190"/>
      <c r="AW172" s="190"/>
      <c r="AX172" s="190"/>
      <c r="AY172" s="190"/>
      <c r="AZ172" s="190"/>
      <c r="BA172" s="190"/>
      <c r="BB172" s="190"/>
      <c r="BC172" s="190"/>
      <c r="BD172" s="190"/>
      <c r="BE172" s="190"/>
      <c r="BF172" s="190"/>
      <c r="BG172" s="190"/>
      <c r="BH172" s="190"/>
    </row>
    <row r="173" spans="1:60" ht="12.75" outlineLevel="1">
      <c r="A173" s="183"/>
      <c r="B173" s="183"/>
      <c r="C173" s="191" t="s">
        <v>322</v>
      </c>
      <c r="D173" s="192"/>
      <c r="E173" s="193">
        <v>8.1504</v>
      </c>
      <c r="F173" s="187"/>
      <c r="G173" s="187">
        <f>F173*E173</f>
        <v>0</v>
      </c>
      <c r="H173" s="187"/>
      <c r="I173" s="187"/>
      <c r="J173" s="187"/>
      <c r="K173" s="187"/>
      <c r="L173" s="187"/>
      <c r="M173" s="187"/>
      <c r="N173" s="188"/>
      <c r="O173" s="188"/>
      <c r="P173" s="188"/>
      <c r="Q173" s="188"/>
      <c r="R173" s="188"/>
      <c r="S173" s="188"/>
      <c r="T173" s="189"/>
      <c r="U173" s="188"/>
      <c r="V173" s="190"/>
      <c r="W173" s="190"/>
      <c r="X173" s="190"/>
      <c r="Y173" s="190"/>
      <c r="Z173" s="190"/>
      <c r="AA173" s="190"/>
      <c r="AB173" s="190"/>
      <c r="AC173" s="190"/>
      <c r="AD173" s="190"/>
      <c r="AE173" s="190" t="s">
        <v>150</v>
      </c>
      <c r="AF173" s="190">
        <v>0</v>
      </c>
      <c r="AG173" s="190"/>
      <c r="AH173" s="190"/>
      <c r="AI173" s="190"/>
      <c r="AJ173" s="190"/>
      <c r="AK173" s="190"/>
      <c r="AL173" s="190"/>
      <c r="AM173" s="190"/>
      <c r="AN173" s="190"/>
      <c r="AO173" s="190"/>
      <c r="AP173" s="190"/>
      <c r="AQ173" s="190"/>
      <c r="AR173" s="190"/>
      <c r="AS173" s="190"/>
      <c r="AT173" s="190"/>
      <c r="AU173" s="190"/>
      <c r="AV173" s="190"/>
      <c r="AW173" s="190"/>
      <c r="AX173" s="190"/>
      <c r="AY173" s="190"/>
      <c r="AZ173" s="190"/>
      <c r="BA173" s="190"/>
      <c r="BB173" s="190"/>
      <c r="BC173" s="190"/>
      <c r="BD173" s="190"/>
      <c r="BE173" s="190"/>
      <c r="BF173" s="190"/>
      <c r="BG173" s="190"/>
      <c r="BH173" s="190"/>
    </row>
    <row r="174" spans="1:60" ht="22.5" outlineLevel="1">
      <c r="A174" s="183">
        <v>55</v>
      </c>
      <c r="B174" s="183" t="s">
        <v>323</v>
      </c>
      <c r="C174" s="184" t="s">
        <v>324</v>
      </c>
      <c r="D174" s="185" t="s">
        <v>153</v>
      </c>
      <c r="E174" s="186">
        <v>8.1504</v>
      </c>
      <c r="F174" s="187"/>
      <c r="G174" s="187">
        <f>F174*E174</f>
        <v>0</v>
      </c>
      <c r="H174" s="187">
        <v>228.1</v>
      </c>
      <c r="I174" s="187">
        <f>ROUND(E174*H174,2)</f>
        <v>1859.11</v>
      </c>
      <c r="J174" s="187">
        <v>115.4</v>
      </c>
      <c r="K174" s="187">
        <f>ROUND(E174*J174,2)</f>
        <v>940.56</v>
      </c>
      <c r="L174" s="187">
        <v>21</v>
      </c>
      <c r="M174" s="187">
        <f>G174*(1+L174/100)</f>
        <v>0</v>
      </c>
      <c r="N174" s="188">
        <v>0.0061</v>
      </c>
      <c r="O174" s="188">
        <f>ROUND(E174*N174,5)</f>
        <v>0.04972</v>
      </c>
      <c r="P174" s="188">
        <v>0</v>
      </c>
      <c r="Q174" s="188">
        <f>ROUND(E174*P174,5)</f>
        <v>0</v>
      </c>
      <c r="R174" s="188"/>
      <c r="S174" s="188"/>
      <c r="T174" s="189">
        <v>0.266</v>
      </c>
      <c r="U174" s="188">
        <f>ROUND(E174*T174,2)</f>
        <v>2.17</v>
      </c>
      <c r="V174" s="190"/>
      <c r="W174" s="190"/>
      <c r="X174" s="190"/>
      <c r="Y174" s="190"/>
      <c r="Z174" s="190"/>
      <c r="AA174" s="190"/>
      <c r="AB174" s="190"/>
      <c r="AC174" s="190"/>
      <c r="AD174" s="190"/>
      <c r="AE174" s="190" t="s">
        <v>141</v>
      </c>
      <c r="AF174" s="190"/>
      <c r="AG174" s="190"/>
      <c r="AH174" s="190"/>
      <c r="AI174" s="190"/>
      <c r="AJ174" s="190"/>
      <c r="AK174" s="190"/>
      <c r="AL174" s="190"/>
      <c r="AM174" s="190"/>
      <c r="AN174" s="190"/>
      <c r="AO174" s="190"/>
      <c r="AP174" s="190"/>
      <c r="AQ174" s="190"/>
      <c r="AR174" s="190"/>
      <c r="AS174" s="190"/>
      <c r="AT174" s="190"/>
      <c r="AU174" s="190"/>
      <c r="AV174" s="190"/>
      <c r="AW174" s="190"/>
      <c r="AX174" s="190"/>
      <c r="AY174" s="190"/>
      <c r="AZ174" s="190"/>
      <c r="BA174" s="190"/>
      <c r="BB174" s="190"/>
      <c r="BC174" s="190"/>
      <c r="BD174" s="190"/>
      <c r="BE174" s="190"/>
      <c r="BF174" s="190"/>
      <c r="BG174" s="190"/>
      <c r="BH174" s="190"/>
    </row>
    <row r="175" spans="1:60" ht="12.75" outlineLevel="1">
      <c r="A175" s="183"/>
      <c r="B175" s="183"/>
      <c r="C175" s="191" t="s">
        <v>322</v>
      </c>
      <c r="D175" s="192"/>
      <c r="E175" s="193">
        <v>8.1504</v>
      </c>
      <c r="F175" s="187"/>
      <c r="G175" s="187"/>
      <c r="H175" s="187"/>
      <c r="I175" s="187"/>
      <c r="J175" s="187"/>
      <c r="K175" s="187"/>
      <c r="L175" s="187"/>
      <c r="M175" s="187"/>
      <c r="N175" s="188"/>
      <c r="O175" s="188"/>
      <c r="P175" s="188"/>
      <c r="Q175" s="188"/>
      <c r="R175" s="188"/>
      <c r="S175" s="188"/>
      <c r="T175" s="189"/>
      <c r="U175" s="188"/>
      <c r="V175" s="190"/>
      <c r="W175" s="190"/>
      <c r="X175" s="190"/>
      <c r="Y175" s="190"/>
      <c r="Z175" s="190"/>
      <c r="AA175" s="190"/>
      <c r="AB175" s="190"/>
      <c r="AC175" s="190"/>
      <c r="AD175" s="190"/>
      <c r="AE175" s="190" t="s">
        <v>150</v>
      </c>
      <c r="AF175" s="190">
        <v>0</v>
      </c>
      <c r="AG175" s="190"/>
      <c r="AH175" s="190"/>
      <c r="AI175" s="190"/>
      <c r="AJ175" s="190"/>
      <c r="AK175" s="190"/>
      <c r="AL175" s="190"/>
      <c r="AM175" s="190"/>
      <c r="AN175" s="190"/>
      <c r="AO175" s="190"/>
      <c r="AP175" s="190"/>
      <c r="AQ175" s="190"/>
      <c r="AR175" s="190"/>
      <c r="AS175" s="190"/>
      <c r="AT175" s="190"/>
      <c r="AU175" s="190"/>
      <c r="AV175" s="190"/>
      <c r="AW175" s="190"/>
      <c r="AX175" s="190"/>
      <c r="AY175" s="190"/>
      <c r="AZ175" s="190"/>
      <c r="BA175" s="190"/>
      <c r="BB175" s="190"/>
      <c r="BC175" s="190"/>
      <c r="BD175" s="190"/>
      <c r="BE175" s="190"/>
      <c r="BF175" s="190"/>
      <c r="BG175" s="190"/>
      <c r="BH175" s="190"/>
    </row>
    <row r="176" spans="1:31" ht="12.75">
      <c r="A176" s="194" t="s">
        <v>133</v>
      </c>
      <c r="B176" s="194" t="s">
        <v>81</v>
      </c>
      <c r="C176" s="195" t="s">
        <v>82</v>
      </c>
      <c r="D176" s="196"/>
      <c r="E176" s="197"/>
      <c r="F176" s="198"/>
      <c r="G176" s="198">
        <f>SUMIF(AE177:AE182,"&lt;&gt;NOR",G177:G182)</f>
        <v>0</v>
      </c>
      <c r="H176" s="198"/>
      <c r="I176" s="198">
        <f>SUM(I177:I182)</f>
        <v>13333.06</v>
      </c>
      <c r="J176" s="198"/>
      <c r="K176" s="198">
        <f>SUM(K177:K182)</f>
        <v>18577.64</v>
      </c>
      <c r="L176" s="198"/>
      <c r="M176" s="198">
        <f>SUM(M177:M182)</f>
        <v>0</v>
      </c>
      <c r="N176" s="199"/>
      <c r="O176" s="199">
        <f>SUM(O177:O182)</f>
        <v>0.11591</v>
      </c>
      <c r="P176" s="199"/>
      <c r="Q176" s="199">
        <f>SUM(Q177:Q182)</f>
        <v>0.4344</v>
      </c>
      <c r="R176" s="199"/>
      <c r="S176" s="199"/>
      <c r="T176" s="200"/>
      <c r="U176" s="199">
        <f>SUM(U177:U182)</f>
        <v>39.18</v>
      </c>
      <c r="AE176" t="s">
        <v>134</v>
      </c>
    </row>
    <row r="177" spans="1:60" ht="12.75" outlineLevel="1">
      <c r="A177" s="183">
        <v>56</v>
      </c>
      <c r="B177" s="183" t="s">
        <v>325</v>
      </c>
      <c r="C177" s="184" t="s">
        <v>326</v>
      </c>
      <c r="D177" s="185" t="s">
        <v>153</v>
      </c>
      <c r="E177" s="186">
        <v>43.44</v>
      </c>
      <c r="F177" s="187"/>
      <c r="G177" s="187">
        <f>F177*E177</f>
        <v>0</v>
      </c>
      <c r="H177" s="187">
        <v>0</v>
      </c>
      <c r="I177" s="187">
        <f>ROUND(E177*H177,2)</f>
        <v>0</v>
      </c>
      <c r="J177" s="187">
        <v>22.2</v>
      </c>
      <c r="K177" s="187">
        <f>ROUND(E177*J177,2)</f>
        <v>964.37</v>
      </c>
      <c r="L177" s="187">
        <v>21</v>
      </c>
      <c r="M177" s="187">
        <f>G177*(1+L177/100)</f>
        <v>0</v>
      </c>
      <c r="N177" s="188">
        <v>0</v>
      </c>
      <c r="O177" s="188">
        <f>ROUND(E177*N177,5)</f>
        <v>0</v>
      </c>
      <c r="P177" s="188">
        <v>0.01</v>
      </c>
      <c r="Q177" s="188">
        <f>ROUND(E177*P177,5)</f>
        <v>0.4344</v>
      </c>
      <c r="R177" s="188"/>
      <c r="S177" s="188"/>
      <c r="T177" s="189">
        <v>0.06</v>
      </c>
      <c r="U177" s="188">
        <f>ROUND(E177*T177,2)</f>
        <v>2.61</v>
      </c>
      <c r="V177" s="190"/>
      <c r="W177" s="190"/>
      <c r="X177" s="190"/>
      <c r="Y177" s="190"/>
      <c r="Z177" s="190"/>
      <c r="AA177" s="190"/>
      <c r="AB177" s="190"/>
      <c r="AC177" s="190"/>
      <c r="AD177" s="190"/>
      <c r="AE177" s="190" t="s">
        <v>141</v>
      </c>
      <c r="AF177" s="190"/>
      <c r="AG177" s="190"/>
      <c r="AH177" s="190"/>
      <c r="AI177" s="190"/>
      <c r="AJ177" s="190"/>
      <c r="AK177" s="190"/>
      <c r="AL177" s="190"/>
      <c r="AM177" s="190"/>
      <c r="AN177" s="190"/>
      <c r="AO177" s="190"/>
      <c r="AP177" s="190"/>
      <c r="AQ177" s="190"/>
      <c r="AR177" s="190"/>
      <c r="AS177" s="190"/>
      <c r="AT177" s="190"/>
      <c r="AU177" s="190"/>
      <c r="AV177" s="190"/>
      <c r="AW177" s="190"/>
      <c r="AX177" s="190"/>
      <c r="AY177" s="190"/>
      <c r="AZ177" s="190"/>
      <c r="BA177" s="190"/>
      <c r="BB177" s="190"/>
      <c r="BC177" s="190"/>
      <c r="BD177" s="190"/>
      <c r="BE177" s="190"/>
      <c r="BF177" s="190"/>
      <c r="BG177" s="190"/>
      <c r="BH177" s="190"/>
    </row>
    <row r="178" spans="1:60" ht="12.75" outlineLevel="1">
      <c r="A178" s="183"/>
      <c r="B178" s="183"/>
      <c r="C178" s="191" t="s">
        <v>327</v>
      </c>
      <c r="D178" s="192"/>
      <c r="E178" s="193">
        <v>25.2</v>
      </c>
      <c r="F178" s="187"/>
      <c r="G178" s="187">
        <f>F178*E178</f>
        <v>0</v>
      </c>
      <c r="H178" s="187"/>
      <c r="I178" s="187"/>
      <c r="J178" s="187"/>
      <c r="K178" s="187"/>
      <c r="L178" s="187"/>
      <c r="M178" s="187"/>
      <c r="N178" s="188"/>
      <c r="O178" s="188"/>
      <c r="P178" s="188"/>
      <c r="Q178" s="188"/>
      <c r="R178" s="188"/>
      <c r="S178" s="188"/>
      <c r="T178" s="189"/>
      <c r="U178" s="188"/>
      <c r="V178" s="190"/>
      <c r="W178" s="190"/>
      <c r="X178" s="190"/>
      <c r="Y178" s="190"/>
      <c r="Z178" s="190"/>
      <c r="AA178" s="190"/>
      <c r="AB178" s="190"/>
      <c r="AC178" s="190"/>
      <c r="AD178" s="190"/>
      <c r="AE178" s="190" t="s">
        <v>150</v>
      </c>
      <c r="AF178" s="190">
        <v>0</v>
      </c>
      <c r="AG178" s="190"/>
      <c r="AH178" s="190"/>
      <c r="AI178" s="190"/>
      <c r="AJ178" s="190"/>
      <c r="AK178" s="190"/>
      <c r="AL178" s="190"/>
      <c r="AM178" s="190"/>
      <c r="AN178" s="190"/>
      <c r="AO178" s="190"/>
      <c r="AP178" s="190"/>
      <c r="AQ178" s="190"/>
      <c r="AR178" s="190"/>
      <c r="AS178" s="190"/>
      <c r="AT178" s="190"/>
      <c r="AU178" s="190"/>
      <c r="AV178" s="190"/>
      <c r="AW178" s="190"/>
      <c r="AX178" s="190"/>
      <c r="AY178" s="190"/>
      <c r="AZ178" s="190"/>
      <c r="BA178" s="190"/>
      <c r="BB178" s="190"/>
      <c r="BC178" s="190"/>
      <c r="BD178" s="190"/>
      <c r="BE178" s="190"/>
      <c r="BF178" s="190"/>
      <c r="BG178" s="190"/>
      <c r="BH178" s="190"/>
    </row>
    <row r="179" spans="1:60" ht="12.75" outlineLevel="1">
      <c r="A179" s="183"/>
      <c r="B179" s="183"/>
      <c r="C179" s="191" t="s">
        <v>328</v>
      </c>
      <c r="D179" s="192"/>
      <c r="E179" s="193">
        <v>18.24</v>
      </c>
      <c r="F179" s="187"/>
      <c r="G179" s="187">
        <f>F179*E179</f>
        <v>0</v>
      </c>
      <c r="H179" s="187"/>
      <c r="I179" s="187"/>
      <c r="J179" s="187"/>
      <c r="K179" s="187"/>
      <c r="L179" s="187"/>
      <c r="M179" s="187"/>
      <c r="N179" s="188"/>
      <c r="O179" s="188"/>
      <c r="P179" s="188"/>
      <c r="Q179" s="188"/>
      <c r="R179" s="188"/>
      <c r="S179" s="188"/>
      <c r="T179" s="189"/>
      <c r="U179" s="188"/>
      <c r="V179" s="190"/>
      <c r="W179" s="190"/>
      <c r="X179" s="190"/>
      <c r="Y179" s="190"/>
      <c r="Z179" s="190"/>
      <c r="AA179" s="190"/>
      <c r="AB179" s="190"/>
      <c r="AC179" s="190"/>
      <c r="AD179" s="190"/>
      <c r="AE179" s="190" t="s">
        <v>150</v>
      </c>
      <c r="AF179" s="190">
        <v>0</v>
      </c>
      <c r="AG179" s="190"/>
      <c r="AH179" s="190"/>
      <c r="AI179" s="190"/>
      <c r="AJ179" s="190"/>
      <c r="AK179" s="190"/>
      <c r="AL179" s="190"/>
      <c r="AM179" s="190"/>
      <c r="AN179" s="190"/>
      <c r="AO179" s="190"/>
      <c r="AP179" s="190"/>
      <c r="AQ179" s="190"/>
      <c r="AR179" s="190"/>
      <c r="AS179" s="190"/>
      <c r="AT179" s="190"/>
      <c r="AU179" s="190"/>
      <c r="AV179" s="190"/>
      <c r="AW179" s="190"/>
      <c r="AX179" s="190"/>
      <c r="AY179" s="190"/>
      <c r="AZ179" s="190"/>
      <c r="BA179" s="190"/>
      <c r="BB179" s="190"/>
      <c r="BC179" s="190"/>
      <c r="BD179" s="190"/>
      <c r="BE179" s="190"/>
      <c r="BF179" s="190"/>
      <c r="BG179" s="190"/>
      <c r="BH179" s="190"/>
    </row>
    <row r="180" spans="1:60" ht="22.5" outlineLevel="1">
      <c r="A180" s="183">
        <v>57</v>
      </c>
      <c r="B180" s="183" t="s">
        <v>329</v>
      </c>
      <c r="C180" s="184" t="s">
        <v>330</v>
      </c>
      <c r="D180" s="185" t="s">
        <v>153</v>
      </c>
      <c r="E180" s="186">
        <v>37.878</v>
      </c>
      <c r="F180" s="187"/>
      <c r="G180" s="187">
        <f>F180*E180</f>
        <v>0</v>
      </c>
      <c r="H180" s="187">
        <v>352</v>
      </c>
      <c r="I180" s="187">
        <f>ROUND(E180*H180,2)</f>
        <v>13333.06</v>
      </c>
      <c r="J180" s="187">
        <v>465</v>
      </c>
      <c r="K180" s="187">
        <f>ROUND(E180*J180,2)</f>
        <v>17613.27</v>
      </c>
      <c r="L180" s="187">
        <v>21</v>
      </c>
      <c r="M180" s="187">
        <f>G180*(1+L180/100)</f>
        <v>0</v>
      </c>
      <c r="N180" s="188">
        <v>0.00306</v>
      </c>
      <c r="O180" s="188">
        <f>ROUND(E180*N180,5)</f>
        <v>0.11591</v>
      </c>
      <c r="P180" s="188">
        <v>0</v>
      </c>
      <c r="Q180" s="188">
        <f>ROUND(E180*P180,5)</f>
        <v>0</v>
      </c>
      <c r="R180" s="188"/>
      <c r="S180" s="188"/>
      <c r="T180" s="189">
        <v>0.96557</v>
      </c>
      <c r="U180" s="188">
        <f>ROUND(E180*T180,2)</f>
        <v>36.57</v>
      </c>
      <c r="V180" s="190"/>
      <c r="W180" s="190"/>
      <c r="X180" s="190"/>
      <c r="Y180" s="190"/>
      <c r="Z180" s="190"/>
      <c r="AA180" s="190"/>
      <c r="AB180" s="190"/>
      <c r="AC180" s="190"/>
      <c r="AD180" s="190"/>
      <c r="AE180" s="190" t="s">
        <v>138</v>
      </c>
      <c r="AF180" s="190"/>
      <c r="AG180" s="190"/>
      <c r="AH180" s="190"/>
      <c r="AI180" s="190"/>
      <c r="AJ180" s="190"/>
      <c r="AK180" s="190"/>
      <c r="AL180" s="190"/>
      <c r="AM180" s="190"/>
      <c r="AN180" s="190"/>
      <c r="AO180" s="190"/>
      <c r="AP180" s="190"/>
      <c r="AQ180" s="190"/>
      <c r="AR180" s="190"/>
      <c r="AS180" s="190"/>
      <c r="AT180" s="190"/>
      <c r="AU180" s="190"/>
      <c r="AV180" s="190"/>
      <c r="AW180" s="190"/>
      <c r="AX180" s="190"/>
      <c r="AY180" s="190"/>
      <c r="AZ180" s="190"/>
      <c r="BA180" s="190"/>
      <c r="BB180" s="190"/>
      <c r="BC180" s="190"/>
      <c r="BD180" s="190"/>
      <c r="BE180" s="190"/>
      <c r="BF180" s="190"/>
      <c r="BG180" s="190"/>
      <c r="BH180" s="190"/>
    </row>
    <row r="181" spans="1:60" ht="12.75" outlineLevel="1">
      <c r="A181" s="183"/>
      <c r="B181" s="183"/>
      <c r="C181" s="191" t="s">
        <v>331</v>
      </c>
      <c r="D181" s="192"/>
      <c r="E181" s="193">
        <v>43.44</v>
      </c>
      <c r="F181" s="187"/>
      <c r="G181" s="187"/>
      <c r="H181" s="187"/>
      <c r="I181" s="187"/>
      <c r="J181" s="187"/>
      <c r="K181" s="187"/>
      <c r="L181" s="187"/>
      <c r="M181" s="187"/>
      <c r="N181" s="188"/>
      <c r="O181" s="188"/>
      <c r="P181" s="188"/>
      <c r="Q181" s="188"/>
      <c r="R181" s="188"/>
      <c r="S181" s="188"/>
      <c r="T181" s="189"/>
      <c r="U181" s="188"/>
      <c r="V181" s="190"/>
      <c r="W181" s="190"/>
      <c r="X181" s="190"/>
      <c r="Y181" s="190"/>
      <c r="Z181" s="190"/>
      <c r="AA181" s="190"/>
      <c r="AB181" s="190"/>
      <c r="AC181" s="190"/>
      <c r="AD181" s="190"/>
      <c r="AE181" s="190" t="s">
        <v>150</v>
      </c>
      <c r="AF181" s="190">
        <v>0</v>
      </c>
      <c r="AG181" s="190"/>
      <c r="AH181" s="190"/>
      <c r="AI181" s="190"/>
      <c r="AJ181" s="190"/>
      <c r="AK181" s="190"/>
      <c r="AL181" s="190"/>
      <c r="AM181" s="190"/>
      <c r="AN181" s="190"/>
      <c r="AO181" s="190"/>
      <c r="AP181" s="190"/>
      <c r="AQ181" s="190"/>
      <c r="AR181" s="190"/>
      <c r="AS181" s="190"/>
      <c r="AT181" s="190"/>
      <c r="AU181" s="190"/>
      <c r="AV181" s="190"/>
      <c r="AW181" s="190"/>
      <c r="AX181" s="190"/>
      <c r="AY181" s="190"/>
      <c r="AZ181" s="190"/>
      <c r="BA181" s="190"/>
      <c r="BB181" s="190"/>
      <c r="BC181" s="190"/>
      <c r="BD181" s="190"/>
      <c r="BE181" s="190"/>
      <c r="BF181" s="190"/>
      <c r="BG181" s="190"/>
      <c r="BH181" s="190"/>
    </row>
    <row r="182" spans="1:60" ht="12.75" outlineLevel="1">
      <c r="A182" s="183"/>
      <c r="B182" s="183"/>
      <c r="C182" s="191" t="s">
        <v>317</v>
      </c>
      <c r="D182" s="192"/>
      <c r="E182" s="193">
        <v>-5.562</v>
      </c>
      <c r="F182" s="187"/>
      <c r="G182" s="187"/>
      <c r="H182" s="187"/>
      <c r="I182" s="187"/>
      <c r="J182" s="187"/>
      <c r="K182" s="187"/>
      <c r="L182" s="187"/>
      <c r="M182" s="187"/>
      <c r="N182" s="188"/>
      <c r="O182" s="188"/>
      <c r="P182" s="188"/>
      <c r="Q182" s="188"/>
      <c r="R182" s="188"/>
      <c r="S182" s="188"/>
      <c r="T182" s="189"/>
      <c r="U182" s="188"/>
      <c r="V182" s="190"/>
      <c r="W182" s="190"/>
      <c r="X182" s="190"/>
      <c r="Y182" s="190"/>
      <c r="Z182" s="190"/>
      <c r="AA182" s="190"/>
      <c r="AB182" s="190"/>
      <c r="AC182" s="190"/>
      <c r="AD182" s="190"/>
      <c r="AE182" s="190" t="s">
        <v>150</v>
      </c>
      <c r="AF182" s="190">
        <v>0</v>
      </c>
      <c r="AG182" s="190"/>
      <c r="AH182" s="190"/>
      <c r="AI182" s="190"/>
      <c r="AJ182" s="190"/>
      <c r="AK182" s="190"/>
      <c r="AL182" s="190"/>
      <c r="AM182" s="190"/>
      <c r="AN182" s="190"/>
      <c r="AO182" s="190"/>
      <c r="AP182" s="190"/>
      <c r="AQ182" s="190"/>
      <c r="AR182" s="190"/>
      <c r="AS182" s="190"/>
      <c r="AT182" s="190"/>
      <c r="AU182" s="190"/>
      <c r="AV182" s="190"/>
      <c r="AW182" s="190"/>
      <c r="AX182" s="190"/>
      <c r="AY182" s="190"/>
      <c r="AZ182" s="190"/>
      <c r="BA182" s="190"/>
      <c r="BB182" s="190"/>
      <c r="BC182" s="190"/>
      <c r="BD182" s="190"/>
      <c r="BE182" s="190"/>
      <c r="BF182" s="190"/>
      <c r="BG182" s="190"/>
      <c r="BH182" s="190"/>
    </row>
    <row r="183" spans="1:31" ht="12.75">
      <c r="A183" s="194" t="s">
        <v>133</v>
      </c>
      <c r="B183" s="194" t="s">
        <v>83</v>
      </c>
      <c r="C183" s="195" t="s">
        <v>84</v>
      </c>
      <c r="D183" s="196"/>
      <c r="E183" s="197"/>
      <c r="F183" s="198"/>
      <c r="G183" s="198">
        <f>SUMIF(AE184:AE196,"&lt;&gt;NOR",G184:G196)</f>
        <v>0</v>
      </c>
      <c r="H183" s="198"/>
      <c r="I183" s="198">
        <f>SUM(I184:I196)</f>
        <v>0</v>
      </c>
      <c r="J183" s="198"/>
      <c r="K183" s="198">
        <f>SUM(K184:K196)</f>
        <v>50030.43</v>
      </c>
      <c r="L183" s="198"/>
      <c r="M183" s="198">
        <f>SUM(M184:M196)</f>
        <v>0</v>
      </c>
      <c r="N183" s="199"/>
      <c r="O183" s="199">
        <f>SUM(O184:O196)</f>
        <v>0</v>
      </c>
      <c r="P183" s="199"/>
      <c r="Q183" s="199">
        <f>SUM(Q184:Q196)</f>
        <v>0.4344</v>
      </c>
      <c r="R183" s="199"/>
      <c r="S183" s="199"/>
      <c r="T183" s="200"/>
      <c r="U183" s="199">
        <f>SUM(U184:U196)</f>
        <v>34.53</v>
      </c>
      <c r="AE183" t="s">
        <v>134</v>
      </c>
    </row>
    <row r="184" spans="1:60" ht="12.75" outlineLevel="1">
      <c r="A184" s="183">
        <v>58</v>
      </c>
      <c r="B184" s="183" t="s">
        <v>332</v>
      </c>
      <c r="C184" s="184" t="s">
        <v>333</v>
      </c>
      <c r="D184" s="185" t="s">
        <v>153</v>
      </c>
      <c r="E184" s="186">
        <v>43.44</v>
      </c>
      <c r="F184" s="187"/>
      <c r="G184" s="187">
        <f>F184*E184</f>
        <v>0</v>
      </c>
      <c r="H184" s="187">
        <v>0</v>
      </c>
      <c r="I184" s="187">
        <f>ROUND(E184*H184,2)</f>
        <v>0</v>
      </c>
      <c r="J184" s="187">
        <v>28.1</v>
      </c>
      <c r="K184" s="187">
        <f>ROUND(E184*J184,2)</f>
        <v>1220.66</v>
      </c>
      <c r="L184" s="187">
        <v>21</v>
      </c>
      <c r="M184" s="187">
        <f>G184*(1+L184/100)</f>
        <v>0</v>
      </c>
      <c r="N184" s="188">
        <v>0</v>
      </c>
      <c r="O184" s="188">
        <f>ROUND(E184*N184,5)</f>
        <v>0</v>
      </c>
      <c r="P184" s="188">
        <v>0.005</v>
      </c>
      <c r="Q184" s="188">
        <f>ROUND(E184*P184,5)</f>
        <v>0.2172</v>
      </c>
      <c r="R184" s="188"/>
      <c r="S184" s="188"/>
      <c r="T184" s="189">
        <v>0.068</v>
      </c>
      <c r="U184" s="188">
        <f>ROUND(E184*T184,2)</f>
        <v>2.95</v>
      </c>
      <c r="V184" s="190"/>
      <c r="W184" s="190"/>
      <c r="X184" s="190"/>
      <c r="Y184" s="190"/>
      <c r="Z184" s="190"/>
      <c r="AA184" s="190"/>
      <c r="AB184" s="190"/>
      <c r="AC184" s="190"/>
      <c r="AD184" s="190"/>
      <c r="AE184" s="190" t="s">
        <v>141</v>
      </c>
      <c r="AF184" s="190"/>
      <c r="AG184" s="190"/>
      <c r="AH184" s="190"/>
      <c r="AI184" s="190"/>
      <c r="AJ184" s="190"/>
      <c r="AK184" s="190"/>
      <c r="AL184" s="190"/>
      <c r="AM184" s="190"/>
      <c r="AN184" s="190"/>
      <c r="AO184" s="190"/>
      <c r="AP184" s="190"/>
      <c r="AQ184" s="190"/>
      <c r="AR184" s="190"/>
      <c r="AS184" s="190"/>
      <c r="AT184" s="190"/>
      <c r="AU184" s="190"/>
      <c r="AV184" s="190"/>
      <c r="AW184" s="190"/>
      <c r="AX184" s="190"/>
      <c r="AY184" s="190"/>
      <c r="AZ184" s="190"/>
      <c r="BA184" s="190"/>
      <c r="BB184" s="190"/>
      <c r="BC184" s="190"/>
      <c r="BD184" s="190"/>
      <c r="BE184" s="190"/>
      <c r="BF184" s="190"/>
      <c r="BG184" s="190"/>
      <c r="BH184" s="190"/>
    </row>
    <row r="185" spans="1:60" ht="12.75" outlineLevel="1">
      <c r="A185" s="183"/>
      <c r="B185" s="183"/>
      <c r="C185" s="191" t="s">
        <v>327</v>
      </c>
      <c r="D185" s="192"/>
      <c r="E185" s="193">
        <v>25.2</v>
      </c>
      <c r="F185" s="187"/>
      <c r="G185" s="187">
        <f>F185*E185</f>
        <v>0</v>
      </c>
      <c r="H185" s="187"/>
      <c r="I185" s="187"/>
      <c r="J185" s="187"/>
      <c r="K185" s="187"/>
      <c r="L185" s="187"/>
      <c r="M185" s="187"/>
      <c r="N185" s="188"/>
      <c r="O185" s="188"/>
      <c r="P185" s="188"/>
      <c r="Q185" s="188"/>
      <c r="R185" s="188"/>
      <c r="S185" s="188"/>
      <c r="T185" s="189"/>
      <c r="U185" s="188"/>
      <c r="V185" s="190"/>
      <c r="W185" s="190"/>
      <c r="X185" s="190"/>
      <c r="Y185" s="190"/>
      <c r="Z185" s="190"/>
      <c r="AA185" s="190"/>
      <c r="AB185" s="190"/>
      <c r="AC185" s="190"/>
      <c r="AD185" s="190"/>
      <c r="AE185" s="190" t="s">
        <v>150</v>
      </c>
      <c r="AF185" s="190">
        <v>0</v>
      </c>
      <c r="AG185" s="190"/>
      <c r="AH185" s="190"/>
      <c r="AI185" s="190"/>
      <c r="AJ185" s="190"/>
      <c r="AK185" s="190"/>
      <c r="AL185" s="190"/>
      <c r="AM185" s="190"/>
      <c r="AN185" s="190"/>
      <c r="AO185" s="190"/>
      <c r="AP185" s="190"/>
      <c r="AQ185" s="190"/>
      <c r="AR185" s="190"/>
      <c r="AS185" s="190"/>
      <c r="AT185" s="190"/>
      <c r="AU185" s="190"/>
      <c r="AV185" s="190"/>
      <c r="AW185" s="190"/>
      <c r="AX185" s="190"/>
      <c r="AY185" s="190"/>
      <c r="AZ185" s="190"/>
      <c r="BA185" s="190"/>
      <c r="BB185" s="190"/>
      <c r="BC185" s="190"/>
      <c r="BD185" s="190"/>
      <c r="BE185" s="190"/>
      <c r="BF185" s="190"/>
      <c r="BG185" s="190"/>
      <c r="BH185" s="190"/>
    </row>
    <row r="186" spans="1:60" ht="12.75" outlineLevel="1">
      <c r="A186" s="183"/>
      <c r="B186" s="183"/>
      <c r="C186" s="191" t="s">
        <v>328</v>
      </c>
      <c r="D186" s="192"/>
      <c r="E186" s="193">
        <v>18.24</v>
      </c>
      <c r="F186" s="187"/>
      <c r="G186" s="187">
        <f>F186*E186</f>
        <v>0</v>
      </c>
      <c r="H186" s="187"/>
      <c r="I186" s="187"/>
      <c r="J186" s="187"/>
      <c r="K186" s="187"/>
      <c r="L186" s="187"/>
      <c r="M186" s="187"/>
      <c r="N186" s="188"/>
      <c r="O186" s="188"/>
      <c r="P186" s="188"/>
      <c r="Q186" s="188"/>
      <c r="R186" s="188"/>
      <c r="S186" s="188"/>
      <c r="T186" s="189"/>
      <c r="U186" s="188"/>
      <c r="V186" s="190"/>
      <c r="W186" s="190"/>
      <c r="X186" s="190"/>
      <c r="Y186" s="190"/>
      <c r="Z186" s="190"/>
      <c r="AA186" s="190"/>
      <c r="AB186" s="190"/>
      <c r="AC186" s="190"/>
      <c r="AD186" s="190"/>
      <c r="AE186" s="190" t="s">
        <v>150</v>
      </c>
      <c r="AF186" s="190">
        <v>0</v>
      </c>
      <c r="AG186" s="190"/>
      <c r="AH186" s="190"/>
      <c r="AI186" s="190"/>
      <c r="AJ186" s="190"/>
      <c r="AK186" s="190"/>
      <c r="AL186" s="190"/>
      <c r="AM186" s="190"/>
      <c r="AN186" s="190"/>
      <c r="AO186" s="190"/>
      <c r="AP186" s="190"/>
      <c r="AQ186" s="190"/>
      <c r="AR186" s="190"/>
      <c r="AS186" s="190"/>
      <c r="AT186" s="190"/>
      <c r="AU186" s="190"/>
      <c r="AV186" s="190"/>
      <c r="AW186" s="190"/>
      <c r="AX186" s="190"/>
      <c r="AY186" s="190"/>
      <c r="AZ186" s="190"/>
      <c r="BA186" s="190"/>
      <c r="BB186" s="190"/>
      <c r="BC186" s="190"/>
      <c r="BD186" s="190"/>
      <c r="BE186" s="190"/>
      <c r="BF186" s="190"/>
      <c r="BG186" s="190"/>
      <c r="BH186" s="190"/>
    </row>
    <row r="187" spans="1:60" ht="12.75" outlineLevel="1">
      <c r="A187" s="183">
        <v>59</v>
      </c>
      <c r="B187" s="183" t="s">
        <v>171</v>
      </c>
      <c r="C187" s="184" t="s">
        <v>334</v>
      </c>
      <c r="D187" s="185" t="s">
        <v>153</v>
      </c>
      <c r="E187" s="186">
        <v>43.44</v>
      </c>
      <c r="F187" s="187"/>
      <c r="G187" s="187">
        <f>F187*E187</f>
        <v>0</v>
      </c>
      <c r="H187" s="187">
        <v>0</v>
      </c>
      <c r="I187" s="187">
        <f>ROUND(E187*H187,2)</f>
        <v>0</v>
      </c>
      <c r="J187" s="187">
        <v>15</v>
      </c>
      <c r="K187" s="187">
        <f>ROUND(E187*J187,2)</f>
        <v>651.6</v>
      </c>
      <c r="L187" s="187">
        <v>21</v>
      </c>
      <c r="M187" s="187">
        <f>G187*(1+L187/100)</f>
        <v>0</v>
      </c>
      <c r="N187" s="188">
        <v>0</v>
      </c>
      <c r="O187" s="188">
        <f>ROUND(E187*N187,5)</f>
        <v>0</v>
      </c>
      <c r="P187" s="188">
        <v>0.005</v>
      </c>
      <c r="Q187" s="188">
        <f>ROUND(E187*P187,5)</f>
        <v>0.2172</v>
      </c>
      <c r="R187" s="188"/>
      <c r="S187" s="188"/>
      <c r="T187" s="189">
        <v>0.068</v>
      </c>
      <c r="U187" s="188">
        <f>ROUND(E187*T187,2)</f>
        <v>2.95</v>
      </c>
      <c r="V187" s="190"/>
      <c r="W187" s="190"/>
      <c r="X187" s="190"/>
      <c r="Y187" s="190"/>
      <c r="Z187" s="190"/>
      <c r="AA187" s="190"/>
      <c r="AB187" s="190"/>
      <c r="AC187" s="190"/>
      <c r="AD187" s="190"/>
      <c r="AE187" s="190" t="s">
        <v>141</v>
      </c>
      <c r="AF187" s="190"/>
      <c r="AG187" s="190"/>
      <c r="AH187" s="190"/>
      <c r="AI187" s="190"/>
      <c r="AJ187" s="190"/>
      <c r="AK187" s="190"/>
      <c r="AL187" s="190"/>
      <c r="AM187" s="190"/>
      <c r="AN187" s="190"/>
      <c r="AO187" s="190"/>
      <c r="AP187" s="190"/>
      <c r="AQ187" s="190"/>
      <c r="AR187" s="190"/>
      <c r="AS187" s="190"/>
      <c r="AT187" s="190"/>
      <c r="AU187" s="190"/>
      <c r="AV187" s="190"/>
      <c r="AW187" s="190"/>
      <c r="AX187" s="190"/>
      <c r="AY187" s="190"/>
      <c r="AZ187" s="190"/>
      <c r="BA187" s="190"/>
      <c r="BB187" s="190"/>
      <c r="BC187" s="190"/>
      <c r="BD187" s="190"/>
      <c r="BE187" s="190"/>
      <c r="BF187" s="190"/>
      <c r="BG187" s="190"/>
      <c r="BH187" s="190"/>
    </row>
    <row r="188" spans="1:60" ht="12.75" outlineLevel="1">
      <c r="A188" s="183"/>
      <c r="B188" s="183"/>
      <c r="C188" s="191" t="s">
        <v>327</v>
      </c>
      <c r="D188" s="192"/>
      <c r="E188" s="193">
        <v>25.2</v>
      </c>
      <c r="F188" s="187"/>
      <c r="G188" s="187">
        <f>F188*E188</f>
        <v>0</v>
      </c>
      <c r="H188" s="187"/>
      <c r="I188" s="187"/>
      <c r="J188" s="187"/>
      <c r="K188" s="187"/>
      <c r="L188" s="187"/>
      <c r="M188" s="187"/>
      <c r="N188" s="188"/>
      <c r="O188" s="188"/>
      <c r="P188" s="188"/>
      <c r="Q188" s="188"/>
      <c r="R188" s="188"/>
      <c r="S188" s="188"/>
      <c r="T188" s="189"/>
      <c r="U188" s="188"/>
      <c r="V188" s="190"/>
      <c r="W188" s="190"/>
      <c r="X188" s="190"/>
      <c r="Y188" s="190"/>
      <c r="Z188" s="190"/>
      <c r="AA188" s="190"/>
      <c r="AB188" s="190"/>
      <c r="AC188" s="190"/>
      <c r="AD188" s="190"/>
      <c r="AE188" s="190" t="s">
        <v>150</v>
      </c>
      <c r="AF188" s="190">
        <v>0</v>
      </c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0"/>
      <c r="AT188" s="190"/>
      <c r="AU188" s="190"/>
      <c r="AV188" s="190"/>
      <c r="AW188" s="190"/>
      <c r="AX188" s="190"/>
      <c r="AY188" s="190"/>
      <c r="AZ188" s="190"/>
      <c r="BA188" s="190"/>
      <c r="BB188" s="190"/>
      <c r="BC188" s="190"/>
      <c r="BD188" s="190"/>
      <c r="BE188" s="190"/>
      <c r="BF188" s="190"/>
      <c r="BG188" s="190"/>
      <c r="BH188" s="190"/>
    </row>
    <row r="189" spans="1:60" ht="12.75" outlineLevel="1">
      <c r="A189" s="183"/>
      <c r="B189" s="183"/>
      <c r="C189" s="191" t="s">
        <v>328</v>
      </c>
      <c r="D189" s="192"/>
      <c r="E189" s="193">
        <v>18.24</v>
      </c>
      <c r="F189" s="187"/>
      <c r="G189" s="187">
        <f>F189*E189</f>
        <v>0</v>
      </c>
      <c r="H189" s="187"/>
      <c r="I189" s="187"/>
      <c r="J189" s="187"/>
      <c r="K189" s="187"/>
      <c r="L189" s="187"/>
      <c r="M189" s="187"/>
      <c r="N189" s="188"/>
      <c r="O189" s="188"/>
      <c r="P189" s="188"/>
      <c r="Q189" s="188"/>
      <c r="R189" s="188"/>
      <c r="S189" s="188"/>
      <c r="T189" s="189"/>
      <c r="U189" s="188"/>
      <c r="V189" s="190"/>
      <c r="W189" s="190"/>
      <c r="X189" s="190"/>
      <c r="Y189" s="190"/>
      <c r="Z189" s="190"/>
      <c r="AA189" s="190"/>
      <c r="AB189" s="190"/>
      <c r="AC189" s="190"/>
      <c r="AD189" s="190"/>
      <c r="AE189" s="190" t="s">
        <v>150</v>
      </c>
      <c r="AF189" s="190">
        <v>0</v>
      </c>
      <c r="AG189" s="190"/>
      <c r="AH189" s="190"/>
      <c r="AI189" s="190"/>
      <c r="AJ189" s="190"/>
      <c r="AK189" s="190"/>
      <c r="AL189" s="190"/>
      <c r="AM189" s="190"/>
      <c r="AN189" s="190"/>
      <c r="AO189" s="190"/>
      <c r="AP189" s="190"/>
      <c r="AQ189" s="190"/>
      <c r="AR189" s="190"/>
      <c r="AS189" s="190"/>
      <c r="AT189" s="190"/>
      <c r="AU189" s="190"/>
      <c r="AV189" s="190"/>
      <c r="AW189" s="190"/>
      <c r="AX189" s="190"/>
      <c r="AY189" s="190"/>
      <c r="AZ189" s="190"/>
      <c r="BA189" s="190"/>
      <c r="BB189" s="190"/>
      <c r="BC189" s="190"/>
      <c r="BD189" s="190"/>
      <c r="BE189" s="190"/>
      <c r="BF189" s="190"/>
      <c r="BG189" s="190"/>
      <c r="BH189" s="190"/>
    </row>
    <row r="190" spans="1:60" ht="22.5" outlineLevel="1">
      <c r="A190" s="183">
        <v>60</v>
      </c>
      <c r="B190" s="183" t="s">
        <v>335</v>
      </c>
      <c r="C190" s="184" t="s">
        <v>336</v>
      </c>
      <c r="D190" s="185" t="s">
        <v>153</v>
      </c>
      <c r="E190" s="186">
        <v>151.512</v>
      </c>
      <c r="F190" s="187"/>
      <c r="G190" s="187">
        <f>F190*E190</f>
        <v>0</v>
      </c>
      <c r="H190" s="187">
        <v>0</v>
      </c>
      <c r="I190" s="187">
        <f>ROUND(E190*H190,2)</f>
        <v>0</v>
      </c>
      <c r="J190" s="187">
        <v>43.1</v>
      </c>
      <c r="K190" s="187">
        <f>ROUND(E190*J190,2)</f>
        <v>6530.17</v>
      </c>
      <c r="L190" s="187">
        <v>21</v>
      </c>
      <c r="M190" s="187">
        <f>G190*(1+L190/100)</f>
        <v>0</v>
      </c>
      <c r="N190" s="188">
        <v>0</v>
      </c>
      <c r="O190" s="188">
        <f>ROUND(E190*N190,5)</f>
        <v>0</v>
      </c>
      <c r="P190" s="188">
        <v>0</v>
      </c>
      <c r="Q190" s="188">
        <f>ROUND(E190*P190,5)</f>
        <v>0</v>
      </c>
      <c r="R190" s="188"/>
      <c r="S190" s="188"/>
      <c r="T190" s="189">
        <v>0.09</v>
      </c>
      <c r="U190" s="188">
        <f>ROUND(E190*T190,2)</f>
        <v>13.64</v>
      </c>
      <c r="V190" s="190"/>
      <c r="W190" s="190"/>
      <c r="X190" s="190"/>
      <c r="Y190" s="190"/>
      <c r="Z190" s="190"/>
      <c r="AA190" s="190"/>
      <c r="AB190" s="190"/>
      <c r="AC190" s="190"/>
      <c r="AD190" s="190"/>
      <c r="AE190" s="190" t="s">
        <v>138</v>
      </c>
      <c r="AF190" s="190"/>
      <c r="AG190" s="190"/>
      <c r="AH190" s="190"/>
      <c r="AI190" s="190"/>
      <c r="AJ190" s="190"/>
      <c r="AK190" s="190"/>
      <c r="AL190" s="190"/>
      <c r="AM190" s="190"/>
      <c r="AN190" s="190"/>
      <c r="AO190" s="190"/>
      <c r="AP190" s="190"/>
      <c r="AQ190" s="190"/>
      <c r="AR190" s="190"/>
      <c r="AS190" s="190"/>
      <c r="AT190" s="190"/>
      <c r="AU190" s="190"/>
      <c r="AV190" s="190"/>
      <c r="AW190" s="190"/>
      <c r="AX190" s="190"/>
      <c r="AY190" s="190"/>
      <c r="AZ190" s="190"/>
      <c r="BA190" s="190"/>
      <c r="BB190" s="190"/>
      <c r="BC190" s="190"/>
      <c r="BD190" s="190"/>
      <c r="BE190" s="190"/>
      <c r="BF190" s="190"/>
      <c r="BG190" s="190"/>
      <c r="BH190" s="190"/>
    </row>
    <row r="191" spans="1:60" ht="12.75" outlineLevel="1">
      <c r="A191" s="183"/>
      <c r="B191" s="183"/>
      <c r="C191" s="191" t="s">
        <v>337</v>
      </c>
      <c r="D191" s="192"/>
      <c r="E191" s="193">
        <v>173.76</v>
      </c>
      <c r="F191" s="187"/>
      <c r="G191" s="187">
        <f>F191*E191</f>
        <v>0</v>
      </c>
      <c r="H191" s="187"/>
      <c r="I191" s="187"/>
      <c r="J191" s="187"/>
      <c r="K191" s="187"/>
      <c r="L191" s="187"/>
      <c r="M191" s="187"/>
      <c r="N191" s="188"/>
      <c r="O191" s="188"/>
      <c r="P191" s="188"/>
      <c r="Q191" s="188"/>
      <c r="R191" s="188"/>
      <c r="S191" s="188"/>
      <c r="T191" s="189"/>
      <c r="U191" s="188"/>
      <c r="V191" s="190"/>
      <c r="W191" s="190"/>
      <c r="X191" s="190"/>
      <c r="Y191" s="190"/>
      <c r="Z191" s="190"/>
      <c r="AA191" s="190"/>
      <c r="AB191" s="190"/>
      <c r="AC191" s="190"/>
      <c r="AD191" s="190"/>
      <c r="AE191" s="190" t="s">
        <v>150</v>
      </c>
      <c r="AF191" s="190">
        <v>0</v>
      </c>
      <c r="AG191" s="190"/>
      <c r="AH191" s="190"/>
      <c r="AI191" s="190"/>
      <c r="AJ191" s="190"/>
      <c r="AK191" s="190"/>
      <c r="AL191" s="190"/>
      <c r="AM191" s="190"/>
      <c r="AN191" s="190"/>
      <c r="AO191" s="190"/>
      <c r="AP191" s="190"/>
      <c r="AQ191" s="190"/>
      <c r="AR191" s="190"/>
      <c r="AS191" s="190"/>
      <c r="AT191" s="190"/>
      <c r="AU191" s="190"/>
      <c r="AV191" s="190"/>
      <c r="AW191" s="190"/>
      <c r="AX191" s="190"/>
      <c r="AY191" s="190"/>
      <c r="AZ191" s="190"/>
      <c r="BA191" s="190"/>
      <c r="BB191" s="190"/>
      <c r="BC191" s="190"/>
      <c r="BD191" s="190"/>
      <c r="BE191" s="190"/>
      <c r="BF191" s="190"/>
      <c r="BG191" s="190"/>
      <c r="BH191" s="190"/>
    </row>
    <row r="192" spans="1:60" ht="12.75" outlineLevel="1">
      <c r="A192" s="183"/>
      <c r="B192" s="183"/>
      <c r="C192" s="191" t="s">
        <v>338</v>
      </c>
      <c r="D192" s="192"/>
      <c r="E192" s="193">
        <v>-22.248</v>
      </c>
      <c r="F192" s="187"/>
      <c r="G192" s="187">
        <f>F192*E192</f>
        <v>-0</v>
      </c>
      <c r="H192" s="187"/>
      <c r="I192" s="187"/>
      <c r="J192" s="187"/>
      <c r="K192" s="187"/>
      <c r="L192" s="187"/>
      <c r="M192" s="187"/>
      <c r="N192" s="188"/>
      <c r="O192" s="188"/>
      <c r="P192" s="188"/>
      <c r="Q192" s="188"/>
      <c r="R192" s="188"/>
      <c r="S192" s="188"/>
      <c r="T192" s="189"/>
      <c r="U192" s="188"/>
      <c r="V192" s="190"/>
      <c r="W192" s="190"/>
      <c r="X192" s="190"/>
      <c r="Y192" s="190"/>
      <c r="Z192" s="190"/>
      <c r="AA192" s="190"/>
      <c r="AB192" s="190"/>
      <c r="AC192" s="190"/>
      <c r="AD192" s="190"/>
      <c r="AE192" s="190" t="s">
        <v>150</v>
      </c>
      <c r="AF192" s="190">
        <v>0</v>
      </c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0"/>
      <c r="AR192" s="190"/>
      <c r="AS192" s="190"/>
      <c r="AT192" s="190"/>
      <c r="AU192" s="190"/>
      <c r="AV192" s="190"/>
      <c r="AW192" s="190"/>
      <c r="AX192" s="190"/>
      <c r="AY192" s="190"/>
      <c r="AZ192" s="190"/>
      <c r="BA192" s="190"/>
      <c r="BB192" s="190"/>
      <c r="BC192" s="190"/>
      <c r="BD192" s="190"/>
      <c r="BE192" s="190"/>
      <c r="BF192" s="190"/>
      <c r="BG192" s="190"/>
      <c r="BH192" s="190"/>
    </row>
    <row r="193" spans="1:60" ht="22.5" outlineLevel="1">
      <c r="A193" s="183">
        <v>61</v>
      </c>
      <c r="B193" s="183" t="s">
        <v>171</v>
      </c>
      <c r="C193" s="184" t="s">
        <v>339</v>
      </c>
      <c r="D193" s="185" t="s">
        <v>153</v>
      </c>
      <c r="E193" s="186">
        <v>166.512</v>
      </c>
      <c r="F193" s="187"/>
      <c r="G193" s="187">
        <f>F193*E193</f>
        <v>0</v>
      </c>
      <c r="H193" s="187">
        <v>0</v>
      </c>
      <c r="I193" s="187">
        <f>ROUND(E193*H193,2)</f>
        <v>0</v>
      </c>
      <c r="J193" s="187">
        <v>250</v>
      </c>
      <c r="K193" s="187">
        <f>ROUND(E193*J193,2)</f>
        <v>41628</v>
      </c>
      <c r="L193" s="187">
        <v>21</v>
      </c>
      <c r="M193" s="187">
        <f>G193*(1+L193/100)</f>
        <v>0</v>
      </c>
      <c r="N193" s="188">
        <v>0</v>
      </c>
      <c r="O193" s="188">
        <f>ROUND(E193*N193,5)</f>
        <v>0</v>
      </c>
      <c r="P193" s="188">
        <v>0</v>
      </c>
      <c r="Q193" s="188">
        <f>ROUND(E193*P193,5)</f>
        <v>0</v>
      </c>
      <c r="R193" s="188"/>
      <c r="S193" s="188"/>
      <c r="T193" s="189">
        <v>0.09</v>
      </c>
      <c r="U193" s="188">
        <f>ROUND(E193*T193,2)</f>
        <v>14.99</v>
      </c>
      <c r="V193" s="190"/>
      <c r="W193" s="190"/>
      <c r="X193" s="190"/>
      <c r="Y193" s="190"/>
      <c r="Z193" s="190"/>
      <c r="AA193" s="190"/>
      <c r="AB193" s="190"/>
      <c r="AC193" s="190"/>
      <c r="AD193" s="190"/>
      <c r="AE193" s="190" t="s">
        <v>141</v>
      </c>
      <c r="AF193" s="190"/>
      <c r="AG193" s="190"/>
      <c r="AH193" s="190"/>
      <c r="AI193" s="190"/>
      <c r="AJ193" s="190"/>
      <c r="AK193" s="190"/>
      <c r="AL193" s="190"/>
      <c r="AM193" s="190"/>
      <c r="AN193" s="190"/>
      <c r="AO193" s="190"/>
      <c r="AP193" s="190"/>
      <c r="AQ193" s="190"/>
      <c r="AR193" s="190"/>
      <c r="AS193" s="190"/>
      <c r="AT193" s="190"/>
      <c r="AU193" s="190"/>
      <c r="AV193" s="190"/>
      <c r="AW193" s="190"/>
      <c r="AX193" s="190"/>
      <c r="AY193" s="190"/>
      <c r="AZ193" s="190"/>
      <c r="BA193" s="190"/>
      <c r="BB193" s="190"/>
      <c r="BC193" s="190"/>
      <c r="BD193" s="190"/>
      <c r="BE193" s="190"/>
      <c r="BF193" s="190"/>
      <c r="BG193" s="190"/>
      <c r="BH193" s="190"/>
    </row>
    <row r="194" spans="1:60" ht="12.75" outlineLevel="1">
      <c r="A194" s="183"/>
      <c r="B194" s="183"/>
      <c r="C194" s="191" t="s">
        <v>337</v>
      </c>
      <c r="D194" s="192"/>
      <c r="E194" s="193">
        <v>173.76</v>
      </c>
      <c r="F194" s="187"/>
      <c r="G194" s="187"/>
      <c r="H194" s="187"/>
      <c r="I194" s="187"/>
      <c r="J194" s="187"/>
      <c r="K194" s="187"/>
      <c r="L194" s="187"/>
      <c r="M194" s="187"/>
      <c r="N194" s="188"/>
      <c r="O194" s="188"/>
      <c r="P194" s="188"/>
      <c r="Q194" s="188"/>
      <c r="R194" s="188"/>
      <c r="S194" s="188"/>
      <c r="T194" s="189"/>
      <c r="U194" s="188"/>
      <c r="V194" s="190"/>
      <c r="W194" s="190"/>
      <c r="X194" s="190"/>
      <c r="Y194" s="190"/>
      <c r="Z194" s="190"/>
      <c r="AA194" s="190"/>
      <c r="AB194" s="190"/>
      <c r="AC194" s="190"/>
      <c r="AD194" s="190"/>
      <c r="AE194" s="190" t="s">
        <v>150</v>
      </c>
      <c r="AF194" s="190">
        <v>0</v>
      </c>
      <c r="AG194" s="190"/>
      <c r="AH194" s="190"/>
      <c r="AI194" s="190"/>
      <c r="AJ194" s="190"/>
      <c r="AK194" s="190"/>
      <c r="AL194" s="190"/>
      <c r="AM194" s="190"/>
      <c r="AN194" s="190"/>
      <c r="AO194" s="190"/>
      <c r="AP194" s="190"/>
      <c r="AQ194" s="190"/>
      <c r="AR194" s="190"/>
      <c r="AS194" s="190"/>
      <c r="AT194" s="190"/>
      <c r="AU194" s="190"/>
      <c r="AV194" s="190"/>
      <c r="AW194" s="190"/>
      <c r="AX194" s="190"/>
      <c r="AY194" s="190"/>
      <c r="AZ194" s="190"/>
      <c r="BA194" s="190"/>
      <c r="BB194" s="190"/>
      <c r="BC194" s="190"/>
      <c r="BD194" s="190"/>
      <c r="BE194" s="190"/>
      <c r="BF194" s="190"/>
      <c r="BG194" s="190"/>
      <c r="BH194" s="190"/>
    </row>
    <row r="195" spans="1:60" ht="12.75" outlineLevel="1">
      <c r="A195" s="183"/>
      <c r="B195" s="183"/>
      <c r="C195" s="191" t="s">
        <v>338</v>
      </c>
      <c r="D195" s="192"/>
      <c r="E195" s="193">
        <v>-22.248</v>
      </c>
      <c r="F195" s="187"/>
      <c r="G195" s="187"/>
      <c r="H195" s="187"/>
      <c r="I195" s="187"/>
      <c r="J195" s="187"/>
      <c r="K195" s="187"/>
      <c r="L195" s="187"/>
      <c r="M195" s="187"/>
      <c r="N195" s="188"/>
      <c r="O195" s="188"/>
      <c r="P195" s="188"/>
      <c r="Q195" s="188"/>
      <c r="R195" s="188"/>
      <c r="S195" s="188"/>
      <c r="T195" s="189"/>
      <c r="U195" s="188"/>
      <c r="V195" s="190"/>
      <c r="W195" s="190"/>
      <c r="X195" s="190"/>
      <c r="Y195" s="190"/>
      <c r="Z195" s="190"/>
      <c r="AA195" s="190"/>
      <c r="AB195" s="190"/>
      <c r="AC195" s="190"/>
      <c r="AD195" s="190"/>
      <c r="AE195" s="190" t="s">
        <v>150</v>
      </c>
      <c r="AF195" s="190">
        <v>0</v>
      </c>
      <c r="AG195" s="190"/>
      <c r="AH195" s="190"/>
      <c r="AI195" s="190"/>
      <c r="AJ195" s="190"/>
      <c r="AK195" s="190"/>
      <c r="AL195" s="190"/>
      <c r="AM195" s="190"/>
      <c r="AN195" s="190"/>
      <c r="AO195" s="190"/>
      <c r="AP195" s="190"/>
      <c r="AQ195" s="190"/>
      <c r="AR195" s="190"/>
      <c r="AS195" s="190"/>
      <c r="AT195" s="190"/>
      <c r="AU195" s="190"/>
      <c r="AV195" s="190"/>
      <c r="AW195" s="190"/>
      <c r="AX195" s="190"/>
      <c r="AY195" s="190"/>
      <c r="AZ195" s="190"/>
      <c r="BA195" s="190"/>
      <c r="BB195" s="190"/>
      <c r="BC195" s="190"/>
      <c r="BD195" s="190"/>
      <c r="BE195" s="190"/>
      <c r="BF195" s="190"/>
      <c r="BG195" s="190"/>
      <c r="BH195" s="190"/>
    </row>
    <row r="196" spans="1:60" ht="12.75" outlineLevel="1">
      <c r="A196" s="183"/>
      <c r="B196" s="183"/>
      <c r="C196" s="191" t="s">
        <v>340</v>
      </c>
      <c r="D196" s="192"/>
      <c r="E196" s="193">
        <v>15</v>
      </c>
      <c r="F196" s="187"/>
      <c r="G196" s="187"/>
      <c r="H196" s="187"/>
      <c r="I196" s="187"/>
      <c r="J196" s="187"/>
      <c r="K196" s="187"/>
      <c r="L196" s="187"/>
      <c r="M196" s="187"/>
      <c r="N196" s="188"/>
      <c r="O196" s="188"/>
      <c r="P196" s="188"/>
      <c r="Q196" s="188"/>
      <c r="R196" s="188"/>
      <c r="S196" s="188"/>
      <c r="T196" s="189"/>
      <c r="U196" s="188"/>
      <c r="V196" s="190"/>
      <c r="W196" s="190"/>
      <c r="X196" s="190"/>
      <c r="Y196" s="190"/>
      <c r="Z196" s="190"/>
      <c r="AA196" s="190"/>
      <c r="AB196" s="190"/>
      <c r="AC196" s="190"/>
      <c r="AD196" s="190"/>
      <c r="AE196" s="190" t="s">
        <v>150</v>
      </c>
      <c r="AF196" s="190">
        <v>0</v>
      </c>
      <c r="AG196" s="190"/>
      <c r="AH196" s="190"/>
      <c r="AI196" s="190"/>
      <c r="AJ196" s="190"/>
      <c r="AK196" s="190"/>
      <c r="AL196" s="190"/>
      <c r="AM196" s="190"/>
      <c r="AN196" s="190"/>
      <c r="AO196" s="190"/>
      <c r="AP196" s="190"/>
      <c r="AQ196" s="190"/>
      <c r="AR196" s="190"/>
      <c r="AS196" s="190"/>
      <c r="AT196" s="190"/>
      <c r="AU196" s="190"/>
      <c r="AV196" s="190"/>
      <c r="AW196" s="190"/>
      <c r="AX196" s="190"/>
      <c r="AY196" s="190"/>
      <c r="AZ196" s="190"/>
      <c r="BA196" s="190"/>
      <c r="BB196" s="190"/>
      <c r="BC196" s="190"/>
      <c r="BD196" s="190"/>
      <c r="BE196" s="190"/>
      <c r="BF196" s="190"/>
      <c r="BG196" s="190"/>
      <c r="BH196" s="190"/>
    </row>
    <row r="197" spans="1:31" ht="12.75">
      <c r="A197" s="194" t="s">
        <v>133</v>
      </c>
      <c r="B197" s="194" t="s">
        <v>85</v>
      </c>
      <c r="C197" s="195" t="s">
        <v>86</v>
      </c>
      <c r="D197" s="196"/>
      <c r="E197" s="197"/>
      <c r="F197" s="198"/>
      <c r="G197" s="198">
        <f>SUMIF(AE198:AE199,"&lt;&gt;NOR",G198:G199)</f>
        <v>0</v>
      </c>
      <c r="H197" s="198"/>
      <c r="I197" s="198">
        <f>SUM(I198:I199)</f>
        <v>73191.69</v>
      </c>
      <c r="J197" s="198"/>
      <c r="K197" s="198">
        <f>SUM(K198:K199)</f>
        <v>4688.31</v>
      </c>
      <c r="L197" s="198"/>
      <c r="M197" s="198">
        <f>SUM(M198:M199)</f>
        <v>0</v>
      </c>
      <c r="N197" s="199"/>
      <c r="O197" s="199">
        <f>SUM(O198:O199)</f>
        <v>0.21384</v>
      </c>
      <c r="P197" s="199"/>
      <c r="Q197" s="199">
        <f>SUM(Q198:Q199)</f>
        <v>0</v>
      </c>
      <c r="R197" s="199"/>
      <c r="S197" s="199"/>
      <c r="T197" s="200"/>
      <c r="U197" s="199">
        <f>SUM(U198:U199)</f>
        <v>10.89</v>
      </c>
      <c r="AE197" t="s">
        <v>134</v>
      </c>
    </row>
    <row r="198" spans="1:60" ht="33.75" outlineLevel="1">
      <c r="A198" s="183">
        <v>62</v>
      </c>
      <c r="B198" s="183" t="s">
        <v>341</v>
      </c>
      <c r="C198" s="184" t="s">
        <v>342</v>
      </c>
      <c r="D198" s="185" t="s">
        <v>153</v>
      </c>
      <c r="E198" s="186">
        <v>33</v>
      </c>
      <c r="F198" s="187"/>
      <c r="G198" s="187">
        <f>F198*E198</f>
        <v>0</v>
      </c>
      <c r="H198" s="187">
        <v>2217.93</v>
      </c>
      <c r="I198" s="187">
        <f>ROUND(E198*H198,2)</f>
        <v>73191.69</v>
      </c>
      <c r="J198" s="187">
        <v>142.07</v>
      </c>
      <c r="K198" s="187">
        <f>ROUND(E198*J198,2)</f>
        <v>4688.31</v>
      </c>
      <c r="L198" s="187">
        <v>21</v>
      </c>
      <c r="M198" s="187">
        <f>G198*(1+L198/100)</f>
        <v>0</v>
      </c>
      <c r="N198" s="188">
        <v>0.00648</v>
      </c>
      <c r="O198" s="188">
        <f>ROUND(E198*N198,5)</f>
        <v>0.21384</v>
      </c>
      <c r="P198" s="188">
        <v>0</v>
      </c>
      <c r="Q198" s="188">
        <f>ROUND(E198*P198,5)</f>
        <v>0</v>
      </c>
      <c r="R198" s="188"/>
      <c r="S198" s="188"/>
      <c r="T198" s="189">
        <v>0.33</v>
      </c>
      <c r="U198" s="188">
        <f>ROUND(E198*T198,2)</f>
        <v>10.89</v>
      </c>
      <c r="V198" s="190"/>
      <c r="W198" s="190"/>
      <c r="X198" s="190"/>
      <c r="Y198" s="190"/>
      <c r="Z198" s="190"/>
      <c r="AA198" s="190"/>
      <c r="AB198" s="190"/>
      <c r="AC198" s="190"/>
      <c r="AD198" s="190"/>
      <c r="AE198" s="190" t="s">
        <v>141</v>
      </c>
      <c r="AF198" s="190"/>
      <c r="AG198" s="190"/>
      <c r="AH198" s="190"/>
      <c r="AI198" s="190"/>
      <c r="AJ198" s="190"/>
      <c r="AK198" s="190"/>
      <c r="AL198" s="190"/>
      <c r="AM198" s="190"/>
      <c r="AN198" s="190"/>
      <c r="AO198" s="190"/>
      <c r="AP198" s="190"/>
      <c r="AQ198" s="190"/>
      <c r="AR198" s="190"/>
      <c r="AS198" s="190"/>
      <c r="AT198" s="190"/>
      <c r="AU198" s="190"/>
      <c r="AV198" s="190"/>
      <c r="AW198" s="190"/>
      <c r="AX198" s="190"/>
      <c r="AY198" s="190"/>
      <c r="AZ198" s="190"/>
      <c r="BA198" s="190"/>
      <c r="BB198" s="190"/>
      <c r="BC198" s="190"/>
      <c r="BD198" s="190"/>
      <c r="BE198" s="190"/>
      <c r="BF198" s="190"/>
      <c r="BG198" s="190"/>
      <c r="BH198" s="190"/>
    </row>
    <row r="199" spans="1:60" ht="12.75" outlineLevel="1">
      <c r="A199" s="183"/>
      <c r="B199" s="183"/>
      <c r="C199" s="191" t="s">
        <v>343</v>
      </c>
      <c r="D199" s="192"/>
      <c r="E199" s="193">
        <v>33</v>
      </c>
      <c r="F199" s="187"/>
      <c r="G199" s="187"/>
      <c r="H199" s="187"/>
      <c r="I199" s="187"/>
      <c r="J199" s="187"/>
      <c r="K199" s="187"/>
      <c r="L199" s="187"/>
      <c r="M199" s="187"/>
      <c r="N199" s="188"/>
      <c r="O199" s="188"/>
      <c r="P199" s="188"/>
      <c r="Q199" s="188"/>
      <c r="R199" s="188"/>
      <c r="S199" s="188"/>
      <c r="T199" s="189"/>
      <c r="U199" s="188"/>
      <c r="V199" s="190"/>
      <c r="W199" s="190"/>
      <c r="X199" s="190"/>
      <c r="Y199" s="190"/>
      <c r="Z199" s="190"/>
      <c r="AA199" s="190"/>
      <c r="AB199" s="190"/>
      <c r="AC199" s="190"/>
      <c r="AD199" s="190"/>
      <c r="AE199" s="190" t="s">
        <v>150</v>
      </c>
      <c r="AF199" s="190">
        <v>0</v>
      </c>
      <c r="AG199" s="190"/>
      <c r="AH199" s="190"/>
      <c r="AI199" s="190"/>
      <c r="AJ199" s="190"/>
      <c r="AK199" s="190"/>
      <c r="AL199" s="190"/>
      <c r="AM199" s="190"/>
      <c r="AN199" s="190"/>
      <c r="AO199" s="190"/>
      <c r="AP199" s="190"/>
      <c r="AQ199" s="190"/>
      <c r="AR199" s="190"/>
      <c r="AS199" s="190"/>
      <c r="AT199" s="190"/>
      <c r="AU199" s="190"/>
      <c r="AV199" s="190"/>
      <c r="AW199" s="190"/>
      <c r="AX199" s="190"/>
      <c r="AY199" s="190"/>
      <c r="AZ199" s="190"/>
      <c r="BA199" s="190"/>
      <c r="BB199" s="190"/>
      <c r="BC199" s="190"/>
      <c r="BD199" s="190"/>
      <c r="BE199" s="190"/>
      <c r="BF199" s="190"/>
      <c r="BG199" s="190"/>
      <c r="BH199" s="190"/>
    </row>
    <row r="200" spans="1:31" ht="12.75">
      <c r="A200" s="194" t="s">
        <v>133</v>
      </c>
      <c r="B200" s="194" t="s">
        <v>87</v>
      </c>
      <c r="C200" s="195" t="s">
        <v>88</v>
      </c>
      <c r="D200" s="196"/>
      <c r="E200" s="197"/>
      <c r="F200" s="198"/>
      <c r="G200" s="198">
        <f>SUMIF(AE201:AE201,"&lt;&gt;NOR",G201:G201)</f>
        <v>0</v>
      </c>
      <c r="H200" s="198"/>
      <c r="I200" s="198">
        <f>SUM(I201:I201)</f>
        <v>0</v>
      </c>
      <c r="J200" s="198"/>
      <c r="K200" s="198">
        <f>SUM(K201:K201)</f>
        <v>127800</v>
      </c>
      <c r="L200" s="198"/>
      <c r="M200" s="198">
        <f>SUM(M201:M201)</f>
        <v>0</v>
      </c>
      <c r="N200" s="199"/>
      <c r="O200" s="199">
        <f>SUM(O201:O201)</f>
        <v>0.05478</v>
      </c>
      <c r="P200" s="199"/>
      <c r="Q200" s="199">
        <f>SUM(Q201:Q201)</f>
        <v>0</v>
      </c>
      <c r="R200" s="199"/>
      <c r="S200" s="199"/>
      <c r="T200" s="200"/>
      <c r="U200" s="199">
        <f>SUM(U201:U201)</f>
        <v>7.48</v>
      </c>
      <c r="AE200" t="s">
        <v>134</v>
      </c>
    </row>
    <row r="201" spans="1:60" ht="22.5" outlineLevel="1">
      <c r="A201" s="183">
        <v>63</v>
      </c>
      <c r="B201" s="183" t="s">
        <v>171</v>
      </c>
      <c r="C201" s="184" t="s">
        <v>344</v>
      </c>
      <c r="D201" s="185" t="s">
        <v>275</v>
      </c>
      <c r="E201" s="186">
        <v>3</v>
      </c>
      <c r="F201" s="187"/>
      <c r="G201" s="187">
        <f>F201*E201</f>
        <v>0</v>
      </c>
      <c r="H201" s="187">
        <v>0</v>
      </c>
      <c r="I201" s="187">
        <f>ROUND(E201*H201,2)</f>
        <v>0</v>
      </c>
      <c r="J201" s="187">
        <v>42600</v>
      </c>
      <c r="K201" s="187">
        <f>ROUND(E201*J201,2)</f>
        <v>127800</v>
      </c>
      <c r="L201" s="187">
        <v>21</v>
      </c>
      <c r="M201" s="187">
        <f>G201*(1+L201/100)</f>
        <v>0</v>
      </c>
      <c r="N201" s="188">
        <v>0.01826</v>
      </c>
      <c r="O201" s="188">
        <f>ROUND(E201*N201,5)</f>
        <v>0.05478</v>
      </c>
      <c r="P201" s="188">
        <v>0</v>
      </c>
      <c r="Q201" s="188">
        <f>ROUND(E201*P201,5)</f>
        <v>0</v>
      </c>
      <c r="R201" s="188"/>
      <c r="S201" s="188"/>
      <c r="T201" s="189">
        <v>2.49489</v>
      </c>
      <c r="U201" s="188">
        <f>ROUND(E201*T201,2)</f>
        <v>7.48</v>
      </c>
      <c r="V201" s="190"/>
      <c r="W201" s="190"/>
      <c r="X201" s="190"/>
      <c r="Y201" s="190"/>
      <c r="Z201" s="190"/>
      <c r="AA201" s="190"/>
      <c r="AB201" s="190"/>
      <c r="AC201" s="190"/>
      <c r="AD201" s="190"/>
      <c r="AE201" s="190" t="s">
        <v>141</v>
      </c>
      <c r="AF201" s="190"/>
      <c r="AG201" s="190"/>
      <c r="AH201" s="190"/>
      <c r="AI201" s="190"/>
      <c r="AJ201" s="190"/>
      <c r="AK201" s="190"/>
      <c r="AL201" s="190"/>
      <c r="AM201" s="190"/>
      <c r="AN201" s="190"/>
      <c r="AO201" s="190"/>
      <c r="AP201" s="190"/>
      <c r="AQ201" s="190"/>
      <c r="AR201" s="190"/>
      <c r="AS201" s="190"/>
      <c r="AT201" s="190"/>
      <c r="AU201" s="190"/>
      <c r="AV201" s="190"/>
      <c r="AW201" s="190"/>
      <c r="AX201" s="190"/>
      <c r="AY201" s="190"/>
      <c r="AZ201" s="190"/>
      <c r="BA201" s="190"/>
      <c r="BB201" s="190"/>
      <c r="BC201" s="190"/>
      <c r="BD201" s="190"/>
      <c r="BE201" s="190"/>
      <c r="BF201" s="190"/>
      <c r="BG201" s="190"/>
      <c r="BH201" s="190"/>
    </row>
    <row r="202" spans="1:31" ht="12.75">
      <c r="A202" s="194" t="s">
        <v>133</v>
      </c>
      <c r="B202" s="194" t="s">
        <v>89</v>
      </c>
      <c r="C202" s="195" t="s">
        <v>90</v>
      </c>
      <c r="D202" s="196"/>
      <c r="E202" s="197"/>
      <c r="F202" s="198"/>
      <c r="G202" s="198">
        <f>SUMIF(AE203:AE213,"&lt;&gt;NOR",G203:G213)</f>
        <v>0</v>
      </c>
      <c r="H202" s="198"/>
      <c r="I202" s="198">
        <f>SUM(I203:I213)</f>
        <v>39663.37</v>
      </c>
      <c r="J202" s="198"/>
      <c r="K202" s="198">
        <f>SUM(K203:K213)</f>
        <v>40363.89</v>
      </c>
      <c r="L202" s="198"/>
      <c r="M202" s="198">
        <f>SUM(M203:M213)</f>
        <v>0</v>
      </c>
      <c r="N202" s="199"/>
      <c r="O202" s="199">
        <f>SUM(O203:O213)</f>
        <v>0.9004</v>
      </c>
      <c r="P202" s="199"/>
      <c r="Q202" s="199">
        <f>SUM(Q203:Q213)</f>
        <v>8.2041</v>
      </c>
      <c r="R202" s="199"/>
      <c r="S202" s="199"/>
      <c r="T202" s="200"/>
      <c r="U202" s="199">
        <f>SUM(U203:U213)</f>
        <v>88.5</v>
      </c>
      <c r="AE202" t="s">
        <v>134</v>
      </c>
    </row>
    <row r="203" spans="1:60" ht="12.75" outlineLevel="1">
      <c r="A203" s="183">
        <v>64</v>
      </c>
      <c r="B203" s="183" t="s">
        <v>345</v>
      </c>
      <c r="C203" s="184" t="s">
        <v>346</v>
      </c>
      <c r="D203" s="185" t="s">
        <v>153</v>
      </c>
      <c r="E203" s="186">
        <v>94.3</v>
      </c>
      <c r="F203" s="187"/>
      <c r="G203" s="187">
        <f>F203*E203</f>
        <v>0</v>
      </c>
      <c r="H203" s="187">
        <v>0</v>
      </c>
      <c r="I203" s="187">
        <f>ROUND(E203*H203,2)</f>
        <v>0</v>
      </c>
      <c r="J203" s="187">
        <v>211</v>
      </c>
      <c r="K203" s="187">
        <f>ROUND(E203*J203,2)</f>
        <v>19897.3</v>
      </c>
      <c r="L203" s="187">
        <v>21</v>
      </c>
      <c r="M203" s="187">
        <f>G203*(1+L203/100)</f>
        <v>0</v>
      </c>
      <c r="N203" s="188">
        <v>0</v>
      </c>
      <c r="O203" s="188">
        <f>ROUND(E203*N203,5)</f>
        <v>0</v>
      </c>
      <c r="P203" s="188">
        <v>0.087</v>
      </c>
      <c r="Q203" s="188">
        <f>ROUND(E203*P203,5)</f>
        <v>8.2041</v>
      </c>
      <c r="R203" s="188"/>
      <c r="S203" s="188"/>
      <c r="T203" s="189">
        <v>0.50129</v>
      </c>
      <c r="U203" s="188">
        <f>ROUND(E203*T203,2)</f>
        <v>47.27</v>
      </c>
      <c r="V203" s="190"/>
      <c r="W203" s="190"/>
      <c r="X203" s="190"/>
      <c r="Y203" s="190"/>
      <c r="Z203" s="190"/>
      <c r="AA203" s="190"/>
      <c r="AB203" s="190"/>
      <c r="AC203" s="190"/>
      <c r="AD203" s="190"/>
      <c r="AE203" s="190" t="s">
        <v>138</v>
      </c>
      <c r="AF203" s="190"/>
      <c r="AG203" s="190"/>
      <c r="AH203" s="190"/>
      <c r="AI203" s="190"/>
      <c r="AJ203" s="190"/>
      <c r="AK203" s="190"/>
      <c r="AL203" s="190"/>
      <c r="AM203" s="190"/>
      <c r="AN203" s="190"/>
      <c r="AO203" s="190"/>
      <c r="AP203" s="190"/>
      <c r="AQ203" s="190"/>
      <c r="AR203" s="190"/>
      <c r="AS203" s="190"/>
      <c r="AT203" s="190"/>
      <c r="AU203" s="190"/>
      <c r="AV203" s="190"/>
      <c r="AW203" s="190"/>
      <c r="AX203" s="190"/>
      <c r="AY203" s="190"/>
      <c r="AZ203" s="190"/>
      <c r="BA203" s="190"/>
      <c r="BB203" s="190"/>
      <c r="BC203" s="190"/>
      <c r="BD203" s="190"/>
      <c r="BE203" s="190"/>
      <c r="BF203" s="190"/>
      <c r="BG203" s="190"/>
      <c r="BH203" s="190"/>
    </row>
    <row r="204" spans="1:60" ht="12.75" outlineLevel="1">
      <c r="A204" s="183"/>
      <c r="B204" s="183"/>
      <c r="C204" s="191" t="s">
        <v>347</v>
      </c>
      <c r="D204" s="192"/>
      <c r="E204" s="193">
        <v>94.3</v>
      </c>
      <c r="F204" s="187"/>
      <c r="G204" s="187">
        <f>F204*E204</f>
        <v>0</v>
      </c>
      <c r="H204" s="187"/>
      <c r="I204" s="187"/>
      <c r="J204" s="187"/>
      <c r="K204" s="187"/>
      <c r="L204" s="187"/>
      <c r="M204" s="187"/>
      <c r="N204" s="188"/>
      <c r="O204" s="188"/>
      <c r="P204" s="188"/>
      <c r="Q204" s="188"/>
      <c r="R204" s="188"/>
      <c r="S204" s="188"/>
      <c r="T204" s="189"/>
      <c r="U204" s="188"/>
      <c r="V204" s="190"/>
      <c r="W204" s="190"/>
      <c r="X204" s="190"/>
      <c r="Y204" s="190"/>
      <c r="Z204" s="190"/>
      <c r="AA204" s="190"/>
      <c r="AB204" s="190"/>
      <c r="AC204" s="190"/>
      <c r="AD204" s="190"/>
      <c r="AE204" s="190" t="s">
        <v>150</v>
      </c>
      <c r="AF204" s="190">
        <v>0</v>
      </c>
      <c r="AG204" s="190"/>
      <c r="AH204" s="190"/>
      <c r="AI204" s="190"/>
      <c r="AJ204" s="190"/>
      <c r="AK204" s="190"/>
      <c r="AL204" s="190"/>
      <c r="AM204" s="190"/>
      <c r="AN204" s="190"/>
      <c r="AO204" s="190"/>
      <c r="AP204" s="190"/>
      <c r="AQ204" s="190"/>
      <c r="AR204" s="190"/>
      <c r="AS204" s="190"/>
      <c r="AT204" s="190"/>
      <c r="AU204" s="190"/>
      <c r="AV204" s="190"/>
      <c r="AW204" s="190"/>
      <c r="AX204" s="190"/>
      <c r="AY204" s="190"/>
      <c r="AZ204" s="190"/>
      <c r="BA204" s="190"/>
      <c r="BB204" s="190"/>
      <c r="BC204" s="190"/>
      <c r="BD204" s="190"/>
      <c r="BE204" s="190"/>
      <c r="BF204" s="190"/>
      <c r="BG204" s="190"/>
      <c r="BH204" s="190"/>
    </row>
    <row r="205" spans="1:60" ht="12.75" outlineLevel="1">
      <c r="A205" s="183">
        <v>65</v>
      </c>
      <c r="B205" s="183" t="s">
        <v>348</v>
      </c>
      <c r="C205" s="184" t="s">
        <v>349</v>
      </c>
      <c r="D205" s="185" t="s">
        <v>153</v>
      </c>
      <c r="E205" s="186">
        <v>124.3</v>
      </c>
      <c r="F205" s="187"/>
      <c r="G205" s="187">
        <f>F205*E205</f>
        <v>0</v>
      </c>
      <c r="H205" s="187">
        <v>21.7</v>
      </c>
      <c r="I205" s="187">
        <f>ROUND(E205*H205,2)</f>
        <v>2697.31</v>
      </c>
      <c r="J205" s="187">
        <v>24.8</v>
      </c>
      <c r="K205" s="187">
        <f>ROUND(E205*J205,2)</f>
        <v>3082.64</v>
      </c>
      <c r="L205" s="187">
        <v>21</v>
      </c>
      <c r="M205" s="187">
        <f>G205*(1+L205/100)</f>
        <v>0</v>
      </c>
      <c r="N205" s="188">
        <v>0.00021</v>
      </c>
      <c r="O205" s="188">
        <f>ROUND(E205*N205,5)</f>
        <v>0.0261</v>
      </c>
      <c r="P205" s="188">
        <v>0</v>
      </c>
      <c r="Q205" s="188">
        <f>ROUND(E205*P205,5)</f>
        <v>0</v>
      </c>
      <c r="R205" s="188"/>
      <c r="S205" s="188"/>
      <c r="T205" s="189">
        <v>0.05</v>
      </c>
      <c r="U205" s="188">
        <f>ROUND(E205*T205,2)</f>
        <v>6.22</v>
      </c>
      <c r="V205" s="190"/>
      <c r="W205" s="190"/>
      <c r="X205" s="190"/>
      <c r="Y205" s="190"/>
      <c r="Z205" s="190"/>
      <c r="AA205" s="190"/>
      <c r="AB205" s="190"/>
      <c r="AC205" s="190"/>
      <c r="AD205" s="190"/>
      <c r="AE205" s="190" t="s">
        <v>141</v>
      </c>
      <c r="AF205" s="190"/>
      <c r="AG205" s="190"/>
      <c r="AH205" s="190"/>
      <c r="AI205" s="190"/>
      <c r="AJ205" s="190"/>
      <c r="AK205" s="190"/>
      <c r="AL205" s="190"/>
      <c r="AM205" s="190"/>
      <c r="AN205" s="190"/>
      <c r="AO205" s="190"/>
      <c r="AP205" s="190"/>
      <c r="AQ205" s="190"/>
      <c r="AR205" s="190"/>
      <c r="AS205" s="190"/>
      <c r="AT205" s="190"/>
      <c r="AU205" s="190"/>
      <c r="AV205" s="190"/>
      <c r="AW205" s="190"/>
      <c r="AX205" s="190"/>
      <c r="AY205" s="190"/>
      <c r="AZ205" s="190"/>
      <c r="BA205" s="190"/>
      <c r="BB205" s="190"/>
      <c r="BC205" s="190"/>
      <c r="BD205" s="190"/>
      <c r="BE205" s="190"/>
      <c r="BF205" s="190"/>
      <c r="BG205" s="190"/>
      <c r="BH205" s="190"/>
    </row>
    <row r="206" spans="1:60" ht="12.75" outlineLevel="1">
      <c r="A206" s="183"/>
      <c r="B206" s="183"/>
      <c r="C206" s="191">
        <v>124.3</v>
      </c>
      <c r="D206" s="192"/>
      <c r="E206" s="193">
        <v>124.3</v>
      </c>
      <c r="F206" s="187"/>
      <c r="G206" s="187">
        <f>F206*E206</f>
        <v>0</v>
      </c>
      <c r="H206" s="187"/>
      <c r="I206" s="187"/>
      <c r="J206" s="187"/>
      <c r="K206" s="187"/>
      <c r="L206" s="187"/>
      <c r="M206" s="187"/>
      <c r="N206" s="188"/>
      <c r="O206" s="188"/>
      <c r="P206" s="188"/>
      <c r="Q206" s="188"/>
      <c r="R206" s="188"/>
      <c r="S206" s="188"/>
      <c r="T206" s="189"/>
      <c r="U206" s="188"/>
      <c r="V206" s="190"/>
      <c r="W206" s="190"/>
      <c r="X206" s="190"/>
      <c r="Y206" s="190"/>
      <c r="Z206" s="190"/>
      <c r="AA206" s="190"/>
      <c r="AB206" s="190"/>
      <c r="AC206" s="190"/>
      <c r="AD206" s="190"/>
      <c r="AE206" s="190" t="s">
        <v>150</v>
      </c>
      <c r="AF206" s="190">
        <v>0</v>
      </c>
      <c r="AG206" s="190"/>
      <c r="AH206" s="190"/>
      <c r="AI206" s="190"/>
      <c r="AJ206" s="190"/>
      <c r="AK206" s="190"/>
      <c r="AL206" s="190"/>
      <c r="AM206" s="190"/>
      <c r="AN206" s="190"/>
      <c r="AO206" s="190"/>
      <c r="AP206" s="190"/>
      <c r="AQ206" s="190"/>
      <c r="AR206" s="190"/>
      <c r="AS206" s="190"/>
      <c r="AT206" s="190"/>
      <c r="AU206" s="190"/>
      <c r="AV206" s="190"/>
      <c r="AW206" s="190"/>
      <c r="AX206" s="190"/>
      <c r="AY206" s="190"/>
      <c r="AZ206" s="190"/>
      <c r="BA206" s="190"/>
      <c r="BB206" s="190"/>
      <c r="BC206" s="190"/>
      <c r="BD206" s="190"/>
      <c r="BE206" s="190"/>
      <c r="BF206" s="190"/>
      <c r="BG206" s="190"/>
      <c r="BH206" s="190"/>
    </row>
    <row r="207" spans="1:60" ht="12.75" outlineLevel="1">
      <c r="A207" s="183">
        <v>66</v>
      </c>
      <c r="B207" s="183" t="s">
        <v>350</v>
      </c>
      <c r="C207" s="184" t="s">
        <v>351</v>
      </c>
      <c r="D207" s="185" t="s">
        <v>153</v>
      </c>
      <c r="E207" s="186">
        <f>E348</f>
        <v>32.15</v>
      </c>
      <c r="F207" s="187"/>
      <c r="G207" s="187">
        <f>F207*E207</f>
        <v>0</v>
      </c>
      <c r="H207" s="187">
        <v>101.74</v>
      </c>
      <c r="I207" s="187">
        <f>ROUND(E207*H207,2)</f>
        <v>3270.94</v>
      </c>
      <c r="J207" s="187">
        <v>485.26</v>
      </c>
      <c r="K207" s="187">
        <f>ROUND(E207*J207,2)</f>
        <v>15601.11</v>
      </c>
      <c r="L207" s="187">
        <v>21</v>
      </c>
      <c r="M207" s="187">
        <f>G207*(1+L207/100)</f>
        <v>0</v>
      </c>
      <c r="N207" s="188">
        <v>0.00504</v>
      </c>
      <c r="O207" s="188">
        <f>ROUND(E207*N207,5)</f>
        <v>0.16204</v>
      </c>
      <c r="P207" s="188">
        <v>0</v>
      </c>
      <c r="Q207" s="188">
        <f>ROUND(E207*P207,5)</f>
        <v>0</v>
      </c>
      <c r="R207" s="188"/>
      <c r="S207" s="188"/>
      <c r="T207" s="189">
        <v>0.978</v>
      </c>
      <c r="U207" s="188">
        <f>ROUND(E207*T207,2)</f>
        <v>31.44</v>
      </c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 t="s">
        <v>141</v>
      </c>
      <c r="AF207" s="190"/>
      <c r="AG207" s="190"/>
      <c r="AH207" s="190"/>
      <c r="AI207" s="190"/>
      <c r="AJ207" s="190"/>
      <c r="AK207" s="190"/>
      <c r="AL207" s="190"/>
      <c r="AM207" s="190"/>
      <c r="AN207" s="190"/>
      <c r="AO207" s="190"/>
      <c r="AP207" s="190"/>
      <c r="AQ207" s="190"/>
      <c r="AR207" s="190"/>
      <c r="AS207" s="190"/>
      <c r="AT207" s="190"/>
      <c r="AU207" s="190"/>
      <c r="AV207" s="190"/>
      <c r="AW207" s="190"/>
      <c r="AX207" s="190"/>
      <c r="AY207" s="190"/>
      <c r="AZ207" s="190"/>
      <c r="BA207" s="190"/>
      <c r="BB207" s="190"/>
      <c r="BC207" s="190"/>
      <c r="BD207" s="190"/>
      <c r="BE207" s="190"/>
      <c r="BF207" s="190"/>
      <c r="BG207" s="190"/>
      <c r="BH207" s="190"/>
    </row>
    <row r="208" spans="1:60" ht="12.75" outlineLevel="1">
      <c r="A208" s="183">
        <v>67</v>
      </c>
      <c r="B208" s="183" t="s">
        <v>352</v>
      </c>
      <c r="C208" s="184" t="s">
        <v>353</v>
      </c>
      <c r="D208" s="185" t="s">
        <v>164</v>
      </c>
      <c r="E208" s="186">
        <v>5.8</v>
      </c>
      <c r="F208" s="187"/>
      <c r="G208" s="187">
        <f>F208*E208</f>
        <v>0</v>
      </c>
      <c r="H208" s="187">
        <v>10.98</v>
      </c>
      <c r="I208" s="187">
        <f>ROUND(E208*H208,2)</f>
        <v>63.68</v>
      </c>
      <c r="J208" s="187">
        <v>117.02</v>
      </c>
      <c r="K208" s="187">
        <f>ROUND(E208*J208,2)</f>
        <v>678.72</v>
      </c>
      <c r="L208" s="187">
        <v>21</v>
      </c>
      <c r="M208" s="187">
        <f>G208*(1+L208/100)</f>
        <v>0</v>
      </c>
      <c r="N208" s="188">
        <v>0.00032</v>
      </c>
      <c r="O208" s="188">
        <f>ROUND(E208*N208,5)</f>
        <v>0.00186</v>
      </c>
      <c r="P208" s="188">
        <v>0</v>
      </c>
      <c r="Q208" s="188">
        <f>ROUND(E208*P208,5)</f>
        <v>0</v>
      </c>
      <c r="R208" s="188"/>
      <c r="S208" s="188"/>
      <c r="T208" s="189">
        <v>0.236</v>
      </c>
      <c r="U208" s="188">
        <f>ROUND(E208*T208,2)</f>
        <v>1.37</v>
      </c>
      <c r="V208" s="190"/>
      <c r="W208" s="190"/>
      <c r="X208" s="190"/>
      <c r="Y208" s="190"/>
      <c r="Z208" s="190"/>
      <c r="AA208" s="190"/>
      <c r="AB208" s="190"/>
      <c r="AC208" s="190"/>
      <c r="AD208" s="190"/>
      <c r="AE208" s="190" t="s">
        <v>141</v>
      </c>
      <c r="AF208" s="190"/>
      <c r="AG208" s="190"/>
      <c r="AH208" s="190"/>
      <c r="AI208" s="190"/>
      <c r="AJ208" s="190"/>
      <c r="AK208" s="190"/>
      <c r="AL208" s="190"/>
      <c r="AM208" s="190"/>
      <c r="AN208" s="190"/>
      <c r="AO208" s="190"/>
      <c r="AP208" s="190"/>
      <c r="AQ208" s="190"/>
      <c r="AR208" s="190"/>
      <c r="AS208" s="190"/>
      <c r="AT208" s="190"/>
      <c r="AU208" s="190"/>
      <c r="AV208" s="190"/>
      <c r="AW208" s="190"/>
      <c r="AX208" s="190"/>
      <c r="AY208" s="190"/>
      <c r="AZ208" s="190"/>
      <c r="BA208" s="190"/>
      <c r="BB208" s="190"/>
      <c r="BC208" s="190"/>
      <c r="BD208" s="190"/>
      <c r="BE208" s="190"/>
      <c r="BF208" s="190"/>
      <c r="BG208" s="190"/>
      <c r="BH208" s="190"/>
    </row>
    <row r="209" spans="1:60" ht="12.75" outlineLevel="1">
      <c r="A209" s="183"/>
      <c r="B209" s="183"/>
      <c r="C209" s="191" t="s">
        <v>354</v>
      </c>
      <c r="D209" s="192"/>
      <c r="E209" s="193">
        <v>5.8</v>
      </c>
      <c r="F209" s="187"/>
      <c r="G209" s="187">
        <f>F209*E209</f>
        <v>0</v>
      </c>
      <c r="H209" s="187"/>
      <c r="I209" s="187"/>
      <c r="J209" s="187"/>
      <c r="K209" s="187"/>
      <c r="L209" s="187"/>
      <c r="M209" s="187"/>
      <c r="N209" s="188"/>
      <c r="O209" s="188"/>
      <c r="P209" s="188"/>
      <c r="Q209" s="188"/>
      <c r="R209" s="188"/>
      <c r="S209" s="188"/>
      <c r="T209" s="189"/>
      <c r="U209" s="188"/>
      <c r="V209" s="190"/>
      <c r="W209" s="190"/>
      <c r="X209" s="190"/>
      <c r="Y209" s="190"/>
      <c r="Z209" s="190"/>
      <c r="AA209" s="190"/>
      <c r="AB209" s="190"/>
      <c r="AC209" s="190"/>
      <c r="AD209" s="190"/>
      <c r="AE209" s="190" t="s">
        <v>150</v>
      </c>
      <c r="AF209" s="190">
        <v>0</v>
      </c>
      <c r="AG209" s="190"/>
      <c r="AH209" s="190"/>
      <c r="AI209" s="190"/>
      <c r="AJ209" s="190"/>
      <c r="AK209" s="190"/>
      <c r="AL209" s="190"/>
      <c r="AM209" s="190"/>
      <c r="AN209" s="190"/>
      <c r="AO209" s="190"/>
      <c r="AP209" s="190"/>
      <c r="AQ209" s="190"/>
      <c r="AR209" s="190"/>
      <c r="AS209" s="190"/>
      <c r="AT209" s="190"/>
      <c r="AU209" s="190"/>
      <c r="AV209" s="190"/>
      <c r="AW209" s="190"/>
      <c r="AX209" s="190"/>
      <c r="AY209" s="190"/>
      <c r="AZ209" s="190"/>
      <c r="BA209" s="190"/>
      <c r="BB209" s="190"/>
      <c r="BC209" s="190"/>
      <c r="BD209" s="190"/>
      <c r="BE209" s="190"/>
      <c r="BF209" s="190"/>
      <c r="BG209" s="190"/>
      <c r="BH209" s="190"/>
    </row>
    <row r="210" spans="1:60" ht="12.75" outlineLevel="1">
      <c r="A210" s="183">
        <v>68</v>
      </c>
      <c r="B210" s="183" t="s">
        <v>355</v>
      </c>
      <c r="C210" s="184" t="s">
        <v>356</v>
      </c>
      <c r="D210" s="185" t="s">
        <v>164</v>
      </c>
      <c r="E210" s="186">
        <v>5.8</v>
      </c>
      <c r="F210" s="187"/>
      <c r="G210" s="187">
        <f>F210*E210</f>
        <v>0</v>
      </c>
      <c r="H210" s="187">
        <v>5.42</v>
      </c>
      <c r="I210" s="187">
        <f>ROUND(E210*H210,2)</f>
        <v>31.44</v>
      </c>
      <c r="J210" s="187">
        <v>87.78</v>
      </c>
      <c r="K210" s="187">
        <f>ROUND(E210*J210,2)</f>
        <v>509.12</v>
      </c>
      <c r="L210" s="187">
        <v>21</v>
      </c>
      <c r="M210" s="187">
        <f>G210*(1+L210/100)</f>
        <v>0</v>
      </c>
      <c r="N210" s="188">
        <v>0</v>
      </c>
      <c r="O210" s="188">
        <f>ROUND(E210*N210,5)</f>
        <v>0</v>
      </c>
      <c r="P210" s="188">
        <v>0</v>
      </c>
      <c r="Q210" s="188">
        <f>ROUND(E210*P210,5)</f>
        <v>0</v>
      </c>
      <c r="R210" s="188"/>
      <c r="S210" s="188"/>
      <c r="T210" s="189">
        <v>0.154</v>
      </c>
      <c r="U210" s="188">
        <f>ROUND(E210*T210,2)</f>
        <v>0.89</v>
      </c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 t="s">
        <v>141</v>
      </c>
      <c r="AF210" s="190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0"/>
      <c r="AR210" s="190"/>
      <c r="AS210" s="190"/>
      <c r="AT210" s="190"/>
      <c r="AU210" s="190"/>
      <c r="AV210" s="190"/>
      <c r="AW210" s="190"/>
      <c r="AX210" s="190"/>
      <c r="AY210" s="190"/>
      <c r="AZ210" s="190"/>
      <c r="BA210" s="190"/>
      <c r="BB210" s="190"/>
      <c r="BC210" s="190"/>
      <c r="BD210" s="190"/>
      <c r="BE210" s="190"/>
      <c r="BF210" s="190"/>
      <c r="BG210" s="190"/>
      <c r="BH210" s="190"/>
    </row>
    <row r="211" spans="1:60" ht="12.75" outlineLevel="1">
      <c r="A211" s="183">
        <v>69</v>
      </c>
      <c r="B211" s="183" t="s">
        <v>357</v>
      </c>
      <c r="C211" s="184" t="s">
        <v>358</v>
      </c>
      <c r="D211" s="185" t="s">
        <v>153</v>
      </c>
      <c r="E211" s="186">
        <v>34</v>
      </c>
      <c r="F211" s="187"/>
      <c r="G211" s="187">
        <f>F211*E211</f>
        <v>0</v>
      </c>
      <c r="H211" s="187">
        <v>900</v>
      </c>
      <c r="I211" s="187">
        <f>ROUND(E211*H211,2)</f>
        <v>30600</v>
      </c>
      <c r="J211" s="187">
        <v>0</v>
      </c>
      <c r="K211" s="187">
        <f>ROUND(E211*J211,2)</f>
        <v>0</v>
      </c>
      <c r="L211" s="187">
        <v>21</v>
      </c>
      <c r="M211" s="187">
        <f>G211*(1+L211/100)</f>
        <v>0</v>
      </c>
      <c r="N211" s="188">
        <v>0.0192</v>
      </c>
      <c r="O211" s="188">
        <f>ROUND(E211*N211,5)</f>
        <v>0.6528</v>
      </c>
      <c r="P211" s="188">
        <v>0</v>
      </c>
      <c r="Q211" s="188">
        <f>ROUND(E211*P211,5)</f>
        <v>0</v>
      </c>
      <c r="R211" s="188"/>
      <c r="S211" s="188"/>
      <c r="T211" s="189">
        <v>0</v>
      </c>
      <c r="U211" s="188">
        <f>ROUND(E211*T211,2)</f>
        <v>0</v>
      </c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 t="s">
        <v>359</v>
      </c>
      <c r="AF211" s="190"/>
      <c r="AG211" s="190"/>
      <c r="AH211" s="190"/>
      <c r="AI211" s="190"/>
      <c r="AJ211" s="190"/>
      <c r="AK211" s="190"/>
      <c r="AL211" s="190"/>
      <c r="AM211" s="190"/>
      <c r="AN211" s="190"/>
      <c r="AO211" s="190"/>
      <c r="AP211" s="190"/>
      <c r="AQ211" s="190"/>
      <c r="AR211" s="190"/>
      <c r="AS211" s="190"/>
      <c r="AT211" s="190"/>
      <c r="AU211" s="190"/>
      <c r="AV211" s="190"/>
      <c r="AW211" s="190"/>
      <c r="AX211" s="190"/>
      <c r="AY211" s="190"/>
      <c r="AZ211" s="190"/>
      <c r="BA211" s="190"/>
      <c r="BB211" s="190"/>
      <c r="BC211" s="190"/>
      <c r="BD211" s="190"/>
      <c r="BE211" s="190"/>
      <c r="BF211" s="190"/>
      <c r="BG211" s="190"/>
      <c r="BH211" s="190"/>
    </row>
    <row r="212" spans="1:60" ht="12.75" outlineLevel="1">
      <c r="A212" s="183">
        <v>70</v>
      </c>
      <c r="B212" s="183" t="s">
        <v>357</v>
      </c>
      <c r="C212" s="184" t="s">
        <v>360</v>
      </c>
      <c r="D212" s="185" t="s">
        <v>153</v>
      </c>
      <c r="E212" s="186">
        <v>3</v>
      </c>
      <c r="F212" s="187"/>
      <c r="G212" s="187">
        <f>F212*E212</f>
        <v>0</v>
      </c>
      <c r="H212" s="187">
        <v>1000</v>
      </c>
      <c r="I212" s="187">
        <f>ROUND(E212*H212,2)</f>
        <v>3000</v>
      </c>
      <c r="J212" s="187">
        <v>0</v>
      </c>
      <c r="K212" s="187">
        <f>ROUND(E212*J212,2)</f>
        <v>0</v>
      </c>
      <c r="L212" s="187">
        <v>21</v>
      </c>
      <c r="M212" s="187">
        <f>G212*(1+L212/100)</f>
        <v>0</v>
      </c>
      <c r="N212" s="188">
        <v>0.0192</v>
      </c>
      <c r="O212" s="188">
        <f>ROUND(E212*N212,5)</f>
        <v>0.0576</v>
      </c>
      <c r="P212" s="188">
        <v>0</v>
      </c>
      <c r="Q212" s="188">
        <f>ROUND(E212*P212,5)</f>
        <v>0</v>
      </c>
      <c r="R212" s="188"/>
      <c r="S212" s="188"/>
      <c r="T212" s="189">
        <v>0</v>
      </c>
      <c r="U212" s="188">
        <f>ROUND(E212*T212,2)</f>
        <v>0</v>
      </c>
      <c r="V212" s="190"/>
      <c r="W212" s="190"/>
      <c r="X212" s="190"/>
      <c r="Y212" s="190"/>
      <c r="Z212" s="190"/>
      <c r="AA212" s="190"/>
      <c r="AB212" s="190"/>
      <c r="AC212" s="190"/>
      <c r="AD212" s="190"/>
      <c r="AE212" s="190" t="s">
        <v>359</v>
      </c>
      <c r="AF212" s="190"/>
      <c r="AG212" s="190"/>
      <c r="AH212" s="190"/>
      <c r="AI212" s="190"/>
      <c r="AJ212" s="190"/>
      <c r="AK212" s="190"/>
      <c r="AL212" s="190"/>
      <c r="AM212" s="190"/>
      <c r="AN212" s="190"/>
      <c r="AO212" s="190"/>
      <c r="AP212" s="190"/>
      <c r="AQ212" s="190"/>
      <c r="AR212" s="190"/>
      <c r="AS212" s="190"/>
      <c r="AT212" s="190"/>
      <c r="AU212" s="190"/>
      <c r="AV212" s="190"/>
      <c r="AW212" s="190"/>
      <c r="AX212" s="190"/>
      <c r="AY212" s="190"/>
      <c r="AZ212" s="190"/>
      <c r="BA212" s="190"/>
      <c r="BB212" s="190"/>
      <c r="BC212" s="190"/>
      <c r="BD212" s="190"/>
      <c r="BE212" s="190"/>
      <c r="BF212" s="190"/>
      <c r="BG212" s="190"/>
      <c r="BH212" s="190"/>
    </row>
    <row r="213" spans="1:60" ht="12.75" outlineLevel="1">
      <c r="A213" s="183">
        <v>71</v>
      </c>
      <c r="B213" s="183" t="s">
        <v>361</v>
      </c>
      <c r="C213" s="184" t="s">
        <v>362</v>
      </c>
      <c r="D213" s="185" t="s">
        <v>275</v>
      </c>
      <c r="E213" s="186">
        <v>1</v>
      </c>
      <c r="F213" s="187"/>
      <c r="G213" s="187">
        <f>F213*E213</f>
        <v>0</v>
      </c>
      <c r="H213" s="187">
        <v>0</v>
      </c>
      <c r="I213" s="187">
        <f>ROUND(E213*H213,2)</f>
        <v>0</v>
      </c>
      <c r="J213" s="187">
        <v>595</v>
      </c>
      <c r="K213" s="187">
        <f>ROUND(E213*J213,2)</f>
        <v>595</v>
      </c>
      <c r="L213" s="187">
        <v>21</v>
      </c>
      <c r="M213" s="187">
        <f>G213*(1+L213/100)</f>
        <v>0</v>
      </c>
      <c r="N213" s="188">
        <v>0</v>
      </c>
      <c r="O213" s="188">
        <f>ROUND(E213*N213,5)</f>
        <v>0</v>
      </c>
      <c r="P213" s="188">
        <v>0</v>
      </c>
      <c r="Q213" s="188">
        <f>ROUND(E213*P213,5)</f>
        <v>0</v>
      </c>
      <c r="R213" s="188"/>
      <c r="S213" s="188"/>
      <c r="T213" s="189">
        <v>1.305</v>
      </c>
      <c r="U213" s="188">
        <f>ROUND(E213*T213,2)</f>
        <v>1.31</v>
      </c>
      <c r="V213" s="190"/>
      <c r="W213" s="190"/>
      <c r="X213" s="190"/>
      <c r="Y213" s="190"/>
      <c r="Z213" s="190"/>
      <c r="AA213" s="190"/>
      <c r="AB213" s="190"/>
      <c r="AC213" s="190"/>
      <c r="AD213" s="190"/>
      <c r="AE213" s="190" t="s">
        <v>141</v>
      </c>
      <c r="AF213" s="190"/>
      <c r="AG213" s="190"/>
      <c r="AH213" s="190"/>
      <c r="AI213" s="190"/>
      <c r="AJ213" s="190"/>
      <c r="AK213" s="190"/>
      <c r="AL213" s="190"/>
      <c r="AM213" s="190"/>
      <c r="AN213" s="190"/>
      <c r="AO213" s="190"/>
      <c r="AP213" s="190"/>
      <c r="AQ213" s="190"/>
      <c r="AR213" s="190"/>
      <c r="AS213" s="190"/>
      <c r="AT213" s="190"/>
      <c r="AU213" s="190"/>
      <c r="AV213" s="190"/>
      <c r="AW213" s="190"/>
      <c r="AX213" s="190"/>
      <c r="AY213" s="190"/>
      <c r="AZ213" s="190"/>
      <c r="BA213" s="190"/>
      <c r="BB213" s="190"/>
      <c r="BC213" s="190"/>
      <c r="BD213" s="190"/>
      <c r="BE213" s="190"/>
      <c r="BF213" s="190"/>
      <c r="BG213" s="190"/>
      <c r="BH213" s="190"/>
    </row>
    <row r="214" spans="1:31" ht="12.75">
      <c r="A214" s="194" t="s">
        <v>133</v>
      </c>
      <c r="B214" s="194" t="s">
        <v>91</v>
      </c>
      <c r="C214" s="195" t="s">
        <v>92</v>
      </c>
      <c r="D214" s="196"/>
      <c r="E214" s="197"/>
      <c r="F214" s="198"/>
      <c r="G214" s="198">
        <f>SUMIF(AE215:AE251,"&lt;&gt;NOR",G215:G251)</f>
        <v>0</v>
      </c>
      <c r="H214" s="198"/>
      <c r="I214" s="198">
        <f>SUM(I215:I251)</f>
        <v>102801</v>
      </c>
      <c r="J214" s="198"/>
      <c r="K214" s="198">
        <f>SUM(K215:K251)</f>
        <v>158173.24</v>
      </c>
      <c r="L214" s="198"/>
      <c r="M214" s="198">
        <f>SUM(M215:M251)</f>
        <v>0</v>
      </c>
      <c r="N214" s="199"/>
      <c r="O214" s="199">
        <f>SUM(O215:O251)</f>
        <v>0.64516</v>
      </c>
      <c r="P214" s="199"/>
      <c r="Q214" s="199">
        <f>SUM(Q215:Q251)</f>
        <v>0.11252</v>
      </c>
      <c r="R214" s="199"/>
      <c r="S214" s="199"/>
      <c r="T214" s="200"/>
      <c r="U214" s="199">
        <f>SUM(U215:U251)</f>
        <v>207.77</v>
      </c>
      <c r="AE214" t="s">
        <v>134</v>
      </c>
    </row>
    <row r="215" spans="1:60" ht="12.75" outlineLevel="1">
      <c r="A215" s="183">
        <v>72</v>
      </c>
      <c r="B215" s="183" t="s">
        <v>363</v>
      </c>
      <c r="C215" s="184" t="s">
        <v>364</v>
      </c>
      <c r="D215" s="185" t="s">
        <v>164</v>
      </c>
      <c r="E215" s="186">
        <v>99.62</v>
      </c>
      <c r="F215" s="187"/>
      <c r="G215" s="187">
        <f>F215*E215</f>
        <v>0</v>
      </c>
      <c r="H215" s="187">
        <v>0</v>
      </c>
      <c r="I215" s="187">
        <f>ROUND(E215*H215,2)</f>
        <v>0</v>
      </c>
      <c r="J215" s="187">
        <v>12.9</v>
      </c>
      <c r="K215" s="187">
        <f>ROUND(E215*J215,2)</f>
        <v>1285.1</v>
      </c>
      <c r="L215" s="187">
        <v>21</v>
      </c>
      <c r="M215" s="187">
        <f>G215*(1+L215/100)</f>
        <v>0</v>
      </c>
      <c r="N215" s="188">
        <v>0</v>
      </c>
      <c r="O215" s="188">
        <f>ROUND(E215*N215,5)</f>
        <v>0</v>
      </c>
      <c r="P215" s="188">
        <v>0</v>
      </c>
      <c r="Q215" s="188">
        <f>ROUND(E215*P215,5)</f>
        <v>0</v>
      </c>
      <c r="R215" s="188"/>
      <c r="S215" s="188"/>
      <c r="T215" s="189">
        <v>0.035</v>
      </c>
      <c r="U215" s="188">
        <f>ROUND(E215*T215,2)</f>
        <v>3.49</v>
      </c>
      <c r="V215" s="190"/>
      <c r="W215" s="190"/>
      <c r="X215" s="190"/>
      <c r="Y215" s="190"/>
      <c r="Z215" s="190"/>
      <c r="AA215" s="190"/>
      <c r="AB215" s="190"/>
      <c r="AC215" s="190"/>
      <c r="AD215" s="190"/>
      <c r="AE215" s="190" t="s">
        <v>141</v>
      </c>
      <c r="AF215" s="190"/>
      <c r="AG215" s="190"/>
      <c r="AH215" s="190"/>
      <c r="AI215" s="190"/>
      <c r="AJ215" s="190"/>
      <c r="AK215" s="190"/>
      <c r="AL215" s="190"/>
      <c r="AM215" s="190"/>
      <c r="AN215" s="190"/>
      <c r="AO215" s="190"/>
      <c r="AP215" s="190"/>
      <c r="AQ215" s="190"/>
      <c r="AR215" s="190"/>
      <c r="AS215" s="190"/>
      <c r="AT215" s="190"/>
      <c r="AU215" s="190"/>
      <c r="AV215" s="190"/>
      <c r="AW215" s="190"/>
      <c r="AX215" s="190"/>
      <c r="AY215" s="190"/>
      <c r="AZ215" s="190"/>
      <c r="BA215" s="190"/>
      <c r="BB215" s="190"/>
      <c r="BC215" s="190"/>
      <c r="BD215" s="190"/>
      <c r="BE215" s="190"/>
      <c r="BF215" s="190"/>
      <c r="BG215" s="190"/>
      <c r="BH215" s="190"/>
    </row>
    <row r="216" spans="1:60" ht="12.75" outlineLevel="1">
      <c r="A216" s="183"/>
      <c r="B216" s="183"/>
      <c r="C216" s="191" t="s">
        <v>365</v>
      </c>
      <c r="D216" s="192"/>
      <c r="E216" s="193"/>
      <c r="F216" s="187"/>
      <c r="G216" s="187">
        <f>F216*E216</f>
        <v>0</v>
      </c>
      <c r="H216" s="187"/>
      <c r="I216" s="187"/>
      <c r="J216" s="187"/>
      <c r="K216" s="187"/>
      <c r="L216" s="187"/>
      <c r="M216" s="187"/>
      <c r="N216" s="188"/>
      <c r="O216" s="188"/>
      <c r="P216" s="188"/>
      <c r="Q216" s="188"/>
      <c r="R216" s="188"/>
      <c r="S216" s="188"/>
      <c r="T216" s="189"/>
      <c r="U216" s="188"/>
      <c r="V216" s="190"/>
      <c r="W216" s="190"/>
      <c r="X216" s="190"/>
      <c r="Y216" s="190"/>
      <c r="Z216" s="190"/>
      <c r="AA216" s="190"/>
      <c r="AB216" s="190"/>
      <c r="AC216" s="190"/>
      <c r="AD216" s="190"/>
      <c r="AE216" s="190" t="s">
        <v>150</v>
      </c>
      <c r="AF216" s="190">
        <v>0</v>
      </c>
      <c r="AG216" s="190"/>
      <c r="AH216" s="190"/>
      <c r="AI216" s="190"/>
      <c r="AJ216" s="190"/>
      <c r="AK216" s="190"/>
      <c r="AL216" s="190"/>
      <c r="AM216" s="190"/>
      <c r="AN216" s="190"/>
      <c r="AO216" s="190"/>
      <c r="AP216" s="190"/>
      <c r="AQ216" s="190"/>
      <c r="AR216" s="190"/>
      <c r="AS216" s="190"/>
      <c r="AT216" s="190"/>
      <c r="AU216" s="190"/>
      <c r="AV216" s="190"/>
      <c r="AW216" s="190"/>
      <c r="AX216" s="190"/>
      <c r="AY216" s="190"/>
      <c r="AZ216" s="190"/>
      <c r="BA216" s="190"/>
      <c r="BB216" s="190"/>
      <c r="BC216" s="190"/>
      <c r="BD216" s="190"/>
      <c r="BE216" s="190"/>
      <c r="BF216" s="190"/>
      <c r="BG216" s="190"/>
      <c r="BH216" s="190"/>
    </row>
    <row r="217" spans="1:60" ht="12.75" outlineLevel="1">
      <c r="A217" s="183"/>
      <c r="B217" s="183"/>
      <c r="C217" s="191" t="s">
        <v>366</v>
      </c>
      <c r="D217" s="192"/>
      <c r="E217" s="193">
        <v>13.56</v>
      </c>
      <c r="F217" s="187"/>
      <c r="G217" s="187">
        <f>F217*E217</f>
        <v>0</v>
      </c>
      <c r="H217" s="187"/>
      <c r="I217" s="187"/>
      <c r="J217" s="187"/>
      <c r="K217" s="187"/>
      <c r="L217" s="187"/>
      <c r="M217" s="187"/>
      <c r="N217" s="188"/>
      <c r="O217" s="188"/>
      <c r="P217" s="188"/>
      <c r="Q217" s="188"/>
      <c r="R217" s="188"/>
      <c r="S217" s="188"/>
      <c r="T217" s="189"/>
      <c r="U217" s="188"/>
      <c r="V217" s="190"/>
      <c r="W217" s="190"/>
      <c r="X217" s="190"/>
      <c r="Y217" s="190"/>
      <c r="Z217" s="190"/>
      <c r="AA217" s="190"/>
      <c r="AB217" s="190"/>
      <c r="AC217" s="190"/>
      <c r="AD217" s="190"/>
      <c r="AE217" s="190" t="s">
        <v>150</v>
      </c>
      <c r="AF217" s="190">
        <v>0</v>
      </c>
      <c r="AG217" s="190"/>
      <c r="AH217" s="190"/>
      <c r="AI217" s="190"/>
      <c r="AJ217" s="190"/>
      <c r="AK217" s="190"/>
      <c r="AL217" s="190"/>
      <c r="AM217" s="190"/>
      <c r="AN217" s="190"/>
      <c r="AO217" s="190"/>
      <c r="AP217" s="190"/>
      <c r="AQ217" s="190"/>
      <c r="AR217" s="190"/>
      <c r="AS217" s="190"/>
      <c r="AT217" s="190"/>
      <c r="AU217" s="190"/>
      <c r="AV217" s="190"/>
      <c r="AW217" s="190"/>
      <c r="AX217" s="190"/>
      <c r="AY217" s="190"/>
      <c r="AZ217" s="190"/>
      <c r="BA217" s="190"/>
      <c r="BB217" s="190"/>
      <c r="BC217" s="190"/>
      <c r="BD217" s="190"/>
      <c r="BE217" s="190"/>
      <c r="BF217" s="190"/>
      <c r="BG217" s="190"/>
      <c r="BH217" s="190"/>
    </row>
    <row r="218" spans="1:60" ht="12.75" outlineLevel="1">
      <c r="A218" s="183"/>
      <c r="B218" s="183"/>
      <c r="C218" s="191" t="s">
        <v>367</v>
      </c>
      <c r="D218" s="192"/>
      <c r="E218" s="193">
        <v>13.76</v>
      </c>
      <c r="F218" s="187"/>
      <c r="G218" s="187">
        <f>F218*E218</f>
        <v>0</v>
      </c>
      <c r="H218" s="187"/>
      <c r="I218" s="187"/>
      <c r="J218" s="187"/>
      <c r="K218" s="187"/>
      <c r="L218" s="187"/>
      <c r="M218" s="187"/>
      <c r="N218" s="188"/>
      <c r="O218" s="188"/>
      <c r="P218" s="188"/>
      <c r="Q218" s="188"/>
      <c r="R218" s="188"/>
      <c r="S218" s="188"/>
      <c r="T218" s="189"/>
      <c r="U218" s="188"/>
      <c r="V218" s="190"/>
      <c r="W218" s="190"/>
      <c r="X218" s="190"/>
      <c r="Y218" s="190"/>
      <c r="Z218" s="190"/>
      <c r="AA218" s="190"/>
      <c r="AB218" s="190"/>
      <c r="AC218" s="190"/>
      <c r="AD218" s="190"/>
      <c r="AE218" s="190" t="s">
        <v>150</v>
      </c>
      <c r="AF218" s="190">
        <v>0</v>
      </c>
      <c r="AG218" s="190"/>
      <c r="AH218" s="190"/>
      <c r="AI218" s="190"/>
      <c r="AJ218" s="190"/>
      <c r="AK218" s="190"/>
      <c r="AL218" s="190"/>
      <c r="AM218" s="190"/>
      <c r="AN218" s="190"/>
      <c r="AO218" s="190"/>
      <c r="AP218" s="190"/>
      <c r="AQ218" s="190"/>
      <c r="AR218" s="190"/>
      <c r="AS218" s="190"/>
      <c r="AT218" s="190"/>
      <c r="AU218" s="190"/>
      <c r="AV218" s="190"/>
      <c r="AW218" s="190"/>
      <c r="AX218" s="190"/>
      <c r="AY218" s="190"/>
      <c r="AZ218" s="190"/>
      <c r="BA218" s="190"/>
      <c r="BB218" s="190"/>
      <c r="BC218" s="190"/>
      <c r="BD218" s="190"/>
      <c r="BE218" s="190"/>
      <c r="BF218" s="190"/>
      <c r="BG218" s="190"/>
      <c r="BH218" s="190"/>
    </row>
    <row r="219" spans="1:60" ht="12.75" outlineLevel="1">
      <c r="A219" s="183"/>
      <c r="B219" s="183"/>
      <c r="C219" s="191" t="s">
        <v>368</v>
      </c>
      <c r="D219" s="192"/>
      <c r="E219" s="193">
        <v>17.34</v>
      </c>
      <c r="F219" s="187"/>
      <c r="G219" s="187">
        <f>F219*E219</f>
        <v>0</v>
      </c>
      <c r="H219" s="187"/>
      <c r="I219" s="187"/>
      <c r="J219" s="187"/>
      <c r="K219" s="187"/>
      <c r="L219" s="187"/>
      <c r="M219" s="187"/>
      <c r="N219" s="188"/>
      <c r="O219" s="188"/>
      <c r="P219" s="188"/>
      <c r="Q219" s="188"/>
      <c r="R219" s="188"/>
      <c r="S219" s="188"/>
      <c r="T219" s="189"/>
      <c r="U219" s="188"/>
      <c r="V219" s="190"/>
      <c r="W219" s="190"/>
      <c r="X219" s="190"/>
      <c r="Y219" s="190"/>
      <c r="Z219" s="190"/>
      <c r="AA219" s="190"/>
      <c r="AB219" s="190"/>
      <c r="AC219" s="190"/>
      <c r="AD219" s="190"/>
      <c r="AE219" s="190" t="s">
        <v>150</v>
      </c>
      <c r="AF219" s="190">
        <v>0</v>
      </c>
      <c r="AG219" s="190"/>
      <c r="AH219" s="190"/>
      <c r="AI219" s="190"/>
      <c r="AJ219" s="190"/>
      <c r="AK219" s="190"/>
      <c r="AL219" s="190"/>
      <c r="AM219" s="190"/>
      <c r="AN219" s="190"/>
      <c r="AO219" s="190"/>
      <c r="AP219" s="190"/>
      <c r="AQ219" s="190"/>
      <c r="AR219" s="190"/>
      <c r="AS219" s="190"/>
      <c r="AT219" s="190"/>
      <c r="AU219" s="190"/>
      <c r="AV219" s="190"/>
      <c r="AW219" s="190"/>
      <c r="AX219" s="190"/>
      <c r="AY219" s="190"/>
      <c r="AZ219" s="190"/>
      <c r="BA219" s="190"/>
      <c r="BB219" s="190"/>
      <c r="BC219" s="190"/>
      <c r="BD219" s="190"/>
      <c r="BE219" s="190"/>
      <c r="BF219" s="190"/>
      <c r="BG219" s="190"/>
      <c r="BH219" s="190"/>
    </row>
    <row r="220" spans="1:60" ht="12.75" outlineLevel="1">
      <c r="A220" s="183"/>
      <c r="B220" s="183"/>
      <c r="C220" s="191" t="s">
        <v>369</v>
      </c>
      <c r="D220" s="192"/>
      <c r="E220" s="193">
        <v>13.55</v>
      </c>
      <c r="F220" s="187"/>
      <c r="G220" s="187">
        <f>F220*E220</f>
        <v>0</v>
      </c>
      <c r="H220" s="187"/>
      <c r="I220" s="187"/>
      <c r="J220" s="187"/>
      <c r="K220" s="187"/>
      <c r="L220" s="187"/>
      <c r="M220" s="187"/>
      <c r="N220" s="188"/>
      <c r="O220" s="188"/>
      <c r="P220" s="188"/>
      <c r="Q220" s="188"/>
      <c r="R220" s="188"/>
      <c r="S220" s="188"/>
      <c r="T220" s="189"/>
      <c r="U220" s="188"/>
      <c r="V220" s="190"/>
      <c r="W220" s="190"/>
      <c r="X220" s="190"/>
      <c r="Y220" s="190"/>
      <c r="Z220" s="190"/>
      <c r="AA220" s="190"/>
      <c r="AB220" s="190"/>
      <c r="AC220" s="190"/>
      <c r="AD220" s="190"/>
      <c r="AE220" s="190" t="s">
        <v>150</v>
      </c>
      <c r="AF220" s="190">
        <v>0</v>
      </c>
      <c r="AG220" s="190"/>
      <c r="AH220" s="190"/>
      <c r="AI220" s="190"/>
      <c r="AJ220" s="190"/>
      <c r="AK220" s="190"/>
      <c r="AL220" s="190"/>
      <c r="AM220" s="190"/>
      <c r="AN220" s="190"/>
      <c r="AO220" s="190"/>
      <c r="AP220" s="190"/>
      <c r="AQ220" s="190"/>
      <c r="AR220" s="190"/>
      <c r="AS220" s="190"/>
      <c r="AT220" s="190"/>
      <c r="AU220" s="190"/>
      <c r="AV220" s="190"/>
      <c r="AW220" s="190"/>
      <c r="AX220" s="190"/>
      <c r="AY220" s="190"/>
      <c r="AZ220" s="190"/>
      <c r="BA220" s="190"/>
      <c r="BB220" s="190"/>
      <c r="BC220" s="190"/>
      <c r="BD220" s="190"/>
      <c r="BE220" s="190"/>
      <c r="BF220" s="190"/>
      <c r="BG220" s="190"/>
      <c r="BH220" s="190"/>
    </row>
    <row r="221" spans="1:60" ht="12.75" outlineLevel="1">
      <c r="A221" s="183"/>
      <c r="B221" s="183"/>
      <c r="C221" s="191" t="s">
        <v>370</v>
      </c>
      <c r="D221" s="192"/>
      <c r="E221" s="193">
        <v>11.72</v>
      </c>
      <c r="F221" s="187"/>
      <c r="G221" s="187">
        <f>F221*E221</f>
        <v>0</v>
      </c>
      <c r="H221" s="187"/>
      <c r="I221" s="187"/>
      <c r="J221" s="187"/>
      <c r="K221" s="187"/>
      <c r="L221" s="187"/>
      <c r="M221" s="187"/>
      <c r="N221" s="188"/>
      <c r="O221" s="188"/>
      <c r="P221" s="188"/>
      <c r="Q221" s="188"/>
      <c r="R221" s="188"/>
      <c r="S221" s="188"/>
      <c r="T221" s="189"/>
      <c r="U221" s="188"/>
      <c r="V221" s="190"/>
      <c r="W221" s="190"/>
      <c r="X221" s="190"/>
      <c r="Y221" s="190"/>
      <c r="Z221" s="190"/>
      <c r="AA221" s="190"/>
      <c r="AB221" s="190"/>
      <c r="AC221" s="190"/>
      <c r="AD221" s="190"/>
      <c r="AE221" s="190" t="s">
        <v>150</v>
      </c>
      <c r="AF221" s="190">
        <v>0</v>
      </c>
      <c r="AG221" s="190"/>
      <c r="AH221" s="190"/>
      <c r="AI221" s="190"/>
      <c r="AJ221" s="190"/>
      <c r="AK221" s="190"/>
      <c r="AL221" s="190"/>
      <c r="AM221" s="190"/>
      <c r="AN221" s="190"/>
      <c r="AO221" s="190"/>
      <c r="AP221" s="190"/>
      <c r="AQ221" s="190"/>
      <c r="AR221" s="190"/>
      <c r="AS221" s="190"/>
      <c r="AT221" s="190"/>
      <c r="AU221" s="190"/>
      <c r="AV221" s="190"/>
      <c r="AW221" s="190"/>
      <c r="AX221" s="190"/>
      <c r="AY221" s="190"/>
      <c r="AZ221" s="190"/>
      <c r="BA221" s="190"/>
      <c r="BB221" s="190"/>
      <c r="BC221" s="190"/>
      <c r="BD221" s="190"/>
      <c r="BE221" s="190"/>
      <c r="BF221" s="190"/>
      <c r="BG221" s="190"/>
      <c r="BH221" s="190"/>
    </row>
    <row r="222" spans="1:60" ht="12.75" outlineLevel="1">
      <c r="A222" s="183"/>
      <c r="B222" s="183"/>
      <c r="C222" s="191" t="s">
        <v>371</v>
      </c>
      <c r="D222" s="192"/>
      <c r="E222" s="193">
        <v>12.55</v>
      </c>
      <c r="F222" s="187"/>
      <c r="G222" s="187">
        <f>F222*E222</f>
        <v>0</v>
      </c>
      <c r="H222" s="187"/>
      <c r="I222" s="187"/>
      <c r="J222" s="187"/>
      <c r="K222" s="187"/>
      <c r="L222" s="187"/>
      <c r="M222" s="187"/>
      <c r="N222" s="188"/>
      <c r="O222" s="188"/>
      <c r="P222" s="188"/>
      <c r="Q222" s="188"/>
      <c r="R222" s="188"/>
      <c r="S222" s="188"/>
      <c r="T222" s="189"/>
      <c r="U222" s="188"/>
      <c r="V222" s="190"/>
      <c r="W222" s="190"/>
      <c r="X222" s="190"/>
      <c r="Y222" s="190"/>
      <c r="Z222" s="190"/>
      <c r="AA222" s="190"/>
      <c r="AB222" s="190"/>
      <c r="AC222" s="190"/>
      <c r="AD222" s="190"/>
      <c r="AE222" s="190" t="s">
        <v>150</v>
      </c>
      <c r="AF222" s="190">
        <v>0</v>
      </c>
      <c r="AG222" s="190"/>
      <c r="AH222" s="190"/>
      <c r="AI222" s="190"/>
      <c r="AJ222" s="190"/>
      <c r="AK222" s="190"/>
      <c r="AL222" s="190"/>
      <c r="AM222" s="190"/>
      <c r="AN222" s="190"/>
      <c r="AO222" s="190"/>
      <c r="AP222" s="190"/>
      <c r="AQ222" s="190"/>
      <c r="AR222" s="190"/>
      <c r="AS222" s="190"/>
      <c r="AT222" s="190"/>
      <c r="AU222" s="190"/>
      <c r="AV222" s="190"/>
      <c r="AW222" s="190"/>
      <c r="AX222" s="190"/>
      <c r="AY222" s="190"/>
      <c r="AZ222" s="190"/>
      <c r="BA222" s="190"/>
      <c r="BB222" s="190"/>
      <c r="BC222" s="190"/>
      <c r="BD222" s="190"/>
      <c r="BE222" s="190"/>
      <c r="BF222" s="190"/>
      <c r="BG222" s="190"/>
      <c r="BH222" s="190"/>
    </row>
    <row r="223" spans="1:60" ht="12.75" outlineLevel="1">
      <c r="A223" s="183"/>
      <c r="B223" s="183"/>
      <c r="C223" s="191" t="s">
        <v>372</v>
      </c>
      <c r="D223" s="192"/>
      <c r="E223" s="193">
        <v>17.14</v>
      </c>
      <c r="F223" s="187"/>
      <c r="G223" s="187">
        <f>F223*E223</f>
        <v>0</v>
      </c>
      <c r="H223" s="187"/>
      <c r="I223" s="187"/>
      <c r="J223" s="187"/>
      <c r="K223" s="187"/>
      <c r="L223" s="187"/>
      <c r="M223" s="187"/>
      <c r="N223" s="188"/>
      <c r="O223" s="188"/>
      <c r="P223" s="188"/>
      <c r="Q223" s="188"/>
      <c r="R223" s="188"/>
      <c r="S223" s="188"/>
      <c r="T223" s="189"/>
      <c r="U223" s="188"/>
      <c r="V223" s="190"/>
      <c r="W223" s="190"/>
      <c r="X223" s="190"/>
      <c r="Y223" s="190"/>
      <c r="Z223" s="190"/>
      <c r="AA223" s="190"/>
      <c r="AB223" s="190"/>
      <c r="AC223" s="190"/>
      <c r="AD223" s="190"/>
      <c r="AE223" s="190" t="s">
        <v>150</v>
      </c>
      <c r="AF223" s="190">
        <v>0</v>
      </c>
      <c r="AG223" s="190"/>
      <c r="AH223" s="190"/>
      <c r="AI223" s="190"/>
      <c r="AJ223" s="190"/>
      <c r="AK223" s="190"/>
      <c r="AL223" s="190"/>
      <c r="AM223" s="190"/>
      <c r="AN223" s="190"/>
      <c r="AO223" s="190"/>
      <c r="AP223" s="190"/>
      <c r="AQ223" s="190"/>
      <c r="AR223" s="190"/>
      <c r="AS223" s="190"/>
      <c r="AT223" s="190"/>
      <c r="AU223" s="190"/>
      <c r="AV223" s="190"/>
      <c r="AW223" s="190"/>
      <c r="AX223" s="190"/>
      <c r="AY223" s="190"/>
      <c r="AZ223" s="190"/>
      <c r="BA223" s="190"/>
      <c r="BB223" s="190"/>
      <c r="BC223" s="190"/>
      <c r="BD223" s="190"/>
      <c r="BE223" s="190"/>
      <c r="BF223" s="190"/>
      <c r="BG223" s="190"/>
      <c r="BH223" s="190"/>
    </row>
    <row r="224" spans="1:60" ht="12.75" outlineLevel="1">
      <c r="A224" s="183">
        <v>73</v>
      </c>
      <c r="B224" s="183" t="s">
        <v>373</v>
      </c>
      <c r="C224" s="184" t="s">
        <v>374</v>
      </c>
      <c r="D224" s="185" t="s">
        <v>153</v>
      </c>
      <c r="E224" s="186">
        <v>112.52</v>
      </c>
      <c r="F224" s="187"/>
      <c r="G224" s="187">
        <f>F224*E224</f>
        <v>0</v>
      </c>
      <c r="H224" s="187">
        <v>0</v>
      </c>
      <c r="I224" s="187">
        <f>ROUND(E224*H224,2)</f>
        <v>0</v>
      </c>
      <c r="J224" s="187">
        <v>38.8</v>
      </c>
      <c r="K224" s="187">
        <f>ROUND(E224*J224,2)</f>
        <v>4365.78</v>
      </c>
      <c r="L224" s="187">
        <v>21</v>
      </c>
      <c r="M224" s="187">
        <f>G224*(1+L224/100)</f>
        <v>0</v>
      </c>
      <c r="N224" s="188">
        <v>0</v>
      </c>
      <c r="O224" s="188">
        <f>ROUND(E224*N224,5)</f>
        <v>0</v>
      </c>
      <c r="P224" s="188">
        <v>0.001</v>
      </c>
      <c r="Q224" s="188">
        <f>ROUND(E224*P224,5)</f>
        <v>0.11252</v>
      </c>
      <c r="R224" s="188"/>
      <c r="S224" s="188"/>
      <c r="T224" s="189">
        <v>0.105</v>
      </c>
      <c r="U224" s="188">
        <f>ROUND(E224*T224,2)</f>
        <v>11.81</v>
      </c>
      <c r="V224" s="190"/>
      <c r="W224" s="190"/>
      <c r="X224" s="190"/>
      <c r="Y224" s="190"/>
      <c r="Z224" s="190"/>
      <c r="AA224" s="190"/>
      <c r="AB224" s="190"/>
      <c r="AC224" s="190"/>
      <c r="AD224" s="190"/>
      <c r="AE224" s="190" t="s">
        <v>141</v>
      </c>
      <c r="AF224" s="190"/>
      <c r="AG224" s="190"/>
      <c r="AH224" s="190"/>
      <c r="AI224" s="190"/>
      <c r="AJ224" s="190"/>
      <c r="AK224" s="190"/>
      <c r="AL224" s="190"/>
      <c r="AM224" s="190"/>
      <c r="AN224" s="190"/>
      <c r="AO224" s="190"/>
      <c r="AP224" s="190"/>
      <c r="AQ224" s="190"/>
      <c r="AR224" s="190"/>
      <c r="AS224" s="190"/>
      <c r="AT224" s="190"/>
      <c r="AU224" s="190"/>
      <c r="AV224" s="190"/>
      <c r="AW224" s="190"/>
      <c r="AX224" s="190"/>
      <c r="AY224" s="190"/>
      <c r="AZ224" s="190"/>
      <c r="BA224" s="190"/>
      <c r="BB224" s="190"/>
      <c r="BC224" s="190"/>
      <c r="BD224" s="190"/>
      <c r="BE224" s="190"/>
      <c r="BF224" s="190"/>
      <c r="BG224" s="190"/>
      <c r="BH224" s="190"/>
    </row>
    <row r="225" spans="1:60" ht="22.5" outlineLevel="1">
      <c r="A225" s="183"/>
      <c r="B225" s="183"/>
      <c r="C225" s="191" t="s">
        <v>375</v>
      </c>
      <c r="D225" s="192"/>
      <c r="E225" s="193">
        <v>112.52</v>
      </c>
      <c r="F225" s="187"/>
      <c r="G225" s="187">
        <f>F225*E225</f>
        <v>0</v>
      </c>
      <c r="H225" s="187"/>
      <c r="I225" s="187"/>
      <c r="J225" s="187"/>
      <c r="K225" s="187"/>
      <c r="L225" s="187"/>
      <c r="M225" s="187"/>
      <c r="N225" s="188"/>
      <c r="O225" s="188"/>
      <c r="P225" s="188"/>
      <c r="Q225" s="188"/>
      <c r="R225" s="188"/>
      <c r="S225" s="188"/>
      <c r="T225" s="189"/>
      <c r="U225" s="188"/>
      <c r="V225" s="190"/>
      <c r="W225" s="190"/>
      <c r="X225" s="190"/>
      <c r="Y225" s="190"/>
      <c r="Z225" s="190"/>
      <c r="AA225" s="190"/>
      <c r="AB225" s="190"/>
      <c r="AC225" s="190"/>
      <c r="AD225" s="190"/>
      <c r="AE225" s="190" t="s">
        <v>150</v>
      </c>
      <c r="AF225" s="190">
        <v>0</v>
      </c>
      <c r="AG225" s="190"/>
      <c r="AH225" s="190"/>
      <c r="AI225" s="190"/>
      <c r="AJ225" s="190"/>
      <c r="AK225" s="190"/>
      <c r="AL225" s="190"/>
      <c r="AM225" s="190"/>
      <c r="AN225" s="190"/>
      <c r="AO225" s="190"/>
      <c r="AP225" s="190"/>
      <c r="AQ225" s="190"/>
      <c r="AR225" s="190"/>
      <c r="AS225" s="190"/>
      <c r="AT225" s="190"/>
      <c r="AU225" s="190"/>
      <c r="AV225" s="190"/>
      <c r="AW225" s="190"/>
      <c r="AX225" s="190"/>
      <c r="AY225" s="190"/>
      <c r="AZ225" s="190"/>
      <c r="BA225" s="190"/>
      <c r="BB225" s="190"/>
      <c r="BC225" s="190"/>
      <c r="BD225" s="190"/>
      <c r="BE225" s="190"/>
      <c r="BF225" s="190"/>
      <c r="BG225" s="190"/>
      <c r="BH225" s="190"/>
    </row>
    <row r="226" spans="1:60" ht="22.5" outlineLevel="1">
      <c r="A226" s="183">
        <v>74</v>
      </c>
      <c r="B226" s="183" t="s">
        <v>376</v>
      </c>
      <c r="C226" s="184" t="s">
        <v>377</v>
      </c>
      <c r="D226" s="185" t="s">
        <v>164</v>
      </c>
      <c r="E226" s="186">
        <v>107.707</v>
      </c>
      <c r="F226" s="187"/>
      <c r="G226" s="187">
        <f>F226*E226</f>
        <v>0</v>
      </c>
      <c r="H226" s="187">
        <v>8.45</v>
      </c>
      <c r="I226" s="187">
        <f>ROUND(E226*H226,2)</f>
        <v>910.12</v>
      </c>
      <c r="J226" s="187">
        <v>141.55</v>
      </c>
      <c r="K226" s="187">
        <f>ROUND(E226*J226,2)</f>
        <v>15245.93</v>
      </c>
      <c r="L226" s="187">
        <v>21</v>
      </c>
      <c r="M226" s="187">
        <f>G226*(1+L226/100)</f>
        <v>0</v>
      </c>
      <c r="N226" s="188">
        <v>3E-05</v>
      </c>
      <c r="O226" s="188">
        <f>ROUND(E226*N226,5)</f>
        <v>0.00323</v>
      </c>
      <c r="P226" s="188">
        <v>0</v>
      </c>
      <c r="Q226" s="188">
        <f>ROUND(E226*P226,5)</f>
        <v>0</v>
      </c>
      <c r="R226" s="188"/>
      <c r="S226" s="188"/>
      <c r="T226" s="189">
        <v>0.1372</v>
      </c>
      <c r="U226" s="188">
        <f>ROUND(E226*T226,2)</f>
        <v>14.78</v>
      </c>
      <c r="V226" s="190"/>
      <c r="W226" s="190"/>
      <c r="X226" s="190"/>
      <c r="Y226" s="190"/>
      <c r="Z226" s="190"/>
      <c r="AA226" s="190"/>
      <c r="AB226" s="190"/>
      <c r="AC226" s="190"/>
      <c r="AD226" s="190"/>
      <c r="AE226" s="190" t="s">
        <v>141</v>
      </c>
      <c r="AF226" s="190"/>
      <c r="AG226" s="190"/>
      <c r="AH226" s="190"/>
      <c r="AI226" s="190"/>
      <c r="AJ226" s="190"/>
      <c r="AK226" s="190"/>
      <c r="AL226" s="190"/>
      <c r="AM226" s="190"/>
      <c r="AN226" s="190"/>
      <c r="AO226" s="190"/>
      <c r="AP226" s="190"/>
      <c r="AQ226" s="190"/>
      <c r="AR226" s="190"/>
      <c r="AS226" s="190"/>
      <c r="AT226" s="190"/>
      <c r="AU226" s="190"/>
      <c r="AV226" s="190"/>
      <c r="AW226" s="190"/>
      <c r="AX226" s="190"/>
      <c r="AY226" s="190"/>
      <c r="AZ226" s="190"/>
      <c r="BA226" s="190"/>
      <c r="BB226" s="190"/>
      <c r="BC226" s="190"/>
      <c r="BD226" s="190"/>
      <c r="BE226" s="190"/>
      <c r="BF226" s="190"/>
      <c r="BG226" s="190"/>
      <c r="BH226" s="190"/>
    </row>
    <row r="227" spans="1:60" ht="22.5" outlineLevel="1">
      <c r="A227" s="183"/>
      <c r="B227" s="183"/>
      <c r="C227" s="191" t="s">
        <v>378</v>
      </c>
      <c r="D227" s="192"/>
      <c r="E227" s="193">
        <v>13.68</v>
      </c>
      <c r="F227" s="187"/>
      <c r="G227" s="187">
        <f>F227*E227</f>
        <v>0</v>
      </c>
      <c r="H227" s="187"/>
      <c r="I227" s="187"/>
      <c r="J227" s="187"/>
      <c r="K227" s="187"/>
      <c r="L227" s="187"/>
      <c r="M227" s="187"/>
      <c r="N227" s="188"/>
      <c r="O227" s="188"/>
      <c r="P227" s="188"/>
      <c r="Q227" s="188"/>
      <c r="R227" s="188"/>
      <c r="S227" s="188"/>
      <c r="T227" s="189"/>
      <c r="U227" s="188"/>
      <c r="V227" s="190"/>
      <c r="W227" s="190"/>
      <c r="X227" s="190"/>
      <c r="Y227" s="190"/>
      <c r="Z227" s="190"/>
      <c r="AA227" s="190"/>
      <c r="AB227" s="190"/>
      <c r="AC227" s="190"/>
      <c r="AD227" s="190"/>
      <c r="AE227" s="190" t="s">
        <v>150</v>
      </c>
      <c r="AF227" s="190">
        <v>0</v>
      </c>
      <c r="AG227" s="190"/>
      <c r="AH227" s="190"/>
      <c r="AI227" s="190"/>
      <c r="AJ227" s="190"/>
      <c r="AK227" s="190"/>
      <c r="AL227" s="190"/>
      <c r="AM227" s="190"/>
      <c r="AN227" s="190"/>
      <c r="AO227" s="190"/>
      <c r="AP227" s="190"/>
      <c r="AQ227" s="190"/>
      <c r="AR227" s="190"/>
      <c r="AS227" s="190"/>
      <c r="AT227" s="190"/>
      <c r="AU227" s="190"/>
      <c r="AV227" s="190"/>
      <c r="AW227" s="190"/>
      <c r="AX227" s="190"/>
      <c r="AY227" s="190"/>
      <c r="AZ227" s="190"/>
      <c r="BA227" s="190"/>
      <c r="BB227" s="190"/>
      <c r="BC227" s="190"/>
      <c r="BD227" s="190"/>
      <c r="BE227" s="190"/>
      <c r="BF227" s="190"/>
      <c r="BG227" s="190"/>
      <c r="BH227" s="190"/>
    </row>
    <row r="228" spans="1:60" ht="22.5" outlineLevel="1">
      <c r="A228" s="183"/>
      <c r="B228" s="183"/>
      <c r="C228" s="191" t="s">
        <v>379</v>
      </c>
      <c r="D228" s="192"/>
      <c r="E228" s="193">
        <v>19.11</v>
      </c>
      <c r="F228" s="187"/>
      <c r="G228" s="187">
        <f>F228*E228</f>
        <v>0</v>
      </c>
      <c r="H228" s="187"/>
      <c r="I228" s="187"/>
      <c r="J228" s="187"/>
      <c r="K228" s="187"/>
      <c r="L228" s="187"/>
      <c r="M228" s="187"/>
      <c r="N228" s="188"/>
      <c r="O228" s="188"/>
      <c r="P228" s="188"/>
      <c r="Q228" s="188"/>
      <c r="R228" s="188"/>
      <c r="S228" s="188"/>
      <c r="T228" s="189"/>
      <c r="U228" s="188"/>
      <c r="V228" s="190"/>
      <c r="W228" s="190"/>
      <c r="X228" s="190"/>
      <c r="Y228" s="190"/>
      <c r="Z228" s="190"/>
      <c r="AA228" s="190"/>
      <c r="AB228" s="190"/>
      <c r="AC228" s="190"/>
      <c r="AD228" s="190"/>
      <c r="AE228" s="190" t="s">
        <v>150</v>
      </c>
      <c r="AF228" s="190">
        <v>0</v>
      </c>
      <c r="AG228" s="190"/>
      <c r="AH228" s="190"/>
      <c r="AI228" s="190"/>
      <c r="AJ228" s="190"/>
      <c r="AK228" s="190"/>
      <c r="AL228" s="190"/>
      <c r="AM228" s="190"/>
      <c r="AN228" s="190"/>
      <c r="AO228" s="190"/>
      <c r="AP228" s="190"/>
      <c r="AQ228" s="190"/>
      <c r="AR228" s="190"/>
      <c r="AS228" s="190"/>
      <c r="AT228" s="190"/>
      <c r="AU228" s="190"/>
      <c r="AV228" s="190"/>
      <c r="AW228" s="190"/>
      <c r="AX228" s="190"/>
      <c r="AY228" s="190"/>
      <c r="AZ228" s="190"/>
      <c r="BA228" s="190"/>
      <c r="BB228" s="190"/>
      <c r="BC228" s="190"/>
      <c r="BD228" s="190"/>
      <c r="BE228" s="190"/>
      <c r="BF228" s="190"/>
      <c r="BG228" s="190"/>
      <c r="BH228" s="190"/>
    </row>
    <row r="229" spans="1:60" ht="12.75" outlineLevel="1">
      <c r="A229" s="183"/>
      <c r="B229" s="183"/>
      <c r="C229" s="191" t="s">
        <v>380</v>
      </c>
      <c r="D229" s="192"/>
      <c r="E229" s="193">
        <v>8.37</v>
      </c>
      <c r="F229" s="187"/>
      <c r="G229" s="187">
        <f>F229*E229</f>
        <v>0</v>
      </c>
      <c r="H229" s="187"/>
      <c r="I229" s="187"/>
      <c r="J229" s="187"/>
      <c r="K229" s="187"/>
      <c r="L229" s="187"/>
      <c r="M229" s="187"/>
      <c r="N229" s="188"/>
      <c r="O229" s="188"/>
      <c r="P229" s="188"/>
      <c r="Q229" s="188"/>
      <c r="R229" s="188"/>
      <c r="S229" s="188"/>
      <c r="T229" s="189"/>
      <c r="U229" s="188"/>
      <c r="V229" s="190"/>
      <c r="W229" s="190"/>
      <c r="X229" s="190"/>
      <c r="Y229" s="190"/>
      <c r="Z229" s="190"/>
      <c r="AA229" s="190"/>
      <c r="AB229" s="190"/>
      <c r="AC229" s="190"/>
      <c r="AD229" s="190"/>
      <c r="AE229" s="190" t="s">
        <v>150</v>
      </c>
      <c r="AF229" s="190">
        <v>0</v>
      </c>
      <c r="AG229" s="190"/>
      <c r="AH229" s="190"/>
      <c r="AI229" s="190"/>
      <c r="AJ229" s="190"/>
      <c r="AK229" s="190"/>
      <c r="AL229" s="190"/>
      <c r="AM229" s="190"/>
      <c r="AN229" s="190"/>
      <c r="AO229" s="190"/>
      <c r="AP229" s="190"/>
      <c r="AQ229" s="190"/>
      <c r="AR229" s="190"/>
      <c r="AS229" s="190"/>
      <c r="AT229" s="190"/>
      <c r="AU229" s="190"/>
      <c r="AV229" s="190"/>
      <c r="AW229" s="190"/>
      <c r="AX229" s="190"/>
      <c r="AY229" s="190"/>
      <c r="AZ229" s="190"/>
      <c r="BA229" s="190"/>
      <c r="BB229" s="190"/>
      <c r="BC229" s="190"/>
      <c r="BD229" s="190"/>
      <c r="BE229" s="190"/>
      <c r="BF229" s="190"/>
      <c r="BG229" s="190"/>
      <c r="BH229" s="190"/>
    </row>
    <row r="230" spans="1:60" ht="12.75" outlineLevel="1">
      <c r="A230" s="183"/>
      <c r="B230" s="183"/>
      <c r="C230" s="191" t="s">
        <v>381</v>
      </c>
      <c r="D230" s="192"/>
      <c r="E230" s="193">
        <v>23.587</v>
      </c>
      <c r="F230" s="187"/>
      <c r="G230" s="187">
        <f>F230*E230</f>
        <v>0</v>
      </c>
      <c r="H230" s="187"/>
      <c r="I230" s="187"/>
      <c r="J230" s="187"/>
      <c r="K230" s="187"/>
      <c r="L230" s="187"/>
      <c r="M230" s="187"/>
      <c r="N230" s="188"/>
      <c r="O230" s="188"/>
      <c r="P230" s="188"/>
      <c r="Q230" s="188"/>
      <c r="R230" s="188"/>
      <c r="S230" s="188"/>
      <c r="T230" s="189"/>
      <c r="U230" s="188"/>
      <c r="V230" s="190"/>
      <c r="W230" s="190"/>
      <c r="X230" s="190"/>
      <c r="Y230" s="190"/>
      <c r="Z230" s="190"/>
      <c r="AA230" s="190"/>
      <c r="AB230" s="190"/>
      <c r="AC230" s="190"/>
      <c r="AD230" s="190"/>
      <c r="AE230" s="190" t="s">
        <v>150</v>
      </c>
      <c r="AF230" s="190">
        <v>0</v>
      </c>
      <c r="AG230" s="190"/>
      <c r="AH230" s="190"/>
      <c r="AI230" s="190"/>
      <c r="AJ230" s="190"/>
      <c r="AK230" s="190"/>
      <c r="AL230" s="190"/>
      <c r="AM230" s="190"/>
      <c r="AN230" s="190"/>
      <c r="AO230" s="190"/>
      <c r="AP230" s="190"/>
      <c r="AQ230" s="190"/>
      <c r="AR230" s="190"/>
      <c r="AS230" s="190"/>
      <c r="AT230" s="190"/>
      <c r="AU230" s="190"/>
      <c r="AV230" s="190"/>
      <c r="AW230" s="190"/>
      <c r="AX230" s="190"/>
      <c r="AY230" s="190"/>
      <c r="AZ230" s="190"/>
      <c r="BA230" s="190"/>
      <c r="BB230" s="190"/>
      <c r="BC230" s="190"/>
      <c r="BD230" s="190"/>
      <c r="BE230" s="190"/>
      <c r="BF230" s="190"/>
      <c r="BG230" s="190"/>
      <c r="BH230" s="190"/>
    </row>
    <row r="231" spans="1:60" ht="12.75" outlineLevel="1">
      <c r="A231" s="183"/>
      <c r="B231" s="183"/>
      <c r="C231" s="191" t="s">
        <v>382</v>
      </c>
      <c r="D231" s="192"/>
      <c r="E231" s="193">
        <v>12.89</v>
      </c>
      <c r="F231" s="187"/>
      <c r="G231" s="187">
        <f>F231*E231</f>
        <v>0</v>
      </c>
      <c r="H231" s="187"/>
      <c r="I231" s="187"/>
      <c r="J231" s="187"/>
      <c r="K231" s="187"/>
      <c r="L231" s="187"/>
      <c r="M231" s="187"/>
      <c r="N231" s="188"/>
      <c r="O231" s="188"/>
      <c r="P231" s="188"/>
      <c r="Q231" s="188"/>
      <c r="R231" s="188"/>
      <c r="S231" s="188"/>
      <c r="T231" s="189"/>
      <c r="U231" s="188"/>
      <c r="V231" s="190"/>
      <c r="W231" s="190"/>
      <c r="X231" s="190"/>
      <c r="Y231" s="190"/>
      <c r="Z231" s="190"/>
      <c r="AA231" s="190"/>
      <c r="AB231" s="190"/>
      <c r="AC231" s="190"/>
      <c r="AD231" s="190"/>
      <c r="AE231" s="190" t="s">
        <v>150</v>
      </c>
      <c r="AF231" s="190">
        <v>0</v>
      </c>
      <c r="AG231" s="190"/>
      <c r="AH231" s="190"/>
      <c r="AI231" s="190"/>
      <c r="AJ231" s="190"/>
      <c r="AK231" s="190"/>
      <c r="AL231" s="190"/>
      <c r="AM231" s="190"/>
      <c r="AN231" s="190"/>
      <c r="AO231" s="190"/>
      <c r="AP231" s="190"/>
      <c r="AQ231" s="190"/>
      <c r="AR231" s="190"/>
      <c r="AS231" s="190"/>
      <c r="AT231" s="190"/>
      <c r="AU231" s="190"/>
      <c r="AV231" s="190"/>
      <c r="AW231" s="190"/>
      <c r="AX231" s="190"/>
      <c r="AY231" s="190"/>
      <c r="AZ231" s="190"/>
      <c r="BA231" s="190"/>
      <c r="BB231" s="190"/>
      <c r="BC231" s="190"/>
      <c r="BD231" s="190"/>
      <c r="BE231" s="190"/>
      <c r="BF231" s="190"/>
      <c r="BG231" s="190"/>
      <c r="BH231" s="190"/>
    </row>
    <row r="232" spans="1:60" ht="12.75" outlineLevel="1">
      <c r="A232" s="183"/>
      <c r="B232" s="183"/>
      <c r="C232" s="191" t="s">
        <v>383</v>
      </c>
      <c r="D232" s="192"/>
      <c r="E232" s="193">
        <v>12.36</v>
      </c>
      <c r="F232" s="187"/>
      <c r="G232" s="187">
        <f>F232*E232</f>
        <v>0</v>
      </c>
      <c r="H232" s="187"/>
      <c r="I232" s="187"/>
      <c r="J232" s="187"/>
      <c r="K232" s="187"/>
      <c r="L232" s="187"/>
      <c r="M232" s="187"/>
      <c r="N232" s="188"/>
      <c r="O232" s="188"/>
      <c r="P232" s="188"/>
      <c r="Q232" s="188"/>
      <c r="R232" s="188"/>
      <c r="S232" s="188"/>
      <c r="T232" s="189"/>
      <c r="U232" s="188"/>
      <c r="V232" s="190"/>
      <c r="W232" s="190"/>
      <c r="X232" s="190"/>
      <c r="Y232" s="190"/>
      <c r="Z232" s="190"/>
      <c r="AA232" s="190"/>
      <c r="AB232" s="190"/>
      <c r="AC232" s="190"/>
      <c r="AD232" s="190"/>
      <c r="AE232" s="190" t="s">
        <v>150</v>
      </c>
      <c r="AF232" s="190">
        <v>0</v>
      </c>
      <c r="AG232" s="190"/>
      <c r="AH232" s="190"/>
      <c r="AI232" s="190"/>
      <c r="AJ232" s="190"/>
      <c r="AK232" s="190"/>
      <c r="AL232" s="190"/>
      <c r="AM232" s="190"/>
      <c r="AN232" s="190"/>
      <c r="AO232" s="190"/>
      <c r="AP232" s="190"/>
      <c r="AQ232" s="190"/>
      <c r="AR232" s="190"/>
      <c r="AS232" s="190"/>
      <c r="AT232" s="190"/>
      <c r="AU232" s="190"/>
      <c r="AV232" s="190"/>
      <c r="AW232" s="190"/>
      <c r="AX232" s="190"/>
      <c r="AY232" s="190"/>
      <c r="AZ232" s="190"/>
      <c r="BA232" s="190"/>
      <c r="BB232" s="190"/>
      <c r="BC232" s="190"/>
      <c r="BD232" s="190"/>
      <c r="BE232" s="190"/>
      <c r="BF232" s="190"/>
      <c r="BG232" s="190"/>
      <c r="BH232" s="190"/>
    </row>
    <row r="233" spans="1:60" ht="12.75" outlineLevel="1">
      <c r="A233" s="183"/>
      <c r="B233" s="183"/>
      <c r="C233" s="191" t="s">
        <v>384</v>
      </c>
      <c r="D233" s="192"/>
      <c r="E233" s="193">
        <v>17.71</v>
      </c>
      <c r="F233" s="187"/>
      <c r="G233" s="187">
        <f>F233*E233</f>
        <v>0</v>
      </c>
      <c r="H233" s="187"/>
      <c r="I233" s="187"/>
      <c r="J233" s="187"/>
      <c r="K233" s="187"/>
      <c r="L233" s="187"/>
      <c r="M233" s="187"/>
      <c r="N233" s="188"/>
      <c r="O233" s="188"/>
      <c r="P233" s="188"/>
      <c r="Q233" s="188"/>
      <c r="R233" s="188"/>
      <c r="S233" s="188"/>
      <c r="T233" s="189"/>
      <c r="U233" s="188"/>
      <c r="V233" s="190"/>
      <c r="W233" s="190"/>
      <c r="X233" s="190"/>
      <c r="Y233" s="190"/>
      <c r="Z233" s="190"/>
      <c r="AA233" s="190"/>
      <c r="AB233" s="190"/>
      <c r="AC233" s="190"/>
      <c r="AD233" s="190"/>
      <c r="AE233" s="190" t="s">
        <v>150</v>
      </c>
      <c r="AF233" s="190">
        <v>0</v>
      </c>
      <c r="AG233" s="190"/>
      <c r="AH233" s="190"/>
      <c r="AI233" s="190"/>
      <c r="AJ233" s="190"/>
      <c r="AK233" s="190"/>
      <c r="AL233" s="190"/>
      <c r="AM233" s="190"/>
      <c r="AN233" s="190"/>
      <c r="AO233" s="190"/>
      <c r="AP233" s="190"/>
      <c r="AQ233" s="190"/>
      <c r="AR233" s="190"/>
      <c r="AS233" s="190"/>
      <c r="AT233" s="190"/>
      <c r="AU233" s="190"/>
      <c r="AV233" s="190"/>
      <c r="AW233" s="190"/>
      <c r="AX233" s="190"/>
      <c r="AY233" s="190"/>
      <c r="AZ233" s="190"/>
      <c r="BA233" s="190"/>
      <c r="BB233" s="190"/>
      <c r="BC233" s="190"/>
      <c r="BD233" s="190"/>
      <c r="BE233" s="190"/>
      <c r="BF233" s="190"/>
      <c r="BG233" s="190"/>
      <c r="BH233" s="190"/>
    </row>
    <row r="234" spans="1:60" ht="12.75" outlineLevel="1">
      <c r="A234" s="183">
        <v>75</v>
      </c>
      <c r="B234" s="183" t="s">
        <v>385</v>
      </c>
      <c r="C234" s="184" t="s">
        <v>386</v>
      </c>
      <c r="D234" s="185" t="s">
        <v>164</v>
      </c>
      <c r="E234" s="186">
        <v>120</v>
      </c>
      <c r="F234" s="187"/>
      <c r="G234" s="187">
        <f>F234*E234</f>
        <v>0</v>
      </c>
      <c r="H234" s="187">
        <v>8.45</v>
      </c>
      <c r="I234" s="187">
        <f>ROUND(E234*H234,2)</f>
        <v>1014</v>
      </c>
      <c r="J234" s="187">
        <v>91.55</v>
      </c>
      <c r="K234" s="187">
        <f>ROUND(E234*J234,2)</f>
        <v>10986</v>
      </c>
      <c r="L234" s="187">
        <v>21</v>
      </c>
      <c r="M234" s="187">
        <f>G234*(1+L234/100)</f>
        <v>0</v>
      </c>
      <c r="N234" s="188">
        <v>3E-05</v>
      </c>
      <c r="O234" s="188">
        <f>ROUND(E234*N234,5)</f>
        <v>0.0036</v>
      </c>
      <c r="P234" s="188">
        <v>0</v>
      </c>
      <c r="Q234" s="188">
        <f>ROUND(E234*P234,5)</f>
        <v>0</v>
      </c>
      <c r="R234" s="188"/>
      <c r="S234" s="188"/>
      <c r="T234" s="189">
        <v>0.1372</v>
      </c>
      <c r="U234" s="188">
        <f>ROUND(E234*T234,2)</f>
        <v>16.46</v>
      </c>
      <c r="V234" s="190"/>
      <c r="W234" s="190"/>
      <c r="X234" s="190"/>
      <c r="Y234" s="190"/>
      <c r="Z234" s="190"/>
      <c r="AA234" s="190"/>
      <c r="AB234" s="190"/>
      <c r="AC234" s="190"/>
      <c r="AD234" s="190"/>
      <c r="AE234" s="190" t="s">
        <v>141</v>
      </c>
      <c r="AF234" s="190"/>
      <c r="AG234" s="190"/>
      <c r="AH234" s="190"/>
      <c r="AI234" s="190"/>
      <c r="AJ234" s="190"/>
      <c r="AK234" s="190"/>
      <c r="AL234" s="190"/>
      <c r="AM234" s="190"/>
      <c r="AN234" s="190"/>
      <c r="AO234" s="190"/>
      <c r="AP234" s="190"/>
      <c r="AQ234" s="190"/>
      <c r="AR234" s="190"/>
      <c r="AS234" s="190"/>
      <c r="AT234" s="190"/>
      <c r="AU234" s="190"/>
      <c r="AV234" s="190"/>
      <c r="AW234" s="190"/>
      <c r="AX234" s="190"/>
      <c r="AY234" s="190"/>
      <c r="AZ234" s="190"/>
      <c r="BA234" s="190"/>
      <c r="BB234" s="190"/>
      <c r="BC234" s="190"/>
      <c r="BD234" s="190"/>
      <c r="BE234" s="190"/>
      <c r="BF234" s="190"/>
      <c r="BG234" s="190"/>
      <c r="BH234" s="190"/>
    </row>
    <row r="235" spans="1:60" ht="22.5" outlineLevel="1">
      <c r="A235" s="183">
        <v>76</v>
      </c>
      <c r="B235" s="183" t="s">
        <v>387</v>
      </c>
      <c r="C235" s="184" t="s">
        <v>388</v>
      </c>
      <c r="D235" s="185" t="s">
        <v>153</v>
      </c>
      <c r="E235" s="186">
        <f>E236</f>
        <v>127.6</v>
      </c>
      <c r="F235" s="187"/>
      <c r="G235" s="187">
        <f>F235*E235</f>
        <v>0</v>
      </c>
      <c r="H235" s="187">
        <v>40.09</v>
      </c>
      <c r="I235" s="187">
        <f>ROUND(E235*H235,2)</f>
        <v>5115.48</v>
      </c>
      <c r="J235" s="187">
        <v>215.41</v>
      </c>
      <c r="K235" s="187">
        <f>ROUND(E235*J235,2)</f>
        <v>27486.32</v>
      </c>
      <c r="L235" s="187">
        <v>21</v>
      </c>
      <c r="M235" s="187">
        <f>G235*(1+L235/100)</f>
        <v>0</v>
      </c>
      <c r="N235" s="188">
        <v>0.00033</v>
      </c>
      <c r="O235" s="188">
        <f>ROUND(E235*N235,5)</f>
        <v>0.04211</v>
      </c>
      <c r="P235" s="188">
        <v>0</v>
      </c>
      <c r="Q235" s="188">
        <f>ROUND(E235*P235,5)</f>
        <v>0</v>
      </c>
      <c r="R235" s="188"/>
      <c r="S235" s="188"/>
      <c r="T235" s="189">
        <v>0.45</v>
      </c>
      <c r="U235" s="188">
        <f>ROUND(E235*T235,2)</f>
        <v>57.42</v>
      </c>
      <c r="V235" s="190"/>
      <c r="W235" s="190"/>
      <c r="X235" s="190"/>
      <c r="Y235" s="190"/>
      <c r="Z235" s="190"/>
      <c r="AA235" s="190"/>
      <c r="AB235" s="190"/>
      <c r="AC235" s="190"/>
      <c r="AD235" s="190"/>
      <c r="AE235" s="190" t="s">
        <v>141</v>
      </c>
      <c r="AF235" s="190"/>
      <c r="AG235" s="190"/>
      <c r="AH235" s="190"/>
      <c r="AI235" s="190"/>
      <c r="AJ235" s="190"/>
      <c r="AK235" s="190"/>
      <c r="AL235" s="190"/>
      <c r="AM235" s="190"/>
      <c r="AN235" s="190"/>
      <c r="AO235" s="190"/>
      <c r="AP235" s="190"/>
      <c r="AQ235" s="190"/>
      <c r="AR235" s="190"/>
      <c r="AS235" s="190"/>
      <c r="AT235" s="190"/>
      <c r="AU235" s="190"/>
      <c r="AV235" s="190"/>
      <c r="AW235" s="190"/>
      <c r="AX235" s="190"/>
      <c r="AY235" s="190"/>
      <c r="AZ235" s="190"/>
      <c r="BA235" s="190"/>
      <c r="BB235" s="190"/>
      <c r="BC235" s="190"/>
      <c r="BD235" s="190"/>
      <c r="BE235" s="190"/>
      <c r="BF235" s="190"/>
      <c r="BG235" s="190"/>
      <c r="BH235" s="190"/>
    </row>
    <row r="236" spans="1:60" ht="12.75" outlineLevel="1">
      <c r="A236" s="183"/>
      <c r="B236" s="183"/>
      <c r="C236" s="191">
        <f>23.65+18.05+5.35+37+11.7+10.65+21.2</f>
        <v>127.6</v>
      </c>
      <c r="D236" s="192"/>
      <c r="E236" s="193">
        <f>C236</f>
        <v>127.6</v>
      </c>
      <c r="F236" s="187"/>
      <c r="G236" s="187">
        <f>F236*E236</f>
        <v>0</v>
      </c>
      <c r="H236" s="187"/>
      <c r="I236" s="187"/>
      <c r="J236" s="187"/>
      <c r="K236" s="187"/>
      <c r="L236" s="187"/>
      <c r="M236" s="187"/>
      <c r="N236" s="188"/>
      <c r="O236" s="188"/>
      <c r="P236" s="188"/>
      <c r="Q236" s="188"/>
      <c r="R236" s="188"/>
      <c r="S236" s="188"/>
      <c r="T236" s="189"/>
      <c r="U236" s="188"/>
      <c r="V236" s="190"/>
      <c r="W236" s="190"/>
      <c r="X236" s="190"/>
      <c r="Y236" s="190"/>
      <c r="Z236" s="190"/>
      <c r="AA236" s="190"/>
      <c r="AB236" s="190"/>
      <c r="AC236" s="190"/>
      <c r="AD236" s="190"/>
      <c r="AE236" s="190" t="s">
        <v>150</v>
      </c>
      <c r="AF236" s="190">
        <v>0</v>
      </c>
      <c r="AG236" s="190"/>
      <c r="AH236" s="190"/>
      <c r="AI236" s="190"/>
      <c r="AJ236" s="190"/>
      <c r="AK236" s="190"/>
      <c r="AL236" s="190"/>
      <c r="AM236" s="190"/>
      <c r="AN236" s="190"/>
      <c r="AO236" s="190"/>
      <c r="AP236" s="190"/>
      <c r="AQ236" s="190"/>
      <c r="AR236" s="190"/>
      <c r="AS236" s="190"/>
      <c r="AT236" s="190"/>
      <c r="AU236" s="190"/>
      <c r="AV236" s="190"/>
      <c r="AW236" s="190"/>
      <c r="AX236" s="190"/>
      <c r="AY236" s="190"/>
      <c r="AZ236" s="190"/>
      <c r="BA236" s="190"/>
      <c r="BB236" s="190"/>
      <c r="BC236" s="190"/>
      <c r="BD236" s="190"/>
      <c r="BE236" s="190"/>
      <c r="BF236" s="190"/>
      <c r="BG236" s="190"/>
      <c r="BH236" s="190"/>
    </row>
    <row r="237" spans="1:60" ht="12.75" outlineLevel="1">
      <c r="A237" s="183">
        <v>77</v>
      </c>
      <c r="B237" s="183" t="s">
        <v>389</v>
      </c>
      <c r="C237" s="184" t="s">
        <v>390</v>
      </c>
      <c r="D237" s="185" t="s">
        <v>153</v>
      </c>
      <c r="E237" s="186">
        <v>135</v>
      </c>
      <c r="F237" s="187"/>
      <c r="G237" s="187">
        <f>F237*E237</f>
        <v>0</v>
      </c>
      <c r="H237" s="187">
        <v>40.09</v>
      </c>
      <c r="I237" s="187">
        <f>ROUND(E237*H237,2)</f>
        <v>5412.15</v>
      </c>
      <c r="J237" s="187">
        <v>559.91</v>
      </c>
      <c r="K237" s="187">
        <f>ROUND(E237*J237,2)</f>
        <v>75587.85</v>
      </c>
      <c r="L237" s="187">
        <v>21</v>
      </c>
      <c r="M237" s="187">
        <f>G237*(1+L237/100)</f>
        <v>0</v>
      </c>
      <c r="N237" s="188">
        <v>0.00033</v>
      </c>
      <c r="O237" s="188">
        <f>ROUND(E237*N237,5)</f>
        <v>0.04455</v>
      </c>
      <c r="P237" s="188">
        <v>0</v>
      </c>
      <c r="Q237" s="188">
        <f>ROUND(E237*P237,5)</f>
        <v>0</v>
      </c>
      <c r="R237" s="188"/>
      <c r="S237" s="188"/>
      <c r="T237" s="189">
        <v>0.45</v>
      </c>
      <c r="U237" s="188">
        <f>ROUND(E237*T237,2)</f>
        <v>60.75</v>
      </c>
      <c r="V237" s="190"/>
      <c r="W237" s="190"/>
      <c r="X237" s="190"/>
      <c r="Y237" s="190"/>
      <c r="Z237" s="190"/>
      <c r="AA237" s="190"/>
      <c r="AB237" s="190"/>
      <c r="AC237" s="190"/>
      <c r="AD237" s="190"/>
      <c r="AE237" s="190" t="s">
        <v>141</v>
      </c>
      <c r="AF237" s="190"/>
      <c r="AG237" s="190"/>
      <c r="AH237" s="190"/>
      <c r="AI237" s="190"/>
      <c r="AJ237" s="190"/>
      <c r="AK237" s="190"/>
      <c r="AL237" s="190"/>
      <c r="AM237" s="190"/>
      <c r="AN237" s="190"/>
      <c r="AO237" s="190"/>
      <c r="AP237" s="190"/>
      <c r="AQ237" s="190"/>
      <c r="AR237" s="190"/>
      <c r="AS237" s="190"/>
      <c r="AT237" s="190"/>
      <c r="AU237" s="190"/>
      <c r="AV237" s="190"/>
      <c r="AW237" s="190"/>
      <c r="AX237" s="190"/>
      <c r="AY237" s="190"/>
      <c r="AZ237" s="190"/>
      <c r="BA237" s="190"/>
      <c r="BB237" s="190"/>
      <c r="BC237" s="190"/>
      <c r="BD237" s="190"/>
      <c r="BE237" s="190"/>
      <c r="BF237" s="190"/>
      <c r="BG237" s="190"/>
      <c r="BH237" s="190"/>
    </row>
    <row r="238" spans="1:60" ht="12.75" outlineLevel="1">
      <c r="A238" s="183"/>
      <c r="B238" s="183"/>
      <c r="C238" s="191">
        <v>135</v>
      </c>
      <c r="D238" s="192"/>
      <c r="E238" s="193">
        <v>135</v>
      </c>
      <c r="F238" s="187"/>
      <c r="G238" s="187">
        <f>F238*E238</f>
        <v>0</v>
      </c>
      <c r="H238" s="187"/>
      <c r="I238" s="187"/>
      <c r="J238" s="187"/>
      <c r="K238" s="187"/>
      <c r="L238" s="187"/>
      <c r="M238" s="187"/>
      <c r="N238" s="188"/>
      <c r="O238" s="188"/>
      <c r="P238" s="188"/>
      <c r="Q238" s="188"/>
      <c r="R238" s="188"/>
      <c r="S238" s="188"/>
      <c r="T238" s="189"/>
      <c r="U238" s="188"/>
      <c r="V238" s="190"/>
      <c r="W238" s="190"/>
      <c r="X238" s="190"/>
      <c r="Y238" s="190"/>
      <c r="Z238" s="190"/>
      <c r="AA238" s="190"/>
      <c r="AB238" s="190"/>
      <c r="AC238" s="190"/>
      <c r="AD238" s="190"/>
      <c r="AE238" s="190" t="s">
        <v>150</v>
      </c>
      <c r="AF238" s="190">
        <v>0</v>
      </c>
      <c r="AG238" s="190"/>
      <c r="AH238" s="190"/>
      <c r="AI238" s="190"/>
      <c r="AJ238" s="190"/>
      <c r="AK238" s="190"/>
      <c r="AL238" s="190"/>
      <c r="AM238" s="190"/>
      <c r="AN238" s="190"/>
      <c r="AO238" s="190"/>
      <c r="AP238" s="190"/>
      <c r="AQ238" s="190"/>
      <c r="AR238" s="190"/>
      <c r="AS238" s="190"/>
      <c r="AT238" s="190"/>
      <c r="AU238" s="190"/>
      <c r="AV238" s="190"/>
      <c r="AW238" s="190"/>
      <c r="AX238" s="190"/>
      <c r="AY238" s="190"/>
      <c r="AZ238" s="190"/>
      <c r="BA238" s="190"/>
      <c r="BB238" s="190"/>
      <c r="BC238" s="190"/>
      <c r="BD238" s="190"/>
      <c r="BE238" s="190"/>
      <c r="BF238" s="190"/>
      <c r="BG238" s="190"/>
      <c r="BH238" s="190"/>
    </row>
    <row r="239" spans="1:60" ht="12.75" outlineLevel="1">
      <c r="A239" s="183">
        <v>78</v>
      </c>
      <c r="B239" s="183" t="s">
        <v>391</v>
      </c>
      <c r="C239" s="184" t="s">
        <v>392</v>
      </c>
      <c r="D239" s="185" t="s">
        <v>153</v>
      </c>
      <c r="E239" s="186">
        <v>0</v>
      </c>
      <c r="F239" s="187"/>
      <c r="G239" s="187">
        <f>F239*E239</f>
        <v>0</v>
      </c>
      <c r="H239" s="187">
        <v>40.09</v>
      </c>
      <c r="I239" s="187">
        <f>ROUND(E239*H239,2)</f>
        <v>0</v>
      </c>
      <c r="J239" s="187">
        <v>859.91</v>
      </c>
      <c r="K239" s="187">
        <f>ROUND(E239*J239,2)</f>
        <v>0</v>
      </c>
      <c r="L239" s="187">
        <v>21</v>
      </c>
      <c r="M239" s="187">
        <f>G239*(1+L239/100)</f>
        <v>0</v>
      </c>
      <c r="N239" s="188">
        <v>0.00033</v>
      </c>
      <c r="O239" s="188">
        <f>ROUND(E239*N239,5)</f>
        <v>0</v>
      </c>
      <c r="P239" s="188">
        <v>0</v>
      </c>
      <c r="Q239" s="188">
        <f>ROUND(E239*P239,5)</f>
        <v>0</v>
      </c>
      <c r="R239" s="188"/>
      <c r="S239" s="188"/>
      <c r="T239" s="189">
        <v>0.45</v>
      </c>
      <c r="U239" s="188">
        <f>ROUND(E239*T239,2)</f>
        <v>0</v>
      </c>
      <c r="V239" s="190"/>
      <c r="W239" s="190"/>
      <c r="X239" s="190"/>
      <c r="Y239" s="190"/>
      <c r="Z239" s="190"/>
      <c r="AA239" s="190"/>
      <c r="AB239" s="190"/>
      <c r="AC239" s="190"/>
      <c r="AD239" s="190"/>
      <c r="AE239" s="190" t="s">
        <v>141</v>
      </c>
      <c r="AF239" s="190"/>
      <c r="AG239" s="190"/>
      <c r="AH239" s="190"/>
      <c r="AI239" s="190"/>
      <c r="AJ239" s="190"/>
      <c r="AK239" s="190"/>
      <c r="AL239" s="190"/>
      <c r="AM239" s="190"/>
      <c r="AN239" s="190"/>
      <c r="AO239" s="190"/>
      <c r="AP239" s="190"/>
      <c r="AQ239" s="190"/>
      <c r="AR239" s="190"/>
      <c r="AS239" s="190"/>
      <c r="AT239" s="190"/>
      <c r="AU239" s="190"/>
      <c r="AV239" s="190"/>
      <c r="AW239" s="190"/>
      <c r="AX239" s="190"/>
      <c r="AY239" s="190"/>
      <c r="AZ239" s="190"/>
      <c r="BA239" s="190"/>
      <c r="BB239" s="190"/>
      <c r="BC239" s="190"/>
      <c r="BD239" s="190"/>
      <c r="BE239" s="190"/>
      <c r="BF239" s="190"/>
      <c r="BG239" s="190"/>
      <c r="BH239" s="190"/>
    </row>
    <row r="240" spans="1:60" ht="22.5" outlineLevel="1">
      <c r="A240" s="183">
        <v>79</v>
      </c>
      <c r="B240" s="183" t="s">
        <v>393</v>
      </c>
      <c r="C240" s="184" t="s">
        <v>394</v>
      </c>
      <c r="D240" s="185" t="s">
        <v>153</v>
      </c>
      <c r="E240" s="186">
        <f>E241</f>
        <v>79.5</v>
      </c>
      <c r="F240" s="187"/>
      <c r="G240" s="187">
        <f>F240*E240</f>
        <v>0</v>
      </c>
      <c r="H240" s="187">
        <v>67.29</v>
      </c>
      <c r="I240" s="187">
        <f>ROUND(E240*H240,2)</f>
        <v>5349.56</v>
      </c>
      <c r="J240" s="187">
        <v>103.71</v>
      </c>
      <c r="K240" s="187">
        <f>ROUND(E240*J240,2)</f>
        <v>8244.95</v>
      </c>
      <c r="L240" s="187">
        <v>21</v>
      </c>
      <c r="M240" s="187">
        <f>G240*(1+L240/100)</f>
        <v>0</v>
      </c>
      <c r="N240" s="188">
        <v>0.00025</v>
      </c>
      <c r="O240" s="188">
        <f>ROUND(E240*N240,5)</f>
        <v>0.01988</v>
      </c>
      <c r="P240" s="188">
        <v>0</v>
      </c>
      <c r="Q240" s="188">
        <f>ROUND(E240*P240,5)</f>
        <v>0</v>
      </c>
      <c r="R240" s="188"/>
      <c r="S240" s="188"/>
      <c r="T240" s="189">
        <v>0.21666</v>
      </c>
      <c r="U240" s="188">
        <f>ROUND(E240*T240,2)</f>
        <v>17.22</v>
      </c>
      <c r="V240" s="190"/>
      <c r="W240" s="190"/>
      <c r="X240" s="190"/>
      <c r="Y240" s="190"/>
      <c r="Z240" s="190"/>
      <c r="AA240" s="190"/>
      <c r="AB240" s="190"/>
      <c r="AC240" s="190"/>
      <c r="AD240" s="190"/>
      <c r="AE240" s="190" t="s">
        <v>141</v>
      </c>
      <c r="AF240" s="190"/>
      <c r="AG240" s="190"/>
      <c r="AH240" s="190"/>
      <c r="AI240" s="190"/>
      <c r="AJ240" s="190"/>
      <c r="AK240" s="190"/>
      <c r="AL240" s="190"/>
      <c r="AM240" s="190"/>
      <c r="AN240" s="190"/>
      <c r="AO240" s="190"/>
      <c r="AP240" s="190"/>
      <c r="AQ240" s="190"/>
      <c r="AR240" s="190"/>
      <c r="AS240" s="190"/>
      <c r="AT240" s="190"/>
      <c r="AU240" s="190"/>
      <c r="AV240" s="190"/>
      <c r="AW240" s="190"/>
      <c r="AX240" s="190"/>
      <c r="AY240" s="190"/>
      <c r="AZ240" s="190"/>
      <c r="BA240" s="190"/>
      <c r="BB240" s="190"/>
      <c r="BC240" s="190"/>
      <c r="BD240" s="190"/>
      <c r="BE240" s="190"/>
      <c r="BF240" s="190"/>
      <c r="BG240" s="190"/>
      <c r="BH240" s="190"/>
    </row>
    <row r="241" spans="1:60" ht="12.75" outlineLevel="1">
      <c r="A241" s="183"/>
      <c r="B241" s="183"/>
      <c r="C241" s="191" t="s">
        <v>395</v>
      </c>
      <c r="D241" s="192"/>
      <c r="E241" s="191">
        <f>33+5.3+31.6+9.6</f>
        <v>79.5</v>
      </c>
      <c r="F241" s="187"/>
      <c r="G241" s="187">
        <f>F241*E241</f>
        <v>0</v>
      </c>
      <c r="H241" s="187"/>
      <c r="I241" s="187"/>
      <c r="J241" s="187"/>
      <c r="K241" s="187"/>
      <c r="L241" s="187"/>
      <c r="M241" s="187"/>
      <c r="N241" s="188"/>
      <c r="O241" s="188"/>
      <c r="P241" s="188"/>
      <c r="Q241" s="188"/>
      <c r="R241" s="188"/>
      <c r="S241" s="188"/>
      <c r="T241" s="189"/>
      <c r="U241" s="188"/>
      <c r="V241" s="190"/>
      <c r="W241" s="190"/>
      <c r="X241" s="190"/>
      <c r="Y241" s="190"/>
      <c r="Z241" s="190"/>
      <c r="AA241" s="190"/>
      <c r="AB241" s="190"/>
      <c r="AC241" s="190"/>
      <c r="AD241" s="190"/>
      <c r="AE241" s="190" t="s">
        <v>150</v>
      </c>
      <c r="AF241" s="190">
        <v>0</v>
      </c>
      <c r="AG241" s="190"/>
      <c r="AH241" s="190"/>
      <c r="AI241" s="190"/>
      <c r="AJ241" s="190"/>
      <c r="AK241" s="190"/>
      <c r="AL241" s="190"/>
      <c r="AM241" s="190"/>
      <c r="AN241" s="190"/>
      <c r="AO241" s="190"/>
      <c r="AP241" s="190"/>
      <c r="AQ241" s="190"/>
      <c r="AR241" s="190"/>
      <c r="AS241" s="190"/>
      <c r="AT241" s="190"/>
      <c r="AU241" s="190"/>
      <c r="AV241" s="190"/>
      <c r="AW241" s="190"/>
      <c r="AX241" s="190"/>
      <c r="AY241" s="190"/>
      <c r="AZ241" s="190"/>
      <c r="BA241" s="190"/>
      <c r="BB241" s="190"/>
      <c r="BC241" s="190"/>
      <c r="BD241" s="190"/>
      <c r="BE241" s="190"/>
      <c r="BF241" s="190"/>
      <c r="BG241" s="190"/>
      <c r="BH241" s="190"/>
    </row>
    <row r="242" spans="1:60" ht="12.75" outlineLevel="1">
      <c r="A242" s="183">
        <v>80</v>
      </c>
      <c r="B242" s="183" t="s">
        <v>396</v>
      </c>
      <c r="C242" s="184" t="s">
        <v>397</v>
      </c>
      <c r="D242" s="185" t="s">
        <v>153</v>
      </c>
      <c r="E242" s="186">
        <v>120</v>
      </c>
      <c r="F242" s="187"/>
      <c r="G242" s="187">
        <f>F242*E242</f>
        <v>0</v>
      </c>
      <c r="H242" s="187">
        <v>700</v>
      </c>
      <c r="I242" s="187">
        <f>ROUND(E242*H242,2)</f>
        <v>84000</v>
      </c>
      <c r="J242" s="187">
        <v>0</v>
      </c>
      <c r="K242" s="187">
        <f>ROUND(E242*J242,2)</f>
        <v>0</v>
      </c>
      <c r="L242" s="187">
        <v>21</v>
      </c>
      <c r="M242" s="187">
        <f>G242*(1+L242/100)</f>
        <v>0</v>
      </c>
      <c r="N242" s="188">
        <v>0.0044</v>
      </c>
      <c r="O242" s="188">
        <f>ROUND(E242*N242,5)</f>
        <v>0.528</v>
      </c>
      <c r="P242" s="188">
        <v>0</v>
      </c>
      <c r="Q242" s="188">
        <f>ROUND(E242*P242,5)</f>
        <v>0</v>
      </c>
      <c r="R242" s="188"/>
      <c r="S242" s="188"/>
      <c r="T242" s="189">
        <v>0</v>
      </c>
      <c r="U242" s="188">
        <f>ROUND(E242*T242,2)</f>
        <v>0</v>
      </c>
      <c r="V242" s="190"/>
      <c r="W242" s="190"/>
      <c r="X242" s="190"/>
      <c r="Y242" s="190"/>
      <c r="Z242" s="190"/>
      <c r="AA242" s="190"/>
      <c r="AB242" s="190"/>
      <c r="AC242" s="190"/>
      <c r="AD242" s="190"/>
      <c r="AE242" s="190" t="s">
        <v>359</v>
      </c>
      <c r="AF242" s="190"/>
      <c r="AG242" s="190"/>
      <c r="AH242" s="190"/>
      <c r="AI242" s="190"/>
      <c r="AJ242" s="190"/>
      <c r="AK242" s="190"/>
      <c r="AL242" s="190"/>
      <c r="AM242" s="190"/>
      <c r="AN242" s="190"/>
      <c r="AO242" s="190"/>
      <c r="AP242" s="190"/>
      <c r="AQ242" s="190"/>
      <c r="AR242" s="190"/>
      <c r="AS242" s="190"/>
      <c r="AT242" s="190"/>
      <c r="AU242" s="190"/>
      <c r="AV242" s="190"/>
      <c r="AW242" s="190"/>
      <c r="AX242" s="190"/>
      <c r="AY242" s="190"/>
      <c r="AZ242" s="190"/>
      <c r="BA242" s="190"/>
      <c r="BB242" s="190"/>
      <c r="BC242" s="190"/>
      <c r="BD242" s="190"/>
      <c r="BE242" s="190"/>
      <c r="BF242" s="190"/>
      <c r="BG242" s="190"/>
      <c r="BH242" s="190"/>
    </row>
    <row r="243" spans="1:60" ht="22.5" outlineLevel="1">
      <c r="A243" s="183">
        <v>81</v>
      </c>
      <c r="B243" s="183" t="s">
        <v>398</v>
      </c>
      <c r="C243" s="184" t="s">
        <v>377</v>
      </c>
      <c r="D243" s="185" t="s">
        <v>164</v>
      </c>
      <c r="E243" s="186">
        <v>61.46</v>
      </c>
      <c r="F243" s="187"/>
      <c r="G243" s="187">
        <f>F243*E243</f>
        <v>0</v>
      </c>
      <c r="H243" s="187">
        <v>8.45</v>
      </c>
      <c r="I243" s="187">
        <f>ROUND(E243*H243,2)</f>
        <v>519.34</v>
      </c>
      <c r="J243" s="187">
        <v>141.55</v>
      </c>
      <c r="K243" s="187">
        <f>ROUND(E243*J243,2)</f>
        <v>8699.66</v>
      </c>
      <c r="L243" s="187">
        <v>21</v>
      </c>
      <c r="M243" s="187">
        <f>G243*(1+L243/100)</f>
        <v>0</v>
      </c>
      <c r="N243" s="188">
        <v>3E-05</v>
      </c>
      <c r="O243" s="188">
        <f>ROUND(E243*N243,5)</f>
        <v>0.00184</v>
      </c>
      <c r="P243" s="188">
        <v>0</v>
      </c>
      <c r="Q243" s="188">
        <f>ROUND(E243*P243,5)</f>
        <v>0</v>
      </c>
      <c r="R243" s="188"/>
      <c r="S243" s="188"/>
      <c r="T243" s="189">
        <v>0.2</v>
      </c>
      <c r="U243" s="188">
        <f>ROUND(E243*T243,2)</f>
        <v>12.29</v>
      </c>
      <c r="V243" s="190"/>
      <c r="W243" s="190"/>
      <c r="X243" s="190"/>
      <c r="Y243" s="190"/>
      <c r="Z243" s="190"/>
      <c r="AA243" s="190"/>
      <c r="AB243" s="190"/>
      <c r="AC243" s="190"/>
      <c r="AD243" s="190"/>
      <c r="AE243" s="190" t="s">
        <v>141</v>
      </c>
      <c r="AF243" s="190"/>
      <c r="AG243" s="190"/>
      <c r="AH243" s="190"/>
      <c r="AI243" s="190"/>
      <c r="AJ243" s="190"/>
      <c r="AK243" s="190"/>
      <c r="AL243" s="190"/>
      <c r="AM243" s="190"/>
      <c r="AN243" s="190"/>
      <c r="AO243" s="190"/>
      <c r="AP243" s="190"/>
      <c r="AQ243" s="190"/>
      <c r="AR243" s="190"/>
      <c r="AS243" s="190"/>
      <c r="AT243" s="190"/>
      <c r="AU243" s="190"/>
      <c r="AV243" s="190"/>
      <c r="AW243" s="190"/>
      <c r="AX243" s="190"/>
      <c r="AY243" s="190"/>
      <c r="AZ243" s="190"/>
      <c r="BA243" s="190"/>
      <c r="BB243" s="190"/>
      <c r="BC243" s="190"/>
      <c r="BD243" s="190"/>
      <c r="BE243" s="190"/>
      <c r="BF243" s="190"/>
      <c r="BG243" s="190"/>
      <c r="BH243" s="190"/>
    </row>
    <row r="244" spans="1:60" ht="12.75" outlineLevel="1">
      <c r="A244" s="183"/>
      <c r="B244" s="183"/>
      <c r="C244" s="191" t="s">
        <v>399</v>
      </c>
      <c r="D244" s="192"/>
      <c r="E244" s="193">
        <v>22.48</v>
      </c>
      <c r="F244" s="187"/>
      <c r="G244" s="187">
        <f>F244*E244</f>
        <v>0</v>
      </c>
      <c r="H244" s="187"/>
      <c r="I244" s="187"/>
      <c r="J244" s="187"/>
      <c r="K244" s="187"/>
      <c r="L244" s="187"/>
      <c r="M244" s="187"/>
      <c r="N244" s="188"/>
      <c r="O244" s="188"/>
      <c r="P244" s="188"/>
      <c r="Q244" s="188"/>
      <c r="R244" s="188"/>
      <c r="S244" s="188"/>
      <c r="T244" s="189"/>
      <c r="U244" s="188"/>
      <c r="V244" s="190"/>
      <c r="W244" s="190"/>
      <c r="X244" s="190"/>
      <c r="Y244" s="190"/>
      <c r="Z244" s="190"/>
      <c r="AA244" s="190"/>
      <c r="AB244" s="190"/>
      <c r="AC244" s="190"/>
      <c r="AD244" s="190"/>
      <c r="AE244" s="190" t="s">
        <v>150</v>
      </c>
      <c r="AF244" s="190">
        <v>0</v>
      </c>
      <c r="AG244" s="190"/>
      <c r="AH244" s="190"/>
      <c r="AI244" s="190"/>
      <c r="AJ244" s="190"/>
      <c r="AK244" s="190"/>
      <c r="AL244" s="190"/>
      <c r="AM244" s="190"/>
      <c r="AN244" s="190"/>
      <c r="AO244" s="190"/>
      <c r="AP244" s="190"/>
      <c r="AQ244" s="190"/>
      <c r="AR244" s="190"/>
      <c r="AS244" s="190"/>
      <c r="AT244" s="190"/>
      <c r="AU244" s="190"/>
      <c r="AV244" s="190"/>
      <c r="AW244" s="190"/>
      <c r="AX244" s="190"/>
      <c r="AY244" s="190"/>
      <c r="AZ244" s="190"/>
      <c r="BA244" s="190"/>
      <c r="BB244" s="190"/>
      <c r="BC244" s="190"/>
      <c r="BD244" s="190"/>
      <c r="BE244" s="190"/>
      <c r="BF244" s="190"/>
      <c r="BG244" s="190"/>
      <c r="BH244" s="190"/>
    </row>
    <row r="245" spans="1:60" ht="12.75" outlineLevel="1">
      <c r="A245" s="183"/>
      <c r="B245" s="183"/>
      <c r="C245" s="191" t="s">
        <v>400</v>
      </c>
      <c r="D245" s="192"/>
      <c r="E245" s="193">
        <v>6.75</v>
      </c>
      <c r="F245" s="187"/>
      <c r="G245" s="187">
        <f>F245*E245</f>
        <v>0</v>
      </c>
      <c r="H245" s="187"/>
      <c r="I245" s="187"/>
      <c r="J245" s="187"/>
      <c r="K245" s="187"/>
      <c r="L245" s="187"/>
      <c r="M245" s="187"/>
      <c r="N245" s="188"/>
      <c r="O245" s="188"/>
      <c r="P245" s="188"/>
      <c r="Q245" s="188"/>
      <c r="R245" s="188"/>
      <c r="S245" s="188"/>
      <c r="T245" s="189"/>
      <c r="U245" s="188"/>
      <c r="V245" s="190"/>
      <c r="W245" s="190"/>
      <c r="X245" s="190"/>
      <c r="Y245" s="190"/>
      <c r="Z245" s="190"/>
      <c r="AA245" s="190"/>
      <c r="AB245" s="190"/>
      <c r="AC245" s="190"/>
      <c r="AD245" s="190"/>
      <c r="AE245" s="190" t="s">
        <v>150</v>
      </c>
      <c r="AF245" s="190">
        <v>0</v>
      </c>
      <c r="AG245" s="190"/>
      <c r="AH245" s="190"/>
      <c r="AI245" s="190"/>
      <c r="AJ245" s="190"/>
      <c r="AK245" s="190"/>
      <c r="AL245" s="190"/>
      <c r="AM245" s="190"/>
      <c r="AN245" s="190"/>
      <c r="AO245" s="190"/>
      <c r="AP245" s="190"/>
      <c r="AQ245" s="190"/>
      <c r="AR245" s="190"/>
      <c r="AS245" s="190"/>
      <c r="AT245" s="190"/>
      <c r="AU245" s="190"/>
      <c r="AV245" s="190"/>
      <c r="AW245" s="190"/>
      <c r="AX245" s="190"/>
      <c r="AY245" s="190"/>
      <c r="AZ245" s="190"/>
      <c r="BA245" s="190"/>
      <c r="BB245" s="190"/>
      <c r="BC245" s="190"/>
      <c r="BD245" s="190"/>
      <c r="BE245" s="190"/>
      <c r="BF245" s="190"/>
      <c r="BG245" s="190"/>
      <c r="BH245" s="190"/>
    </row>
    <row r="246" spans="1:60" ht="12.75" outlineLevel="1">
      <c r="A246" s="183"/>
      <c r="B246" s="183"/>
      <c r="C246" s="191" t="s">
        <v>401</v>
      </c>
      <c r="D246" s="192"/>
      <c r="E246" s="193">
        <v>21.43</v>
      </c>
      <c r="F246" s="187"/>
      <c r="G246" s="187">
        <f>F246*E246</f>
        <v>0</v>
      </c>
      <c r="H246" s="187"/>
      <c r="I246" s="187"/>
      <c r="J246" s="187"/>
      <c r="K246" s="187"/>
      <c r="L246" s="187"/>
      <c r="M246" s="187"/>
      <c r="N246" s="188"/>
      <c r="O246" s="188"/>
      <c r="P246" s="188"/>
      <c r="Q246" s="188"/>
      <c r="R246" s="188"/>
      <c r="S246" s="188"/>
      <c r="T246" s="189"/>
      <c r="U246" s="188"/>
      <c r="V246" s="190"/>
      <c r="W246" s="190"/>
      <c r="X246" s="190"/>
      <c r="Y246" s="190"/>
      <c r="Z246" s="190"/>
      <c r="AA246" s="190"/>
      <c r="AB246" s="190"/>
      <c r="AC246" s="190"/>
      <c r="AD246" s="190"/>
      <c r="AE246" s="190" t="s">
        <v>150</v>
      </c>
      <c r="AF246" s="190">
        <v>0</v>
      </c>
      <c r="AG246" s="190"/>
      <c r="AH246" s="190"/>
      <c r="AI246" s="190"/>
      <c r="AJ246" s="190"/>
      <c r="AK246" s="190"/>
      <c r="AL246" s="190"/>
      <c r="AM246" s="190"/>
      <c r="AN246" s="190"/>
      <c r="AO246" s="190"/>
      <c r="AP246" s="190"/>
      <c r="AQ246" s="190"/>
      <c r="AR246" s="190"/>
      <c r="AS246" s="190"/>
      <c r="AT246" s="190"/>
      <c r="AU246" s="190"/>
      <c r="AV246" s="190"/>
      <c r="AW246" s="190"/>
      <c r="AX246" s="190"/>
      <c r="AY246" s="190"/>
      <c r="AZ246" s="190"/>
      <c r="BA246" s="190"/>
      <c r="BB246" s="190"/>
      <c r="BC246" s="190"/>
      <c r="BD246" s="190"/>
      <c r="BE246" s="190"/>
      <c r="BF246" s="190"/>
      <c r="BG246" s="190"/>
      <c r="BH246" s="190"/>
    </row>
    <row r="247" spans="1:60" ht="12.75" outlineLevel="1">
      <c r="A247" s="183"/>
      <c r="B247" s="183"/>
      <c r="C247" s="191" t="s">
        <v>402</v>
      </c>
      <c r="D247" s="192"/>
      <c r="E247" s="193">
        <v>10.8</v>
      </c>
      <c r="F247" s="187"/>
      <c r="G247" s="187">
        <f>F247*E247</f>
        <v>0</v>
      </c>
      <c r="H247" s="187"/>
      <c r="I247" s="187"/>
      <c r="J247" s="187"/>
      <c r="K247" s="187"/>
      <c r="L247" s="187"/>
      <c r="M247" s="187"/>
      <c r="N247" s="188"/>
      <c r="O247" s="188"/>
      <c r="P247" s="188"/>
      <c r="Q247" s="188"/>
      <c r="R247" s="188"/>
      <c r="S247" s="188"/>
      <c r="T247" s="189"/>
      <c r="U247" s="188"/>
      <c r="V247" s="190"/>
      <c r="W247" s="190"/>
      <c r="X247" s="190"/>
      <c r="Y247" s="190"/>
      <c r="Z247" s="190"/>
      <c r="AA247" s="190"/>
      <c r="AB247" s="190"/>
      <c r="AC247" s="190"/>
      <c r="AD247" s="190"/>
      <c r="AE247" s="190" t="s">
        <v>150</v>
      </c>
      <c r="AF247" s="190">
        <v>0</v>
      </c>
      <c r="AG247" s="190"/>
      <c r="AH247" s="190"/>
      <c r="AI247" s="190"/>
      <c r="AJ247" s="190"/>
      <c r="AK247" s="190"/>
      <c r="AL247" s="190"/>
      <c r="AM247" s="190"/>
      <c r="AN247" s="190"/>
      <c r="AO247" s="190"/>
      <c r="AP247" s="190"/>
      <c r="AQ247" s="190"/>
      <c r="AR247" s="190"/>
      <c r="AS247" s="190"/>
      <c r="AT247" s="190"/>
      <c r="AU247" s="190"/>
      <c r="AV247" s="190"/>
      <c r="AW247" s="190"/>
      <c r="AX247" s="190"/>
      <c r="AY247" s="190"/>
      <c r="AZ247" s="190"/>
      <c r="BA247" s="190"/>
      <c r="BB247" s="190"/>
      <c r="BC247" s="190"/>
      <c r="BD247" s="190"/>
      <c r="BE247" s="190"/>
      <c r="BF247" s="190"/>
      <c r="BG247" s="190"/>
      <c r="BH247" s="190"/>
    </row>
    <row r="248" spans="1:60" ht="12.75" outlineLevel="1">
      <c r="A248" s="183">
        <v>82</v>
      </c>
      <c r="B248" s="183" t="s">
        <v>403</v>
      </c>
      <c r="C248" s="184" t="s">
        <v>404</v>
      </c>
      <c r="D248" s="185" t="s">
        <v>164</v>
      </c>
      <c r="E248" s="186">
        <v>65</v>
      </c>
      <c r="F248" s="187"/>
      <c r="G248" s="187">
        <f>F248*E248</f>
        <v>0</v>
      </c>
      <c r="H248" s="187">
        <v>7.39</v>
      </c>
      <c r="I248" s="187">
        <f>ROUND(E248*H248,2)</f>
        <v>480.35</v>
      </c>
      <c r="J248" s="187">
        <v>92.61</v>
      </c>
      <c r="K248" s="187">
        <f>ROUND(E248*J248,2)</f>
        <v>6019.65</v>
      </c>
      <c r="L248" s="187">
        <v>21</v>
      </c>
      <c r="M248" s="187">
        <f>G248*(1+L248/100)</f>
        <v>0</v>
      </c>
      <c r="N248" s="188">
        <v>3E-05</v>
      </c>
      <c r="O248" s="188">
        <f>ROUND(E248*N248,5)</f>
        <v>0.00195</v>
      </c>
      <c r="P248" s="188">
        <v>0</v>
      </c>
      <c r="Q248" s="188">
        <f>ROUND(E248*P248,5)</f>
        <v>0</v>
      </c>
      <c r="R248" s="188"/>
      <c r="S248" s="188"/>
      <c r="T248" s="189">
        <v>0.2</v>
      </c>
      <c r="U248" s="188">
        <f>ROUND(E248*T248,2)</f>
        <v>13</v>
      </c>
      <c r="V248" s="190"/>
      <c r="W248" s="190"/>
      <c r="X248" s="190"/>
      <c r="Y248" s="190"/>
      <c r="Z248" s="190"/>
      <c r="AA248" s="190"/>
      <c r="AB248" s="190"/>
      <c r="AC248" s="190"/>
      <c r="AD248" s="190"/>
      <c r="AE248" s="190" t="s">
        <v>141</v>
      </c>
      <c r="AF248" s="190"/>
      <c r="AG248" s="190"/>
      <c r="AH248" s="190"/>
      <c r="AI248" s="190"/>
      <c r="AJ248" s="190"/>
      <c r="AK248" s="190"/>
      <c r="AL248" s="190"/>
      <c r="AM248" s="190"/>
      <c r="AN248" s="190"/>
      <c r="AO248" s="190"/>
      <c r="AP248" s="190"/>
      <c r="AQ248" s="190"/>
      <c r="AR248" s="190"/>
      <c r="AS248" s="190"/>
      <c r="AT248" s="190"/>
      <c r="AU248" s="190"/>
      <c r="AV248" s="190"/>
      <c r="AW248" s="190"/>
      <c r="AX248" s="190"/>
      <c r="AY248" s="190"/>
      <c r="AZ248" s="190"/>
      <c r="BA248" s="190"/>
      <c r="BB248" s="190"/>
      <c r="BC248" s="190"/>
      <c r="BD248" s="190"/>
      <c r="BE248" s="190"/>
      <c r="BF248" s="190"/>
      <c r="BG248" s="190"/>
      <c r="BH248" s="190"/>
    </row>
    <row r="249" spans="1:60" ht="12.75" outlineLevel="1">
      <c r="A249" s="183"/>
      <c r="B249" s="183"/>
      <c r="C249" s="191" t="s">
        <v>405</v>
      </c>
      <c r="D249" s="192"/>
      <c r="E249" s="193">
        <v>65</v>
      </c>
      <c r="F249" s="187"/>
      <c r="G249" s="187">
        <f>F249*E249</f>
        <v>0</v>
      </c>
      <c r="H249" s="187"/>
      <c r="I249" s="187"/>
      <c r="J249" s="187"/>
      <c r="K249" s="187"/>
      <c r="L249" s="187"/>
      <c r="M249" s="187"/>
      <c r="N249" s="188"/>
      <c r="O249" s="188"/>
      <c r="P249" s="188"/>
      <c r="Q249" s="188"/>
      <c r="R249" s="188"/>
      <c r="S249" s="188"/>
      <c r="T249" s="189"/>
      <c r="U249" s="188"/>
      <c r="V249" s="190"/>
      <c r="W249" s="190"/>
      <c r="X249" s="190"/>
      <c r="Y249" s="190"/>
      <c r="Z249" s="190"/>
      <c r="AA249" s="190"/>
      <c r="AB249" s="190"/>
      <c r="AC249" s="190"/>
      <c r="AD249" s="190"/>
      <c r="AE249" s="190" t="s">
        <v>150</v>
      </c>
      <c r="AF249" s="190">
        <v>0</v>
      </c>
      <c r="AG249" s="190"/>
      <c r="AH249" s="190"/>
      <c r="AI249" s="190"/>
      <c r="AJ249" s="190"/>
      <c r="AK249" s="190"/>
      <c r="AL249" s="190"/>
      <c r="AM249" s="190"/>
      <c r="AN249" s="190"/>
      <c r="AO249" s="190"/>
      <c r="AP249" s="190"/>
      <c r="AQ249" s="190"/>
      <c r="AR249" s="190"/>
      <c r="AS249" s="190"/>
      <c r="AT249" s="190"/>
      <c r="AU249" s="190"/>
      <c r="AV249" s="190"/>
      <c r="AW249" s="190"/>
      <c r="AX249" s="190"/>
      <c r="AY249" s="190"/>
      <c r="AZ249" s="190"/>
      <c r="BA249" s="190"/>
      <c r="BB249" s="190"/>
      <c r="BC249" s="190"/>
      <c r="BD249" s="190"/>
      <c r="BE249" s="190"/>
      <c r="BF249" s="190"/>
      <c r="BG249" s="190"/>
      <c r="BH249" s="190"/>
    </row>
    <row r="250" spans="1:60" ht="12.75" outlineLevel="1">
      <c r="A250" s="183" t="s">
        <v>406</v>
      </c>
      <c r="B250" s="183" t="s">
        <v>171</v>
      </c>
      <c r="C250" s="184" t="s">
        <v>407</v>
      </c>
      <c r="D250" s="185" t="s">
        <v>164</v>
      </c>
      <c r="E250" s="186">
        <v>3.5</v>
      </c>
      <c r="F250" s="187"/>
      <c r="G250" s="187">
        <f>F250*E250</f>
        <v>0</v>
      </c>
      <c r="H250" s="187"/>
      <c r="I250" s="187"/>
      <c r="J250" s="187"/>
      <c r="K250" s="187"/>
      <c r="L250" s="187"/>
      <c r="M250" s="187"/>
      <c r="N250" s="188"/>
      <c r="O250" s="188"/>
      <c r="P250" s="188"/>
      <c r="Q250" s="188"/>
      <c r="R250" s="188"/>
      <c r="S250" s="188"/>
      <c r="T250" s="189"/>
      <c r="U250" s="188"/>
      <c r="V250" s="190"/>
      <c r="W250" s="190"/>
      <c r="X250" s="190"/>
      <c r="Y250" s="190"/>
      <c r="Z250" s="190"/>
      <c r="AA250" s="190"/>
      <c r="AB250" s="190"/>
      <c r="AC250" s="190"/>
      <c r="AD250" s="190"/>
      <c r="AE250" s="190"/>
      <c r="AF250" s="190"/>
      <c r="AG250" s="190"/>
      <c r="AH250" s="190"/>
      <c r="AI250" s="190"/>
      <c r="AJ250" s="190"/>
      <c r="AK250" s="190"/>
      <c r="AL250" s="190"/>
      <c r="AM250" s="190"/>
      <c r="AN250" s="190"/>
      <c r="AO250" s="190"/>
      <c r="AP250" s="190"/>
      <c r="AQ250" s="190"/>
      <c r="AR250" s="190"/>
      <c r="AS250" s="190"/>
      <c r="AT250" s="190"/>
      <c r="AU250" s="190"/>
      <c r="AV250" s="190"/>
      <c r="AW250" s="190"/>
      <c r="AX250" s="190"/>
      <c r="AY250" s="190"/>
      <c r="AZ250" s="190"/>
      <c r="BA250" s="190"/>
      <c r="BB250" s="190"/>
      <c r="BC250" s="190"/>
      <c r="BD250" s="190"/>
      <c r="BE250" s="190"/>
      <c r="BF250" s="190"/>
      <c r="BG250" s="190"/>
      <c r="BH250" s="190"/>
    </row>
    <row r="251" spans="1:60" ht="12.75" outlineLevel="1">
      <c r="A251" s="183">
        <v>83</v>
      </c>
      <c r="B251" s="183" t="s">
        <v>408</v>
      </c>
      <c r="C251" s="184" t="s">
        <v>409</v>
      </c>
      <c r="D251" s="185" t="s">
        <v>148</v>
      </c>
      <c r="E251" s="186">
        <v>0.5</v>
      </c>
      <c r="F251" s="187"/>
      <c r="G251" s="187">
        <f>F251*E251</f>
        <v>0</v>
      </c>
      <c r="H251" s="187">
        <v>0</v>
      </c>
      <c r="I251" s="187">
        <f>ROUND(E251*H251,2)</f>
        <v>0</v>
      </c>
      <c r="J251" s="187">
        <v>504</v>
      </c>
      <c r="K251" s="187">
        <f>ROUND(E251*J251,2)</f>
        <v>252</v>
      </c>
      <c r="L251" s="187">
        <v>21</v>
      </c>
      <c r="M251" s="187">
        <f>G251*(1+L251/100)</f>
        <v>0</v>
      </c>
      <c r="N251" s="188">
        <v>0</v>
      </c>
      <c r="O251" s="188">
        <f>ROUND(E251*N251,5)</f>
        <v>0</v>
      </c>
      <c r="P251" s="188">
        <v>0</v>
      </c>
      <c r="Q251" s="188">
        <f>ROUND(E251*P251,5)</f>
        <v>0</v>
      </c>
      <c r="R251" s="188"/>
      <c r="S251" s="188"/>
      <c r="T251" s="189">
        <v>1.102</v>
      </c>
      <c r="U251" s="188">
        <f>ROUND(E251*T251,2)</f>
        <v>0.55</v>
      </c>
      <c r="V251" s="190"/>
      <c r="W251" s="190"/>
      <c r="X251" s="190"/>
      <c r="Y251" s="190"/>
      <c r="Z251" s="190"/>
      <c r="AA251" s="190"/>
      <c r="AB251" s="190"/>
      <c r="AC251" s="190"/>
      <c r="AD251" s="190"/>
      <c r="AE251" s="190" t="s">
        <v>141</v>
      </c>
      <c r="AF251" s="190"/>
      <c r="AG251" s="190"/>
      <c r="AH251" s="190"/>
      <c r="AI251" s="190"/>
      <c r="AJ251" s="190"/>
      <c r="AK251" s="190"/>
      <c r="AL251" s="190"/>
      <c r="AM251" s="190"/>
      <c r="AN251" s="190"/>
      <c r="AO251" s="190"/>
      <c r="AP251" s="190"/>
      <c r="AQ251" s="190"/>
      <c r="AR251" s="190"/>
      <c r="AS251" s="190"/>
      <c r="AT251" s="190"/>
      <c r="AU251" s="190"/>
      <c r="AV251" s="190"/>
      <c r="AW251" s="190"/>
      <c r="AX251" s="190"/>
      <c r="AY251" s="190"/>
      <c r="AZ251" s="190"/>
      <c r="BA251" s="190"/>
      <c r="BB251" s="190"/>
      <c r="BC251" s="190"/>
      <c r="BD251" s="190"/>
      <c r="BE251" s="190"/>
      <c r="BF251" s="190"/>
      <c r="BG251" s="190"/>
      <c r="BH251" s="190"/>
    </row>
    <row r="252" spans="1:31" ht="12.75">
      <c r="A252" s="194" t="s">
        <v>133</v>
      </c>
      <c r="B252" s="194" t="s">
        <v>93</v>
      </c>
      <c r="C252" s="195" t="s">
        <v>94</v>
      </c>
      <c r="D252" s="196"/>
      <c r="E252" s="197"/>
      <c r="F252" s="198"/>
      <c r="G252" s="198">
        <f>SUMIF(AE253:AE274,"&lt;&gt;NOR",G253:G274)</f>
        <v>0</v>
      </c>
      <c r="H252" s="198"/>
      <c r="I252" s="198">
        <f>SUM(I253:I274)</f>
        <v>6406.82</v>
      </c>
      <c r="J252" s="198"/>
      <c r="K252" s="198">
        <f>SUM(K253:K274)</f>
        <v>45948.05</v>
      </c>
      <c r="L252" s="198"/>
      <c r="M252" s="198">
        <f>SUM(M253:M274)</f>
        <v>0</v>
      </c>
      <c r="N252" s="199"/>
      <c r="O252" s="199">
        <f>SUM(O253:O274)</f>
        <v>0.27101</v>
      </c>
      <c r="P252" s="199"/>
      <c r="Q252" s="199">
        <f>SUM(Q253:Q274)</f>
        <v>0</v>
      </c>
      <c r="R252" s="199"/>
      <c r="S252" s="199"/>
      <c r="T252" s="200"/>
      <c r="U252" s="199">
        <f>SUM(U253:U274)</f>
        <v>92.52</v>
      </c>
      <c r="AE252" t="s">
        <v>134</v>
      </c>
    </row>
    <row r="253" spans="1:60" ht="12.75" outlineLevel="1">
      <c r="A253" s="201">
        <v>84</v>
      </c>
      <c r="B253" s="201" t="s">
        <v>410</v>
      </c>
      <c r="C253" s="202" t="s">
        <v>411</v>
      </c>
      <c r="D253" s="203" t="s">
        <v>153</v>
      </c>
      <c r="E253" s="204">
        <v>72.6493</v>
      </c>
      <c r="F253" s="205"/>
      <c r="G253" s="205">
        <f>F253*E253</f>
        <v>0</v>
      </c>
      <c r="H253" s="187">
        <v>0</v>
      </c>
      <c r="I253" s="187">
        <f>ROUND(E253*H253,2)</f>
        <v>0</v>
      </c>
      <c r="J253" s="187">
        <v>218.5</v>
      </c>
      <c r="K253" s="187">
        <f>ROUND(E253*J253,2)</f>
        <v>15873.87</v>
      </c>
      <c r="L253" s="187">
        <v>21</v>
      </c>
      <c r="M253" s="187">
        <f>G253*(1+L253/100)</f>
        <v>0</v>
      </c>
      <c r="N253" s="188">
        <v>0</v>
      </c>
      <c r="O253" s="188">
        <f>ROUND(E253*N253,5)</f>
        <v>0</v>
      </c>
      <c r="P253" s="188">
        <v>0</v>
      </c>
      <c r="Q253" s="188">
        <f>ROUND(E253*P253,5)</f>
        <v>0</v>
      </c>
      <c r="R253" s="188"/>
      <c r="S253" s="188"/>
      <c r="T253" s="189">
        <v>0.44</v>
      </c>
      <c r="U253" s="188">
        <f>ROUND(E253*T253,2)</f>
        <v>31.97</v>
      </c>
      <c r="V253" s="190"/>
      <c r="W253" s="190"/>
      <c r="X253" s="190"/>
      <c r="Y253" s="190"/>
      <c r="Z253" s="190"/>
      <c r="AA253" s="190"/>
      <c r="AB253" s="190"/>
      <c r="AC253" s="190"/>
      <c r="AD253" s="190"/>
      <c r="AE253" s="190" t="s">
        <v>141</v>
      </c>
      <c r="AF253" s="190"/>
      <c r="AG253" s="190"/>
      <c r="AH253" s="190"/>
      <c r="AI253" s="190"/>
      <c r="AJ253" s="190"/>
      <c r="AK253" s="190"/>
      <c r="AL253" s="190"/>
      <c r="AM253" s="190"/>
      <c r="AN253" s="190"/>
      <c r="AO253" s="190"/>
      <c r="AP253" s="190"/>
      <c r="AQ253" s="190"/>
      <c r="AR253" s="190"/>
      <c r="AS253" s="190"/>
      <c r="AT253" s="190"/>
      <c r="AU253" s="190"/>
      <c r="AV253" s="190"/>
      <c r="AW253" s="190"/>
      <c r="AX253" s="190"/>
      <c r="AY253" s="190"/>
      <c r="AZ253" s="190"/>
      <c r="BA253" s="190"/>
      <c r="BB253" s="190"/>
      <c r="BC253" s="190"/>
      <c r="BD253" s="190"/>
      <c r="BE253" s="190"/>
      <c r="BF253" s="190"/>
      <c r="BG253" s="190"/>
      <c r="BH253" s="190"/>
    </row>
    <row r="254" spans="1:60" ht="12.75" outlineLevel="1">
      <c r="A254" s="201"/>
      <c r="B254" s="201"/>
      <c r="C254" s="206" t="s">
        <v>412</v>
      </c>
      <c r="D254" s="207"/>
      <c r="E254" s="208"/>
      <c r="F254" s="205"/>
      <c r="G254" s="205">
        <f>F254*E254</f>
        <v>0</v>
      </c>
      <c r="H254" s="187"/>
      <c r="I254" s="187"/>
      <c r="J254" s="187"/>
      <c r="K254" s="187"/>
      <c r="L254" s="187"/>
      <c r="M254" s="187"/>
      <c r="N254" s="188"/>
      <c r="O254" s="188"/>
      <c r="P254" s="188"/>
      <c r="Q254" s="188"/>
      <c r="R254" s="188"/>
      <c r="S254" s="188"/>
      <c r="T254" s="189"/>
      <c r="U254" s="188"/>
      <c r="V254" s="190"/>
      <c r="W254" s="190"/>
      <c r="X254" s="190"/>
      <c r="Y254" s="190"/>
      <c r="Z254" s="190"/>
      <c r="AA254" s="190"/>
      <c r="AB254" s="190"/>
      <c r="AC254" s="190"/>
      <c r="AD254" s="190"/>
      <c r="AE254" s="190" t="s">
        <v>150</v>
      </c>
      <c r="AF254" s="190">
        <v>0</v>
      </c>
      <c r="AG254" s="190"/>
      <c r="AH254" s="190"/>
      <c r="AI254" s="190"/>
      <c r="AJ254" s="190"/>
      <c r="AK254" s="190"/>
      <c r="AL254" s="190"/>
      <c r="AM254" s="190"/>
      <c r="AN254" s="190"/>
      <c r="AO254" s="190"/>
      <c r="AP254" s="190"/>
      <c r="AQ254" s="190"/>
      <c r="AR254" s="190"/>
      <c r="AS254" s="190"/>
      <c r="AT254" s="190"/>
      <c r="AU254" s="190"/>
      <c r="AV254" s="190"/>
      <c r="AW254" s="190"/>
      <c r="AX254" s="190"/>
      <c r="AY254" s="190"/>
      <c r="AZ254" s="190"/>
      <c r="BA254" s="190"/>
      <c r="BB254" s="190"/>
      <c r="BC254" s="190"/>
      <c r="BD254" s="190"/>
      <c r="BE254" s="190"/>
      <c r="BF254" s="190"/>
      <c r="BG254" s="190"/>
      <c r="BH254" s="190"/>
    </row>
    <row r="255" spans="1:60" ht="12.75" outlineLevel="1">
      <c r="A255" s="201"/>
      <c r="B255" s="201"/>
      <c r="C255" s="206" t="s">
        <v>413</v>
      </c>
      <c r="D255" s="207"/>
      <c r="E255" s="208"/>
      <c r="F255" s="205"/>
      <c r="G255" s="205">
        <f>F255*E255</f>
        <v>0</v>
      </c>
      <c r="H255" s="187"/>
      <c r="I255" s="187"/>
      <c r="J255" s="187"/>
      <c r="K255" s="187"/>
      <c r="L255" s="187"/>
      <c r="M255" s="187"/>
      <c r="N255" s="188"/>
      <c r="O255" s="188"/>
      <c r="P255" s="188"/>
      <c r="Q255" s="188"/>
      <c r="R255" s="188"/>
      <c r="S255" s="188"/>
      <c r="T255" s="189"/>
      <c r="U255" s="188"/>
      <c r="V255" s="190"/>
      <c r="W255" s="190"/>
      <c r="X255" s="190"/>
      <c r="Y255" s="190"/>
      <c r="Z255" s="190"/>
      <c r="AA255" s="190"/>
      <c r="AB255" s="190"/>
      <c r="AC255" s="190"/>
      <c r="AD255" s="190"/>
      <c r="AE255" s="190" t="s">
        <v>150</v>
      </c>
      <c r="AF255" s="190">
        <v>0</v>
      </c>
      <c r="AG255" s="190"/>
      <c r="AH255" s="190"/>
      <c r="AI255" s="190"/>
      <c r="AJ255" s="190"/>
      <c r="AK255" s="190"/>
      <c r="AL255" s="190"/>
      <c r="AM255" s="190"/>
      <c r="AN255" s="190"/>
      <c r="AO255" s="190"/>
      <c r="AP255" s="190"/>
      <c r="AQ255" s="190"/>
      <c r="AR255" s="190"/>
      <c r="AS255" s="190"/>
      <c r="AT255" s="190"/>
      <c r="AU255" s="190"/>
      <c r="AV255" s="190"/>
      <c r="AW255" s="190"/>
      <c r="AX255" s="190"/>
      <c r="AY255" s="190"/>
      <c r="AZ255" s="190"/>
      <c r="BA255" s="190"/>
      <c r="BB255" s="190"/>
      <c r="BC255" s="190"/>
      <c r="BD255" s="190"/>
      <c r="BE255" s="190"/>
      <c r="BF255" s="190"/>
      <c r="BG255" s="190"/>
      <c r="BH255" s="190"/>
    </row>
    <row r="256" spans="1:60" ht="12.75" outlineLevel="1">
      <c r="A256" s="201"/>
      <c r="B256" s="201"/>
      <c r="C256" s="206" t="s">
        <v>414</v>
      </c>
      <c r="D256" s="207"/>
      <c r="E256" s="208"/>
      <c r="F256" s="205"/>
      <c r="G256" s="205">
        <f>F256*E256</f>
        <v>0</v>
      </c>
      <c r="H256" s="187"/>
      <c r="I256" s="187"/>
      <c r="J256" s="187"/>
      <c r="K256" s="187"/>
      <c r="L256" s="187"/>
      <c r="M256" s="187"/>
      <c r="N256" s="188"/>
      <c r="O256" s="188"/>
      <c r="P256" s="188"/>
      <c r="Q256" s="188"/>
      <c r="R256" s="188"/>
      <c r="S256" s="188"/>
      <c r="T256" s="189"/>
      <c r="U256" s="188"/>
      <c r="V256" s="190"/>
      <c r="W256" s="190"/>
      <c r="X256" s="190"/>
      <c r="Y256" s="190"/>
      <c r="Z256" s="190"/>
      <c r="AA256" s="190"/>
      <c r="AB256" s="190"/>
      <c r="AC256" s="190"/>
      <c r="AD256" s="190"/>
      <c r="AE256" s="190" t="s">
        <v>150</v>
      </c>
      <c r="AF256" s="190">
        <v>0</v>
      </c>
      <c r="AG256" s="190"/>
      <c r="AH256" s="190"/>
      <c r="AI256" s="190"/>
      <c r="AJ256" s="190"/>
      <c r="AK256" s="190"/>
      <c r="AL256" s="190"/>
      <c r="AM256" s="190"/>
      <c r="AN256" s="190"/>
      <c r="AO256" s="190"/>
      <c r="AP256" s="190"/>
      <c r="AQ256" s="190"/>
      <c r="AR256" s="190"/>
      <c r="AS256" s="190"/>
      <c r="AT256" s="190"/>
      <c r="AU256" s="190"/>
      <c r="AV256" s="190"/>
      <c r="AW256" s="190"/>
      <c r="AX256" s="190"/>
      <c r="AY256" s="190"/>
      <c r="AZ256" s="190"/>
      <c r="BA256" s="190"/>
      <c r="BB256" s="190"/>
      <c r="BC256" s="190"/>
      <c r="BD256" s="190"/>
      <c r="BE256" s="190"/>
      <c r="BF256" s="190"/>
      <c r="BG256" s="190"/>
      <c r="BH256" s="190"/>
    </row>
    <row r="257" spans="1:60" ht="12.75" outlineLevel="1">
      <c r="A257" s="201"/>
      <c r="B257" s="201"/>
      <c r="C257" s="206" t="s">
        <v>415</v>
      </c>
      <c r="D257" s="207"/>
      <c r="E257" s="208"/>
      <c r="F257" s="205"/>
      <c r="G257" s="205">
        <f>F257*E257</f>
        <v>0</v>
      </c>
      <c r="H257" s="187"/>
      <c r="I257" s="187"/>
      <c r="J257" s="187"/>
      <c r="K257" s="187"/>
      <c r="L257" s="187"/>
      <c r="M257" s="187"/>
      <c r="N257" s="188"/>
      <c r="O257" s="188"/>
      <c r="P257" s="188"/>
      <c r="Q257" s="188"/>
      <c r="R257" s="188"/>
      <c r="S257" s="188"/>
      <c r="T257" s="189"/>
      <c r="U257" s="188"/>
      <c r="V257" s="190"/>
      <c r="W257" s="190"/>
      <c r="X257" s="190"/>
      <c r="Y257" s="190"/>
      <c r="Z257" s="190"/>
      <c r="AA257" s="190"/>
      <c r="AB257" s="190"/>
      <c r="AC257" s="190"/>
      <c r="AD257" s="190"/>
      <c r="AE257" s="190" t="s">
        <v>150</v>
      </c>
      <c r="AF257" s="190">
        <v>0</v>
      </c>
      <c r="AG257" s="190"/>
      <c r="AH257" s="190"/>
      <c r="AI257" s="190"/>
      <c r="AJ257" s="190"/>
      <c r="AK257" s="190"/>
      <c r="AL257" s="190"/>
      <c r="AM257" s="190"/>
      <c r="AN257" s="190"/>
      <c r="AO257" s="190"/>
      <c r="AP257" s="190"/>
      <c r="AQ257" s="190"/>
      <c r="AR257" s="190"/>
      <c r="AS257" s="190"/>
      <c r="AT257" s="190"/>
      <c r="AU257" s="190"/>
      <c r="AV257" s="190"/>
      <c r="AW257" s="190"/>
      <c r="AX257" s="190"/>
      <c r="AY257" s="190"/>
      <c r="AZ257" s="190"/>
      <c r="BA257" s="190"/>
      <c r="BB257" s="190"/>
      <c r="BC257" s="190"/>
      <c r="BD257" s="190"/>
      <c r="BE257" s="190"/>
      <c r="BF257" s="190"/>
      <c r="BG257" s="190"/>
      <c r="BH257" s="190"/>
    </row>
    <row r="258" spans="1:60" ht="12.75" outlineLevel="1">
      <c r="A258" s="201"/>
      <c r="B258" s="201"/>
      <c r="C258" s="206" t="s">
        <v>416</v>
      </c>
      <c r="D258" s="207"/>
      <c r="E258" s="208"/>
      <c r="F258" s="205"/>
      <c r="G258" s="205">
        <f>F258*E258</f>
        <v>0</v>
      </c>
      <c r="H258" s="187"/>
      <c r="I258" s="187"/>
      <c r="J258" s="187"/>
      <c r="K258" s="187"/>
      <c r="L258" s="187"/>
      <c r="M258" s="187"/>
      <c r="N258" s="188"/>
      <c r="O258" s="188"/>
      <c r="P258" s="188"/>
      <c r="Q258" s="188"/>
      <c r="R258" s="188"/>
      <c r="S258" s="188"/>
      <c r="T258" s="189"/>
      <c r="U258" s="188"/>
      <c r="V258" s="190"/>
      <c r="W258" s="190"/>
      <c r="X258" s="190"/>
      <c r="Y258" s="190"/>
      <c r="Z258" s="190"/>
      <c r="AA258" s="190"/>
      <c r="AB258" s="190"/>
      <c r="AC258" s="190"/>
      <c r="AD258" s="190"/>
      <c r="AE258" s="190" t="s">
        <v>150</v>
      </c>
      <c r="AF258" s="190">
        <v>0</v>
      </c>
      <c r="AG258" s="190"/>
      <c r="AH258" s="190"/>
      <c r="AI258" s="190"/>
      <c r="AJ258" s="190"/>
      <c r="AK258" s="190"/>
      <c r="AL258" s="190"/>
      <c r="AM258" s="190"/>
      <c r="AN258" s="190"/>
      <c r="AO258" s="190"/>
      <c r="AP258" s="190"/>
      <c r="AQ258" s="190"/>
      <c r="AR258" s="190"/>
      <c r="AS258" s="190"/>
      <c r="AT258" s="190"/>
      <c r="AU258" s="190"/>
      <c r="AV258" s="190"/>
      <c r="AW258" s="190"/>
      <c r="AX258" s="190"/>
      <c r="AY258" s="190"/>
      <c r="AZ258" s="190"/>
      <c r="BA258" s="190"/>
      <c r="BB258" s="190"/>
      <c r="BC258" s="190"/>
      <c r="BD258" s="190"/>
      <c r="BE258" s="190"/>
      <c r="BF258" s="190"/>
      <c r="BG258" s="190"/>
      <c r="BH258" s="190"/>
    </row>
    <row r="259" spans="1:60" ht="12.75" outlineLevel="1">
      <c r="A259" s="201"/>
      <c r="B259" s="201"/>
      <c r="C259" s="206" t="s">
        <v>417</v>
      </c>
      <c r="D259" s="207"/>
      <c r="E259" s="208">
        <v>7.872</v>
      </c>
      <c r="F259" s="205"/>
      <c r="G259" s="205">
        <f>F259*E259</f>
        <v>0</v>
      </c>
      <c r="H259" s="187"/>
      <c r="I259" s="187"/>
      <c r="J259" s="187"/>
      <c r="K259" s="187"/>
      <c r="L259" s="187"/>
      <c r="M259" s="187"/>
      <c r="N259" s="188"/>
      <c r="O259" s="188"/>
      <c r="P259" s="188"/>
      <c r="Q259" s="188"/>
      <c r="R259" s="188"/>
      <c r="S259" s="188"/>
      <c r="T259" s="189"/>
      <c r="U259" s="188"/>
      <c r="V259" s="190"/>
      <c r="W259" s="190"/>
      <c r="X259" s="190"/>
      <c r="Y259" s="190"/>
      <c r="Z259" s="190"/>
      <c r="AA259" s="190"/>
      <c r="AB259" s="190"/>
      <c r="AC259" s="190"/>
      <c r="AD259" s="190"/>
      <c r="AE259" s="190" t="s">
        <v>150</v>
      </c>
      <c r="AF259" s="190">
        <v>0</v>
      </c>
      <c r="AG259" s="190"/>
      <c r="AH259" s="190"/>
      <c r="AI259" s="190"/>
      <c r="AJ259" s="190"/>
      <c r="AK259" s="190"/>
      <c r="AL259" s="190"/>
      <c r="AM259" s="190"/>
      <c r="AN259" s="190"/>
      <c r="AO259" s="190"/>
      <c r="AP259" s="190"/>
      <c r="AQ259" s="190"/>
      <c r="AR259" s="190"/>
      <c r="AS259" s="190"/>
      <c r="AT259" s="190"/>
      <c r="AU259" s="190"/>
      <c r="AV259" s="190"/>
      <c r="AW259" s="190"/>
      <c r="AX259" s="190"/>
      <c r="AY259" s="190"/>
      <c r="AZ259" s="190"/>
      <c r="BA259" s="190"/>
      <c r="BB259" s="190"/>
      <c r="BC259" s="190"/>
      <c r="BD259" s="190"/>
      <c r="BE259" s="190"/>
      <c r="BF259" s="190"/>
      <c r="BG259" s="190"/>
      <c r="BH259" s="190"/>
    </row>
    <row r="260" spans="1:60" ht="12.75" outlineLevel="1">
      <c r="A260" s="201"/>
      <c r="B260" s="201"/>
      <c r="C260" s="206" t="s">
        <v>418</v>
      </c>
      <c r="D260" s="207"/>
      <c r="E260" s="208">
        <v>13.2153</v>
      </c>
      <c r="F260" s="205"/>
      <c r="G260" s="205">
        <f>F260*E260</f>
        <v>0</v>
      </c>
      <c r="H260" s="187"/>
      <c r="I260" s="187"/>
      <c r="J260" s="187"/>
      <c r="K260" s="187"/>
      <c r="L260" s="187"/>
      <c r="M260" s="187"/>
      <c r="N260" s="188"/>
      <c r="O260" s="188"/>
      <c r="P260" s="188"/>
      <c r="Q260" s="188"/>
      <c r="R260" s="188"/>
      <c r="S260" s="188"/>
      <c r="T260" s="189"/>
      <c r="U260" s="188"/>
      <c r="V260" s="190"/>
      <c r="W260" s="190"/>
      <c r="X260" s="190"/>
      <c r="Y260" s="190"/>
      <c r="Z260" s="190"/>
      <c r="AA260" s="190"/>
      <c r="AB260" s="190"/>
      <c r="AC260" s="190"/>
      <c r="AD260" s="190"/>
      <c r="AE260" s="190" t="s">
        <v>150</v>
      </c>
      <c r="AF260" s="190">
        <v>0</v>
      </c>
      <c r="AG260" s="190"/>
      <c r="AH260" s="190"/>
      <c r="AI260" s="190"/>
      <c r="AJ260" s="190"/>
      <c r="AK260" s="190"/>
      <c r="AL260" s="190"/>
      <c r="AM260" s="190"/>
      <c r="AN260" s="190"/>
      <c r="AO260" s="190"/>
      <c r="AP260" s="190"/>
      <c r="AQ260" s="190"/>
      <c r="AR260" s="190"/>
      <c r="AS260" s="190"/>
      <c r="AT260" s="190"/>
      <c r="AU260" s="190"/>
      <c r="AV260" s="190"/>
      <c r="AW260" s="190"/>
      <c r="AX260" s="190"/>
      <c r="AY260" s="190"/>
      <c r="AZ260" s="190"/>
      <c r="BA260" s="190"/>
      <c r="BB260" s="190"/>
      <c r="BC260" s="190"/>
      <c r="BD260" s="190"/>
      <c r="BE260" s="190"/>
      <c r="BF260" s="190"/>
      <c r="BG260" s="190"/>
      <c r="BH260" s="190"/>
    </row>
    <row r="261" spans="1:60" ht="12.75" outlineLevel="1">
      <c r="A261" s="201"/>
      <c r="B261" s="201"/>
      <c r="C261" s="206" t="s">
        <v>419</v>
      </c>
      <c r="D261" s="207"/>
      <c r="E261" s="208">
        <v>25.9231</v>
      </c>
      <c r="F261" s="205"/>
      <c r="G261" s="205">
        <f>F261*E261</f>
        <v>0</v>
      </c>
      <c r="H261" s="187"/>
      <c r="I261" s="187"/>
      <c r="J261" s="187"/>
      <c r="K261" s="187"/>
      <c r="L261" s="187"/>
      <c r="M261" s="187"/>
      <c r="N261" s="188"/>
      <c r="O261" s="188"/>
      <c r="P261" s="188"/>
      <c r="Q261" s="188"/>
      <c r="R261" s="188"/>
      <c r="S261" s="188"/>
      <c r="T261" s="189"/>
      <c r="U261" s="188"/>
      <c r="V261" s="190"/>
      <c r="W261" s="190"/>
      <c r="X261" s="190"/>
      <c r="Y261" s="190"/>
      <c r="Z261" s="190"/>
      <c r="AA261" s="190"/>
      <c r="AB261" s="190"/>
      <c r="AC261" s="190"/>
      <c r="AD261" s="190"/>
      <c r="AE261" s="190" t="s">
        <v>150</v>
      </c>
      <c r="AF261" s="190">
        <v>0</v>
      </c>
      <c r="AG261" s="190"/>
      <c r="AH261" s="190"/>
      <c r="AI261" s="190"/>
      <c r="AJ261" s="190"/>
      <c r="AK261" s="190"/>
      <c r="AL261" s="190"/>
      <c r="AM261" s="190"/>
      <c r="AN261" s="190"/>
      <c r="AO261" s="190"/>
      <c r="AP261" s="190"/>
      <c r="AQ261" s="190"/>
      <c r="AR261" s="190"/>
      <c r="AS261" s="190"/>
      <c r="AT261" s="190"/>
      <c r="AU261" s="190"/>
      <c r="AV261" s="190"/>
      <c r="AW261" s="190"/>
      <c r="AX261" s="190"/>
      <c r="AY261" s="190"/>
      <c r="AZ261" s="190"/>
      <c r="BA261" s="190"/>
      <c r="BB261" s="190"/>
      <c r="BC261" s="190"/>
      <c r="BD261" s="190"/>
      <c r="BE261" s="190"/>
      <c r="BF261" s="190"/>
      <c r="BG261" s="190"/>
      <c r="BH261" s="190"/>
    </row>
    <row r="262" spans="1:60" ht="12.75" outlineLevel="1">
      <c r="A262" s="201"/>
      <c r="B262" s="201"/>
      <c r="C262" s="206" t="s">
        <v>420</v>
      </c>
      <c r="D262" s="207"/>
      <c r="E262" s="208">
        <v>25.6389</v>
      </c>
      <c r="F262" s="205"/>
      <c r="G262" s="205">
        <f>F262*E262</f>
        <v>0</v>
      </c>
      <c r="H262" s="187"/>
      <c r="I262" s="187"/>
      <c r="J262" s="187"/>
      <c r="K262" s="187"/>
      <c r="L262" s="187"/>
      <c r="M262" s="187"/>
      <c r="N262" s="188"/>
      <c r="O262" s="188"/>
      <c r="P262" s="188"/>
      <c r="Q262" s="188"/>
      <c r="R262" s="188"/>
      <c r="S262" s="188"/>
      <c r="T262" s="189"/>
      <c r="U262" s="188"/>
      <c r="V262" s="190"/>
      <c r="W262" s="190"/>
      <c r="X262" s="190"/>
      <c r="Y262" s="190"/>
      <c r="Z262" s="190"/>
      <c r="AA262" s="190"/>
      <c r="AB262" s="190"/>
      <c r="AC262" s="190"/>
      <c r="AD262" s="190"/>
      <c r="AE262" s="190" t="s">
        <v>150</v>
      </c>
      <c r="AF262" s="190">
        <v>0</v>
      </c>
      <c r="AG262" s="190"/>
      <c r="AH262" s="190"/>
      <c r="AI262" s="190"/>
      <c r="AJ262" s="190"/>
      <c r="AK262" s="190"/>
      <c r="AL262" s="190"/>
      <c r="AM262" s="190"/>
      <c r="AN262" s="190"/>
      <c r="AO262" s="190"/>
      <c r="AP262" s="190"/>
      <c r="AQ262" s="190"/>
      <c r="AR262" s="190"/>
      <c r="AS262" s="190"/>
      <c r="AT262" s="190"/>
      <c r="AU262" s="190"/>
      <c r="AV262" s="190"/>
      <c r="AW262" s="190"/>
      <c r="AX262" s="190"/>
      <c r="AY262" s="190"/>
      <c r="AZ262" s="190"/>
      <c r="BA262" s="190"/>
      <c r="BB262" s="190"/>
      <c r="BC262" s="190"/>
      <c r="BD262" s="190"/>
      <c r="BE262" s="190"/>
      <c r="BF262" s="190"/>
      <c r="BG262" s="190"/>
      <c r="BH262" s="190"/>
    </row>
    <row r="263" spans="1:60" ht="12.75" outlineLevel="1">
      <c r="A263" s="201">
        <v>85</v>
      </c>
      <c r="B263" s="201" t="s">
        <v>421</v>
      </c>
      <c r="C263" s="202" t="s">
        <v>422</v>
      </c>
      <c r="D263" s="203" t="s">
        <v>153</v>
      </c>
      <c r="E263" s="204">
        <f>E264+E265+E266+E267</f>
        <v>72.6493</v>
      </c>
      <c r="F263" s="205"/>
      <c r="G263" s="205">
        <f>F263*E263</f>
        <v>0</v>
      </c>
      <c r="H263" s="187">
        <v>21.7</v>
      </c>
      <c r="I263" s="187">
        <f>ROUND(E263*H263,2)</f>
        <v>1576.49</v>
      </c>
      <c r="J263" s="187">
        <v>24.8</v>
      </c>
      <c r="K263" s="187">
        <f>ROUND(E263*J263,2)</f>
        <v>1801.7</v>
      </c>
      <c r="L263" s="187">
        <v>21</v>
      </c>
      <c r="M263" s="187">
        <f>G263*(1+L263/100)</f>
        <v>0</v>
      </c>
      <c r="N263" s="188">
        <v>0.00021</v>
      </c>
      <c r="O263" s="188">
        <f>ROUND(E263*N263,5)</f>
        <v>0.01526</v>
      </c>
      <c r="P263" s="188">
        <v>0</v>
      </c>
      <c r="Q263" s="188">
        <f>ROUND(E263*P263,5)</f>
        <v>0</v>
      </c>
      <c r="R263" s="188"/>
      <c r="S263" s="188"/>
      <c r="T263" s="189">
        <v>0.05</v>
      </c>
      <c r="U263" s="188">
        <f>ROUND(E263*T263,2)</f>
        <v>3.63</v>
      </c>
      <c r="V263" s="190"/>
      <c r="W263" s="190"/>
      <c r="X263" s="190"/>
      <c r="Y263" s="190"/>
      <c r="Z263" s="190"/>
      <c r="AA263" s="190"/>
      <c r="AB263" s="190"/>
      <c r="AC263" s="190"/>
      <c r="AD263" s="190"/>
      <c r="AE263" s="190" t="s">
        <v>141</v>
      </c>
      <c r="AF263" s="190"/>
      <c r="AG263" s="190"/>
      <c r="AH263" s="190"/>
      <c r="AI263" s="190"/>
      <c r="AJ263" s="190"/>
      <c r="AK263" s="190"/>
      <c r="AL263" s="190"/>
      <c r="AM263" s="190"/>
      <c r="AN263" s="190"/>
      <c r="AO263" s="190"/>
      <c r="AP263" s="190"/>
      <c r="AQ263" s="190"/>
      <c r="AR263" s="190"/>
      <c r="AS263" s="190"/>
      <c r="AT263" s="190"/>
      <c r="AU263" s="190"/>
      <c r="AV263" s="190"/>
      <c r="AW263" s="190"/>
      <c r="AX263" s="190"/>
      <c r="AY263" s="190"/>
      <c r="AZ263" s="190"/>
      <c r="BA263" s="190"/>
      <c r="BB263" s="190"/>
      <c r="BC263" s="190"/>
      <c r="BD263" s="190"/>
      <c r="BE263" s="190"/>
      <c r="BF263" s="190"/>
      <c r="BG263" s="190"/>
      <c r="BH263" s="190"/>
    </row>
    <row r="264" spans="1:60" ht="12.75" outlineLevel="1">
      <c r="A264" s="201"/>
      <c r="B264" s="201"/>
      <c r="C264" s="206" t="s">
        <v>417</v>
      </c>
      <c r="D264" s="207"/>
      <c r="E264" s="208">
        <v>7.872</v>
      </c>
      <c r="F264" s="205"/>
      <c r="G264" s="205">
        <f>F264*E264</f>
        <v>0</v>
      </c>
      <c r="H264" s="187"/>
      <c r="I264" s="187"/>
      <c r="J264" s="187"/>
      <c r="K264" s="187"/>
      <c r="L264" s="187"/>
      <c r="M264" s="187"/>
      <c r="N264" s="188"/>
      <c r="O264" s="188"/>
      <c r="P264" s="188"/>
      <c r="Q264" s="188"/>
      <c r="R264" s="188"/>
      <c r="S264" s="188"/>
      <c r="T264" s="189"/>
      <c r="U264" s="188"/>
      <c r="V264" s="190"/>
      <c r="W264" s="190"/>
      <c r="X264" s="190"/>
      <c r="Y264" s="190"/>
      <c r="Z264" s="190"/>
      <c r="AA264" s="190"/>
      <c r="AB264" s="190"/>
      <c r="AC264" s="190"/>
      <c r="AD264" s="190"/>
      <c r="AE264" s="190" t="s">
        <v>150</v>
      </c>
      <c r="AF264" s="190">
        <v>0</v>
      </c>
      <c r="AG264" s="190"/>
      <c r="AH264" s="190"/>
      <c r="AI264" s="190"/>
      <c r="AJ264" s="190"/>
      <c r="AK264" s="190"/>
      <c r="AL264" s="190"/>
      <c r="AM264" s="190"/>
      <c r="AN264" s="190"/>
      <c r="AO264" s="190"/>
      <c r="AP264" s="190"/>
      <c r="AQ264" s="190"/>
      <c r="AR264" s="190"/>
      <c r="AS264" s="190"/>
      <c r="AT264" s="190"/>
      <c r="AU264" s="190"/>
      <c r="AV264" s="190"/>
      <c r="AW264" s="190"/>
      <c r="AX264" s="190"/>
      <c r="AY264" s="190"/>
      <c r="AZ264" s="190"/>
      <c r="BA264" s="190"/>
      <c r="BB264" s="190"/>
      <c r="BC264" s="190"/>
      <c r="BD264" s="190"/>
      <c r="BE264" s="190"/>
      <c r="BF264" s="190"/>
      <c r="BG264" s="190"/>
      <c r="BH264" s="190"/>
    </row>
    <row r="265" spans="1:60" ht="12.75" outlineLevel="1">
      <c r="A265" s="201"/>
      <c r="B265" s="201"/>
      <c r="C265" s="206" t="s">
        <v>418</v>
      </c>
      <c r="D265" s="207"/>
      <c r="E265" s="208">
        <v>13.2153</v>
      </c>
      <c r="F265" s="205"/>
      <c r="G265" s="205">
        <f>F265*E265</f>
        <v>0</v>
      </c>
      <c r="H265" s="187"/>
      <c r="I265" s="187"/>
      <c r="J265" s="187"/>
      <c r="K265" s="187"/>
      <c r="L265" s="187"/>
      <c r="M265" s="187"/>
      <c r="N265" s="188"/>
      <c r="O265" s="188"/>
      <c r="P265" s="188"/>
      <c r="Q265" s="188"/>
      <c r="R265" s="188"/>
      <c r="S265" s="188"/>
      <c r="T265" s="189"/>
      <c r="U265" s="188"/>
      <c r="V265" s="190"/>
      <c r="W265" s="190"/>
      <c r="X265" s="190"/>
      <c r="Y265" s="190"/>
      <c r="Z265" s="190"/>
      <c r="AA265" s="190"/>
      <c r="AB265" s="190"/>
      <c r="AC265" s="190"/>
      <c r="AD265" s="190"/>
      <c r="AE265" s="190" t="s">
        <v>150</v>
      </c>
      <c r="AF265" s="190">
        <v>0</v>
      </c>
      <c r="AG265" s="190"/>
      <c r="AH265" s="190"/>
      <c r="AI265" s="190"/>
      <c r="AJ265" s="190"/>
      <c r="AK265" s="190"/>
      <c r="AL265" s="190"/>
      <c r="AM265" s="190"/>
      <c r="AN265" s="190"/>
      <c r="AO265" s="190"/>
      <c r="AP265" s="190"/>
      <c r="AQ265" s="190"/>
      <c r="AR265" s="190"/>
      <c r="AS265" s="190"/>
      <c r="AT265" s="190"/>
      <c r="AU265" s="190"/>
      <c r="AV265" s="190"/>
      <c r="AW265" s="190"/>
      <c r="AX265" s="190"/>
      <c r="AY265" s="190"/>
      <c r="AZ265" s="190"/>
      <c r="BA265" s="190"/>
      <c r="BB265" s="190"/>
      <c r="BC265" s="190"/>
      <c r="BD265" s="190"/>
      <c r="BE265" s="190"/>
      <c r="BF265" s="190"/>
      <c r="BG265" s="190"/>
      <c r="BH265" s="190"/>
    </row>
    <row r="266" spans="1:60" ht="12.75" outlineLevel="1">
      <c r="A266" s="201"/>
      <c r="B266" s="201"/>
      <c r="C266" s="206" t="s">
        <v>419</v>
      </c>
      <c r="D266" s="207"/>
      <c r="E266" s="208">
        <v>25.9231</v>
      </c>
      <c r="F266" s="205"/>
      <c r="G266" s="205"/>
      <c r="H266" s="187"/>
      <c r="I266" s="187"/>
      <c r="J266" s="187"/>
      <c r="K266" s="187"/>
      <c r="L266" s="187"/>
      <c r="M266" s="187"/>
      <c r="N266" s="188"/>
      <c r="O266" s="188"/>
      <c r="P266" s="188"/>
      <c r="Q266" s="188"/>
      <c r="R266" s="188"/>
      <c r="S266" s="188"/>
      <c r="T266" s="189"/>
      <c r="U266" s="188"/>
      <c r="V266" s="190"/>
      <c r="W266" s="190"/>
      <c r="X266" s="190"/>
      <c r="Y266" s="190"/>
      <c r="Z266" s="190"/>
      <c r="AA266" s="190"/>
      <c r="AB266" s="190"/>
      <c r="AC266" s="190"/>
      <c r="AD266" s="190"/>
      <c r="AE266" s="190" t="s">
        <v>150</v>
      </c>
      <c r="AF266" s="190">
        <v>0</v>
      </c>
      <c r="AG266" s="190"/>
      <c r="AH266" s="190"/>
      <c r="AI266" s="190"/>
      <c r="AJ266" s="190"/>
      <c r="AK266" s="190"/>
      <c r="AL266" s="190"/>
      <c r="AM266" s="190"/>
      <c r="AN266" s="190"/>
      <c r="AO266" s="190"/>
      <c r="AP266" s="190"/>
      <c r="AQ266" s="190"/>
      <c r="AR266" s="190"/>
      <c r="AS266" s="190"/>
      <c r="AT266" s="190"/>
      <c r="AU266" s="190"/>
      <c r="AV266" s="190"/>
      <c r="AW266" s="190"/>
      <c r="AX266" s="190"/>
      <c r="AY266" s="190"/>
      <c r="AZ266" s="190"/>
      <c r="BA266" s="190"/>
      <c r="BB266" s="190"/>
      <c r="BC266" s="190"/>
      <c r="BD266" s="190"/>
      <c r="BE266" s="190"/>
      <c r="BF266" s="190"/>
      <c r="BG266" s="190"/>
      <c r="BH266" s="190"/>
    </row>
    <row r="267" spans="1:60" ht="12.75" outlineLevel="1">
      <c r="A267" s="201"/>
      <c r="B267" s="201"/>
      <c r="C267" s="206" t="s">
        <v>420</v>
      </c>
      <c r="D267" s="207"/>
      <c r="E267" s="208">
        <v>25.6389</v>
      </c>
      <c r="F267" s="205"/>
      <c r="G267" s="205"/>
      <c r="H267" s="187"/>
      <c r="I267" s="187"/>
      <c r="J267" s="187"/>
      <c r="K267" s="187"/>
      <c r="L267" s="187"/>
      <c r="M267" s="187"/>
      <c r="N267" s="188"/>
      <c r="O267" s="188"/>
      <c r="P267" s="188"/>
      <c r="Q267" s="188"/>
      <c r="R267" s="188"/>
      <c r="S267" s="188"/>
      <c r="T267" s="189"/>
      <c r="U267" s="188"/>
      <c r="V267" s="190"/>
      <c r="W267" s="190"/>
      <c r="X267" s="190"/>
      <c r="Y267" s="190"/>
      <c r="Z267" s="190"/>
      <c r="AA267" s="190"/>
      <c r="AB267" s="190"/>
      <c r="AC267" s="190"/>
      <c r="AD267" s="190"/>
      <c r="AE267" s="190" t="s">
        <v>150</v>
      </c>
      <c r="AF267" s="190">
        <v>0</v>
      </c>
      <c r="AG267" s="190"/>
      <c r="AH267" s="190"/>
      <c r="AI267" s="190"/>
      <c r="AJ267" s="190"/>
      <c r="AK267" s="190"/>
      <c r="AL267" s="190"/>
      <c r="AM267" s="190"/>
      <c r="AN267" s="190"/>
      <c r="AO267" s="190"/>
      <c r="AP267" s="190"/>
      <c r="AQ267" s="190"/>
      <c r="AR267" s="190"/>
      <c r="AS267" s="190"/>
      <c r="AT267" s="190"/>
      <c r="AU267" s="190"/>
      <c r="AV267" s="190"/>
      <c r="AW267" s="190"/>
      <c r="AX267" s="190"/>
      <c r="AY267" s="190"/>
      <c r="AZ267" s="190"/>
      <c r="BA267" s="190"/>
      <c r="BB267" s="190"/>
      <c r="BC267" s="190"/>
      <c r="BD267" s="190"/>
      <c r="BE267" s="190"/>
      <c r="BF267" s="190"/>
      <c r="BG267" s="190"/>
      <c r="BH267" s="190"/>
    </row>
    <row r="268" spans="1:60" ht="12.75" outlineLevel="1">
      <c r="A268" s="201">
        <v>86</v>
      </c>
      <c r="B268" s="201" t="s">
        <v>423</v>
      </c>
      <c r="C268" s="202" t="s">
        <v>424</v>
      </c>
      <c r="D268" s="203" t="s">
        <v>153</v>
      </c>
      <c r="E268" s="204">
        <f>E269+E270</f>
        <v>51.562</v>
      </c>
      <c r="F268" s="205"/>
      <c r="G268" s="205">
        <f>F268*E268</f>
        <v>0</v>
      </c>
      <c r="H268" s="187">
        <v>93.68</v>
      </c>
      <c r="I268" s="187">
        <f>ROUND(E268*H268,2)</f>
        <v>4830.33</v>
      </c>
      <c r="J268" s="187">
        <v>548.32</v>
      </c>
      <c r="K268" s="187">
        <f>ROUND(E268*J268,2)</f>
        <v>28272.48</v>
      </c>
      <c r="L268" s="187">
        <v>21</v>
      </c>
      <c r="M268" s="187">
        <f>G268*(1+L268/100)</f>
        <v>0</v>
      </c>
      <c r="N268" s="188">
        <v>0.00496</v>
      </c>
      <c r="O268" s="188">
        <f>ROUND(E268*N268,5)</f>
        <v>0.25575</v>
      </c>
      <c r="P268" s="188">
        <v>0</v>
      </c>
      <c r="Q268" s="188">
        <f>ROUND(E268*P268,5)</f>
        <v>0</v>
      </c>
      <c r="R268" s="188"/>
      <c r="S268" s="188"/>
      <c r="T268" s="189">
        <v>1.104</v>
      </c>
      <c r="U268" s="188">
        <f>ROUND(E268*T268,2)</f>
        <v>56.92</v>
      </c>
      <c r="V268" s="190"/>
      <c r="W268" s="190"/>
      <c r="X268" s="190"/>
      <c r="Y268" s="190"/>
      <c r="Z268" s="190"/>
      <c r="AA268" s="190"/>
      <c r="AB268" s="190"/>
      <c r="AC268" s="190"/>
      <c r="AD268" s="190"/>
      <c r="AE268" s="190" t="s">
        <v>141</v>
      </c>
      <c r="AF268" s="190"/>
      <c r="AG268" s="190"/>
      <c r="AH268" s="190"/>
      <c r="AI268" s="190"/>
      <c r="AJ268" s="190"/>
      <c r="AK268" s="190"/>
      <c r="AL268" s="190"/>
      <c r="AM268" s="190"/>
      <c r="AN268" s="190"/>
      <c r="AO268" s="190"/>
      <c r="AP268" s="190"/>
      <c r="AQ268" s="190"/>
      <c r="AR268" s="190"/>
      <c r="AS268" s="190"/>
      <c r="AT268" s="190"/>
      <c r="AU268" s="190"/>
      <c r="AV268" s="190"/>
      <c r="AW268" s="190"/>
      <c r="AX268" s="190"/>
      <c r="AY268" s="190"/>
      <c r="AZ268" s="190"/>
      <c r="BA268" s="190"/>
      <c r="BB268" s="190"/>
      <c r="BC268" s="190"/>
      <c r="BD268" s="190"/>
      <c r="BE268" s="190"/>
      <c r="BF268" s="190"/>
      <c r="BG268" s="190"/>
      <c r="BH268" s="190"/>
    </row>
    <row r="269" spans="1:60" ht="12.75" outlineLevel="1">
      <c r="A269" s="201"/>
      <c r="B269" s="201"/>
      <c r="C269" s="206" t="s">
        <v>419</v>
      </c>
      <c r="D269" s="207"/>
      <c r="E269" s="208">
        <v>25.9231</v>
      </c>
      <c r="F269" s="205"/>
      <c r="G269" s="205">
        <f>F269*E269</f>
        <v>0</v>
      </c>
      <c r="H269" s="187"/>
      <c r="I269" s="187"/>
      <c r="J269" s="187"/>
      <c r="K269" s="187"/>
      <c r="L269" s="187"/>
      <c r="M269" s="187"/>
      <c r="N269" s="188"/>
      <c r="O269" s="188"/>
      <c r="P269" s="188"/>
      <c r="Q269" s="188"/>
      <c r="R269" s="188"/>
      <c r="S269" s="188"/>
      <c r="T269" s="189"/>
      <c r="U269" s="188"/>
      <c r="V269" s="190"/>
      <c r="W269" s="190"/>
      <c r="X269" s="190"/>
      <c r="Y269" s="190"/>
      <c r="Z269" s="190"/>
      <c r="AA269" s="190"/>
      <c r="AB269" s="190"/>
      <c r="AC269" s="190"/>
      <c r="AD269" s="190"/>
      <c r="AE269" s="190" t="s">
        <v>150</v>
      </c>
      <c r="AF269" s="190">
        <v>0</v>
      </c>
      <c r="AG269" s="190"/>
      <c r="AH269" s="190"/>
      <c r="AI269" s="190"/>
      <c r="AJ269" s="190"/>
      <c r="AK269" s="190"/>
      <c r="AL269" s="190"/>
      <c r="AM269" s="190"/>
      <c r="AN269" s="190"/>
      <c r="AO269" s="190"/>
      <c r="AP269" s="190"/>
      <c r="AQ269" s="190"/>
      <c r="AR269" s="190"/>
      <c r="AS269" s="190"/>
      <c r="AT269" s="190"/>
      <c r="AU269" s="190"/>
      <c r="AV269" s="190"/>
      <c r="AW269" s="190"/>
      <c r="AX269" s="190"/>
      <c r="AY269" s="190"/>
      <c r="AZ269" s="190"/>
      <c r="BA269" s="190"/>
      <c r="BB269" s="190"/>
      <c r="BC269" s="190"/>
      <c r="BD269" s="190"/>
      <c r="BE269" s="190"/>
      <c r="BF269" s="190"/>
      <c r="BG269" s="190"/>
      <c r="BH269" s="190"/>
    </row>
    <row r="270" spans="1:60" ht="12.75" outlineLevel="1">
      <c r="A270" s="201"/>
      <c r="B270" s="201"/>
      <c r="C270" s="206" t="s">
        <v>420</v>
      </c>
      <c r="D270" s="207"/>
      <c r="E270" s="208">
        <v>25.6389</v>
      </c>
      <c r="F270" s="205"/>
      <c r="G270" s="205">
        <f>F270*E270</f>
        <v>0</v>
      </c>
      <c r="H270" s="187"/>
      <c r="I270" s="187"/>
      <c r="J270" s="187"/>
      <c r="K270" s="187"/>
      <c r="L270" s="187"/>
      <c r="M270" s="187"/>
      <c r="N270" s="188"/>
      <c r="O270" s="188"/>
      <c r="P270" s="188"/>
      <c r="Q270" s="188"/>
      <c r="R270" s="188"/>
      <c r="S270" s="188"/>
      <c r="T270" s="189"/>
      <c r="U270" s="188"/>
      <c r="V270" s="190"/>
      <c r="W270" s="190"/>
      <c r="X270" s="190"/>
      <c r="Y270" s="190"/>
      <c r="Z270" s="190"/>
      <c r="AA270" s="190"/>
      <c r="AB270" s="190"/>
      <c r="AC270" s="190"/>
      <c r="AD270" s="190"/>
      <c r="AE270" s="190" t="s">
        <v>150</v>
      </c>
      <c r="AF270" s="190">
        <v>0</v>
      </c>
      <c r="AG270" s="190"/>
      <c r="AH270" s="190"/>
      <c r="AI270" s="190"/>
      <c r="AJ270" s="190"/>
      <c r="AK270" s="190"/>
      <c r="AL270" s="190"/>
      <c r="AM270" s="190"/>
      <c r="AN270" s="190"/>
      <c r="AO270" s="190"/>
      <c r="AP270" s="190"/>
      <c r="AQ270" s="190"/>
      <c r="AR270" s="190"/>
      <c r="AS270" s="190"/>
      <c r="AT270" s="190"/>
      <c r="AU270" s="190"/>
      <c r="AV270" s="190"/>
      <c r="AW270" s="190"/>
      <c r="AX270" s="190"/>
      <c r="AY270" s="190"/>
      <c r="AZ270" s="190"/>
      <c r="BA270" s="190"/>
      <c r="BB270" s="190"/>
      <c r="BC270" s="190"/>
      <c r="BD270" s="190"/>
      <c r="BE270" s="190"/>
      <c r="BF270" s="190"/>
      <c r="BG270" s="190"/>
      <c r="BH270" s="190"/>
    </row>
    <row r="271" spans="1:60" ht="12.75" outlineLevel="1">
      <c r="A271" s="201">
        <v>87</v>
      </c>
      <c r="B271" s="201" t="s">
        <v>425</v>
      </c>
      <c r="C271" s="202" t="s">
        <v>426</v>
      </c>
      <c r="D271" s="203" t="s">
        <v>153</v>
      </c>
      <c r="E271" s="204">
        <v>55</v>
      </c>
      <c r="F271" s="205"/>
      <c r="G271" s="205">
        <f>F271*E271</f>
        <v>0</v>
      </c>
      <c r="H271" s="187"/>
      <c r="I271" s="187"/>
      <c r="J271" s="187"/>
      <c r="K271" s="187"/>
      <c r="L271" s="187"/>
      <c r="M271" s="187"/>
      <c r="N271" s="188"/>
      <c r="O271" s="188"/>
      <c r="P271" s="188"/>
      <c r="Q271" s="188"/>
      <c r="R271" s="188"/>
      <c r="S271" s="188"/>
      <c r="T271" s="189"/>
      <c r="U271" s="188"/>
      <c r="V271" s="190"/>
      <c r="W271" s="190"/>
      <c r="X271" s="190"/>
      <c r="Y271" s="190"/>
      <c r="Z271" s="190"/>
      <c r="AA271" s="190"/>
      <c r="AB271" s="190"/>
      <c r="AC271" s="190"/>
      <c r="AD271" s="190"/>
      <c r="AE271" s="190" t="s">
        <v>150</v>
      </c>
      <c r="AF271" s="190">
        <v>0</v>
      </c>
      <c r="AG271" s="190"/>
      <c r="AH271" s="190"/>
      <c r="AI271" s="190"/>
      <c r="AJ271" s="190"/>
      <c r="AK271" s="190"/>
      <c r="AL271" s="190"/>
      <c r="AM271" s="190"/>
      <c r="AN271" s="190"/>
      <c r="AO271" s="190"/>
      <c r="AP271" s="190"/>
      <c r="AQ271" s="190"/>
      <c r="AR271" s="190"/>
      <c r="AS271" s="190"/>
      <c r="AT271" s="190"/>
      <c r="AU271" s="190"/>
      <c r="AV271" s="190"/>
      <c r="AW271" s="190"/>
      <c r="AX271" s="190"/>
      <c r="AY271" s="190"/>
      <c r="AZ271" s="190"/>
      <c r="BA271" s="190"/>
      <c r="BB271" s="190"/>
      <c r="BC271" s="190"/>
      <c r="BD271" s="190"/>
      <c r="BE271" s="190"/>
      <c r="BF271" s="190"/>
      <c r="BG271" s="190"/>
      <c r="BH271" s="190"/>
    </row>
    <row r="272" spans="1:60" ht="12.8" outlineLevel="1">
      <c r="A272" s="201">
        <v>86</v>
      </c>
      <c r="B272" s="201" t="s">
        <v>427</v>
      </c>
      <c r="C272" s="202" t="s">
        <v>428</v>
      </c>
      <c r="D272" s="203" t="s">
        <v>153</v>
      </c>
      <c r="E272" s="204">
        <f>E263-E268</f>
        <v>21.0873</v>
      </c>
      <c r="F272" s="205"/>
      <c r="G272" s="205">
        <f>F272*E272</f>
        <v>0</v>
      </c>
      <c r="H272" s="187"/>
      <c r="I272" s="187"/>
      <c r="J272" s="187"/>
      <c r="K272" s="187"/>
      <c r="L272" s="187"/>
      <c r="M272" s="187"/>
      <c r="N272" s="188"/>
      <c r="O272" s="188"/>
      <c r="P272" s="188"/>
      <c r="Q272" s="188"/>
      <c r="R272" s="188"/>
      <c r="S272" s="188"/>
      <c r="T272" s="189"/>
      <c r="U272" s="188"/>
      <c r="V272" s="190"/>
      <c r="W272" s="190"/>
      <c r="X272" s="190"/>
      <c r="Y272" s="190"/>
      <c r="Z272" s="190"/>
      <c r="AA272" s="190"/>
      <c r="AB272" s="190"/>
      <c r="AC272" s="190"/>
      <c r="AD272" s="190"/>
      <c r="AE272" s="190" t="s">
        <v>150</v>
      </c>
      <c r="AF272" s="190">
        <v>0</v>
      </c>
      <c r="AG272" s="190"/>
      <c r="AH272" s="190"/>
      <c r="AI272" s="190"/>
      <c r="AJ272" s="190"/>
      <c r="AK272" s="190"/>
      <c r="AL272" s="190"/>
      <c r="AM272" s="190"/>
      <c r="AN272" s="190"/>
      <c r="AO272" s="190"/>
      <c r="AP272" s="190"/>
      <c r="AQ272" s="190"/>
      <c r="AR272" s="190"/>
      <c r="AS272" s="190"/>
      <c r="AT272" s="190"/>
      <c r="AU272" s="190"/>
      <c r="AV272" s="190"/>
      <c r="AW272" s="190"/>
      <c r="AX272" s="190"/>
      <c r="AY272" s="190"/>
      <c r="AZ272" s="190"/>
      <c r="BA272" s="190"/>
      <c r="BB272" s="190"/>
      <c r="BC272" s="190"/>
      <c r="BD272" s="190"/>
      <c r="BE272" s="190"/>
      <c r="BF272" s="190"/>
      <c r="BG272" s="190"/>
      <c r="BH272" s="190"/>
    </row>
    <row r="273" spans="1:60" ht="12.75" outlineLevel="1">
      <c r="A273" s="201">
        <v>87</v>
      </c>
      <c r="B273" s="201" t="s">
        <v>425</v>
      </c>
      <c r="C273" s="202" t="s">
        <v>429</v>
      </c>
      <c r="D273" s="203" t="s">
        <v>153</v>
      </c>
      <c r="E273" s="204">
        <v>25</v>
      </c>
      <c r="F273" s="205"/>
      <c r="G273" s="205">
        <f>F273*E273</f>
        <v>0</v>
      </c>
      <c r="H273" s="187"/>
      <c r="I273" s="187"/>
      <c r="J273" s="187"/>
      <c r="K273" s="187"/>
      <c r="L273" s="187"/>
      <c r="M273" s="187"/>
      <c r="N273" s="188"/>
      <c r="O273" s="188"/>
      <c r="P273" s="188"/>
      <c r="Q273" s="188"/>
      <c r="R273" s="188"/>
      <c r="S273" s="188"/>
      <c r="T273" s="189"/>
      <c r="U273" s="188"/>
      <c r="V273" s="190"/>
      <c r="W273" s="190"/>
      <c r="X273" s="190"/>
      <c r="Y273" s="190"/>
      <c r="Z273" s="190"/>
      <c r="AA273" s="190"/>
      <c r="AB273" s="190"/>
      <c r="AC273" s="190"/>
      <c r="AD273" s="190"/>
      <c r="AE273" s="190"/>
      <c r="AF273" s="190"/>
      <c r="AG273" s="190"/>
      <c r="AH273" s="190"/>
      <c r="AI273" s="190"/>
      <c r="AJ273" s="190"/>
      <c r="AK273" s="190"/>
      <c r="AL273" s="190"/>
      <c r="AM273" s="190"/>
      <c r="AN273" s="190"/>
      <c r="AO273" s="190"/>
      <c r="AP273" s="190"/>
      <c r="AQ273" s="190"/>
      <c r="AR273" s="190"/>
      <c r="AS273" s="190"/>
      <c r="AT273" s="190"/>
      <c r="AU273" s="190"/>
      <c r="AV273" s="190"/>
      <c r="AW273" s="190"/>
      <c r="AX273" s="190"/>
      <c r="AY273" s="190"/>
      <c r="AZ273" s="190"/>
      <c r="BA273" s="190"/>
      <c r="BB273" s="190"/>
      <c r="BC273" s="190"/>
      <c r="BD273" s="190"/>
      <c r="BE273" s="190"/>
      <c r="BF273" s="190"/>
      <c r="BG273" s="190"/>
      <c r="BH273" s="190"/>
    </row>
    <row r="274" spans="1:60" ht="12.75" outlineLevel="1">
      <c r="A274" s="201">
        <v>88</v>
      </c>
      <c r="B274" s="201" t="s">
        <v>430</v>
      </c>
      <c r="C274" s="202" t="s">
        <v>431</v>
      </c>
      <c r="D274" s="203" t="s">
        <v>148</v>
      </c>
      <c r="E274" s="204">
        <v>1.2</v>
      </c>
      <c r="F274" s="205"/>
      <c r="G274" s="205">
        <f>F274*E274</f>
        <v>0</v>
      </c>
      <c r="H274" s="187"/>
      <c r="I274" s="187"/>
      <c r="J274" s="187"/>
      <c r="K274" s="187"/>
      <c r="L274" s="187"/>
      <c r="M274" s="187"/>
      <c r="N274" s="188"/>
      <c r="O274" s="188"/>
      <c r="P274" s="188"/>
      <c r="Q274" s="188"/>
      <c r="R274" s="188"/>
      <c r="S274" s="188"/>
      <c r="T274" s="189"/>
      <c r="U274" s="188"/>
      <c r="V274" s="190"/>
      <c r="W274" s="190"/>
      <c r="X274" s="190"/>
      <c r="Y274" s="190"/>
      <c r="Z274" s="190"/>
      <c r="AA274" s="190"/>
      <c r="AB274" s="190"/>
      <c r="AC274" s="190"/>
      <c r="AD274" s="190"/>
      <c r="AE274" s="190"/>
      <c r="AF274" s="190"/>
      <c r="AG274" s="190"/>
      <c r="AH274" s="190"/>
      <c r="AI274" s="190"/>
      <c r="AJ274" s="190"/>
      <c r="AK274" s="190"/>
      <c r="AL274" s="190"/>
      <c r="AM274" s="190"/>
      <c r="AN274" s="190"/>
      <c r="AO274" s="190"/>
      <c r="AP274" s="190"/>
      <c r="AQ274" s="190"/>
      <c r="AR274" s="190"/>
      <c r="AS274" s="190"/>
      <c r="AT274" s="190"/>
      <c r="AU274" s="190"/>
      <c r="AV274" s="190"/>
      <c r="AW274" s="190"/>
      <c r="AX274" s="190"/>
      <c r="AY274" s="190"/>
      <c r="AZ274" s="190"/>
      <c r="BA274" s="190"/>
      <c r="BB274" s="190"/>
      <c r="BC274" s="190"/>
      <c r="BD274" s="190"/>
      <c r="BE274" s="190"/>
      <c r="BF274" s="190"/>
      <c r="BG274" s="190"/>
      <c r="BH274" s="190"/>
    </row>
    <row r="275" spans="1:31" ht="12.75">
      <c r="A275" s="194" t="s">
        <v>133</v>
      </c>
      <c r="B275" s="194" t="s">
        <v>95</v>
      </c>
      <c r="C275" s="195" t="s">
        <v>96</v>
      </c>
      <c r="D275" s="196"/>
      <c r="E275" s="197"/>
      <c r="F275" s="198"/>
      <c r="G275" s="198">
        <f>SUMIF(AE276:AE305,"&lt;&gt;NOR",G276:G305)</f>
        <v>0</v>
      </c>
      <c r="H275" s="198"/>
      <c r="I275" s="198">
        <f>SUM(I276:I305)</f>
        <v>7312.48</v>
      </c>
      <c r="J275" s="198"/>
      <c r="K275" s="198">
        <f>SUM(K276:K305)</f>
        <v>55415.82</v>
      </c>
      <c r="L275" s="198"/>
      <c r="M275" s="198">
        <f>SUM(M276:M305)</f>
        <v>0</v>
      </c>
      <c r="N275" s="199"/>
      <c r="O275" s="199">
        <f>SUM(O276:O305)</f>
        <v>0.17138</v>
      </c>
      <c r="P275" s="199"/>
      <c r="Q275" s="199">
        <f>SUM(Q276:Q305)</f>
        <v>0</v>
      </c>
      <c r="R275" s="199"/>
      <c r="S275" s="199"/>
      <c r="T275" s="200"/>
      <c r="U275" s="199">
        <f>SUM(U276:U305)</f>
        <v>116.76</v>
      </c>
      <c r="AE275" t="s">
        <v>134</v>
      </c>
    </row>
    <row r="276" spans="1:60" ht="12.75" outlineLevel="1">
      <c r="A276" s="183">
        <v>89</v>
      </c>
      <c r="B276" s="183" t="s">
        <v>432</v>
      </c>
      <c r="C276" s="184" t="s">
        <v>433</v>
      </c>
      <c r="D276" s="185" t="s">
        <v>153</v>
      </c>
      <c r="E276" s="186">
        <v>810.29625</v>
      </c>
      <c r="F276" s="187"/>
      <c r="G276" s="187">
        <f>F276*E276</f>
        <v>0</v>
      </c>
      <c r="H276" s="187">
        <v>5.26</v>
      </c>
      <c r="I276" s="187">
        <f>ROUND(E276*H276,2)</f>
        <v>4262.16</v>
      </c>
      <c r="J276" s="187">
        <v>15.44</v>
      </c>
      <c r="K276" s="187">
        <f>ROUND(E276*J276,2)</f>
        <v>12510.97</v>
      </c>
      <c r="L276" s="187">
        <v>21</v>
      </c>
      <c r="M276" s="187">
        <f>G276*(1+L276/100)</f>
        <v>0</v>
      </c>
      <c r="N276" s="188">
        <v>7E-05</v>
      </c>
      <c r="O276" s="188">
        <f>ROUND(E276*N276,5)</f>
        <v>0.05672</v>
      </c>
      <c r="P276" s="188">
        <v>0</v>
      </c>
      <c r="Q276" s="188">
        <f>ROUND(E276*P276,5)</f>
        <v>0</v>
      </c>
      <c r="R276" s="188"/>
      <c r="S276" s="188"/>
      <c r="T276" s="189">
        <v>0.03248</v>
      </c>
      <c r="U276" s="188">
        <f>ROUND(E276*T276,2)</f>
        <v>26.32</v>
      </c>
      <c r="V276" s="190"/>
      <c r="W276" s="190"/>
      <c r="X276" s="190"/>
      <c r="Y276" s="190"/>
      <c r="Z276" s="190"/>
      <c r="AA276" s="190"/>
      <c r="AB276" s="190"/>
      <c r="AC276" s="190"/>
      <c r="AD276" s="190"/>
      <c r="AE276" s="190" t="s">
        <v>141</v>
      </c>
      <c r="AF276" s="190"/>
      <c r="AG276" s="190"/>
      <c r="AH276" s="190"/>
      <c r="AI276" s="190"/>
      <c r="AJ276" s="190"/>
      <c r="AK276" s="190"/>
      <c r="AL276" s="190"/>
      <c r="AM276" s="190"/>
      <c r="AN276" s="190"/>
      <c r="AO276" s="190"/>
      <c r="AP276" s="190"/>
      <c r="AQ276" s="190"/>
      <c r="AR276" s="190"/>
      <c r="AS276" s="190"/>
      <c r="AT276" s="190"/>
      <c r="AU276" s="190"/>
      <c r="AV276" s="190"/>
      <c r="AW276" s="190"/>
      <c r="AX276" s="190"/>
      <c r="AY276" s="190"/>
      <c r="AZ276" s="190"/>
      <c r="BA276" s="190"/>
      <c r="BB276" s="190"/>
      <c r="BC276" s="190"/>
      <c r="BD276" s="190"/>
      <c r="BE276" s="190"/>
      <c r="BF276" s="190"/>
      <c r="BG276" s="190"/>
      <c r="BH276" s="190"/>
    </row>
    <row r="277" spans="1:60" ht="12.75" outlineLevel="1">
      <c r="A277" s="183"/>
      <c r="B277" s="183"/>
      <c r="C277" s="191" t="s">
        <v>434</v>
      </c>
      <c r="D277" s="192"/>
      <c r="E277" s="193"/>
      <c r="F277" s="187"/>
      <c r="G277" s="187">
        <f>F277*E277</f>
        <v>0</v>
      </c>
      <c r="H277" s="187"/>
      <c r="I277" s="187"/>
      <c r="J277" s="187"/>
      <c r="K277" s="187"/>
      <c r="L277" s="187"/>
      <c r="M277" s="187"/>
      <c r="N277" s="188"/>
      <c r="O277" s="188"/>
      <c r="P277" s="188"/>
      <c r="Q277" s="188"/>
      <c r="R277" s="188"/>
      <c r="S277" s="188"/>
      <c r="T277" s="189"/>
      <c r="U277" s="188"/>
      <c r="V277" s="190"/>
      <c r="W277" s="190"/>
      <c r="X277" s="190"/>
      <c r="Y277" s="190"/>
      <c r="Z277" s="190"/>
      <c r="AA277" s="190"/>
      <c r="AB277" s="190"/>
      <c r="AC277" s="190"/>
      <c r="AD277" s="190"/>
      <c r="AE277" s="190" t="s">
        <v>150</v>
      </c>
      <c r="AF277" s="190">
        <v>0</v>
      </c>
      <c r="AG277" s="190"/>
      <c r="AH277" s="190"/>
      <c r="AI277" s="190"/>
      <c r="AJ277" s="190"/>
      <c r="AK277" s="190"/>
      <c r="AL277" s="190"/>
      <c r="AM277" s="190"/>
      <c r="AN277" s="190"/>
      <c r="AO277" s="190"/>
      <c r="AP277" s="190"/>
      <c r="AQ277" s="190"/>
      <c r="AR277" s="190"/>
      <c r="AS277" s="190"/>
      <c r="AT277" s="190"/>
      <c r="AU277" s="190"/>
      <c r="AV277" s="190"/>
      <c r="AW277" s="190"/>
      <c r="AX277" s="190"/>
      <c r="AY277" s="190"/>
      <c r="AZ277" s="190"/>
      <c r="BA277" s="190"/>
      <c r="BB277" s="190"/>
      <c r="BC277" s="190"/>
      <c r="BD277" s="190"/>
      <c r="BE277" s="190"/>
      <c r="BF277" s="190"/>
      <c r="BG277" s="190"/>
      <c r="BH277" s="190"/>
    </row>
    <row r="278" spans="1:60" ht="12.75" outlineLevel="1">
      <c r="A278" s="183"/>
      <c r="B278" s="183"/>
      <c r="C278" s="191" t="s">
        <v>435</v>
      </c>
      <c r="D278" s="192"/>
      <c r="E278" s="193"/>
      <c r="F278" s="187"/>
      <c r="G278" s="187">
        <f>F278*E278</f>
        <v>0</v>
      </c>
      <c r="H278" s="187"/>
      <c r="I278" s="187"/>
      <c r="J278" s="187"/>
      <c r="K278" s="187"/>
      <c r="L278" s="187"/>
      <c r="M278" s="187"/>
      <c r="N278" s="188"/>
      <c r="O278" s="188"/>
      <c r="P278" s="188"/>
      <c r="Q278" s="188"/>
      <c r="R278" s="188"/>
      <c r="S278" s="188"/>
      <c r="T278" s="189"/>
      <c r="U278" s="188"/>
      <c r="V278" s="190"/>
      <c r="W278" s="190"/>
      <c r="X278" s="190"/>
      <c r="Y278" s="190"/>
      <c r="Z278" s="190"/>
      <c r="AA278" s="190"/>
      <c r="AB278" s="190"/>
      <c r="AC278" s="190"/>
      <c r="AD278" s="190"/>
      <c r="AE278" s="190" t="s">
        <v>150</v>
      </c>
      <c r="AF278" s="190">
        <v>0</v>
      </c>
      <c r="AG278" s="190"/>
      <c r="AH278" s="190"/>
      <c r="AI278" s="190"/>
      <c r="AJ278" s="190"/>
      <c r="AK278" s="190"/>
      <c r="AL278" s="190"/>
      <c r="AM278" s="190"/>
      <c r="AN278" s="190"/>
      <c r="AO278" s="190"/>
      <c r="AP278" s="190"/>
      <c r="AQ278" s="190"/>
      <c r="AR278" s="190"/>
      <c r="AS278" s="190"/>
      <c r="AT278" s="190"/>
      <c r="AU278" s="190"/>
      <c r="AV278" s="190"/>
      <c r="AW278" s="190"/>
      <c r="AX278" s="190"/>
      <c r="AY278" s="190"/>
      <c r="AZ278" s="190"/>
      <c r="BA278" s="190"/>
      <c r="BB278" s="190"/>
      <c r="BC278" s="190"/>
      <c r="BD278" s="190"/>
      <c r="BE278" s="190"/>
      <c r="BF278" s="190"/>
      <c r="BG278" s="190"/>
      <c r="BH278" s="190"/>
    </row>
    <row r="279" spans="1:60" ht="33.75" outlineLevel="1">
      <c r="A279" s="183"/>
      <c r="B279" s="183"/>
      <c r="C279" s="191" t="s">
        <v>436</v>
      </c>
      <c r="D279" s="192"/>
      <c r="E279" s="193">
        <v>239.25</v>
      </c>
      <c r="F279" s="187"/>
      <c r="G279" s="187">
        <f>F279*E279</f>
        <v>0</v>
      </c>
      <c r="H279" s="187"/>
      <c r="I279" s="187"/>
      <c r="J279" s="187"/>
      <c r="K279" s="187"/>
      <c r="L279" s="187"/>
      <c r="M279" s="187"/>
      <c r="N279" s="188"/>
      <c r="O279" s="188"/>
      <c r="P279" s="188"/>
      <c r="Q279" s="188"/>
      <c r="R279" s="188"/>
      <c r="S279" s="188"/>
      <c r="T279" s="189"/>
      <c r="U279" s="188"/>
      <c r="V279" s="190"/>
      <c r="W279" s="190"/>
      <c r="X279" s="190"/>
      <c r="Y279" s="190"/>
      <c r="Z279" s="190"/>
      <c r="AA279" s="190"/>
      <c r="AB279" s="190"/>
      <c r="AC279" s="190"/>
      <c r="AD279" s="190"/>
      <c r="AE279" s="190" t="s">
        <v>150</v>
      </c>
      <c r="AF279" s="190">
        <v>0</v>
      </c>
      <c r="AG279" s="190"/>
      <c r="AH279" s="190"/>
      <c r="AI279" s="190"/>
      <c r="AJ279" s="190"/>
      <c r="AK279" s="190"/>
      <c r="AL279" s="190"/>
      <c r="AM279" s="190"/>
      <c r="AN279" s="190"/>
      <c r="AO279" s="190"/>
      <c r="AP279" s="190"/>
      <c r="AQ279" s="190"/>
      <c r="AR279" s="190"/>
      <c r="AS279" s="190"/>
      <c r="AT279" s="190"/>
      <c r="AU279" s="190"/>
      <c r="AV279" s="190"/>
      <c r="AW279" s="190"/>
      <c r="AX279" s="190"/>
      <c r="AY279" s="190"/>
      <c r="AZ279" s="190"/>
      <c r="BA279" s="190"/>
      <c r="BB279" s="190"/>
      <c r="BC279" s="190"/>
      <c r="BD279" s="190"/>
      <c r="BE279" s="190"/>
      <c r="BF279" s="190"/>
      <c r="BG279" s="190"/>
      <c r="BH279" s="190"/>
    </row>
    <row r="280" spans="1:60" ht="22.5" outlineLevel="1">
      <c r="A280" s="183"/>
      <c r="B280" s="183"/>
      <c r="C280" s="191" t="s">
        <v>437</v>
      </c>
      <c r="D280" s="192"/>
      <c r="E280" s="193">
        <v>134.6085</v>
      </c>
      <c r="F280" s="187"/>
      <c r="G280" s="187">
        <f>F280*E280</f>
        <v>0</v>
      </c>
      <c r="H280" s="187"/>
      <c r="I280" s="187"/>
      <c r="J280" s="187"/>
      <c r="K280" s="187"/>
      <c r="L280" s="187"/>
      <c r="M280" s="187"/>
      <c r="N280" s="188"/>
      <c r="O280" s="188"/>
      <c r="P280" s="188"/>
      <c r="Q280" s="188"/>
      <c r="R280" s="188"/>
      <c r="S280" s="188"/>
      <c r="T280" s="189"/>
      <c r="U280" s="188"/>
      <c r="V280" s="190"/>
      <c r="W280" s="190"/>
      <c r="X280" s="190"/>
      <c r="Y280" s="190"/>
      <c r="Z280" s="190"/>
      <c r="AA280" s="190"/>
      <c r="AB280" s="190"/>
      <c r="AC280" s="190"/>
      <c r="AD280" s="190"/>
      <c r="AE280" s="190" t="s">
        <v>150</v>
      </c>
      <c r="AF280" s="190">
        <v>0</v>
      </c>
      <c r="AG280" s="190"/>
      <c r="AH280" s="190"/>
      <c r="AI280" s="190"/>
      <c r="AJ280" s="190"/>
      <c r="AK280" s="190"/>
      <c r="AL280" s="190"/>
      <c r="AM280" s="190"/>
      <c r="AN280" s="190"/>
      <c r="AO280" s="190"/>
      <c r="AP280" s="190"/>
      <c r="AQ280" s="190"/>
      <c r="AR280" s="190"/>
      <c r="AS280" s="190"/>
      <c r="AT280" s="190"/>
      <c r="AU280" s="190"/>
      <c r="AV280" s="190"/>
      <c r="AW280" s="190"/>
      <c r="AX280" s="190"/>
      <c r="AY280" s="190"/>
      <c r="AZ280" s="190"/>
      <c r="BA280" s="190"/>
      <c r="BB280" s="190"/>
      <c r="BC280" s="190"/>
      <c r="BD280" s="190"/>
      <c r="BE280" s="190"/>
      <c r="BF280" s="190"/>
      <c r="BG280" s="190"/>
      <c r="BH280" s="190"/>
    </row>
    <row r="281" spans="1:60" ht="12.75" outlineLevel="1">
      <c r="A281" s="183"/>
      <c r="B281" s="183"/>
      <c r="C281" s="191" t="s">
        <v>438</v>
      </c>
      <c r="D281" s="192"/>
      <c r="E281" s="193">
        <v>72.2455</v>
      </c>
      <c r="F281" s="187"/>
      <c r="G281" s="187">
        <f>F281*E281</f>
        <v>0</v>
      </c>
      <c r="H281" s="187"/>
      <c r="I281" s="187"/>
      <c r="J281" s="187"/>
      <c r="K281" s="187"/>
      <c r="L281" s="187"/>
      <c r="M281" s="187"/>
      <c r="N281" s="188"/>
      <c r="O281" s="188"/>
      <c r="P281" s="188"/>
      <c r="Q281" s="188"/>
      <c r="R281" s="188"/>
      <c r="S281" s="188"/>
      <c r="T281" s="189"/>
      <c r="U281" s="188"/>
      <c r="V281" s="190"/>
      <c r="W281" s="190"/>
      <c r="X281" s="190"/>
      <c r="Y281" s="190"/>
      <c r="Z281" s="190"/>
      <c r="AA281" s="190"/>
      <c r="AB281" s="190"/>
      <c r="AC281" s="190"/>
      <c r="AD281" s="190"/>
      <c r="AE281" s="190" t="s">
        <v>150</v>
      </c>
      <c r="AF281" s="190">
        <v>0</v>
      </c>
      <c r="AG281" s="190"/>
      <c r="AH281" s="190"/>
      <c r="AI281" s="190"/>
      <c r="AJ281" s="190"/>
      <c r="AK281" s="190"/>
      <c r="AL281" s="190"/>
      <c r="AM281" s="190"/>
      <c r="AN281" s="190"/>
      <c r="AO281" s="190"/>
      <c r="AP281" s="190"/>
      <c r="AQ281" s="190"/>
      <c r="AR281" s="190"/>
      <c r="AS281" s="190"/>
      <c r="AT281" s="190"/>
      <c r="AU281" s="190"/>
      <c r="AV281" s="190"/>
      <c r="AW281" s="190"/>
      <c r="AX281" s="190"/>
      <c r="AY281" s="190"/>
      <c r="AZ281" s="190"/>
      <c r="BA281" s="190"/>
      <c r="BB281" s="190"/>
      <c r="BC281" s="190"/>
      <c r="BD281" s="190"/>
      <c r="BE281" s="190"/>
      <c r="BF281" s="190"/>
      <c r="BG281" s="190"/>
      <c r="BH281" s="190"/>
    </row>
    <row r="282" spans="1:60" ht="12.75" outlineLevel="1">
      <c r="A282" s="183"/>
      <c r="B282" s="183"/>
      <c r="C282" s="191" t="s">
        <v>439</v>
      </c>
      <c r="D282" s="192"/>
      <c r="E282" s="193">
        <v>37.76</v>
      </c>
      <c r="F282" s="187"/>
      <c r="G282" s="187">
        <f>F282*E282</f>
        <v>0</v>
      </c>
      <c r="H282" s="187"/>
      <c r="I282" s="187"/>
      <c r="J282" s="187"/>
      <c r="K282" s="187"/>
      <c r="L282" s="187"/>
      <c r="M282" s="187"/>
      <c r="N282" s="188"/>
      <c r="O282" s="188"/>
      <c r="P282" s="188"/>
      <c r="Q282" s="188"/>
      <c r="R282" s="188"/>
      <c r="S282" s="188"/>
      <c r="T282" s="189"/>
      <c r="U282" s="188"/>
      <c r="V282" s="190"/>
      <c r="W282" s="190"/>
      <c r="X282" s="190"/>
      <c r="Y282" s="190"/>
      <c r="Z282" s="190"/>
      <c r="AA282" s="190"/>
      <c r="AB282" s="190"/>
      <c r="AC282" s="190"/>
      <c r="AD282" s="190"/>
      <c r="AE282" s="190" t="s">
        <v>150</v>
      </c>
      <c r="AF282" s="190">
        <v>0</v>
      </c>
      <c r="AG282" s="190"/>
      <c r="AH282" s="190"/>
      <c r="AI282" s="190"/>
      <c r="AJ282" s="190"/>
      <c r="AK282" s="190"/>
      <c r="AL282" s="190"/>
      <c r="AM282" s="190"/>
      <c r="AN282" s="190"/>
      <c r="AO282" s="190"/>
      <c r="AP282" s="190"/>
      <c r="AQ282" s="190"/>
      <c r="AR282" s="190"/>
      <c r="AS282" s="190"/>
      <c r="AT282" s="190"/>
      <c r="AU282" s="190"/>
      <c r="AV282" s="190"/>
      <c r="AW282" s="190"/>
      <c r="AX282" s="190"/>
      <c r="AY282" s="190"/>
      <c r="AZ282" s="190"/>
      <c r="BA282" s="190"/>
      <c r="BB282" s="190"/>
      <c r="BC282" s="190"/>
      <c r="BD282" s="190"/>
      <c r="BE282" s="190"/>
      <c r="BF282" s="190"/>
      <c r="BG282" s="190"/>
      <c r="BH282" s="190"/>
    </row>
    <row r="283" spans="1:60" ht="12.75" outlineLevel="1">
      <c r="A283" s="183"/>
      <c r="B283" s="183"/>
      <c r="C283" s="191" t="s">
        <v>440</v>
      </c>
      <c r="D283" s="192"/>
      <c r="E283" s="193">
        <v>27.5825</v>
      </c>
      <c r="F283" s="187"/>
      <c r="G283" s="187">
        <f>F283*E283</f>
        <v>0</v>
      </c>
      <c r="H283" s="187"/>
      <c r="I283" s="187"/>
      <c r="J283" s="187"/>
      <c r="K283" s="187"/>
      <c r="L283" s="187"/>
      <c r="M283" s="187"/>
      <c r="N283" s="188"/>
      <c r="O283" s="188"/>
      <c r="P283" s="188"/>
      <c r="Q283" s="188"/>
      <c r="R283" s="188"/>
      <c r="S283" s="188"/>
      <c r="T283" s="189"/>
      <c r="U283" s="188"/>
      <c r="V283" s="190"/>
      <c r="W283" s="190"/>
      <c r="X283" s="190"/>
      <c r="Y283" s="190"/>
      <c r="Z283" s="190"/>
      <c r="AA283" s="190"/>
      <c r="AB283" s="190"/>
      <c r="AC283" s="190"/>
      <c r="AD283" s="190"/>
      <c r="AE283" s="190" t="s">
        <v>150</v>
      </c>
      <c r="AF283" s="190">
        <v>0</v>
      </c>
      <c r="AG283" s="190"/>
      <c r="AH283" s="190"/>
      <c r="AI283" s="190"/>
      <c r="AJ283" s="190"/>
      <c r="AK283" s="190"/>
      <c r="AL283" s="190"/>
      <c r="AM283" s="190"/>
      <c r="AN283" s="190"/>
      <c r="AO283" s="190"/>
      <c r="AP283" s="190"/>
      <c r="AQ283" s="190"/>
      <c r="AR283" s="190"/>
      <c r="AS283" s="190"/>
      <c r="AT283" s="190"/>
      <c r="AU283" s="190"/>
      <c r="AV283" s="190"/>
      <c r="AW283" s="190"/>
      <c r="AX283" s="190"/>
      <c r="AY283" s="190"/>
      <c r="AZ283" s="190"/>
      <c r="BA283" s="190"/>
      <c r="BB283" s="190"/>
      <c r="BC283" s="190"/>
      <c r="BD283" s="190"/>
      <c r="BE283" s="190"/>
      <c r="BF283" s="190"/>
      <c r="BG283" s="190"/>
      <c r="BH283" s="190"/>
    </row>
    <row r="284" spans="1:60" ht="12.75" outlineLevel="1">
      <c r="A284" s="183"/>
      <c r="B284" s="183"/>
      <c r="C284" s="191" t="s">
        <v>441</v>
      </c>
      <c r="D284" s="192"/>
      <c r="E284" s="193">
        <v>66.7585</v>
      </c>
      <c r="F284" s="187"/>
      <c r="G284" s="187">
        <f>F284*E284</f>
        <v>0</v>
      </c>
      <c r="H284" s="187"/>
      <c r="I284" s="187"/>
      <c r="J284" s="187"/>
      <c r="K284" s="187"/>
      <c r="L284" s="187"/>
      <c r="M284" s="187"/>
      <c r="N284" s="188"/>
      <c r="O284" s="188"/>
      <c r="P284" s="188"/>
      <c r="Q284" s="188"/>
      <c r="R284" s="188"/>
      <c r="S284" s="188"/>
      <c r="T284" s="189"/>
      <c r="U284" s="188"/>
      <c r="V284" s="190"/>
      <c r="W284" s="190"/>
      <c r="X284" s="190"/>
      <c r="Y284" s="190"/>
      <c r="Z284" s="190"/>
      <c r="AA284" s="190"/>
      <c r="AB284" s="190"/>
      <c r="AC284" s="190"/>
      <c r="AD284" s="190"/>
      <c r="AE284" s="190" t="s">
        <v>150</v>
      </c>
      <c r="AF284" s="190">
        <v>0</v>
      </c>
      <c r="AG284" s="190"/>
      <c r="AH284" s="190"/>
      <c r="AI284" s="190"/>
      <c r="AJ284" s="190"/>
      <c r="AK284" s="190"/>
      <c r="AL284" s="190"/>
      <c r="AM284" s="190"/>
      <c r="AN284" s="190"/>
      <c r="AO284" s="190"/>
      <c r="AP284" s="190"/>
      <c r="AQ284" s="190"/>
      <c r="AR284" s="190"/>
      <c r="AS284" s="190"/>
      <c r="AT284" s="190"/>
      <c r="AU284" s="190"/>
      <c r="AV284" s="190"/>
      <c r="AW284" s="190"/>
      <c r="AX284" s="190"/>
      <c r="AY284" s="190"/>
      <c r="AZ284" s="190"/>
      <c r="BA284" s="190"/>
      <c r="BB284" s="190"/>
      <c r="BC284" s="190"/>
      <c r="BD284" s="190"/>
      <c r="BE284" s="190"/>
      <c r="BF284" s="190"/>
      <c r="BG284" s="190"/>
      <c r="BH284" s="190"/>
    </row>
    <row r="285" spans="1:60" ht="12.75" outlineLevel="1">
      <c r="A285" s="183"/>
      <c r="B285" s="183"/>
      <c r="C285" s="191" t="s">
        <v>442</v>
      </c>
      <c r="D285" s="192"/>
      <c r="E285" s="193">
        <v>50.8875</v>
      </c>
      <c r="F285" s="187"/>
      <c r="G285" s="187">
        <f>F285*E285</f>
        <v>0</v>
      </c>
      <c r="H285" s="187"/>
      <c r="I285" s="187"/>
      <c r="J285" s="187"/>
      <c r="K285" s="187"/>
      <c r="L285" s="187"/>
      <c r="M285" s="187"/>
      <c r="N285" s="188"/>
      <c r="O285" s="188"/>
      <c r="P285" s="188"/>
      <c r="Q285" s="188"/>
      <c r="R285" s="188"/>
      <c r="S285" s="188"/>
      <c r="T285" s="189"/>
      <c r="U285" s="188"/>
      <c r="V285" s="190"/>
      <c r="W285" s="190"/>
      <c r="X285" s="190"/>
      <c r="Y285" s="190"/>
      <c r="Z285" s="190"/>
      <c r="AA285" s="190"/>
      <c r="AB285" s="190"/>
      <c r="AC285" s="190"/>
      <c r="AD285" s="190"/>
      <c r="AE285" s="190" t="s">
        <v>150</v>
      </c>
      <c r="AF285" s="190">
        <v>0</v>
      </c>
      <c r="AG285" s="190"/>
      <c r="AH285" s="190"/>
      <c r="AI285" s="190"/>
      <c r="AJ285" s="190"/>
      <c r="AK285" s="190"/>
      <c r="AL285" s="190"/>
      <c r="AM285" s="190"/>
      <c r="AN285" s="190"/>
      <c r="AO285" s="190"/>
      <c r="AP285" s="190"/>
      <c r="AQ285" s="190"/>
      <c r="AR285" s="190"/>
      <c r="AS285" s="190"/>
      <c r="AT285" s="190"/>
      <c r="AU285" s="190"/>
      <c r="AV285" s="190"/>
      <c r="AW285" s="190"/>
      <c r="AX285" s="190"/>
      <c r="AY285" s="190"/>
      <c r="AZ285" s="190"/>
      <c r="BA285" s="190"/>
      <c r="BB285" s="190"/>
      <c r="BC285" s="190"/>
      <c r="BD285" s="190"/>
      <c r="BE285" s="190"/>
      <c r="BF285" s="190"/>
      <c r="BG285" s="190"/>
      <c r="BH285" s="190"/>
    </row>
    <row r="286" spans="1:60" ht="12.75" outlineLevel="1">
      <c r="A286" s="183"/>
      <c r="B286" s="183"/>
      <c r="C286" s="191" t="s">
        <v>443</v>
      </c>
      <c r="D286" s="192"/>
      <c r="E286" s="193">
        <v>27.3465</v>
      </c>
      <c r="F286" s="187"/>
      <c r="G286" s="187">
        <f>F286*E286</f>
        <v>0</v>
      </c>
      <c r="H286" s="187"/>
      <c r="I286" s="187"/>
      <c r="J286" s="187"/>
      <c r="K286" s="187"/>
      <c r="L286" s="187"/>
      <c r="M286" s="187"/>
      <c r="N286" s="188"/>
      <c r="O286" s="188"/>
      <c r="P286" s="188"/>
      <c r="Q286" s="188"/>
      <c r="R286" s="188"/>
      <c r="S286" s="188"/>
      <c r="T286" s="189"/>
      <c r="U286" s="188"/>
      <c r="V286" s="190"/>
      <c r="W286" s="190"/>
      <c r="X286" s="190"/>
      <c r="Y286" s="190"/>
      <c r="Z286" s="190"/>
      <c r="AA286" s="190"/>
      <c r="AB286" s="190"/>
      <c r="AC286" s="190"/>
      <c r="AD286" s="190"/>
      <c r="AE286" s="190" t="s">
        <v>150</v>
      </c>
      <c r="AF286" s="190">
        <v>0</v>
      </c>
      <c r="AG286" s="190"/>
      <c r="AH286" s="190"/>
      <c r="AI286" s="190"/>
      <c r="AJ286" s="190"/>
      <c r="AK286" s="190"/>
      <c r="AL286" s="190"/>
      <c r="AM286" s="190"/>
      <c r="AN286" s="190"/>
      <c r="AO286" s="190"/>
      <c r="AP286" s="190"/>
      <c r="AQ286" s="190"/>
      <c r="AR286" s="190"/>
      <c r="AS286" s="190"/>
      <c r="AT286" s="190"/>
      <c r="AU286" s="190"/>
      <c r="AV286" s="190"/>
      <c r="AW286" s="190"/>
      <c r="AX286" s="190"/>
      <c r="AY286" s="190"/>
      <c r="AZ286" s="190"/>
      <c r="BA286" s="190"/>
      <c r="BB286" s="190"/>
      <c r="BC286" s="190"/>
      <c r="BD286" s="190"/>
      <c r="BE286" s="190"/>
      <c r="BF286" s="190"/>
      <c r="BG286" s="190"/>
      <c r="BH286" s="190"/>
    </row>
    <row r="287" spans="1:60" ht="12.75" outlineLevel="1">
      <c r="A287" s="183"/>
      <c r="B287" s="183"/>
      <c r="C287" s="191" t="s">
        <v>444</v>
      </c>
      <c r="D287" s="192"/>
      <c r="E287" s="193">
        <v>27.671</v>
      </c>
      <c r="F287" s="187"/>
      <c r="G287" s="187">
        <f>F287*E287</f>
        <v>0</v>
      </c>
      <c r="H287" s="187"/>
      <c r="I287" s="187"/>
      <c r="J287" s="187"/>
      <c r="K287" s="187"/>
      <c r="L287" s="187"/>
      <c r="M287" s="187"/>
      <c r="N287" s="188"/>
      <c r="O287" s="188"/>
      <c r="P287" s="188"/>
      <c r="Q287" s="188"/>
      <c r="R287" s="188"/>
      <c r="S287" s="188"/>
      <c r="T287" s="189"/>
      <c r="U287" s="188"/>
      <c r="V287" s="190"/>
      <c r="W287" s="190"/>
      <c r="X287" s="190"/>
      <c r="Y287" s="190"/>
      <c r="Z287" s="190"/>
      <c r="AA287" s="190"/>
      <c r="AB287" s="190"/>
      <c r="AC287" s="190"/>
      <c r="AD287" s="190"/>
      <c r="AE287" s="190" t="s">
        <v>150</v>
      </c>
      <c r="AF287" s="190">
        <v>0</v>
      </c>
      <c r="AG287" s="190"/>
      <c r="AH287" s="190"/>
      <c r="AI287" s="190"/>
      <c r="AJ287" s="190"/>
      <c r="AK287" s="190"/>
      <c r="AL287" s="190"/>
      <c r="AM287" s="190"/>
      <c r="AN287" s="190"/>
      <c r="AO287" s="190"/>
      <c r="AP287" s="190"/>
      <c r="AQ287" s="190"/>
      <c r="AR287" s="190"/>
      <c r="AS287" s="190"/>
      <c r="AT287" s="190"/>
      <c r="AU287" s="190"/>
      <c r="AV287" s="190"/>
      <c r="AW287" s="190"/>
      <c r="AX287" s="190"/>
      <c r="AY287" s="190"/>
      <c r="AZ287" s="190"/>
      <c r="BA287" s="190"/>
      <c r="BB287" s="190"/>
      <c r="BC287" s="190"/>
      <c r="BD287" s="190"/>
      <c r="BE287" s="190"/>
      <c r="BF287" s="190"/>
      <c r="BG287" s="190"/>
      <c r="BH287" s="190"/>
    </row>
    <row r="288" spans="1:60" ht="12.75" outlineLevel="1">
      <c r="A288" s="183"/>
      <c r="B288" s="183"/>
      <c r="C288" s="191" t="s">
        <v>445</v>
      </c>
      <c r="D288" s="192"/>
      <c r="E288" s="193">
        <v>58.33625</v>
      </c>
      <c r="F288" s="187"/>
      <c r="G288" s="187">
        <f>F288*E288</f>
        <v>0</v>
      </c>
      <c r="H288" s="187"/>
      <c r="I288" s="187"/>
      <c r="J288" s="187"/>
      <c r="K288" s="187"/>
      <c r="L288" s="187"/>
      <c r="M288" s="187"/>
      <c r="N288" s="188"/>
      <c r="O288" s="188"/>
      <c r="P288" s="188"/>
      <c r="Q288" s="188"/>
      <c r="R288" s="188"/>
      <c r="S288" s="188"/>
      <c r="T288" s="189"/>
      <c r="U288" s="188"/>
      <c r="V288" s="190"/>
      <c r="W288" s="190"/>
      <c r="X288" s="190"/>
      <c r="Y288" s="190"/>
      <c r="Z288" s="190"/>
      <c r="AA288" s="190"/>
      <c r="AB288" s="190"/>
      <c r="AC288" s="190"/>
      <c r="AD288" s="190"/>
      <c r="AE288" s="190" t="s">
        <v>150</v>
      </c>
      <c r="AF288" s="190">
        <v>0</v>
      </c>
      <c r="AG288" s="190"/>
      <c r="AH288" s="190"/>
      <c r="AI288" s="190"/>
      <c r="AJ288" s="190"/>
      <c r="AK288" s="190"/>
      <c r="AL288" s="190"/>
      <c r="AM288" s="190"/>
      <c r="AN288" s="190"/>
      <c r="AO288" s="190"/>
      <c r="AP288" s="190"/>
      <c r="AQ288" s="190"/>
      <c r="AR288" s="190"/>
      <c r="AS288" s="190"/>
      <c r="AT288" s="190"/>
      <c r="AU288" s="190"/>
      <c r="AV288" s="190"/>
      <c r="AW288" s="190"/>
      <c r="AX288" s="190"/>
      <c r="AY288" s="190"/>
      <c r="AZ288" s="190"/>
      <c r="BA288" s="190"/>
      <c r="BB288" s="190"/>
      <c r="BC288" s="190"/>
      <c r="BD288" s="190"/>
      <c r="BE288" s="190"/>
      <c r="BF288" s="190"/>
      <c r="BG288" s="190"/>
      <c r="BH288" s="190"/>
    </row>
    <row r="289" spans="1:60" ht="22.5" outlineLevel="1">
      <c r="A289" s="183"/>
      <c r="B289" s="183"/>
      <c r="C289" s="191" t="s">
        <v>446</v>
      </c>
      <c r="D289" s="192"/>
      <c r="E289" s="193">
        <v>63.195</v>
      </c>
      <c r="F289" s="187"/>
      <c r="G289" s="187">
        <f>F289*E289</f>
        <v>0</v>
      </c>
      <c r="H289" s="187"/>
      <c r="I289" s="187"/>
      <c r="J289" s="187"/>
      <c r="K289" s="187"/>
      <c r="L289" s="187"/>
      <c r="M289" s="187"/>
      <c r="N289" s="188"/>
      <c r="O289" s="188"/>
      <c r="P289" s="188"/>
      <c r="Q289" s="188"/>
      <c r="R289" s="188"/>
      <c r="S289" s="188"/>
      <c r="T289" s="189"/>
      <c r="U289" s="188"/>
      <c r="V289" s="190"/>
      <c r="W289" s="190"/>
      <c r="X289" s="190"/>
      <c r="Y289" s="190"/>
      <c r="Z289" s="190"/>
      <c r="AA289" s="190"/>
      <c r="AB289" s="190"/>
      <c r="AC289" s="190"/>
      <c r="AD289" s="190"/>
      <c r="AE289" s="190" t="s">
        <v>150</v>
      </c>
      <c r="AF289" s="190">
        <v>0</v>
      </c>
      <c r="AG289" s="190"/>
      <c r="AH289" s="190"/>
      <c r="AI289" s="190"/>
      <c r="AJ289" s="190"/>
      <c r="AK289" s="190"/>
      <c r="AL289" s="190"/>
      <c r="AM289" s="190"/>
      <c r="AN289" s="190"/>
      <c r="AO289" s="190"/>
      <c r="AP289" s="190"/>
      <c r="AQ289" s="190"/>
      <c r="AR289" s="190"/>
      <c r="AS289" s="190"/>
      <c r="AT289" s="190"/>
      <c r="AU289" s="190"/>
      <c r="AV289" s="190"/>
      <c r="AW289" s="190"/>
      <c r="AX289" s="190"/>
      <c r="AY289" s="190"/>
      <c r="AZ289" s="190"/>
      <c r="BA289" s="190"/>
      <c r="BB289" s="190"/>
      <c r="BC289" s="190"/>
      <c r="BD289" s="190"/>
      <c r="BE289" s="190"/>
      <c r="BF289" s="190"/>
      <c r="BG289" s="190"/>
      <c r="BH289" s="190"/>
    </row>
    <row r="290" spans="1:60" ht="12.75" outlineLevel="1">
      <c r="A290" s="183"/>
      <c r="B290" s="183"/>
      <c r="C290" s="191" t="s">
        <v>447</v>
      </c>
      <c r="D290" s="192"/>
      <c r="E290" s="193">
        <v>3.605</v>
      </c>
      <c r="F290" s="187"/>
      <c r="G290" s="187">
        <f>F290*E290</f>
        <v>0</v>
      </c>
      <c r="H290" s="187"/>
      <c r="I290" s="187"/>
      <c r="J290" s="187"/>
      <c r="K290" s="187"/>
      <c r="L290" s="187"/>
      <c r="M290" s="187"/>
      <c r="N290" s="188"/>
      <c r="O290" s="188"/>
      <c r="P290" s="188"/>
      <c r="Q290" s="188"/>
      <c r="R290" s="188"/>
      <c r="S290" s="188"/>
      <c r="T290" s="189"/>
      <c r="U290" s="188"/>
      <c r="V290" s="190"/>
      <c r="W290" s="190"/>
      <c r="X290" s="190"/>
      <c r="Y290" s="190"/>
      <c r="Z290" s="190"/>
      <c r="AA290" s="190"/>
      <c r="AB290" s="190"/>
      <c r="AC290" s="190"/>
      <c r="AD290" s="190"/>
      <c r="AE290" s="190" t="s">
        <v>150</v>
      </c>
      <c r="AF290" s="190">
        <v>0</v>
      </c>
      <c r="AG290" s="190"/>
      <c r="AH290" s="190"/>
      <c r="AI290" s="190"/>
      <c r="AJ290" s="190"/>
      <c r="AK290" s="190"/>
      <c r="AL290" s="190"/>
      <c r="AM290" s="190"/>
      <c r="AN290" s="190"/>
      <c r="AO290" s="190"/>
      <c r="AP290" s="190"/>
      <c r="AQ290" s="190"/>
      <c r="AR290" s="190"/>
      <c r="AS290" s="190"/>
      <c r="AT290" s="190"/>
      <c r="AU290" s="190"/>
      <c r="AV290" s="190"/>
      <c r="AW290" s="190"/>
      <c r="AX290" s="190"/>
      <c r="AY290" s="190"/>
      <c r="AZ290" s="190"/>
      <c r="BA290" s="190"/>
      <c r="BB290" s="190"/>
      <c r="BC290" s="190"/>
      <c r="BD290" s="190"/>
      <c r="BE290" s="190"/>
      <c r="BF290" s="190"/>
      <c r="BG290" s="190"/>
      <c r="BH290" s="190"/>
    </row>
    <row r="291" spans="1:60" ht="12.75" outlineLevel="1">
      <c r="A291" s="183"/>
      <c r="B291" s="183"/>
      <c r="C291" s="191" t="s">
        <v>448</v>
      </c>
      <c r="D291" s="192"/>
      <c r="E291" s="193">
        <v>22.25</v>
      </c>
      <c r="F291" s="187"/>
      <c r="G291" s="187">
        <f>F291*E291</f>
        <v>0</v>
      </c>
      <c r="H291" s="187"/>
      <c r="I291" s="187"/>
      <c r="J291" s="187"/>
      <c r="K291" s="187"/>
      <c r="L291" s="187"/>
      <c r="M291" s="187"/>
      <c r="N291" s="188"/>
      <c r="O291" s="188"/>
      <c r="P291" s="188"/>
      <c r="Q291" s="188"/>
      <c r="R291" s="188"/>
      <c r="S291" s="188"/>
      <c r="T291" s="189"/>
      <c r="U291" s="188"/>
      <c r="V291" s="190"/>
      <c r="W291" s="190"/>
      <c r="X291" s="190"/>
      <c r="Y291" s="190"/>
      <c r="Z291" s="190"/>
      <c r="AA291" s="190"/>
      <c r="AB291" s="190"/>
      <c r="AC291" s="190"/>
      <c r="AD291" s="190"/>
      <c r="AE291" s="190" t="s">
        <v>150</v>
      </c>
      <c r="AF291" s="190">
        <v>0</v>
      </c>
      <c r="AG291" s="190"/>
      <c r="AH291" s="190"/>
      <c r="AI291" s="190"/>
      <c r="AJ291" s="190"/>
      <c r="AK291" s="190"/>
      <c r="AL291" s="190"/>
      <c r="AM291" s="190"/>
      <c r="AN291" s="190"/>
      <c r="AO291" s="190"/>
      <c r="AP291" s="190"/>
      <c r="AQ291" s="190"/>
      <c r="AR291" s="190"/>
      <c r="AS291" s="190"/>
      <c r="AT291" s="190"/>
      <c r="AU291" s="190"/>
      <c r="AV291" s="190"/>
      <c r="AW291" s="190"/>
      <c r="AX291" s="190"/>
      <c r="AY291" s="190"/>
      <c r="AZ291" s="190"/>
      <c r="BA291" s="190"/>
      <c r="BB291" s="190"/>
      <c r="BC291" s="190"/>
      <c r="BD291" s="190"/>
      <c r="BE291" s="190"/>
      <c r="BF291" s="190"/>
      <c r="BG291" s="190"/>
      <c r="BH291" s="190"/>
    </row>
    <row r="292" spans="1:60" ht="12.75" outlineLevel="1">
      <c r="A292" s="183"/>
      <c r="B292" s="183"/>
      <c r="C292" s="191" t="s">
        <v>449</v>
      </c>
      <c r="D292" s="192"/>
      <c r="E292" s="193">
        <v>13.47</v>
      </c>
      <c r="F292" s="187"/>
      <c r="G292" s="187">
        <f>F292*E292</f>
        <v>0</v>
      </c>
      <c r="H292" s="187"/>
      <c r="I292" s="187"/>
      <c r="J292" s="187"/>
      <c r="K292" s="187"/>
      <c r="L292" s="187"/>
      <c r="M292" s="187"/>
      <c r="N292" s="188"/>
      <c r="O292" s="188"/>
      <c r="P292" s="188"/>
      <c r="Q292" s="188"/>
      <c r="R292" s="188"/>
      <c r="S292" s="188"/>
      <c r="T292" s="189"/>
      <c r="U292" s="188"/>
      <c r="V292" s="190"/>
      <c r="W292" s="190"/>
      <c r="X292" s="190"/>
      <c r="Y292" s="190"/>
      <c r="Z292" s="190"/>
      <c r="AA292" s="190"/>
      <c r="AB292" s="190"/>
      <c r="AC292" s="190"/>
      <c r="AD292" s="190"/>
      <c r="AE292" s="190" t="s">
        <v>150</v>
      </c>
      <c r="AF292" s="190">
        <v>0</v>
      </c>
      <c r="AG292" s="190"/>
      <c r="AH292" s="190"/>
      <c r="AI292" s="190"/>
      <c r="AJ292" s="190"/>
      <c r="AK292" s="190"/>
      <c r="AL292" s="190"/>
      <c r="AM292" s="190"/>
      <c r="AN292" s="190"/>
      <c r="AO292" s="190"/>
      <c r="AP292" s="190"/>
      <c r="AQ292" s="190"/>
      <c r="AR292" s="190"/>
      <c r="AS292" s="190"/>
      <c r="AT292" s="190"/>
      <c r="AU292" s="190"/>
      <c r="AV292" s="190"/>
      <c r="AW292" s="190"/>
      <c r="AX292" s="190"/>
      <c r="AY292" s="190"/>
      <c r="AZ292" s="190"/>
      <c r="BA292" s="190"/>
      <c r="BB292" s="190"/>
      <c r="BC292" s="190"/>
      <c r="BD292" s="190"/>
      <c r="BE292" s="190"/>
      <c r="BF292" s="190"/>
      <c r="BG292" s="190"/>
      <c r="BH292" s="190"/>
    </row>
    <row r="293" spans="1:60" ht="12.75" outlineLevel="1">
      <c r="A293" s="183"/>
      <c r="B293" s="183"/>
      <c r="C293" s="191" t="s">
        <v>450</v>
      </c>
      <c r="D293" s="192"/>
      <c r="E293" s="193">
        <v>13.33</v>
      </c>
      <c r="F293" s="187"/>
      <c r="G293" s="187">
        <f>F293*E293</f>
        <v>0</v>
      </c>
      <c r="H293" s="187"/>
      <c r="I293" s="187"/>
      <c r="J293" s="187"/>
      <c r="K293" s="187"/>
      <c r="L293" s="187"/>
      <c r="M293" s="187"/>
      <c r="N293" s="188"/>
      <c r="O293" s="188"/>
      <c r="P293" s="188"/>
      <c r="Q293" s="188"/>
      <c r="R293" s="188"/>
      <c r="S293" s="188"/>
      <c r="T293" s="189"/>
      <c r="U293" s="188"/>
      <c r="V293" s="190"/>
      <c r="W293" s="190"/>
      <c r="X293" s="190"/>
      <c r="Y293" s="190"/>
      <c r="Z293" s="190"/>
      <c r="AA293" s="190"/>
      <c r="AB293" s="190"/>
      <c r="AC293" s="190"/>
      <c r="AD293" s="190"/>
      <c r="AE293" s="190" t="s">
        <v>150</v>
      </c>
      <c r="AF293" s="190">
        <v>0</v>
      </c>
      <c r="AG293" s="190"/>
      <c r="AH293" s="190"/>
      <c r="AI293" s="190"/>
      <c r="AJ293" s="190"/>
      <c r="AK293" s="190"/>
      <c r="AL293" s="190"/>
      <c r="AM293" s="190"/>
      <c r="AN293" s="190"/>
      <c r="AO293" s="190"/>
      <c r="AP293" s="190"/>
      <c r="AQ293" s="190"/>
      <c r="AR293" s="190"/>
      <c r="AS293" s="190"/>
      <c r="AT293" s="190"/>
      <c r="AU293" s="190"/>
      <c r="AV293" s="190"/>
      <c r="AW293" s="190"/>
      <c r="AX293" s="190"/>
      <c r="AY293" s="190"/>
      <c r="AZ293" s="190"/>
      <c r="BA293" s="190"/>
      <c r="BB293" s="190"/>
      <c r="BC293" s="190"/>
      <c r="BD293" s="190"/>
      <c r="BE293" s="190"/>
      <c r="BF293" s="190"/>
      <c r="BG293" s="190"/>
      <c r="BH293" s="190"/>
    </row>
    <row r="294" spans="1:60" ht="12.75" outlineLevel="1">
      <c r="A294" s="183"/>
      <c r="B294" s="183"/>
      <c r="C294" s="191" t="s">
        <v>451</v>
      </c>
      <c r="D294" s="192"/>
      <c r="E294" s="193">
        <v>-19.2</v>
      </c>
      <c r="F294" s="187"/>
      <c r="G294" s="187">
        <f>F294*E294</f>
        <v>-0</v>
      </c>
      <c r="H294" s="187"/>
      <c r="I294" s="187"/>
      <c r="J294" s="187"/>
      <c r="K294" s="187"/>
      <c r="L294" s="187"/>
      <c r="M294" s="187"/>
      <c r="N294" s="188"/>
      <c r="O294" s="188"/>
      <c r="P294" s="188"/>
      <c r="Q294" s="188"/>
      <c r="R294" s="188"/>
      <c r="S294" s="188"/>
      <c r="T294" s="189"/>
      <c r="U294" s="188"/>
      <c r="V294" s="190"/>
      <c r="W294" s="190"/>
      <c r="X294" s="190"/>
      <c r="Y294" s="190"/>
      <c r="Z294" s="190"/>
      <c r="AA294" s="190"/>
      <c r="AB294" s="190"/>
      <c r="AC294" s="190"/>
      <c r="AD294" s="190"/>
      <c r="AE294" s="190" t="s">
        <v>150</v>
      </c>
      <c r="AF294" s="190">
        <v>0</v>
      </c>
      <c r="AG294" s="190"/>
      <c r="AH294" s="190"/>
      <c r="AI294" s="190"/>
      <c r="AJ294" s="190"/>
      <c r="AK294" s="190"/>
      <c r="AL294" s="190"/>
      <c r="AM294" s="190"/>
      <c r="AN294" s="190"/>
      <c r="AO294" s="190"/>
      <c r="AP294" s="190"/>
      <c r="AQ294" s="190"/>
      <c r="AR294" s="190"/>
      <c r="AS294" s="190"/>
      <c r="AT294" s="190"/>
      <c r="AU294" s="190"/>
      <c r="AV294" s="190"/>
      <c r="AW294" s="190"/>
      <c r="AX294" s="190"/>
      <c r="AY294" s="190"/>
      <c r="AZ294" s="190"/>
      <c r="BA294" s="190"/>
      <c r="BB294" s="190"/>
      <c r="BC294" s="190"/>
      <c r="BD294" s="190"/>
      <c r="BE294" s="190"/>
      <c r="BF294" s="190"/>
      <c r="BG294" s="190"/>
      <c r="BH294" s="190"/>
    </row>
    <row r="295" spans="1:60" ht="12.75" outlineLevel="1">
      <c r="A295" s="183"/>
      <c r="B295" s="183"/>
      <c r="C295" s="191" t="s">
        <v>452</v>
      </c>
      <c r="D295" s="192"/>
      <c r="E295" s="193">
        <v>-28.8</v>
      </c>
      <c r="F295" s="187"/>
      <c r="G295" s="187">
        <f>F295*E295</f>
        <v>-0</v>
      </c>
      <c r="H295" s="187"/>
      <c r="I295" s="187"/>
      <c r="J295" s="187"/>
      <c r="K295" s="187"/>
      <c r="L295" s="187"/>
      <c r="M295" s="187"/>
      <c r="N295" s="188"/>
      <c r="O295" s="188"/>
      <c r="P295" s="188"/>
      <c r="Q295" s="188"/>
      <c r="R295" s="188"/>
      <c r="S295" s="188"/>
      <c r="T295" s="189"/>
      <c r="U295" s="188"/>
      <c r="V295" s="190"/>
      <c r="W295" s="190"/>
      <c r="X295" s="190"/>
      <c r="Y295" s="190"/>
      <c r="Z295" s="190"/>
      <c r="AA295" s="190"/>
      <c r="AB295" s="190"/>
      <c r="AC295" s="190"/>
      <c r="AD295" s="190"/>
      <c r="AE295" s="190" t="s">
        <v>150</v>
      </c>
      <c r="AF295" s="190">
        <v>0</v>
      </c>
      <c r="AG295" s="190"/>
      <c r="AH295" s="190"/>
      <c r="AI295" s="190"/>
      <c r="AJ295" s="190"/>
      <c r="AK295" s="190"/>
      <c r="AL295" s="190"/>
      <c r="AM295" s="190"/>
      <c r="AN295" s="190"/>
      <c r="AO295" s="190"/>
      <c r="AP295" s="190"/>
      <c r="AQ295" s="190"/>
      <c r="AR295" s="190"/>
      <c r="AS295" s="190"/>
      <c r="AT295" s="190"/>
      <c r="AU295" s="190"/>
      <c r="AV295" s="190"/>
      <c r="AW295" s="190"/>
      <c r="AX295" s="190"/>
      <c r="AY295" s="190"/>
      <c r="AZ295" s="190"/>
      <c r="BA295" s="190"/>
      <c r="BB295" s="190"/>
      <c r="BC295" s="190"/>
      <c r="BD295" s="190"/>
      <c r="BE295" s="190"/>
      <c r="BF295" s="190"/>
      <c r="BG295" s="190"/>
      <c r="BH295" s="190"/>
    </row>
    <row r="296" spans="1:60" ht="12.75" outlineLevel="1">
      <c r="A296" s="183">
        <v>90</v>
      </c>
      <c r="B296" s="183" t="s">
        <v>453</v>
      </c>
      <c r="C296" s="184" t="s">
        <v>454</v>
      </c>
      <c r="D296" s="185" t="s">
        <v>153</v>
      </c>
      <c r="E296" s="186">
        <v>121.44575</v>
      </c>
      <c r="F296" s="187"/>
      <c r="G296" s="187">
        <f>F296*E296</f>
        <v>0</v>
      </c>
      <c r="H296" s="187">
        <v>4.85</v>
      </c>
      <c r="I296" s="187">
        <f>ROUND(E296*H296,2)</f>
        <v>589.01</v>
      </c>
      <c r="J296" s="187">
        <v>51.75</v>
      </c>
      <c r="K296" s="187">
        <f>ROUND(E296*J296,2)</f>
        <v>6284.82</v>
      </c>
      <c r="L296" s="187">
        <v>21</v>
      </c>
      <c r="M296" s="187">
        <f>G296*(1+L296/100)</f>
        <v>0</v>
      </c>
      <c r="N296" s="188">
        <v>0.00015</v>
      </c>
      <c r="O296" s="188">
        <f>ROUND(E296*N296,5)</f>
        <v>0.01822</v>
      </c>
      <c r="P296" s="188">
        <v>0</v>
      </c>
      <c r="Q296" s="188">
        <f>ROUND(E296*P296,5)</f>
        <v>0</v>
      </c>
      <c r="R296" s="188"/>
      <c r="S296" s="188"/>
      <c r="T296" s="189">
        <v>0.10902</v>
      </c>
      <c r="U296" s="188">
        <f>ROUND(E296*T296,2)</f>
        <v>13.24</v>
      </c>
      <c r="V296" s="190"/>
      <c r="W296" s="190"/>
      <c r="X296" s="190"/>
      <c r="Y296" s="190"/>
      <c r="Z296" s="190"/>
      <c r="AA296" s="190"/>
      <c r="AB296" s="190"/>
      <c r="AC296" s="190"/>
      <c r="AD296" s="190"/>
      <c r="AE296" s="190" t="s">
        <v>141</v>
      </c>
      <c r="AF296" s="190"/>
      <c r="AG296" s="190"/>
      <c r="AH296" s="190"/>
      <c r="AI296" s="190"/>
      <c r="AJ296" s="190"/>
      <c r="AK296" s="190"/>
      <c r="AL296" s="190"/>
      <c r="AM296" s="190"/>
      <c r="AN296" s="190"/>
      <c r="AO296" s="190"/>
      <c r="AP296" s="190"/>
      <c r="AQ296" s="190"/>
      <c r="AR296" s="190"/>
      <c r="AS296" s="190"/>
      <c r="AT296" s="190"/>
      <c r="AU296" s="190"/>
      <c r="AV296" s="190"/>
      <c r="AW296" s="190"/>
      <c r="AX296" s="190"/>
      <c r="AY296" s="190"/>
      <c r="AZ296" s="190"/>
      <c r="BA296" s="190"/>
      <c r="BB296" s="190"/>
      <c r="BC296" s="190"/>
      <c r="BD296" s="190"/>
      <c r="BE296" s="190"/>
      <c r="BF296" s="190"/>
      <c r="BG296" s="190"/>
      <c r="BH296" s="190"/>
    </row>
    <row r="297" spans="1:60" ht="12.75" outlineLevel="1">
      <c r="A297" s="183"/>
      <c r="B297" s="183"/>
      <c r="C297" s="191" t="s">
        <v>455</v>
      </c>
      <c r="D297" s="192"/>
      <c r="E297" s="193">
        <v>47.79</v>
      </c>
      <c r="F297" s="187"/>
      <c r="G297" s="187">
        <f>F297*E297</f>
        <v>0</v>
      </c>
      <c r="H297" s="187"/>
      <c r="I297" s="187"/>
      <c r="J297" s="187"/>
      <c r="K297" s="187"/>
      <c r="L297" s="187"/>
      <c r="M297" s="187"/>
      <c r="N297" s="188"/>
      <c r="O297" s="188"/>
      <c r="P297" s="188"/>
      <c r="Q297" s="188"/>
      <c r="R297" s="188"/>
      <c r="S297" s="188"/>
      <c r="T297" s="189"/>
      <c r="U297" s="188"/>
      <c r="V297" s="190"/>
      <c r="W297" s="190"/>
      <c r="X297" s="190"/>
      <c r="Y297" s="190"/>
      <c r="Z297" s="190"/>
      <c r="AA297" s="190"/>
      <c r="AB297" s="190"/>
      <c r="AC297" s="190"/>
      <c r="AD297" s="190"/>
      <c r="AE297" s="190" t="s">
        <v>150</v>
      </c>
      <c r="AF297" s="190">
        <v>0</v>
      </c>
      <c r="AG297" s="190"/>
      <c r="AH297" s="190"/>
      <c r="AI297" s="190"/>
      <c r="AJ297" s="190"/>
      <c r="AK297" s="190"/>
      <c r="AL297" s="190"/>
      <c r="AM297" s="190"/>
      <c r="AN297" s="190"/>
      <c r="AO297" s="190"/>
      <c r="AP297" s="190"/>
      <c r="AQ297" s="190"/>
      <c r="AR297" s="190"/>
      <c r="AS297" s="190"/>
      <c r="AT297" s="190"/>
      <c r="AU297" s="190"/>
      <c r="AV297" s="190"/>
      <c r="AW297" s="190"/>
      <c r="AX297" s="190"/>
      <c r="AY297" s="190"/>
      <c r="AZ297" s="190"/>
      <c r="BA297" s="190"/>
      <c r="BB297" s="190"/>
      <c r="BC297" s="190"/>
      <c r="BD297" s="190"/>
      <c r="BE297" s="190"/>
      <c r="BF297" s="190"/>
      <c r="BG297" s="190"/>
      <c r="BH297" s="190"/>
    </row>
    <row r="298" spans="1:60" ht="12.75" outlineLevel="1">
      <c r="A298" s="183"/>
      <c r="B298" s="183"/>
      <c r="C298" s="191" t="s">
        <v>456</v>
      </c>
      <c r="D298" s="192"/>
      <c r="E298" s="193">
        <v>-4</v>
      </c>
      <c r="F298" s="187"/>
      <c r="G298" s="187">
        <f>F298*E298</f>
        <v>-0</v>
      </c>
      <c r="H298" s="187"/>
      <c r="I298" s="187"/>
      <c r="J298" s="187"/>
      <c r="K298" s="187"/>
      <c r="L298" s="187"/>
      <c r="M298" s="187"/>
      <c r="N298" s="188"/>
      <c r="O298" s="188"/>
      <c r="P298" s="188"/>
      <c r="Q298" s="188"/>
      <c r="R298" s="188"/>
      <c r="S298" s="188"/>
      <c r="T298" s="189"/>
      <c r="U298" s="188"/>
      <c r="V298" s="190"/>
      <c r="W298" s="190"/>
      <c r="X298" s="190"/>
      <c r="Y298" s="190"/>
      <c r="Z298" s="190"/>
      <c r="AA298" s="190"/>
      <c r="AB298" s="190"/>
      <c r="AC298" s="190"/>
      <c r="AD298" s="190"/>
      <c r="AE298" s="190" t="s">
        <v>150</v>
      </c>
      <c r="AF298" s="190">
        <v>0</v>
      </c>
      <c r="AG298" s="190"/>
      <c r="AH298" s="190"/>
      <c r="AI298" s="190"/>
      <c r="AJ298" s="190"/>
      <c r="AK298" s="190"/>
      <c r="AL298" s="190"/>
      <c r="AM298" s="190"/>
      <c r="AN298" s="190"/>
      <c r="AO298" s="190"/>
      <c r="AP298" s="190"/>
      <c r="AQ298" s="190"/>
      <c r="AR298" s="190"/>
      <c r="AS298" s="190"/>
      <c r="AT298" s="190"/>
      <c r="AU298" s="190"/>
      <c r="AV298" s="190"/>
      <c r="AW298" s="190"/>
      <c r="AX298" s="190"/>
      <c r="AY298" s="190"/>
      <c r="AZ298" s="190"/>
      <c r="BA298" s="190"/>
      <c r="BB298" s="190"/>
      <c r="BC298" s="190"/>
      <c r="BD298" s="190"/>
      <c r="BE298" s="190"/>
      <c r="BF298" s="190"/>
      <c r="BG298" s="190"/>
      <c r="BH298" s="190"/>
    </row>
    <row r="299" spans="1:60" ht="12.75" outlineLevel="1">
      <c r="A299" s="183"/>
      <c r="B299" s="183"/>
      <c r="C299" s="191" t="s">
        <v>457</v>
      </c>
      <c r="D299" s="192"/>
      <c r="E299" s="193">
        <v>35.282</v>
      </c>
      <c r="F299" s="187"/>
      <c r="G299" s="187">
        <f>F299*E299</f>
        <v>0</v>
      </c>
      <c r="H299" s="187"/>
      <c r="I299" s="187"/>
      <c r="J299" s="187"/>
      <c r="K299" s="187"/>
      <c r="L299" s="187"/>
      <c r="M299" s="187"/>
      <c r="N299" s="188"/>
      <c r="O299" s="188"/>
      <c r="P299" s="188"/>
      <c r="Q299" s="188"/>
      <c r="R299" s="188"/>
      <c r="S299" s="188"/>
      <c r="T299" s="189"/>
      <c r="U299" s="188"/>
      <c r="V299" s="190"/>
      <c r="W299" s="190"/>
      <c r="X299" s="190"/>
      <c r="Y299" s="190"/>
      <c r="Z299" s="190"/>
      <c r="AA299" s="190"/>
      <c r="AB299" s="190"/>
      <c r="AC299" s="190"/>
      <c r="AD299" s="190"/>
      <c r="AE299" s="190" t="s">
        <v>150</v>
      </c>
      <c r="AF299" s="190">
        <v>0</v>
      </c>
      <c r="AG299" s="190"/>
      <c r="AH299" s="190"/>
      <c r="AI299" s="190"/>
      <c r="AJ299" s="190"/>
      <c r="AK299" s="190"/>
      <c r="AL299" s="190"/>
      <c r="AM299" s="190"/>
      <c r="AN299" s="190"/>
      <c r="AO299" s="190"/>
      <c r="AP299" s="190"/>
      <c r="AQ299" s="190"/>
      <c r="AR299" s="190"/>
      <c r="AS299" s="190"/>
      <c r="AT299" s="190"/>
      <c r="AU299" s="190"/>
      <c r="AV299" s="190"/>
      <c r="AW299" s="190"/>
      <c r="AX299" s="190"/>
      <c r="AY299" s="190"/>
      <c r="AZ299" s="190"/>
      <c r="BA299" s="190"/>
      <c r="BB299" s="190"/>
      <c r="BC299" s="190"/>
      <c r="BD299" s="190"/>
      <c r="BE299" s="190"/>
      <c r="BF299" s="190"/>
      <c r="BG299" s="190"/>
      <c r="BH299" s="190"/>
    </row>
    <row r="300" spans="1:60" ht="12.75" outlineLevel="1">
      <c r="A300" s="183"/>
      <c r="B300" s="183"/>
      <c r="C300" s="191" t="s">
        <v>458</v>
      </c>
      <c r="D300" s="192"/>
      <c r="E300" s="193">
        <v>52.37375</v>
      </c>
      <c r="F300" s="187"/>
      <c r="G300" s="187">
        <f>F300*E300</f>
        <v>0</v>
      </c>
      <c r="H300" s="187"/>
      <c r="I300" s="187"/>
      <c r="J300" s="187"/>
      <c r="K300" s="187"/>
      <c r="L300" s="187"/>
      <c r="M300" s="187"/>
      <c r="N300" s="188"/>
      <c r="O300" s="188"/>
      <c r="P300" s="188"/>
      <c r="Q300" s="188"/>
      <c r="R300" s="188"/>
      <c r="S300" s="188"/>
      <c r="T300" s="189"/>
      <c r="U300" s="188"/>
      <c r="V300" s="190"/>
      <c r="W300" s="190"/>
      <c r="X300" s="190"/>
      <c r="Y300" s="190"/>
      <c r="Z300" s="190"/>
      <c r="AA300" s="190"/>
      <c r="AB300" s="190"/>
      <c r="AC300" s="190"/>
      <c r="AD300" s="190"/>
      <c r="AE300" s="190" t="s">
        <v>150</v>
      </c>
      <c r="AF300" s="190">
        <v>0</v>
      </c>
      <c r="AG300" s="190"/>
      <c r="AH300" s="190"/>
      <c r="AI300" s="190"/>
      <c r="AJ300" s="190"/>
      <c r="AK300" s="190"/>
      <c r="AL300" s="190"/>
      <c r="AM300" s="190"/>
      <c r="AN300" s="190"/>
      <c r="AO300" s="190"/>
      <c r="AP300" s="190"/>
      <c r="AQ300" s="190"/>
      <c r="AR300" s="190"/>
      <c r="AS300" s="190"/>
      <c r="AT300" s="190"/>
      <c r="AU300" s="190"/>
      <c r="AV300" s="190"/>
      <c r="AW300" s="190"/>
      <c r="AX300" s="190"/>
      <c r="AY300" s="190"/>
      <c r="AZ300" s="190"/>
      <c r="BA300" s="190"/>
      <c r="BB300" s="190"/>
      <c r="BC300" s="190"/>
      <c r="BD300" s="190"/>
      <c r="BE300" s="190"/>
      <c r="BF300" s="190"/>
      <c r="BG300" s="190"/>
      <c r="BH300" s="190"/>
    </row>
    <row r="301" spans="1:60" ht="12.75" outlineLevel="1">
      <c r="A301" s="183"/>
      <c r="B301" s="183"/>
      <c r="C301" s="191" t="s">
        <v>459</v>
      </c>
      <c r="D301" s="192"/>
      <c r="E301" s="193">
        <v>-10</v>
      </c>
      <c r="F301" s="187"/>
      <c r="G301" s="187">
        <f>F301*E301</f>
        <v>-0</v>
      </c>
      <c r="H301" s="187"/>
      <c r="I301" s="187"/>
      <c r="J301" s="187"/>
      <c r="K301" s="187"/>
      <c r="L301" s="187"/>
      <c r="M301" s="187"/>
      <c r="N301" s="188"/>
      <c r="O301" s="188"/>
      <c r="P301" s="188"/>
      <c r="Q301" s="188"/>
      <c r="R301" s="188"/>
      <c r="S301" s="188"/>
      <c r="T301" s="189"/>
      <c r="U301" s="188"/>
      <c r="V301" s="190"/>
      <c r="W301" s="190"/>
      <c r="X301" s="190"/>
      <c r="Y301" s="190"/>
      <c r="Z301" s="190"/>
      <c r="AA301" s="190"/>
      <c r="AB301" s="190"/>
      <c r="AC301" s="190"/>
      <c r="AD301" s="190"/>
      <c r="AE301" s="190" t="s">
        <v>150</v>
      </c>
      <c r="AF301" s="190">
        <v>0</v>
      </c>
      <c r="AG301" s="190"/>
      <c r="AH301" s="190"/>
      <c r="AI301" s="190"/>
      <c r="AJ301" s="190"/>
      <c r="AK301" s="190"/>
      <c r="AL301" s="190"/>
      <c r="AM301" s="190"/>
      <c r="AN301" s="190"/>
      <c r="AO301" s="190"/>
      <c r="AP301" s="190"/>
      <c r="AQ301" s="190"/>
      <c r="AR301" s="190"/>
      <c r="AS301" s="190"/>
      <c r="AT301" s="190"/>
      <c r="AU301" s="190"/>
      <c r="AV301" s="190"/>
      <c r="AW301" s="190"/>
      <c r="AX301" s="190"/>
      <c r="AY301" s="190"/>
      <c r="AZ301" s="190"/>
      <c r="BA301" s="190"/>
      <c r="BB301" s="190"/>
      <c r="BC301" s="190"/>
      <c r="BD301" s="190"/>
      <c r="BE301" s="190"/>
      <c r="BF301" s="190"/>
      <c r="BG301" s="190"/>
      <c r="BH301" s="190"/>
    </row>
    <row r="302" spans="1:60" ht="12.75" outlineLevel="1">
      <c r="A302" s="183">
        <v>91</v>
      </c>
      <c r="B302" s="183" t="s">
        <v>460</v>
      </c>
      <c r="C302" s="184" t="s">
        <v>461</v>
      </c>
      <c r="D302" s="185" t="s">
        <v>153</v>
      </c>
      <c r="E302" s="186">
        <v>688.8505</v>
      </c>
      <c r="F302" s="187"/>
      <c r="G302" s="187">
        <f>F302*E302</f>
        <v>0</v>
      </c>
      <c r="H302" s="187">
        <v>3.56</v>
      </c>
      <c r="I302" s="187">
        <f>ROUND(E302*H302,2)</f>
        <v>2452.31</v>
      </c>
      <c r="J302" s="187">
        <v>48.34</v>
      </c>
      <c r="K302" s="187">
        <f>ROUND(E302*J302,2)</f>
        <v>33299.03</v>
      </c>
      <c r="L302" s="187">
        <v>21</v>
      </c>
      <c r="M302" s="187">
        <f>G302*(1+L302/100)</f>
        <v>0</v>
      </c>
      <c r="N302" s="188">
        <v>0.00014</v>
      </c>
      <c r="O302" s="188">
        <f>ROUND(E302*N302,5)</f>
        <v>0.09644</v>
      </c>
      <c r="P302" s="188">
        <v>0</v>
      </c>
      <c r="Q302" s="188">
        <f>ROUND(E302*P302,5)</f>
        <v>0</v>
      </c>
      <c r="R302" s="188"/>
      <c r="S302" s="188"/>
      <c r="T302" s="189">
        <v>0.10191</v>
      </c>
      <c r="U302" s="188">
        <f>ROUND(E302*T302,2)</f>
        <v>70.2</v>
      </c>
      <c r="V302" s="190"/>
      <c r="W302" s="190"/>
      <c r="X302" s="190"/>
      <c r="Y302" s="190"/>
      <c r="Z302" s="190"/>
      <c r="AA302" s="190"/>
      <c r="AB302" s="190"/>
      <c r="AC302" s="190"/>
      <c r="AD302" s="190"/>
      <c r="AE302" s="190" t="s">
        <v>141</v>
      </c>
      <c r="AF302" s="190"/>
      <c r="AG302" s="190"/>
      <c r="AH302" s="190"/>
      <c r="AI302" s="190"/>
      <c r="AJ302" s="190"/>
      <c r="AK302" s="190"/>
      <c r="AL302" s="190"/>
      <c r="AM302" s="190"/>
      <c r="AN302" s="190"/>
      <c r="AO302" s="190"/>
      <c r="AP302" s="190"/>
      <c r="AQ302" s="190"/>
      <c r="AR302" s="190"/>
      <c r="AS302" s="190"/>
      <c r="AT302" s="190"/>
      <c r="AU302" s="190"/>
      <c r="AV302" s="190"/>
      <c r="AW302" s="190"/>
      <c r="AX302" s="190"/>
      <c r="AY302" s="190"/>
      <c r="AZ302" s="190"/>
      <c r="BA302" s="190"/>
      <c r="BB302" s="190"/>
      <c r="BC302" s="190"/>
      <c r="BD302" s="190"/>
      <c r="BE302" s="190"/>
      <c r="BF302" s="190"/>
      <c r="BG302" s="190"/>
      <c r="BH302" s="190"/>
    </row>
    <row r="303" spans="1:60" ht="12.75" outlineLevel="1">
      <c r="A303" s="183"/>
      <c r="B303" s="183"/>
      <c r="C303" s="191" t="s">
        <v>462</v>
      </c>
      <c r="D303" s="192"/>
      <c r="E303" s="193">
        <v>810.29625</v>
      </c>
      <c r="F303" s="187"/>
      <c r="G303" s="187">
        <f>F303*E303</f>
        <v>0</v>
      </c>
      <c r="H303" s="187"/>
      <c r="I303" s="187"/>
      <c r="J303" s="187"/>
      <c r="K303" s="187"/>
      <c r="L303" s="187"/>
      <c r="M303" s="187"/>
      <c r="N303" s="188"/>
      <c r="O303" s="188"/>
      <c r="P303" s="188"/>
      <c r="Q303" s="188"/>
      <c r="R303" s="188"/>
      <c r="S303" s="188"/>
      <c r="T303" s="189"/>
      <c r="U303" s="188"/>
      <c r="V303" s="190"/>
      <c r="W303" s="190"/>
      <c r="X303" s="190"/>
      <c r="Y303" s="190"/>
      <c r="Z303" s="190"/>
      <c r="AA303" s="190"/>
      <c r="AB303" s="190"/>
      <c r="AC303" s="190"/>
      <c r="AD303" s="190"/>
      <c r="AE303" s="190" t="s">
        <v>150</v>
      </c>
      <c r="AF303" s="190">
        <v>0</v>
      </c>
      <c r="AG303" s="190"/>
      <c r="AH303" s="190"/>
      <c r="AI303" s="190"/>
      <c r="AJ303" s="190"/>
      <c r="AK303" s="190"/>
      <c r="AL303" s="190"/>
      <c r="AM303" s="190"/>
      <c r="AN303" s="190"/>
      <c r="AO303" s="190"/>
      <c r="AP303" s="190"/>
      <c r="AQ303" s="190"/>
      <c r="AR303" s="190"/>
      <c r="AS303" s="190"/>
      <c r="AT303" s="190"/>
      <c r="AU303" s="190"/>
      <c r="AV303" s="190"/>
      <c r="AW303" s="190"/>
      <c r="AX303" s="190"/>
      <c r="AY303" s="190"/>
      <c r="AZ303" s="190"/>
      <c r="BA303" s="190"/>
      <c r="BB303" s="190"/>
      <c r="BC303" s="190"/>
      <c r="BD303" s="190"/>
      <c r="BE303" s="190"/>
      <c r="BF303" s="190"/>
      <c r="BG303" s="190"/>
      <c r="BH303" s="190"/>
    </row>
    <row r="304" spans="1:60" ht="12.75" outlineLevel="1">
      <c r="A304" s="183"/>
      <c r="B304" s="183"/>
      <c r="C304" s="191" t="s">
        <v>463</v>
      </c>
      <c r="D304" s="192"/>
      <c r="E304" s="193">
        <v>-121.44575</v>
      </c>
      <c r="F304" s="187"/>
      <c r="G304" s="187">
        <f>F304*E304</f>
        <v>-0</v>
      </c>
      <c r="H304" s="187"/>
      <c r="I304" s="187"/>
      <c r="J304" s="187"/>
      <c r="K304" s="187"/>
      <c r="L304" s="187"/>
      <c r="M304" s="187"/>
      <c r="N304" s="188"/>
      <c r="O304" s="188"/>
      <c r="P304" s="188"/>
      <c r="Q304" s="188"/>
      <c r="R304" s="188"/>
      <c r="S304" s="188"/>
      <c r="T304" s="189"/>
      <c r="U304" s="188"/>
      <c r="V304" s="190"/>
      <c r="W304" s="190"/>
      <c r="X304" s="190"/>
      <c r="Y304" s="190"/>
      <c r="Z304" s="190"/>
      <c r="AA304" s="190"/>
      <c r="AB304" s="190"/>
      <c r="AC304" s="190"/>
      <c r="AD304" s="190"/>
      <c r="AE304" s="190" t="s">
        <v>150</v>
      </c>
      <c r="AF304" s="190">
        <v>0</v>
      </c>
      <c r="AG304" s="190"/>
      <c r="AH304" s="190"/>
      <c r="AI304" s="190"/>
      <c r="AJ304" s="190"/>
      <c r="AK304" s="190"/>
      <c r="AL304" s="190"/>
      <c r="AM304" s="190"/>
      <c r="AN304" s="190"/>
      <c r="AO304" s="190"/>
      <c r="AP304" s="190"/>
      <c r="AQ304" s="190"/>
      <c r="AR304" s="190"/>
      <c r="AS304" s="190"/>
      <c r="AT304" s="190"/>
      <c r="AU304" s="190"/>
      <c r="AV304" s="190"/>
      <c r="AW304" s="190"/>
      <c r="AX304" s="190"/>
      <c r="AY304" s="190"/>
      <c r="AZ304" s="190"/>
      <c r="BA304" s="190"/>
      <c r="BB304" s="190"/>
      <c r="BC304" s="190"/>
      <c r="BD304" s="190"/>
      <c r="BE304" s="190"/>
      <c r="BF304" s="190"/>
      <c r="BG304" s="190"/>
      <c r="BH304" s="190"/>
    </row>
    <row r="305" spans="1:60" ht="12.75" outlineLevel="1">
      <c r="A305" s="183">
        <v>92</v>
      </c>
      <c r="B305" s="183" t="s">
        <v>464</v>
      </c>
      <c r="C305" s="184" t="s">
        <v>465</v>
      </c>
      <c r="D305" s="185" t="s">
        <v>153</v>
      </c>
      <c r="E305" s="186">
        <v>100</v>
      </c>
      <c r="F305" s="187"/>
      <c r="G305" s="187">
        <f>F305*E305</f>
        <v>0</v>
      </c>
      <c r="H305" s="187">
        <v>0.09</v>
      </c>
      <c r="I305" s="187">
        <f>ROUND(E305*H305,2)</f>
        <v>9</v>
      </c>
      <c r="J305" s="187">
        <v>33.21</v>
      </c>
      <c r="K305" s="187">
        <f>ROUND(E305*J305,2)</f>
        <v>3321</v>
      </c>
      <c r="L305" s="187">
        <v>21</v>
      </c>
      <c r="M305" s="187">
        <f>G305*(1+L305/100)</f>
        <v>0</v>
      </c>
      <c r="N305" s="188">
        <v>0</v>
      </c>
      <c r="O305" s="188">
        <f>ROUND(E305*N305,5)</f>
        <v>0</v>
      </c>
      <c r="P305" s="188">
        <v>0</v>
      </c>
      <c r="Q305" s="188">
        <f>ROUND(E305*P305,5)</f>
        <v>0</v>
      </c>
      <c r="R305" s="188"/>
      <c r="S305" s="188"/>
      <c r="T305" s="189">
        <v>0.06999</v>
      </c>
      <c r="U305" s="188">
        <f>ROUND(E305*T305,2)</f>
        <v>7</v>
      </c>
      <c r="V305" s="190"/>
      <c r="W305" s="190"/>
      <c r="X305" s="190"/>
      <c r="Y305" s="190"/>
      <c r="Z305" s="190"/>
      <c r="AA305" s="190"/>
      <c r="AB305" s="190"/>
      <c r="AC305" s="190"/>
      <c r="AD305" s="190"/>
      <c r="AE305" s="190" t="s">
        <v>138</v>
      </c>
      <c r="AF305" s="190"/>
      <c r="AG305" s="190"/>
      <c r="AH305" s="190"/>
      <c r="AI305" s="190"/>
      <c r="AJ305" s="190"/>
      <c r="AK305" s="190"/>
      <c r="AL305" s="190"/>
      <c r="AM305" s="190"/>
      <c r="AN305" s="190"/>
      <c r="AO305" s="190"/>
      <c r="AP305" s="190"/>
      <c r="AQ305" s="190"/>
      <c r="AR305" s="190"/>
      <c r="AS305" s="190"/>
      <c r="AT305" s="190"/>
      <c r="AU305" s="190"/>
      <c r="AV305" s="190"/>
      <c r="AW305" s="190"/>
      <c r="AX305" s="190"/>
      <c r="AY305" s="190"/>
      <c r="AZ305" s="190"/>
      <c r="BA305" s="190"/>
      <c r="BB305" s="190"/>
      <c r="BC305" s="190"/>
      <c r="BD305" s="190"/>
      <c r="BE305" s="190"/>
      <c r="BF305" s="190"/>
      <c r="BG305" s="190"/>
      <c r="BH305" s="190"/>
    </row>
    <row r="306" spans="1:31" ht="12.75">
      <c r="A306" s="194" t="s">
        <v>133</v>
      </c>
      <c r="B306" s="194" t="s">
        <v>97</v>
      </c>
      <c r="C306" s="195" t="s">
        <v>98</v>
      </c>
      <c r="D306" s="196"/>
      <c r="E306" s="197"/>
      <c r="F306" s="198"/>
      <c r="G306" s="198">
        <f>SUMIF(AE307:AE318,"&lt;&gt;NOR",G307:G318)</f>
        <v>0</v>
      </c>
      <c r="H306" s="198"/>
      <c r="I306" s="198">
        <f>SUM(I307:I318)</f>
        <v>0</v>
      </c>
      <c r="J306" s="198"/>
      <c r="K306" s="198">
        <f>SUM(K307:K318)</f>
        <v>143700</v>
      </c>
      <c r="L306" s="198"/>
      <c r="M306" s="198">
        <f>SUM(M307:M318)</f>
        <v>0</v>
      </c>
      <c r="N306" s="199"/>
      <c r="O306" s="199">
        <f>SUM(O307:O318)</f>
        <v>0</v>
      </c>
      <c r="P306" s="199"/>
      <c r="Q306" s="199">
        <f>SUM(Q307:Q318)</f>
        <v>0</v>
      </c>
      <c r="R306" s="199"/>
      <c r="S306" s="199"/>
      <c r="T306" s="200"/>
      <c r="U306" s="199">
        <f>SUM(U307:U318)</f>
        <v>0</v>
      </c>
      <c r="AE306" t="s">
        <v>134</v>
      </c>
    </row>
    <row r="307" spans="1:60" ht="12.75" outlineLevel="1">
      <c r="A307" s="183">
        <v>93</v>
      </c>
      <c r="B307" s="183" t="s">
        <v>171</v>
      </c>
      <c r="C307" s="184" t="s">
        <v>466</v>
      </c>
      <c r="D307" s="185" t="s">
        <v>275</v>
      </c>
      <c r="E307" s="186">
        <v>1</v>
      </c>
      <c r="F307" s="187"/>
      <c r="G307" s="187">
        <f>F307*E307</f>
        <v>0</v>
      </c>
      <c r="H307" s="187">
        <v>0</v>
      </c>
      <c r="I307" s="187">
        <f>ROUND(E307*H307,2)</f>
        <v>0</v>
      </c>
      <c r="J307" s="187">
        <v>15200</v>
      </c>
      <c r="K307" s="187">
        <f>ROUND(E307*J307,2)</f>
        <v>15200</v>
      </c>
      <c r="L307" s="187">
        <v>21</v>
      </c>
      <c r="M307" s="187">
        <f>G307*(1+L307/100)</f>
        <v>0</v>
      </c>
      <c r="N307" s="188">
        <v>0</v>
      </c>
      <c r="O307" s="188">
        <f>ROUND(E307*N307,5)</f>
        <v>0</v>
      </c>
      <c r="P307" s="188">
        <v>0</v>
      </c>
      <c r="Q307" s="188">
        <f>ROUND(E307*P307,5)</f>
        <v>0</v>
      </c>
      <c r="R307" s="188"/>
      <c r="S307" s="188"/>
      <c r="T307" s="189">
        <v>0</v>
      </c>
      <c r="U307" s="188">
        <f>ROUND(E307*T307,2)</f>
        <v>0</v>
      </c>
      <c r="V307" s="190"/>
      <c r="W307" s="190"/>
      <c r="X307" s="190"/>
      <c r="Y307" s="190"/>
      <c r="Z307" s="190"/>
      <c r="AA307" s="190"/>
      <c r="AB307" s="190"/>
      <c r="AC307" s="190"/>
      <c r="AD307" s="190"/>
      <c r="AE307" s="190" t="s">
        <v>141</v>
      </c>
      <c r="AF307" s="190"/>
      <c r="AG307" s="190"/>
      <c r="AH307" s="190"/>
      <c r="AI307" s="190"/>
      <c r="AJ307" s="190"/>
      <c r="AK307" s="190"/>
      <c r="AL307" s="190"/>
      <c r="AM307" s="190"/>
      <c r="AN307" s="190"/>
      <c r="AO307" s="190"/>
      <c r="AP307" s="190"/>
      <c r="AQ307" s="190"/>
      <c r="AR307" s="190"/>
      <c r="AS307" s="190"/>
      <c r="AT307" s="190"/>
      <c r="AU307" s="190"/>
      <c r="AV307" s="190"/>
      <c r="AW307" s="190"/>
      <c r="AX307" s="190"/>
      <c r="AY307" s="190"/>
      <c r="AZ307" s="190"/>
      <c r="BA307" s="190"/>
      <c r="BB307" s="190"/>
      <c r="BC307" s="190"/>
      <c r="BD307" s="190"/>
      <c r="BE307" s="190"/>
      <c r="BF307" s="190"/>
      <c r="BG307" s="190"/>
      <c r="BH307" s="190"/>
    </row>
    <row r="308" spans="1:60" ht="12.75" outlineLevel="1">
      <c r="A308" s="183">
        <v>94</v>
      </c>
      <c r="B308" s="183" t="s">
        <v>171</v>
      </c>
      <c r="C308" s="184" t="s">
        <v>467</v>
      </c>
      <c r="D308" s="185" t="s">
        <v>275</v>
      </c>
      <c r="E308" s="186">
        <v>1</v>
      </c>
      <c r="F308" s="187"/>
      <c r="G308" s="187">
        <f>F308*E308</f>
        <v>0</v>
      </c>
      <c r="H308" s="187">
        <v>0</v>
      </c>
      <c r="I308" s="187">
        <f>ROUND(E308*H308,2)</f>
        <v>0</v>
      </c>
      <c r="J308" s="187">
        <v>15000</v>
      </c>
      <c r="K308" s="187">
        <f>ROUND(E308*J308,2)</f>
        <v>15000</v>
      </c>
      <c r="L308" s="187">
        <v>21</v>
      </c>
      <c r="M308" s="187">
        <f>G308*(1+L308/100)</f>
        <v>0</v>
      </c>
      <c r="N308" s="188">
        <v>0</v>
      </c>
      <c r="O308" s="188">
        <f>ROUND(E308*N308,5)</f>
        <v>0</v>
      </c>
      <c r="P308" s="188">
        <v>0</v>
      </c>
      <c r="Q308" s="188">
        <f>ROUND(E308*P308,5)</f>
        <v>0</v>
      </c>
      <c r="R308" s="188"/>
      <c r="S308" s="188"/>
      <c r="T308" s="189">
        <v>0</v>
      </c>
      <c r="U308" s="188">
        <f>ROUND(E308*T308,2)</f>
        <v>0</v>
      </c>
      <c r="V308" s="190"/>
      <c r="W308" s="190"/>
      <c r="X308" s="190"/>
      <c r="Y308" s="190"/>
      <c r="Z308" s="190"/>
      <c r="AA308" s="190"/>
      <c r="AB308" s="190"/>
      <c r="AC308" s="190"/>
      <c r="AD308" s="190"/>
      <c r="AE308" s="190" t="s">
        <v>141</v>
      </c>
      <c r="AF308" s="190"/>
      <c r="AG308" s="190"/>
      <c r="AH308" s="190"/>
      <c r="AI308" s="190"/>
      <c r="AJ308" s="190"/>
      <c r="AK308" s="190"/>
      <c r="AL308" s="190"/>
      <c r="AM308" s="190"/>
      <c r="AN308" s="190"/>
      <c r="AO308" s="190"/>
      <c r="AP308" s="190"/>
      <c r="AQ308" s="190"/>
      <c r="AR308" s="190"/>
      <c r="AS308" s="190"/>
      <c r="AT308" s="190"/>
      <c r="AU308" s="190"/>
      <c r="AV308" s="190"/>
      <c r="AW308" s="190"/>
      <c r="AX308" s="190"/>
      <c r="AY308" s="190"/>
      <c r="AZ308" s="190"/>
      <c r="BA308" s="190"/>
      <c r="BB308" s="190"/>
      <c r="BC308" s="190"/>
      <c r="BD308" s="190"/>
      <c r="BE308" s="190"/>
      <c r="BF308" s="190"/>
      <c r="BG308" s="190"/>
      <c r="BH308" s="190"/>
    </row>
    <row r="309" spans="1:60" ht="22.5" outlineLevel="1">
      <c r="A309" s="183">
        <v>95</v>
      </c>
      <c r="B309" s="183" t="s">
        <v>171</v>
      </c>
      <c r="C309" s="184" t="s">
        <v>468</v>
      </c>
      <c r="D309" s="185" t="s">
        <v>275</v>
      </c>
      <c r="E309" s="186">
        <v>1</v>
      </c>
      <c r="F309" s="187"/>
      <c r="G309" s="187">
        <f>F309*E309</f>
        <v>0</v>
      </c>
      <c r="H309" s="187">
        <v>0</v>
      </c>
      <c r="I309" s="187">
        <f>ROUND(E309*H309,2)</f>
        <v>0</v>
      </c>
      <c r="J309" s="187">
        <v>3000</v>
      </c>
      <c r="K309" s="187">
        <f>ROUND(E309*J309,2)</f>
        <v>3000</v>
      </c>
      <c r="L309" s="187">
        <v>21</v>
      </c>
      <c r="M309" s="187">
        <f>G309*(1+L309/100)</f>
        <v>0</v>
      </c>
      <c r="N309" s="188">
        <v>0</v>
      </c>
      <c r="O309" s="188">
        <f>ROUND(E309*N309,5)</f>
        <v>0</v>
      </c>
      <c r="P309" s="188">
        <v>0</v>
      </c>
      <c r="Q309" s="188">
        <f>ROUND(E309*P309,5)</f>
        <v>0</v>
      </c>
      <c r="R309" s="188"/>
      <c r="S309" s="188"/>
      <c r="T309" s="189">
        <v>0</v>
      </c>
      <c r="U309" s="188">
        <f>ROUND(E309*T309,2)</f>
        <v>0</v>
      </c>
      <c r="V309" s="190"/>
      <c r="W309" s="190"/>
      <c r="X309" s="190"/>
      <c r="Y309" s="190"/>
      <c r="Z309" s="190"/>
      <c r="AA309" s="190"/>
      <c r="AB309" s="190"/>
      <c r="AC309" s="190"/>
      <c r="AD309" s="190"/>
      <c r="AE309" s="190" t="s">
        <v>141</v>
      </c>
      <c r="AF309" s="190"/>
      <c r="AG309" s="190"/>
      <c r="AH309" s="190"/>
      <c r="AI309" s="190"/>
      <c r="AJ309" s="190"/>
      <c r="AK309" s="190"/>
      <c r="AL309" s="190"/>
      <c r="AM309" s="190"/>
      <c r="AN309" s="190"/>
      <c r="AO309" s="190"/>
      <c r="AP309" s="190"/>
      <c r="AQ309" s="190"/>
      <c r="AR309" s="190"/>
      <c r="AS309" s="190"/>
      <c r="AT309" s="190"/>
      <c r="AU309" s="190"/>
      <c r="AV309" s="190"/>
      <c r="AW309" s="190"/>
      <c r="AX309" s="190"/>
      <c r="AY309" s="190"/>
      <c r="AZ309" s="190"/>
      <c r="BA309" s="190"/>
      <c r="BB309" s="190"/>
      <c r="BC309" s="190"/>
      <c r="BD309" s="190"/>
      <c r="BE309" s="190"/>
      <c r="BF309" s="190"/>
      <c r="BG309" s="190"/>
      <c r="BH309" s="190"/>
    </row>
    <row r="310" spans="1:60" ht="22.5" outlineLevel="1">
      <c r="A310" s="183">
        <v>96</v>
      </c>
      <c r="B310" s="183" t="s">
        <v>171</v>
      </c>
      <c r="C310" s="184" t="s">
        <v>469</v>
      </c>
      <c r="D310" s="185" t="s">
        <v>275</v>
      </c>
      <c r="E310" s="186">
        <v>1</v>
      </c>
      <c r="F310" s="187"/>
      <c r="G310" s="187">
        <f>F310*E310</f>
        <v>0</v>
      </c>
      <c r="H310" s="187">
        <v>0</v>
      </c>
      <c r="I310" s="187">
        <f>ROUND(E310*H310,2)</f>
        <v>0</v>
      </c>
      <c r="J310" s="187">
        <v>5000</v>
      </c>
      <c r="K310" s="187">
        <f>ROUND(E310*J310,2)</f>
        <v>5000</v>
      </c>
      <c r="L310" s="187">
        <v>21</v>
      </c>
      <c r="M310" s="187">
        <f>G310*(1+L310/100)</f>
        <v>0</v>
      </c>
      <c r="N310" s="188">
        <v>0</v>
      </c>
      <c r="O310" s="188">
        <f>ROUND(E310*N310,5)</f>
        <v>0</v>
      </c>
      <c r="P310" s="188">
        <v>0</v>
      </c>
      <c r="Q310" s="188">
        <f>ROUND(E310*P310,5)</f>
        <v>0</v>
      </c>
      <c r="R310" s="188"/>
      <c r="S310" s="188"/>
      <c r="T310" s="189">
        <v>0</v>
      </c>
      <c r="U310" s="188">
        <f>ROUND(E310*T310,2)</f>
        <v>0</v>
      </c>
      <c r="V310" s="190"/>
      <c r="W310" s="190"/>
      <c r="X310" s="190"/>
      <c r="Y310" s="190"/>
      <c r="Z310" s="190"/>
      <c r="AA310" s="190"/>
      <c r="AB310" s="190"/>
      <c r="AC310" s="190"/>
      <c r="AD310" s="190"/>
      <c r="AE310" s="190" t="s">
        <v>141</v>
      </c>
      <c r="AF310" s="190"/>
      <c r="AG310" s="190"/>
      <c r="AH310" s="190"/>
      <c r="AI310" s="190"/>
      <c r="AJ310" s="190"/>
      <c r="AK310" s="190"/>
      <c r="AL310" s="190"/>
      <c r="AM310" s="190"/>
      <c r="AN310" s="190"/>
      <c r="AO310" s="190"/>
      <c r="AP310" s="190"/>
      <c r="AQ310" s="190"/>
      <c r="AR310" s="190"/>
      <c r="AS310" s="190"/>
      <c r="AT310" s="190"/>
      <c r="AU310" s="190"/>
      <c r="AV310" s="190"/>
      <c r="AW310" s="190"/>
      <c r="AX310" s="190"/>
      <c r="AY310" s="190"/>
      <c r="AZ310" s="190"/>
      <c r="BA310" s="190"/>
      <c r="BB310" s="190"/>
      <c r="BC310" s="190"/>
      <c r="BD310" s="190"/>
      <c r="BE310" s="190"/>
      <c r="BF310" s="190"/>
      <c r="BG310" s="190"/>
      <c r="BH310" s="190"/>
    </row>
    <row r="311" spans="1:60" ht="22.5" outlineLevel="1">
      <c r="A311" s="183">
        <v>97</v>
      </c>
      <c r="B311" s="183" t="s">
        <v>171</v>
      </c>
      <c r="C311" s="184" t="s">
        <v>470</v>
      </c>
      <c r="D311" s="185" t="s">
        <v>275</v>
      </c>
      <c r="E311" s="186">
        <v>1</v>
      </c>
      <c r="F311" s="187"/>
      <c r="G311" s="187">
        <f>F311*E311</f>
        <v>0</v>
      </c>
      <c r="H311" s="187">
        <v>0</v>
      </c>
      <c r="I311" s="187">
        <f>ROUND(E311*H311,2)</f>
        <v>0</v>
      </c>
      <c r="J311" s="187">
        <v>15000</v>
      </c>
      <c r="K311" s="187">
        <f>ROUND(E311*J311,2)</f>
        <v>15000</v>
      </c>
      <c r="L311" s="187">
        <v>21</v>
      </c>
      <c r="M311" s="187">
        <f>G311*(1+L311/100)</f>
        <v>0</v>
      </c>
      <c r="N311" s="188">
        <v>0</v>
      </c>
      <c r="O311" s="188">
        <f>ROUND(E311*N311,5)</f>
        <v>0</v>
      </c>
      <c r="P311" s="188">
        <v>0</v>
      </c>
      <c r="Q311" s="188">
        <f>ROUND(E311*P311,5)</f>
        <v>0</v>
      </c>
      <c r="R311" s="188"/>
      <c r="S311" s="188"/>
      <c r="T311" s="189">
        <v>0</v>
      </c>
      <c r="U311" s="188">
        <f>ROUND(E311*T311,2)</f>
        <v>0</v>
      </c>
      <c r="V311" s="190"/>
      <c r="W311" s="190"/>
      <c r="X311" s="190"/>
      <c r="Y311" s="190"/>
      <c r="Z311" s="190"/>
      <c r="AA311" s="190"/>
      <c r="AB311" s="190"/>
      <c r="AC311" s="190"/>
      <c r="AD311" s="190"/>
      <c r="AE311" s="190" t="s">
        <v>141</v>
      </c>
      <c r="AF311" s="190"/>
      <c r="AG311" s="190"/>
      <c r="AH311" s="190"/>
      <c r="AI311" s="190"/>
      <c r="AJ311" s="190"/>
      <c r="AK311" s="190"/>
      <c r="AL311" s="190"/>
      <c r="AM311" s="190"/>
      <c r="AN311" s="190"/>
      <c r="AO311" s="190"/>
      <c r="AP311" s="190"/>
      <c r="AQ311" s="190"/>
      <c r="AR311" s="190"/>
      <c r="AS311" s="190"/>
      <c r="AT311" s="190"/>
      <c r="AU311" s="190"/>
      <c r="AV311" s="190"/>
      <c r="AW311" s="190"/>
      <c r="AX311" s="190"/>
      <c r="AY311" s="190"/>
      <c r="AZ311" s="190"/>
      <c r="BA311" s="190"/>
      <c r="BB311" s="190"/>
      <c r="BC311" s="190"/>
      <c r="BD311" s="190"/>
      <c r="BE311" s="190"/>
      <c r="BF311" s="190"/>
      <c r="BG311" s="190"/>
      <c r="BH311" s="190"/>
    </row>
    <row r="312" spans="1:60" ht="22.5" outlineLevel="1">
      <c r="A312" s="183">
        <v>98</v>
      </c>
      <c r="B312" s="183" t="s">
        <v>171</v>
      </c>
      <c r="C312" s="184" t="s">
        <v>471</v>
      </c>
      <c r="D312" s="185" t="s">
        <v>275</v>
      </c>
      <c r="E312" s="186">
        <v>1</v>
      </c>
      <c r="F312" s="187"/>
      <c r="G312" s="187">
        <f>F312*E312</f>
        <v>0</v>
      </c>
      <c r="H312" s="187">
        <v>0</v>
      </c>
      <c r="I312" s="187">
        <f>ROUND(E312*H312,2)</f>
        <v>0</v>
      </c>
      <c r="J312" s="187">
        <v>35000</v>
      </c>
      <c r="K312" s="187">
        <f>ROUND(E312*J312,2)</f>
        <v>35000</v>
      </c>
      <c r="L312" s="187">
        <v>21</v>
      </c>
      <c r="M312" s="187">
        <f>G312*(1+L312/100)</f>
        <v>0</v>
      </c>
      <c r="N312" s="188">
        <v>0</v>
      </c>
      <c r="O312" s="188">
        <f>ROUND(E312*N312,5)</f>
        <v>0</v>
      </c>
      <c r="P312" s="188">
        <v>0</v>
      </c>
      <c r="Q312" s="188">
        <f>ROUND(E312*P312,5)</f>
        <v>0</v>
      </c>
      <c r="R312" s="188"/>
      <c r="S312" s="188"/>
      <c r="T312" s="189">
        <v>0</v>
      </c>
      <c r="U312" s="188">
        <f>ROUND(E312*T312,2)</f>
        <v>0</v>
      </c>
      <c r="V312" s="190"/>
      <c r="W312" s="190"/>
      <c r="X312" s="190"/>
      <c r="Y312" s="190"/>
      <c r="Z312" s="190"/>
      <c r="AA312" s="190"/>
      <c r="AB312" s="190"/>
      <c r="AC312" s="190"/>
      <c r="AD312" s="190"/>
      <c r="AE312" s="190" t="s">
        <v>141</v>
      </c>
      <c r="AF312" s="190"/>
      <c r="AG312" s="190"/>
      <c r="AH312" s="190"/>
      <c r="AI312" s="190"/>
      <c r="AJ312" s="190"/>
      <c r="AK312" s="190"/>
      <c r="AL312" s="190"/>
      <c r="AM312" s="190"/>
      <c r="AN312" s="190"/>
      <c r="AO312" s="190"/>
      <c r="AP312" s="190"/>
      <c r="AQ312" s="190"/>
      <c r="AR312" s="190"/>
      <c r="AS312" s="190"/>
      <c r="AT312" s="190"/>
      <c r="AU312" s="190"/>
      <c r="AV312" s="190"/>
      <c r="AW312" s="190"/>
      <c r="AX312" s="190"/>
      <c r="AY312" s="190"/>
      <c r="AZ312" s="190"/>
      <c r="BA312" s="190"/>
      <c r="BB312" s="190"/>
      <c r="BC312" s="190"/>
      <c r="BD312" s="190"/>
      <c r="BE312" s="190"/>
      <c r="BF312" s="190"/>
      <c r="BG312" s="190"/>
      <c r="BH312" s="190"/>
    </row>
    <row r="313" spans="1:60" ht="22.5" outlineLevel="1">
      <c r="A313" s="183">
        <v>99</v>
      </c>
      <c r="B313" s="183" t="s">
        <v>171</v>
      </c>
      <c r="C313" s="184" t="s">
        <v>472</v>
      </c>
      <c r="D313" s="185" t="s">
        <v>275</v>
      </c>
      <c r="E313" s="186">
        <v>1</v>
      </c>
      <c r="F313" s="187"/>
      <c r="G313" s="187">
        <f>F313*E313</f>
        <v>0</v>
      </c>
      <c r="H313" s="187">
        <v>0</v>
      </c>
      <c r="I313" s="187">
        <f>ROUND(E313*H313,2)</f>
        <v>0</v>
      </c>
      <c r="J313" s="187">
        <v>10000</v>
      </c>
      <c r="K313" s="187">
        <f>ROUND(E313*J313,2)</f>
        <v>10000</v>
      </c>
      <c r="L313" s="187">
        <v>21</v>
      </c>
      <c r="M313" s="187">
        <f>G313*(1+L313/100)</f>
        <v>0</v>
      </c>
      <c r="N313" s="188">
        <v>0</v>
      </c>
      <c r="O313" s="188">
        <f>ROUND(E313*N313,5)</f>
        <v>0</v>
      </c>
      <c r="P313" s="188">
        <v>0</v>
      </c>
      <c r="Q313" s="188">
        <f>ROUND(E313*P313,5)</f>
        <v>0</v>
      </c>
      <c r="R313" s="188"/>
      <c r="S313" s="188"/>
      <c r="T313" s="189">
        <v>0</v>
      </c>
      <c r="U313" s="188">
        <f>ROUND(E313*T313,2)</f>
        <v>0</v>
      </c>
      <c r="V313" s="190"/>
      <c r="W313" s="190"/>
      <c r="X313" s="190"/>
      <c r="Y313" s="190"/>
      <c r="Z313" s="190"/>
      <c r="AA313" s="190"/>
      <c r="AB313" s="190"/>
      <c r="AC313" s="190"/>
      <c r="AD313" s="190"/>
      <c r="AE313" s="190" t="s">
        <v>141</v>
      </c>
      <c r="AF313" s="190"/>
      <c r="AG313" s="190"/>
      <c r="AH313" s="190"/>
      <c r="AI313" s="190"/>
      <c r="AJ313" s="190"/>
      <c r="AK313" s="190"/>
      <c r="AL313" s="190"/>
      <c r="AM313" s="190"/>
      <c r="AN313" s="190"/>
      <c r="AO313" s="190"/>
      <c r="AP313" s="190"/>
      <c r="AQ313" s="190"/>
      <c r="AR313" s="190"/>
      <c r="AS313" s="190"/>
      <c r="AT313" s="190"/>
      <c r="AU313" s="190"/>
      <c r="AV313" s="190"/>
      <c r="AW313" s="190"/>
      <c r="AX313" s="190"/>
      <c r="AY313" s="190"/>
      <c r="AZ313" s="190"/>
      <c r="BA313" s="190"/>
      <c r="BB313" s="190"/>
      <c r="BC313" s="190"/>
      <c r="BD313" s="190"/>
      <c r="BE313" s="190"/>
      <c r="BF313" s="190"/>
      <c r="BG313" s="190"/>
      <c r="BH313" s="190"/>
    </row>
    <row r="314" spans="1:60" ht="22.5" outlineLevel="1">
      <c r="A314" s="183">
        <v>100</v>
      </c>
      <c r="B314" s="183" t="s">
        <v>171</v>
      </c>
      <c r="C314" s="184" t="s">
        <v>473</v>
      </c>
      <c r="D314" s="185" t="s">
        <v>275</v>
      </c>
      <c r="E314" s="186">
        <v>1</v>
      </c>
      <c r="F314" s="187"/>
      <c r="G314" s="187">
        <f>F314*E314</f>
        <v>0</v>
      </c>
      <c r="H314" s="187">
        <v>0</v>
      </c>
      <c r="I314" s="187">
        <f>ROUND(E314*H314,2)</f>
        <v>0</v>
      </c>
      <c r="J314" s="187">
        <v>10000</v>
      </c>
      <c r="K314" s="187">
        <f>ROUND(E314*J314,2)</f>
        <v>10000</v>
      </c>
      <c r="L314" s="187">
        <v>21</v>
      </c>
      <c r="M314" s="187">
        <f>G314*(1+L314/100)</f>
        <v>0</v>
      </c>
      <c r="N314" s="188">
        <v>0</v>
      </c>
      <c r="O314" s="188">
        <f>ROUND(E314*N314,5)</f>
        <v>0</v>
      </c>
      <c r="P314" s="188">
        <v>0</v>
      </c>
      <c r="Q314" s="188">
        <f>ROUND(E314*P314,5)</f>
        <v>0</v>
      </c>
      <c r="R314" s="188"/>
      <c r="S314" s="188"/>
      <c r="T314" s="189">
        <v>0</v>
      </c>
      <c r="U314" s="188">
        <f>ROUND(E314*T314,2)</f>
        <v>0</v>
      </c>
      <c r="V314" s="190"/>
      <c r="W314" s="190"/>
      <c r="X314" s="190"/>
      <c r="Y314" s="190"/>
      <c r="Z314" s="190"/>
      <c r="AA314" s="190"/>
      <c r="AB314" s="190"/>
      <c r="AC314" s="190"/>
      <c r="AD314" s="190"/>
      <c r="AE314" s="190" t="s">
        <v>141</v>
      </c>
      <c r="AF314" s="190"/>
      <c r="AG314" s="190"/>
      <c r="AH314" s="190"/>
      <c r="AI314" s="190"/>
      <c r="AJ314" s="190"/>
      <c r="AK314" s="190"/>
      <c r="AL314" s="190"/>
      <c r="AM314" s="190"/>
      <c r="AN314" s="190"/>
      <c r="AO314" s="190"/>
      <c r="AP314" s="190"/>
      <c r="AQ314" s="190"/>
      <c r="AR314" s="190"/>
      <c r="AS314" s="190"/>
      <c r="AT314" s="190"/>
      <c r="AU314" s="190"/>
      <c r="AV314" s="190"/>
      <c r="AW314" s="190"/>
      <c r="AX314" s="190"/>
      <c r="AY314" s="190"/>
      <c r="AZ314" s="190"/>
      <c r="BA314" s="190"/>
      <c r="BB314" s="190"/>
      <c r="BC314" s="190"/>
      <c r="BD314" s="190"/>
      <c r="BE314" s="190"/>
      <c r="BF314" s="190"/>
      <c r="BG314" s="190"/>
      <c r="BH314" s="190"/>
    </row>
    <row r="315" spans="1:60" ht="22.5" outlineLevel="1">
      <c r="A315" s="183">
        <v>101</v>
      </c>
      <c r="B315" s="183" t="s">
        <v>171</v>
      </c>
      <c r="C315" s="184" t="s">
        <v>474</v>
      </c>
      <c r="D315" s="185" t="s">
        <v>275</v>
      </c>
      <c r="E315" s="186">
        <v>1</v>
      </c>
      <c r="F315" s="187"/>
      <c r="G315" s="187">
        <f>F315*E315</f>
        <v>0</v>
      </c>
      <c r="H315" s="187">
        <v>0</v>
      </c>
      <c r="I315" s="187">
        <f>ROUND(E315*H315,2)</f>
        <v>0</v>
      </c>
      <c r="J315" s="187">
        <v>3500</v>
      </c>
      <c r="K315" s="187">
        <f>ROUND(E315*J315,2)</f>
        <v>3500</v>
      </c>
      <c r="L315" s="187">
        <v>21</v>
      </c>
      <c r="M315" s="187">
        <f>G315*(1+L315/100)</f>
        <v>0</v>
      </c>
      <c r="N315" s="188">
        <v>0</v>
      </c>
      <c r="O315" s="188">
        <f>ROUND(E315*N315,5)</f>
        <v>0</v>
      </c>
      <c r="P315" s="188">
        <v>0</v>
      </c>
      <c r="Q315" s="188">
        <f>ROUND(E315*P315,5)</f>
        <v>0</v>
      </c>
      <c r="R315" s="188"/>
      <c r="S315" s="188"/>
      <c r="T315" s="189">
        <v>0</v>
      </c>
      <c r="U315" s="188">
        <f>ROUND(E315*T315,2)</f>
        <v>0</v>
      </c>
      <c r="V315" s="190"/>
      <c r="W315" s="190"/>
      <c r="X315" s="190"/>
      <c r="Y315" s="190"/>
      <c r="Z315" s="190"/>
      <c r="AA315" s="190"/>
      <c r="AB315" s="190"/>
      <c r="AC315" s="190"/>
      <c r="AD315" s="190"/>
      <c r="AE315" s="190" t="s">
        <v>141</v>
      </c>
      <c r="AF315" s="190"/>
      <c r="AG315" s="190"/>
      <c r="AH315" s="190"/>
      <c r="AI315" s="190"/>
      <c r="AJ315" s="190"/>
      <c r="AK315" s="190"/>
      <c r="AL315" s="190"/>
      <c r="AM315" s="190"/>
      <c r="AN315" s="190"/>
      <c r="AO315" s="190"/>
      <c r="AP315" s="190"/>
      <c r="AQ315" s="190"/>
      <c r="AR315" s="190"/>
      <c r="AS315" s="190"/>
      <c r="AT315" s="190"/>
      <c r="AU315" s="190"/>
      <c r="AV315" s="190"/>
      <c r="AW315" s="190"/>
      <c r="AX315" s="190"/>
      <c r="AY315" s="190"/>
      <c r="AZ315" s="190"/>
      <c r="BA315" s="190"/>
      <c r="BB315" s="190"/>
      <c r="BC315" s="190"/>
      <c r="BD315" s="190"/>
      <c r="BE315" s="190"/>
      <c r="BF315" s="190"/>
      <c r="BG315" s="190"/>
      <c r="BH315" s="190"/>
    </row>
    <row r="316" spans="1:60" ht="22.5" outlineLevel="1">
      <c r="A316" s="183">
        <v>102</v>
      </c>
      <c r="B316" s="183" t="s">
        <v>171</v>
      </c>
      <c r="C316" s="184" t="s">
        <v>475</v>
      </c>
      <c r="D316" s="185" t="s">
        <v>275</v>
      </c>
      <c r="E316" s="186">
        <v>1</v>
      </c>
      <c r="F316" s="187"/>
      <c r="G316" s="187">
        <f>F316*E316</f>
        <v>0</v>
      </c>
      <c r="H316" s="187">
        <v>0</v>
      </c>
      <c r="I316" s="187">
        <f>ROUND(E316*H316,2)</f>
        <v>0</v>
      </c>
      <c r="J316" s="187">
        <v>8000</v>
      </c>
      <c r="K316" s="187">
        <f>ROUND(E316*J316,2)</f>
        <v>8000</v>
      </c>
      <c r="L316" s="187">
        <v>21</v>
      </c>
      <c r="M316" s="187">
        <f>G316*(1+L316/100)</f>
        <v>0</v>
      </c>
      <c r="N316" s="188">
        <v>0</v>
      </c>
      <c r="O316" s="188">
        <f>ROUND(E316*N316,5)</f>
        <v>0</v>
      </c>
      <c r="P316" s="188">
        <v>0</v>
      </c>
      <c r="Q316" s="188">
        <f>ROUND(E316*P316,5)</f>
        <v>0</v>
      </c>
      <c r="R316" s="188"/>
      <c r="S316" s="188"/>
      <c r="T316" s="189">
        <v>0</v>
      </c>
      <c r="U316" s="188">
        <f>ROUND(E316*T316,2)</f>
        <v>0</v>
      </c>
      <c r="V316" s="190"/>
      <c r="W316" s="190"/>
      <c r="X316" s="190"/>
      <c r="Y316" s="190"/>
      <c r="Z316" s="190"/>
      <c r="AA316" s="190"/>
      <c r="AB316" s="190"/>
      <c r="AC316" s="190"/>
      <c r="AD316" s="190"/>
      <c r="AE316" s="190" t="s">
        <v>141</v>
      </c>
      <c r="AF316" s="190"/>
      <c r="AG316" s="190"/>
      <c r="AH316" s="190"/>
      <c r="AI316" s="190"/>
      <c r="AJ316" s="190"/>
      <c r="AK316" s="190"/>
      <c r="AL316" s="190"/>
      <c r="AM316" s="190"/>
      <c r="AN316" s="190"/>
      <c r="AO316" s="190"/>
      <c r="AP316" s="190"/>
      <c r="AQ316" s="190"/>
      <c r="AR316" s="190"/>
      <c r="AS316" s="190"/>
      <c r="AT316" s="190"/>
      <c r="AU316" s="190"/>
      <c r="AV316" s="190"/>
      <c r="AW316" s="190"/>
      <c r="AX316" s="190"/>
      <c r="AY316" s="190"/>
      <c r="AZ316" s="190"/>
      <c r="BA316" s="190"/>
      <c r="BB316" s="190"/>
      <c r="BC316" s="190"/>
      <c r="BD316" s="190"/>
      <c r="BE316" s="190"/>
      <c r="BF316" s="190"/>
      <c r="BG316" s="190"/>
      <c r="BH316" s="190"/>
    </row>
    <row r="317" spans="1:60" ht="12.75" outlineLevel="1">
      <c r="A317" s="183">
        <v>103</v>
      </c>
      <c r="B317" s="183" t="s">
        <v>171</v>
      </c>
      <c r="C317" s="184" t="s">
        <v>476</v>
      </c>
      <c r="D317" s="185" t="s">
        <v>275</v>
      </c>
      <c r="E317" s="186">
        <v>1</v>
      </c>
      <c r="F317" s="187"/>
      <c r="G317" s="187">
        <f>F317*E317</f>
        <v>0</v>
      </c>
      <c r="H317" s="187">
        <v>0</v>
      </c>
      <c r="I317" s="187">
        <f>ROUND(E317*H317,2)</f>
        <v>0</v>
      </c>
      <c r="J317" s="187">
        <v>16000</v>
      </c>
      <c r="K317" s="187">
        <f>ROUND(E317*J317,2)</f>
        <v>16000</v>
      </c>
      <c r="L317" s="187">
        <v>21</v>
      </c>
      <c r="M317" s="187">
        <f>G317*(1+L317/100)</f>
        <v>0</v>
      </c>
      <c r="N317" s="188">
        <v>0</v>
      </c>
      <c r="O317" s="188">
        <f>ROUND(E317*N317,5)</f>
        <v>0</v>
      </c>
      <c r="P317" s="188">
        <v>0</v>
      </c>
      <c r="Q317" s="188">
        <f>ROUND(E317*P317,5)</f>
        <v>0</v>
      </c>
      <c r="R317" s="188"/>
      <c r="S317" s="188"/>
      <c r="T317" s="189">
        <v>0</v>
      </c>
      <c r="U317" s="188">
        <f>ROUND(E317*T317,2)</f>
        <v>0</v>
      </c>
      <c r="V317" s="190"/>
      <c r="W317" s="190"/>
      <c r="X317" s="190"/>
      <c r="Y317" s="190"/>
      <c r="Z317" s="190"/>
      <c r="AA317" s="190"/>
      <c r="AB317" s="190"/>
      <c r="AC317" s="190"/>
      <c r="AD317" s="190"/>
      <c r="AE317" s="190" t="s">
        <v>141</v>
      </c>
      <c r="AF317" s="190"/>
      <c r="AG317" s="190"/>
      <c r="AH317" s="190"/>
      <c r="AI317" s="190"/>
      <c r="AJ317" s="190"/>
      <c r="AK317" s="190"/>
      <c r="AL317" s="190"/>
      <c r="AM317" s="190"/>
      <c r="AN317" s="190"/>
      <c r="AO317" s="190"/>
      <c r="AP317" s="190"/>
      <c r="AQ317" s="190"/>
      <c r="AR317" s="190"/>
      <c r="AS317" s="190"/>
      <c r="AT317" s="190"/>
      <c r="AU317" s="190"/>
      <c r="AV317" s="190"/>
      <c r="AW317" s="190"/>
      <c r="AX317" s="190"/>
      <c r="AY317" s="190"/>
      <c r="AZ317" s="190"/>
      <c r="BA317" s="190"/>
      <c r="BB317" s="190"/>
      <c r="BC317" s="190"/>
      <c r="BD317" s="190"/>
      <c r="BE317" s="190"/>
      <c r="BF317" s="190"/>
      <c r="BG317" s="190"/>
      <c r="BH317" s="190"/>
    </row>
    <row r="318" spans="1:60" ht="12.75" outlineLevel="1">
      <c r="A318" s="183">
        <v>104</v>
      </c>
      <c r="B318" s="183" t="s">
        <v>171</v>
      </c>
      <c r="C318" s="184" t="s">
        <v>477</v>
      </c>
      <c r="D318" s="185" t="s">
        <v>275</v>
      </c>
      <c r="E318" s="186">
        <v>1</v>
      </c>
      <c r="F318" s="187"/>
      <c r="G318" s="187">
        <f>F318*E318</f>
        <v>0</v>
      </c>
      <c r="H318" s="187">
        <v>0</v>
      </c>
      <c r="I318" s="187">
        <f>ROUND(E318*H318,2)</f>
        <v>0</v>
      </c>
      <c r="J318" s="187">
        <v>8000</v>
      </c>
      <c r="K318" s="187">
        <f>ROUND(E318*J318,2)</f>
        <v>8000</v>
      </c>
      <c r="L318" s="187">
        <v>21</v>
      </c>
      <c r="M318" s="187">
        <f>G318*(1+L318/100)</f>
        <v>0</v>
      </c>
      <c r="N318" s="188">
        <v>0</v>
      </c>
      <c r="O318" s="188">
        <f>ROUND(E318*N318,5)</f>
        <v>0</v>
      </c>
      <c r="P318" s="188">
        <v>0</v>
      </c>
      <c r="Q318" s="188">
        <f>ROUND(E318*P318,5)</f>
        <v>0</v>
      </c>
      <c r="R318" s="188"/>
      <c r="S318" s="188"/>
      <c r="T318" s="189">
        <v>0</v>
      </c>
      <c r="U318" s="188">
        <f>ROUND(E318*T318,2)</f>
        <v>0</v>
      </c>
      <c r="V318" s="190"/>
      <c r="W318" s="190"/>
      <c r="X318" s="190"/>
      <c r="Y318" s="190"/>
      <c r="Z318" s="190"/>
      <c r="AA318" s="190"/>
      <c r="AB318" s="190"/>
      <c r="AC318" s="190"/>
      <c r="AD318" s="190"/>
      <c r="AE318" s="190" t="s">
        <v>141</v>
      </c>
      <c r="AF318" s="190"/>
      <c r="AG318" s="190"/>
      <c r="AH318" s="190"/>
      <c r="AI318" s="190"/>
      <c r="AJ318" s="190"/>
      <c r="AK318" s="190"/>
      <c r="AL318" s="190"/>
      <c r="AM318" s="190"/>
      <c r="AN318" s="190"/>
      <c r="AO318" s="190"/>
      <c r="AP318" s="190"/>
      <c r="AQ318" s="190"/>
      <c r="AR318" s="190"/>
      <c r="AS318" s="190"/>
      <c r="AT318" s="190"/>
      <c r="AU318" s="190"/>
      <c r="AV318" s="190"/>
      <c r="AW318" s="190"/>
      <c r="AX318" s="190"/>
      <c r="AY318" s="190"/>
      <c r="AZ318" s="190"/>
      <c r="BA318" s="190"/>
      <c r="BB318" s="190"/>
      <c r="BC318" s="190"/>
      <c r="BD318" s="190"/>
      <c r="BE318" s="190"/>
      <c r="BF318" s="190"/>
      <c r="BG318" s="190"/>
      <c r="BH318" s="190"/>
    </row>
    <row r="319" spans="1:31" ht="12.75">
      <c r="A319" s="194" t="s">
        <v>133</v>
      </c>
      <c r="B319" s="194" t="s">
        <v>99</v>
      </c>
      <c r="C319" s="195" t="s">
        <v>100</v>
      </c>
      <c r="D319" s="196"/>
      <c r="E319" s="197"/>
      <c r="F319" s="198"/>
      <c r="G319" s="198">
        <f>SUMIF(AE320:AE354,"&lt;&gt;NOR",G320:G354)</f>
        <v>0</v>
      </c>
      <c r="H319" s="198"/>
      <c r="I319" s="198">
        <f>SUM(I320:I354)</f>
        <v>48470.94</v>
      </c>
      <c r="J319" s="198"/>
      <c r="K319" s="198">
        <f>SUM(K320:K354)</f>
        <v>2406013.06</v>
      </c>
      <c r="L319" s="198"/>
      <c r="M319" s="198">
        <f>SUM(M320:M354)</f>
        <v>0</v>
      </c>
      <c r="N319" s="199"/>
      <c r="O319" s="199">
        <f>SUM(O320:O354)</f>
        <v>1.82188</v>
      </c>
      <c r="P319" s="199"/>
      <c r="Q319" s="199">
        <f>SUM(Q320:Q354)</f>
        <v>0</v>
      </c>
      <c r="R319" s="199"/>
      <c r="S319" s="199"/>
      <c r="T319" s="200"/>
      <c r="U319" s="199">
        <f>SUM(U320:U354)</f>
        <v>76</v>
      </c>
      <c r="AE319" t="s">
        <v>134</v>
      </c>
    </row>
    <row r="320" spans="1:60" ht="22.5" outlineLevel="1">
      <c r="A320" s="183">
        <v>105</v>
      </c>
      <c r="B320" s="183" t="s">
        <v>171</v>
      </c>
      <c r="C320" s="184" t="s">
        <v>478</v>
      </c>
      <c r="D320" s="185" t="s">
        <v>275</v>
      </c>
      <c r="E320" s="186">
        <v>0</v>
      </c>
      <c r="F320" s="187"/>
      <c r="G320" s="187">
        <f>F320*E320</f>
        <v>0</v>
      </c>
      <c r="H320" s="187">
        <v>0</v>
      </c>
      <c r="I320" s="187">
        <f>ROUND(E320*H320,2)</f>
        <v>0</v>
      </c>
      <c r="J320" s="187">
        <v>0</v>
      </c>
      <c r="K320" s="187">
        <f>ROUND(E320*J320,2)</f>
        <v>0</v>
      </c>
      <c r="L320" s="187">
        <v>21</v>
      </c>
      <c r="M320" s="187">
        <f>G320*(1+L320/100)</f>
        <v>0</v>
      </c>
      <c r="N320" s="188">
        <v>0.02885</v>
      </c>
      <c r="O320" s="188">
        <f>ROUND(E320*N320,5)</f>
        <v>0</v>
      </c>
      <c r="P320" s="188">
        <v>0</v>
      </c>
      <c r="Q320" s="188">
        <f>ROUND(E320*P320,5)</f>
        <v>0</v>
      </c>
      <c r="R320" s="188"/>
      <c r="S320" s="188"/>
      <c r="T320" s="189">
        <v>1.20469</v>
      </c>
      <c r="U320" s="188">
        <f>ROUND(E320*T320,2)</f>
        <v>0</v>
      </c>
      <c r="V320" s="190"/>
      <c r="W320" s="190"/>
      <c r="X320" s="190"/>
      <c r="Y320" s="190"/>
      <c r="Z320" s="190"/>
      <c r="AA320" s="190"/>
      <c r="AB320" s="190"/>
      <c r="AC320" s="190"/>
      <c r="AD320" s="190"/>
      <c r="AE320" s="190" t="s">
        <v>141</v>
      </c>
      <c r="AF320" s="190"/>
      <c r="AG320" s="190"/>
      <c r="AH320" s="190"/>
      <c r="AI320" s="190"/>
      <c r="AJ320" s="190"/>
      <c r="AK320" s="190"/>
      <c r="AL320" s="190"/>
      <c r="AM320" s="190"/>
      <c r="AN320" s="190"/>
      <c r="AO320" s="190"/>
      <c r="AP320" s="190"/>
      <c r="AQ320" s="190"/>
      <c r="AR320" s="190"/>
      <c r="AS320" s="190"/>
      <c r="AT320" s="190"/>
      <c r="AU320" s="190"/>
      <c r="AV320" s="190"/>
      <c r="AW320" s="190"/>
      <c r="AX320" s="190"/>
      <c r="AY320" s="190"/>
      <c r="AZ320" s="190"/>
      <c r="BA320" s="190"/>
      <c r="BB320" s="190"/>
      <c r="BC320" s="190"/>
      <c r="BD320" s="190"/>
      <c r="BE320" s="190"/>
      <c r="BF320" s="190"/>
      <c r="BG320" s="190"/>
      <c r="BH320" s="190"/>
    </row>
    <row r="321" spans="1:60" ht="22.5" outlineLevel="1">
      <c r="A321" s="183">
        <v>106</v>
      </c>
      <c r="B321" s="183" t="s">
        <v>171</v>
      </c>
      <c r="C321" s="184" t="s">
        <v>479</v>
      </c>
      <c r="D321" s="185" t="s">
        <v>275</v>
      </c>
      <c r="E321" s="186">
        <v>1</v>
      </c>
      <c r="F321" s="187"/>
      <c r="G321" s="187">
        <f>F321*E321</f>
        <v>0</v>
      </c>
      <c r="H321" s="187">
        <v>6924.42</v>
      </c>
      <c r="I321" s="187">
        <f>ROUND(E321*H321,2)</f>
        <v>6924.42</v>
      </c>
      <c r="J321" s="187">
        <v>69418.58</v>
      </c>
      <c r="K321" s="187">
        <f>ROUND(E321*J321,2)</f>
        <v>69418.58</v>
      </c>
      <c r="L321" s="187">
        <v>21</v>
      </c>
      <c r="M321" s="187">
        <f>G321*(1+L321/100)</f>
        <v>0</v>
      </c>
      <c r="N321" s="188">
        <v>0.02885</v>
      </c>
      <c r="O321" s="188">
        <f>ROUND(E321*N321,5)</f>
        <v>0.02885</v>
      </c>
      <c r="P321" s="188">
        <v>0</v>
      </c>
      <c r="Q321" s="188">
        <f>ROUND(E321*P321,5)</f>
        <v>0</v>
      </c>
      <c r="R321" s="188"/>
      <c r="S321" s="188"/>
      <c r="T321" s="189">
        <v>1.20469</v>
      </c>
      <c r="U321" s="188">
        <f>ROUND(E321*T321,2)</f>
        <v>1.2</v>
      </c>
      <c r="V321" s="190"/>
      <c r="W321" s="190"/>
      <c r="X321" s="190"/>
      <c r="Y321" s="190"/>
      <c r="Z321" s="190"/>
      <c r="AA321" s="190"/>
      <c r="AB321" s="190"/>
      <c r="AC321" s="190"/>
      <c r="AD321" s="190"/>
      <c r="AE321" s="190" t="s">
        <v>141</v>
      </c>
      <c r="AF321" s="190"/>
      <c r="AG321" s="190"/>
      <c r="AH321" s="190"/>
      <c r="AI321" s="190"/>
      <c r="AJ321" s="190"/>
      <c r="AK321" s="190"/>
      <c r="AL321" s="190"/>
      <c r="AM321" s="190"/>
      <c r="AN321" s="190"/>
      <c r="AO321" s="190"/>
      <c r="AP321" s="190"/>
      <c r="AQ321" s="190"/>
      <c r="AR321" s="190"/>
      <c r="AS321" s="190"/>
      <c r="AT321" s="190"/>
      <c r="AU321" s="190"/>
      <c r="AV321" s="190"/>
      <c r="AW321" s="190"/>
      <c r="AX321" s="190"/>
      <c r="AY321" s="190"/>
      <c r="AZ321" s="190"/>
      <c r="BA321" s="190"/>
      <c r="BB321" s="190"/>
      <c r="BC321" s="190"/>
      <c r="BD321" s="190"/>
      <c r="BE321" s="190"/>
      <c r="BF321" s="190"/>
      <c r="BG321" s="190"/>
      <c r="BH321" s="190"/>
    </row>
    <row r="322" spans="1:60" ht="22.5" outlineLevel="1">
      <c r="A322" s="183">
        <v>107</v>
      </c>
      <c r="B322" s="183" t="s">
        <v>171</v>
      </c>
      <c r="C322" s="184" t="s">
        <v>480</v>
      </c>
      <c r="D322" s="185" t="s">
        <v>275</v>
      </c>
      <c r="E322" s="186">
        <v>1</v>
      </c>
      <c r="F322" s="187"/>
      <c r="G322" s="187">
        <f>F322*E322</f>
        <v>0</v>
      </c>
      <c r="H322" s="187">
        <v>6924.42</v>
      </c>
      <c r="I322" s="187">
        <f>ROUND(E322*H322,2)</f>
        <v>6924.42</v>
      </c>
      <c r="J322" s="187">
        <v>34426.58</v>
      </c>
      <c r="K322" s="187">
        <f>ROUND(E322*J322,2)</f>
        <v>34426.58</v>
      </c>
      <c r="L322" s="187">
        <v>21</v>
      </c>
      <c r="M322" s="187">
        <f>G322*(1+L322/100)</f>
        <v>0</v>
      </c>
      <c r="N322" s="188">
        <v>0.02885</v>
      </c>
      <c r="O322" s="188">
        <f>ROUND(E322*N322,5)</f>
        <v>0.02885</v>
      </c>
      <c r="P322" s="188">
        <v>0</v>
      </c>
      <c r="Q322" s="188">
        <f>ROUND(E322*P322,5)</f>
        <v>0</v>
      </c>
      <c r="R322" s="188"/>
      <c r="S322" s="188"/>
      <c r="T322" s="189">
        <v>1.20469</v>
      </c>
      <c r="U322" s="188">
        <f>ROUND(E322*T322,2)</f>
        <v>1.2</v>
      </c>
      <c r="V322" s="190"/>
      <c r="W322" s="190"/>
      <c r="X322" s="190"/>
      <c r="Y322" s="190"/>
      <c r="Z322" s="190"/>
      <c r="AA322" s="190"/>
      <c r="AB322" s="190"/>
      <c r="AC322" s="190"/>
      <c r="AD322" s="190"/>
      <c r="AE322" s="190" t="s">
        <v>141</v>
      </c>
      <c r="AF322" s="190"/>
      <c r="AG322" s="190"/>
      <c r="AH322" s="190"/>
      <c r="AI322" s="190"/>
      <c r="AJ322" s="190"/>
      <c r="AK322" s="190"/>
      <c r="AL322" s="190"/>
      <c r="AM322" s="190"/>
      <c r="AN322" s="190"/>
      <c r="AO322" s="190"/>
      <c r="AP322" s="190"/>
      <c r="AQ322" s="190"/>
      <c r="AR322" s="190"/>
      <c r="AS322" s="190"/>
      <c r="AT322" s="190"/>
      <c r="AU322" s="190"/>
      <c r="AV322" s="190"/>
      <c r="AW322" s="190"/>
      <c r="AX322" s="190"/>
      <c r="AY322" s="190"/>
      <c r="AZ322" s="190"/>
      <c r="BA322" s="190"/>
      <c r="BB322" s="190"/>
      <c r="BC322" s="190"/>
      <c r="BD322" s="190"/>
      <c r="BE322" s="190"/>
      <c r="BF322" s="190"/>
      <c r="BG322" s="190"/>
      <c r="BH322" s="190"/>
    </row>
    <row r="323" spans="1:60" ht="22.5" outlineLevel="1">
      <c r="A323" s="183">
        <v>108</v>
      </c>
      <c r="B323" s="183" t="s">
        <v>171</v>
      </c>
      <c r="C323" s="184" t="s">
        <v>481</v>
      </c>
      <c r="D323" s="185" t="s">
        <v>275</v>
      </c>
      <c r="E323" s="186">
        <v>1</v>
      </c>
      <c r="F323" s="187"/>
      <c r="G323" s="187">
        <f>F323*E323</f>
        <v>0</v>
      </c>
      <c r="H323" s="187">
        <v>6924.42</v>
      </c>
      <c r="I323" s="187">
        <f>ROUND(E323*H323,2)</f>
        <v>6924.42</v>
      </c>
      <c r="J323" s="187">
        <v>25865.58</v>
      </c>
      <c r="K323" s="187">
        <f>ROUND(E323*J323,2)</f>
        <v>25865.58</v>
      </c>
      <c r="L323" s="187">
        <v>21</v>
      </c>
      <c r="M323" s="187">
        <f>G323*(1+L323/100)</f>
        <v>0</v>
      </c>
      <c r="N323" s="188">
        <v>0.02885</v>
      </c>
      <c r="O323" s="188">
        <f>ROUND(E323*N323,5)</f>
        <v>0.02885</v>
      </c>
      <c r="P323" s="188">
        <v>0</v>
      </c>
      <c r="Q323" s="188">
        <f>ROUND(E323*P323,5)</f>
        <v>0</v>
      </c>
      <c r="R323" s="188"/>
      <c r="S323" s="188"/>
      <c r="T323" s="189">
        <v>1.20469</v>
      </c>
      <c r="U323" s="188">
        <f>ROUND(E323*T323,2)</f>
        <v>1.2</v>
      </c>
      <c r="V323" s="190"/>
      <c r="W323" s="190"/>
      <c r="X323" s="190"/>
      <c r="Y323" s="190"/>
      <c r="Z323" s="190"/>
      <c r="AA323" s="190"/>
      <c r="AB323" s="190"/>
      <c r="AC323" s="190"/>
      <c r="AD323" s="190"/>
      <c r="AE323" s="190" t="s">
        <v>141</v>
      </c>
      <c r="AF323" s="190"/>
      <c r="AG323" s="190"/>
      <c r="AH323" s="190"/>
      <c r="AI323" s="190"/>
      <c r="AJ323" s="190"/>
      <c r="AK323" s="190"/>
      <c r="AL323" s="190"/>
      <c r="AM323" s="190"/>
      <c r="AN323" s="190"/>
      <c r="AO323" s="190"/>
      <c r="AP323" s="190"/>
      <c r="AQ323" s="190"/>
      <c r="AR323" s="190"/>
      <c r="AS323" s="190"/>
      <c r="AT323" s="190"/>
      <c r="AU323" s="190"/>
      <c r="AV323" s="190"/>
      <c r="AW323" s="190"/>
      <c r="AX323" s="190"/>
      <c r="AY323" s="190"/>
      <c r="AZ323" s="190"/>
      <c r="BA323" s="190"/>
      <c r="BB323" s="190"/>
      <c r="BC323" s="190"/>
      <c r="BD323" s="190"/>
      <c r="BE323" s="190"/>
      <c r="BF323" s="190"/>
      <c r="BG323" s="190"/>
      <c r="BH323" s="190"/>
    </row>
    <row r="324" spans="1:60" ht="22.5" outlineLevel="1">
      <c r="A324" s="183">
        <v>109</v>
      </c>
      <c r="B324" s="183" t="s">
        <v>171</v>
      </c>
      <c r="C324" s="184" t="s">
        <v>482</v>
      </c>
      <c r="D324" s="185" t="s">
        <v>275</v>
      </c>
      <c r="E324" s="186">
        <v>1</v>
      </c>
      <c r="F324" s="187"/>
      <c r="G324" s="187">
        <f>F324*E324</f>
        <v>0</v>
      </c>
      <c r="H324" s="187">
        <v>6924.42</v>
      </c>
      <c r="I324" s="187">
        <f>ROUND(E324*H324,2)</f>
        <v>6924.42</v>
      </c>
      <c r="J324" s="187">
        <v>15125.58</v>
      </c>
      <c r="K324" s="187">
        <f>ROUND(E324*J324,2)</f>
        <v>15125.58</v>
      </c>
      <c r="L324" s="187">
        <v>21</v>
      </c>
      <c r="M324" s="187">
        <f>G324*(1+L324/100)</f>
        <v>0</v>
      </c>
      <c r="N324" s="188">
        <v>0.02885</v>
      </c>
      <c r="O324" s="188">
        <f>ROUND(E324*N324,5)</f>
        <v>0.02885</v>
      </c>
      <c r="P324" s="188">
        <v>0</v>
      </c>
      <c r="Q324" s="188">
        <f>ROUND(E324*P324,5)</f>
        <v>0</v>
      </c>
      <c r="R324" s="188"/>
      <c r="S324" s="188"/>
      <c r="T324" s="189">
        <v>1.20469</v>
      </c>
      <c r="U324" s="188">
        <f>ROUND(E324*T324,2)</f>
        <v>1.2</v>
      </c>
      <c r="V324" s="190"/>
      <c r="W324" s="190"/>
      <c r="X324" s="190"/>
      <c r="Y324" s="190"/>
      <c r="Z324" s="190"/>
      <c r="AA324" s="190"/>
      <c r="AB324" s="190"/>
      <c r="AC324" s="190"/>
      <c r="AD324" s="190"/>
      <c r="AE324" s="190" t="s">
        <v>141</v>
      </c>
      <c r="AF324" s="190"/>
      <c r="AG324" s="190"/>
      <c r="AH324" s="190"/>
      <c r="AI324" s="190"/>
      <c r="AJ324" s="190"/>
      <c r="AK324" s="190"/>
      <c r="AL324" s="190"/>
      <c r="AM324" s="190"/>
      <c r="AN324" s="190"/>
      <c r="AO324" s="190"/>
      <c r="AP324" s="190"/>
      <c r="AQ324" s="190"/>
      <c r="AR324" s="190"/>
      <c r="AS324" s="190"/>
      <c r="AT324" s="190"/>
      <c r="AU324" s="190"/>
      <c r="AV324" s="190"/>
      <c r="AW324" s="190"/>
      <c r="AX324" s="190"/>
      <c r="AY324" s="190"/>
      <c r="AZ324" s="190"/>
      <c r="BA324" s="190"/>
      <c r="BB324" s="190"/>
      <c r="BC324" s="190"/>
      <c r="BD324" s="190"/>
      <c r="BE324" s="190"/>
      <c r="BF324" s="190"/>
      <c r="BG324" s="190"/>
      <c r="BH324" s="190"/>
    </row>
    <row r="325" spans="1:60" ht="12.75" outlineLevel="1">
      <c r="A325" s="183">
        <v>110</v>
      </c>
      <c r="B325" s="183" t="s">
        <v>171</v>
      </c>
      <c r="C325" s="184" t="s">
        <v>483</v>
      </c>
      <c r="D325" s="185" t="s">
        <v>275</v>
      </c>
      <c r="E325" s="186">
        <v>2</v>
      </c>
      <c r="F325" s="187"/>
      <c r="G325" s="187">
        <f>F325*E325</f>
        <v>0</v>
      </c>
      <c r="H325" s="187">
        <v>6924.42</v>
      </c>
      <c r="I325" s="187">
        <f>ROUND(E325*H325,2)</f>
        <v>13848.84</v>
      </c>
      <c r="J325" s="187">
        <v>6575.58</v>
      </c>
      <c r="K325" s="187">
        <f>ROUND(E325*J325,2)</f>
        <v>13151.16</v>
      </c>
      <c r="L325" s="187">
        <v>21</v>
      </c>
      <c r="M325" s="187">
        <f>G325*(1+L325/100)</f>
        <v>0</v>
      </c>
      <c r="N325" s="188">
        <v>0.02885</v>
      </c>
      <c r="O325" s="188">
        <f>ROUND(E325*N325,5)</f>
        <v>0.0577</v>
      </c>
      <c r="P325" s="188">
        <v>0</v>
      </c>
      <c r="Q325" s="188">
        <f>ROUND(E325*P325,5)</f>
        <v>0</v>
      </c>
      <c r="R325" s="188"/>
      <c r="S325" s="188"/>
      <c r="T325" s="189">
        <v>1.20469</v>
      </c>
      <c r="U325" s="188">
        <f>ROUND(E325*T325,2)</f>
        <v>2.41</v>
      </c>
      <c r="V325" s="190"/>
      <c r="W325" s="190"/>
      <c r="X325" s="190"/>
      <c r="Y325" s="190"/>
      <c r="Z325" s="190"/>
      <c r="AA325" s="190"/>
      <c r="AB325" s="190"/>
      <c r="AC325" s="190"/>
      <c r="AD325" s="190"/>
      <c r="AE325" s="190" t="s">
        <v>141</v>
      </c>
      <c r="AF325" s="190"/>
      <c r="AG325" s="190"/>
      <c r="AH325" s="190"/>
      <c r="AI325" s="190"/>
      <c r="AJ325" s="190"/>
      <c r="AK325" s="190"/>
      <c r="AL325" s="190"/>
      <c r="AM325" s="190"/>
      <c r="AN325" s="190"/>
      <c r="AO325" s="190"/>
      <c r="AP325" s="190"/>
      <c r="AQ325" s="190"/>
      <c r="AR325" s="190"/>
      <c r="AS325" s="190"/>
      <c r="AT325" s="190"/>
      <c r="AU325" s="190"/>
      <c r="AV325" s="190"/>
      <c r="AW325" s="190"/>
      <c r="AX325" s="190"/>
      <c r="AY325" s="190"/>
      <c r="AZ325" s="190"/>
      <c r="BA325" s="190"/>
      <c r="BB325" s="190"/>
      <c r="BC325" s="190"/>
      <c r="BD325" s="190"/>
      <c r="BE325" s="190"/>
      <c r="BF325" s="190"/>
      <c r="BG325" s="190"/>
      <c r="BH325" s="190"/>
    </row>
    <row r="326" spans="1:60" ht="12.75" outlineLevel="1">
      <c r="A326" s="183">
        <v>111</v>
      </c>
      <c r="B326" s="183" t="s">
        <v>171</v>
      </c>
      <c r="C326" s="184" t="s">
        <v>484</v>
      </c>
      <c r="D326" s="185" t="s">
        <v>275</v>
      </c>
      <c r="E326" s="186">
        <v>1</v>
      </c>
      <c r="F326" s="187"/>
      <c r="G326" s="187">
        <f>F326*E326</f>
        <v>0</v>
      </c>
      <c r="H326" s="187">
        <v>6924.42</v>
      </c>
      <c r="I326" s="187">
        <f>ROUND(E326*H326,2)</f>
        <v>6924.42</v>
      </c>
      <c r="J326" s="187">
        <v>6575.58</v>
      </c>
      <c r="K326" s="187">
        <f>ROUND(E326*J326,2)</f>
        <v>6575.58</v>
      </c>
      <c r="L326" s="187">
        <v>21</v>
      </c>
      <c r="M326" s="187">
        <f>G326*(1+L326/100)</f>
        <v>0</v>
      </c>
      <c r="N326" s="188">
        <v>0.02885</v>
      </c>
      <c r="O326" s="188">
        <f>ROUND(E326*N326,5)</f>
        <v>0.02885</v>
      </c>
      <c r="P326" s="188">
        <v>0</v>
      </c>
      <c r="Q326" s="188">
        <f>ROUND(E326*P326,5)</f>
        <v>0</v>
      </c>
      <c r="R326" s="188"/>
      <c r="S326" s="188"/>
      <c r="T326" s="189">
        <v>1.20469</v>
      </c>
      <c r="U326" s="188">
        <f>ROUND(E326*T326,2)</f>
        <v>1.2</v>
      </c>
      <c r="V326" s="190"/>
      <c r="W326" s="190"/>
      <c r="X326" s="190"/>
      <c r="Y326" s="190"/>
      <c r="Z326" s="190"/>
      <c r="AA326" s="190"/>
      <c r="AB326" s="190"/>
      <c r="AC326" s="190"/>
      <c r="AD326" s="190"/>
      <c r="AE326" s="190" t="s">
        <v>141</v>
      </c>
      <c r="AF326" s="190"/>
      <c r="AG326" s="190"/>
      <c r="AH326" s="190"/>
      <c r="AI326" s="190"/>
      <c r="AJ326" s="190"/>
      <c r="AK326" s="190"/>
      <c r="AL326" s="190"/>
      <c r="AM326" s="190"/>
      <c r="AN326" s="190"/>
      <c r="AO326" s="190"/>
      <c r="AP326" s="190"/>
      <c r="AQ326" s="190"/>
      <c r="AR326" s="190"/>
      <c r="AS326" s="190"/>
      <c r="AT326" s="190"/>
      <c r="AU326" s="190"/>
      <c r="AV326" s="190"/>
      <c r="AW326" s="190"/>
      <c r="AX326" s="190"/>
      <c r="AY326" s="190"/>
      <c r="AZ326" s="190"/>
      <c r="BA326" s="190"/>
      <c r="BB326" s="190"/>
      <c r="BC326" s="190"/>
      <c r="BD326" s="190"/>
      <c r="BE326" s="190"/>
      <c r="BF326" s="190"/>
      <c r="BG326" s="190"/>
      <c r="BH326" s="190"/>
    </row>
    <row r="327" spans="1:60" ht="12.75" outlineLevel="1">
      <c r="A327" s="183">
        <v>112</v>
      </c>
      <c r="B327" s="183" t="s">
        <v>171</v>
      </c>
      <c r="C327" s="184" t="s">
        <v>485</v>
      </c>
      <c r="D327" s="185" t="s">
        <v>275</v>
      </c>
      <c r="E327" s="186">
        <v>1</v>
      </c>
      <c r="F327" s="187"/>
      <c r="G327" s="187">
        <f>F327*E327</f>
        <v>0</v>
      </c>
      <c r="H327" s="187">
        <v>0</v>
      </c>
      <c r="I327" s="187">
        <f>ROUND(E327*H327,2)</f>
        <v>0</v>
      </c>
      <c r="J327" s="187">
        <v>8000</v>
      </c>
      <c r="K327" s="187">
        <f>ROUND(E327*J327,2)</f>
        <v>8000</v>
      </c>
      <c r="L327" s="187">
        <v>21</v>
      </c>
      <c r="M327" s="187">
        <f>G327*(1+L327/100)</f>
        <v>0</v>
      </c>
      <c r="N327" s="188">
        <v>0.02885</v>
      </c>
      <c r="O327" s="188">
        <f>ROUND(E327*N327,5)</f>
        <v>0.02885</v>
      </c>
      <c r="P327" s="188">
        <v>0</v>
      </c>
      <c r="Q327" s="188">
        <f>ROUND(E327*P327,5)</f>
        <v>0</v>
      </c>
      <c r="R327" s="188"/>
      <c r="S327" s="188"/>
      <c r="T327" s="189">
        <v>1.20469</v>
      </c>
      <c r="U327" s="188">
        <f>ROUND(E327*T327,2)</f>
        <v>1.2</v>
      </c>
      <c r="V327" s="190"/>
      <c r="W327" s="190"/>
      <c r="X327" s="190"/>
      <c r="Y327" s="190"/>
      <c r="Z327" s="190"/>
      <c r="AA327" s="190"/>
      <c r="AB327" s="190"/>
      <c r="AC327" s="190"/>
      <c r="AD327" s="190"/>
      <c r="AE327" s="190" t="s">
        <v>141</v>
      </c>
      <c r="AF327" s="190"/>
      <c r="AG327" s="190"/>
      <c r="AH327" s="190"/>
      <c r="AI327" s="190"/>
      <c r="AJ327" s="190"/>
      <c r="AK327" s="190"/>
      <c r="AL327" s="190"/>
      <c r="AM327" s="190"/>
      <c r="AN327" s="190"/>
      <c r="AO327" s="190"/>
      <c r="AP327" s="190"/>
      <c r="AQ327" s="190"/>
      <c r="AR327" s="190"/>
      <c r="AS327" s="190"/>
      <c r="AT327" s="190"/>
      <c r="AU327" s="190"/>
      <c r="AV327" s="190"/>
      <c r="AW327" s="190"/>
      <c r="AX327" s="190"/>
      <c r="AY327" s="190"/>
      <c r="AZ327" s="190"/>
      <c r="BA327" s="190"/>
      <c r="BB327" s="190"/>
      <c r="BC327" s="190"/>
      <c r="BD327" s="190"/>
      <c r="BE327" s="190"/>
      <c r="BF327" s="190"/>
      <c r="BG327" s="190"/>
      <c r="BH327" s="190"/>
    </row>
    <row r="328" spans="1:60" ht="12.75" outlineLevel="1">
      <c r="A328" s="183">
        <v>113</v>
      </c>
      <c r="B328" s="183" t="s">
        <v>171</v>
      </c>
      <c r="C328" s="184" t="s">
        <v>486</v>
      </c>
      <c r="D328" s="185" t="s">
        <v>275</v>
      </c>
      <c r="E328" s="186">
        <v>1</v>
      </c>
      <c r="F328" s="187"/>
      <c r="G328" s="187">
        <f>F328*E328</f>
        <v>0</v>
      </c>
      <c r="H328" s="187">
        <v>0</v>
      </c>
      <c r="I328" s="187">
        <f>ROUND(E328*H328,2)</f>
        <v>0</v>
      </c>
      <c r="J328" s="187">
        <v>15000</v>
      </c>
      <c r="K328" s="187">
        <f>ROUND(E328*J328,2)</f>
        <v>15000</v>
      </c>
      <c r="L328" s="187">
        <v>21</v>
      </c>
      <c r="M328" s="187">
        <f>G328*(1+L328/100)</f>
        <v>0</v>
      </c>
      <c r="N328" s="188">
        <v>0.02885</v>
      </c>
      <c r="O328" s="188">
        <f>ROUND(E328*N328,5)</f>
        <v>0.02885</v>
      </c>
      <c r="P328" s="188">
        <v>0</v>
      </c>
      <c r="Q328" s="188">
        <f>ROUND(E328*P328,5)</f>
        <v>0</v>
      </c>
      <c r="R328" s="188"/>
      <c r="S328" s="188"/>
      <c r="T328" s="189">
        <v>1.20469</v>
      </c>
      <c r="U328" s="188">
        <f>ROUND(E328*T328,2)</f>
        <v>1.2</v>
      </c>
      <c r="V328" s="190"/>
      <c r="W328" s="190"/>
      <c r="X328" s="190"/>
      <c r="Y328" s="190"/>
      <c r="Z328" s="190"/>
      <c r="AA328" s="190"/>
      <c r="AB328" s="190"/>
      <c r="AC328" s="190"/>
      <c r="AD328" s="190"/>
      <c r="AE328" s="190" t="s">
        <v>141</v>
      </c>
      <c r="AF328" s="190"/>
      <c r="AG328" s="190"/>
      <c r="AH328" s="190"/>
      <c r="AI328" s="190"/>
      <c r="AJ328" s="190"/>
      <c r="AK328" s="190"/>
      <c r="AL328" s="190"/>
      <c r="AM328" s="190"/>
      <c r="AN328" s="190"/>
      <c r="AO328" s="190"/>
      <c r="AP328" s="190"/>
      <c r="AQ328" s="190"/>
      <c r="AR328" s="190"/>
      <c r="AS328" s="190"/>
      <c r="AT328" s="190"/>
      <c r="AU328" s="190"/>
      <c r="AV328" s="190"/>
      <c r="AW328" s="190"/>
      <c r="AX328" s="190"/>
      <c r="AY328" s="190"/>
      <c r="AZ328" s="190"/>
      <c r="BA328" s="190"/>
      <c r="BB328" s="190"/>
      <c r="BC328" s="190"/>
      <c r="BD328" s="190"/>
      <c r="BE328" s="190"/>
      <c r="BF328" s="190"/>
      <c r="BG328" s="190"/>
      <c r="BH328" s="190"/>
    </row>
    <row r="329" spans="1:60" ht="12.75" outlineLevel="1">
      <c r="A329" s="183">
        <v>114</v>
      </c>
      <c r="B329" s="183" t="s">
        <v>171</v>
      </c>
      <c r="C329" s="184" t="s">
        <v>487</v>
      </c>
      <c r="D329" s="185" t="s">
        <v>275</v>
      </c>
      <c r="E329" s="186">
        <v>1</v>
      </c>
      <c r="F329" s="187"/>
      <c r="G329" s="187">
        <f>F329*E329</f>
        <v>0</v>
      </c>
      <c r="H329" s="187">
        <v>0</v>
      </c>
      <c r="I329" s="187">
        <f>ROUND(E329*H329,2)</f>
        <v>0</v>
      </c>
      <c r="J329" s="187">
        <v>5000</v>
      </c>
      <c r="K329" s="187">
        <f>ROUND(E329*J329,2)</f>
        <v>5000</v>
      </c>
      <c r="L329" s="187">
        <v>21</v>
      </c>
      <c r="M329" s="187">
        <f>G329*(1+L329/100)</f>
        <v>0</v>
      </c>
      <c r="N329" s="188">
        <v>0.02885</v>
      </c>
      <c r="O329" s="188">
        <f>ROUND(E329*N329,5)</f>
        <v>0.02885</v>
      </c>
      <c r="P329" s="188">
        <v>0</v>
      </c>
      <c r="Q329" s="188">
        <f>ROUND(E329*P329,5)</f>
        <v>0</v>
      </c>
      <c r="R329" s="188"/>
      <c r="S329" s="188"/>
      <c r="T329" s="189">
        <v>1.20469</v>
      </c>
      <c r="U329" s="188">
        <f>ROUND(E329*T329,2)</f>
        <v>1.2</v>
      </c>
      <c r="V329" s="190"/>
      <c r="W329" s="190"/>
      <c r="X329" s="190"/>
      <c r="Y329" s="190"/>
      <c r="Z329" s="190"/>
      <c r="AA329" s="190"/>
      <c r="AB329" s="190"/>
      <c r="AC329" s="190"/>
      <c r="AD329" s="190"/>
      <c r="AE329" s="190" t="s">
        <v>141</v>
      </c>
      <c r="AF329" s="190"/>
      <c r="AG329" s="190"/>
      <c r="AH329" s="190"/>
      <c r="AI329" s="190"/>
      <c r="AJ329" s="190"/>
      <c r="AK329" s="190"/>
      <c r="AL329" s="190"/>
      <c r="AM329" s="190"/>
      <c r="AN329" s="190"/>
      <c r="AO329" s="190"/>
      <c r="AP329" s="190"/>
      <c r="AQ329" s="190"/>
      <c r="AR329" s="190"/>
      <c r="AS329" s="190"/>
      <c r="AT329" s="190"/>
      <c r="AU329" s="190"/>
      <c r="AV329" s="190"/>
      <c r="AW329" s="190"/>
      <c r="AX329" s="190"/>
      <c r="AY329" s="190"/>
      <c r="AZ329" s="190"/>
      <c r="BA329" s="190"/>
      <c r="BB329" s="190"/>
      <c r="BC329" s="190"/>
      <c r="BD329" s="190"/>
      <c r="BE329" s="190"/>
      <c r="BF329" s="190"/>
      <c r="BG329" s="190"/>
      <c r="BH329" s="190"/>
    </row>
    <row r="330" spans="1:60" ht="12.75" outlineLevel="1">
      <c r="A330" s="183">
        <v>115</v>
      </c>
      <c r="B330" s="183" t="s">
        <v>171</v>
      </c>
      <c r="C330" s="184" t="s">
        <v>488</v>
      </c>
      <c r="D330" s="185" t="s">
        <v>275</v>
      </c>
      <c r="E330" s="186">
        <v>1</v>
      </c>
      <c r="F330" s="187"/>
      <c r="G330" s="187">
        <f>F330*E330</f>
        <v>0</v>
      </c>
      <c r="H330" s="187">
        <v>0</v>
      </c>
      <c r="I330" s="187">
        <f>ROUND(E330*H330,2)</f>
        <v>0</v>
      </c>
      <c r="J330" s="187">
        <v>5000</v>
      </c>
      <c r="K330" s="187">
        <f>ROUND(E330*J330,2)</f>
        <v>5000</v>
      </c>
      <c r="L330" s="187">
        <v>21</v>
      </c>
      <c r="M330" s="187">
        <f>G330*(1+L330/100)</f>
        <v>0</v>
      </c>
      <c r="N330" s="188">
        <v>0.02885</v>
      </c>
      <c r="O330" s="188">
        <f>ROUND(E330*N330,5)</f>
        <v>0.02885</v>
      </c>
      <c r="P330" s="188">
        <v>0</v>
      </c>
      <c r="Q330" s="188">
        <f>ROUND(E330*P330,5)</f>
        <v>0</v>
      </c>
      <c r="R330" s="188"/>
      <c r="S330" s="188"/>
      <c r="T330" s="189">
        <v>1.20469</v>
      </c>
      <c r="U330" s="188">
        <f>ROUND(E330*T330,2)</f>
        <v>1.2</v>
      </c>
      <c r="V330" s="190"/>
      <c r="W330" s="190"/>
      <c r="X330" s="190"/>
      <c r="Y330" s="190"/>
      <c r="Z330" s="190"/>
      <c r="AA330" s="190"/>
      <c r="AB330" s="190"/>
      <c r="AC330" s="190"/>
      <c r="AD330" s="190"/>
      <c r="AE330" s="190" t="s">
        <v>141</v>
      </c>
      <c r="AF330" s="190"/>
      <c r="AG330" s="190"/>
      <c r="AH330" s="190"/>
      <c r="AI330" s="190"/>
      <c r="AJ330" s="190"/>
      <c r="AK330" s="190"/>
      <c r="AL330" s="190"/>
      <c r="AM330" s="190"/>
      <c r="AN330" s="190"/>
      <c r="AO330" s="190"/>
      <c r="AP330" s="190"/>
      <c r="AQ330" s="190"/>
      <c r="AR330" s="190"/>
      <c r="AS330" s="190"/>
      <c r="AT330" s="190"/>
      <c r="AU330" s="190"/>
      <c r="AV330" s="190"/>
      <c r="AW330" s="190"/>
      <c r="AX330" s="190"/>
      <c r="AY330" s="190"/>
      <c r="AZ330" s="190"/>
      <c r="BA330" s="190"/>
      <c r="BB330" s="190"/>
      <c r="BC330" s="190"/>
      <c r="BD330" s="190"/>
      <c r="BE330" s="190"/>
      <c r="BF330" s="190"/>
      <c r="BG330" s="190"/>
      <c r="BH330" s="190"/>
    </row>
    <row r="331" spans="1:60" ht="22.5" outlineLevel="1">
      <c r="A331" s="183">
        <v>116</v>
      </c>
      <c r="B331" s="183" t="s">
        <v>171</v>
      </c>
      <c r="C331" s="184" t="s">
        <v>489</v>
      </c>
      <c r="D331" s="185" t="s">
        <v>275</v>
      </c>
      <c r="E331" s="186">
        <v>0</v>
      </c>
      <c r="F331" s="187"/>
      <c r="G331" s="187">
        <f>F331*E331</f>
        <v>0</v>
      </c>
      <c r="H331" s="187">
        <v>0</v>
      </c>
      <c r="I331" s="187">
        <f>ROUND(E331*H331,2)</f>
        <v>0</v>
      </c>
      <c r="J331" s="187">
        <v>0</v>
      </c>
      <c r="K331" s="187">
        <f>ROUND(E331*J331,2)</f>
        <v>0</v>
      </c>
      <c r="L331" s="187">
        <v>21</v>
      </c>
      <c r="M331" s="187">
        <f>G331*(1+L331/100)</f>
        <v>0</v>
      </c>
      <c r="N331" s="188">
        <v>0.02885</v>
      </c>
      <c r="O331" s="188">
        <f>ROUND(E331*N331,5)</f>
        <v>0</v>
      </c>
      <c r="P331" s="188">
        <v>0</v>
      </c>
      <c r="Q331" s="188">
        <f>ROUND(E331*P331,5)</f>
        <v>0</v>
      </c>
      <c r="R331" s="188"/>
      <c r="S331" s="188"/>
      <c r="T331" s="189">
        <v>1.20469</v>
      </c>
      <c r="U331" s="188">
        <f>ROUND(E331*T331,2)</f>
        <v>0</v>
      </c>
      <c r="V331" s="190"/>
      <c r="W331" s="190"/>
      <c r="X331" s="190"/>
      <c r="Y331" s="190"/>
      <c r="Z331" s="190"/>
      <c r="AA331" s="190"/>
      <c r="AB331" s="190"/>
      <c r="AC331" s="190"/>
      <c r="AD331" s="190"/>
      <c r="AE331" s="190" t="s">
        <v>141</v>
      </c>
      <c r="AF331" s="190"/>
      <c r="AG331" s="190"/>
      <c r="AH331" s="190"/>
      <c r="AI331" s="190"/>
      <c r="AJ331" s="190"/>
      <c r="AK331" s="190"/>
      <c r="AL331" s="190"/>
      <c r="AM331" s="190"/>
      <c r="AN331" s="190"/>
      <c r="AO331" s="190"/>
      <c r="AP331" s="190"/>
      <c r="AQ331" s="190"/>
      <c r="AR331" s="190"/>
      <c r="AS331" s="190"/>
      <c r="AT331" s="190"/>
      <c r="AU331" s="190"/>
      <c r="AV331" s="190"/>
      <c r="AW331" s="190"/>
      <c r="AX331" s="190"/>
      <c r="AY331" s="190"/>
      <c r="AZ331" s="190"/>
      <c r="BA331" s="190"/>
      <c r="BB331" s="190"/>
      <c r="BC331" s="190"/>
      <c r="BD331" s="190"/>
      <c r="BE331" s="190"/>
      <c r="BF331" s="190"/>
      <c r="BG331" s="190"/>
      <c r="BH331" s="190"/>
    </row>
    <row r="332" spans="1:60" ht="22.5" outlineLevel="1">
      <c r="A332" s="183">
        <v>117</v>
      </c>
      <c r="B332" s="183" t="s">
        <v>171</v>
      </c>
      <c r="C332" s="184" t="s">
        <v>490</v>
      </c>
      <c r="D332" s="185" t="s">
        <v>275</v>
      </c>
      <c r="E332" s="186">
        <v>1</v>
      </c>
      <c r="F332" s="187"/>
      <c r="G332" s="187">
        <f>F332*E332</f>
        <v>0</v>
      </c>
      <c r="H332" s="187">
        <v>0</v>
      </c>
      <c r="I332" s="187">
        <f>ROUND(E332*H332,2)</f>
        <v>0</v>
      </c>
      <c r="J332" s="187">
        <v>120000</v>
      </c>
      <c r="K332" s="187">
        <f>ROUND(E332*J332,2)</f>
        <v>120000</v>
      </c>
      <c r="L332" s="187">
        <v>21</v>
      </c>
      <c r="M332" s="187">
        <f>G332*(1+L332/100)</f>
        <v>0</v>
      </c>
      <c r="N332" s="188">
        <v>0.02885</v>
      </c>
      <c r="O332" s="188">
        <f>ROUND(E332*N332,5)</f>
        <v>0.02885</v>
      </c>
      <c r="P332" s="188">
        <v>0</v>
      </c>
      <c r="Q332" s="188">
        <f>ROUND(E332*P332,5)</f>
        <v>0</v>
      </c>
      <c r="R332" s="188"/>
      <c r="S332" s="188"/>
      <c r="T332" s="189">
        <v>1.20469</v>
      </c>
      <c r="U332" s="188">
        <f>ROUND(E332*T332,2)</f>
        <v>1.2</v>
      </c>
      <c r="V332" s="190"/>
      <c r="W332" s="190"/>
      <c r="X332" s="190"/>
      <c r="Y332" s="190"/>
      <c r="Z332" s="190"/>
      <c r="AA332" s="190"/>
      <c r="AB332" s="190"/>
      <c r="AC332" s="190"/>
      <c r="AD332" s="190"/>
      <c r="AE332" s="190" t="s">
        <v>141</v>
      </c>
      <c r="AF332" s="190"/>
      <c r="AG332" s="190"/>
      <c r="AH332" s="190"/>
      <c r="AI332" s="190"/>
      <c r="AJ332" s="190"/>
      <c r="AK332" s="190"/>
      <c r="AL332" s="190"/>
      <c r="AM332" s="190"/>
      <c r="AN332" s="190"/>
      <c r="AO332" s="190"/>
      <c r="AP332" s="190"/>
      <c r="AQ332" s="190"/>
      <c r="AR332" s="190"/>
      <c r="AS332" s="190"/>
      <c r="AT332" s="190"/>
      <c r="AU332" s="190"/>
      <c r="AV332" s="190"/>
      <c r="AW332" s="190"/>
      <c r="AX332" s="190"/>
      <c r="AY332" s="190"/>
      <c r="AZ332" s="190"/>
      <c r="BA332" s="190"/>
      <c r="BB332" s="190"/>
      <c r="BC332" s="190"/>
      <c r="BD332" s="190"/>
      <c r="BE332" s="190"/>
      <c r="BF332" s="190"/>
      <c r="BG332" s="190"/>
      <c r="BH332" s="190"/>
    </row>
    <row r="333" spans="1:60" ht="22.5" outlineLevel="1">
      <c r="A333" s="183">
        <v>118</v>
      </c>
      <c r="B333" s="183" t="s">
        <v>171</v>
      </c>
      <c r="C333" s="184" t="s">
        <v>491</v>
      </c>
      <c r="D333" s="185" t="s">
        <v>275</v>
      </c>
      <c r="E333" s="186">
        <v>1</v>
      </c>
      <c r="F333" s="187"/>
      <c r="G333" s="187">
        <f>F333*E333</f>
        <v>0</v>
      </c>
      <c r="H333" s="187">
        <v>0</v>
      </c>
      <c r="I333" s="187">
        <f>ROUND(E333*H333,2)</f>
        <v>0</v>
      </c>
      <c r="J333" s="187">
        <v>143000</v>
      </c>
      <c r="K333" s="187">
        <f>ROUND(E333*J333,2)</f>
        <v>143000</v>
      </c>
      <c r="L333" s="187">
        <v>21</v>
      </c>
      <c r="M333" s="187">
        <f>G333*(1+L333/100)</f>
        <v>0</v>
      </c>
      <c r="N333" s="188">
        <v>0.02885</v>
      </c>
      <c r="O333" s="188">
        <f>ROUND(E333*N333,5)</f>
        <v>0.02885</v>
      </c>
      <c r="P333" s="188">
        <v>0</v>
      </c>
      <c r="Q333" s="188">
        <f>ROUND(E333*P333,5)</f>
        <v>0</v>
      </c>
      <c r="R333" s="188"/>
      <c r="S333" s="188"/>
      <c r="T333" s="189">
        <v>1.20469</v>
      </c>
      <c r="U333" s="188">
        <f>ROUND(E333*T333,2)</f>
        <v>1.2</v>
      </c>
      <c r="V333" s="190"/>
      <c r="W333" s="190"/>
      <c r="X333" s="190"/>
      <c r="Y333" s="190"/>
      <c r="Z333" s="190"/>
      <c r="AA333" s="190"/>
      <c r="AB333" s="190"/>
      <c r="AC333" s="190"/>
      <c r="AD333" s="190"/>
      <c r="AE333" s="190" t="s">
        <v>141</v>
      </c>
      <c r="AF333" s="190"/>
      <c r="AG333" s="190"/>
      <c r="AH333" s="190"/>
      <c r="AI333" s="190"/>
      <c r="AJ333" s="190"/>
      <c r="AK333" s="190"/>
      <c r="AL333" s="190"/>
      <c r="AM333" s="190"/>
      <c r="AN333" s="190"/>
      <c r="AO333" s="190"/>
      <c r="AP333" s="190"/>
      <c r="AQ333" s="190"/>
      <c r="AR333" s="190"/>
      <c r="AS333" s="190"/>
      <c r="AT333" s="190"/>
      <c r="AU333" s="190"/>
      <c r="AV333" s="190"/>
      <c r="AW333" s="190"/>
      <c r="AX333" s="190"/>
      <c r="AY333" s="190"/>
      <c r="AZ333" s="190"/>
      <c r="BA333" s="190"/>
      <c r="BB333" s="190"/>
      <c r="BC333" s="190"/>
      <c r="BD333" s="190"/>
      <c r="BE333" s="190"/>
      <c r="BF333" s="190"/>
      <c r="BG333" s="190"/>
      <c r="BH333" s="190"/>
    </row>
    <row r="334" spans="1:60" ht="22.5" outlineLevel="1">
      <c r="A334" s="183">
        <v>119</v>
      </c>
      <c r="B334" s="183" t="s">
        <v>171</v>
      </c>
      <c r="C334" s="184" t="s">
        <v>492</v>
      </c>
      <c r="D334" s="185" t="s">
        <v>275</v>
      </c>
      <c r="E334" s="186">
        <v>1</v>
      </c>
      <c r="F334" s="187"/>
      <c r="G334" s="187">
        <f>F334*E334</f>
        <v>0</v>
      </c>
      <c r="H334" s="187">
        <v>0</v>
      </c>
      <c r="I334" s="187">
        <f>ROUND(E334*H334,2)</f>
        <v>0</v>
      </c>
      <c r="J334" s="187">
        <v>53000</v>
      </c>
      <c r="K334" s="187">
        <f>ROUND(E334*J334,2)</f>
        <v>53000</v>
      </c>
      <c r="L334" s="187">
        <v>21</v>
      </c>
      <c r="M334" s="187">
        <f>G334*(1+L334/100)</f>
        <v>0</v>
      </c>
      <c r="N334" s="188">
        <v>0.02885</v>
      </c>
      <c r="O334" s="188">
        <f>ROUND(E334*N334,5)</f>
        <v>0.02885</v>
      </c>
      <c r="P334" s="188">
        <v>0</v>
      </c>
      <c r="Q334" s="188">
        <f>ROUND(E334*P334,5)</f>
        <v>0</v>
      </c>
      <c r="R334" s="188"/>
      <c r="S334" s="188"/>
      <c r="T334" s="189">
        <v>1.20469</v>
      </c>
      <c r="U334" s="188">
        <f>ROUND(E334*T334,2)</f>
        <v>1.2</v>
      </c>
      <c r="V334" s="190"/>
      <c r="W334" s="190"/>
      <c r="X334" s="190"/>
      <c r="Y334" s="190"/>
      <c r="Z334" s="190"/>
      <c r="AA334" s="190"/>
      <c r="AB334" s="190"/>
      <c r="AC334" s="190"/>
      <c r="AD334" s="190"/>
      <c r="AE334" s="190" t="s">
        <v>141</v>
      </c>
      <c r="AF334" s="190"/>
      <c r="AG334" s="190"/>
      <c r="AH334" s="190"/>
      <c r="AI334" s="190"/>
      <c r="AJ334" s="190"/>
      <c r="AK334" s="190"/>
      <c r="AL334" s="190"/>
      <c r="AM334" s="190"/>
      <c r="AN334" s="190"/>
      <c r="AO334" s="190"/>
      <c r="AP334" s="190"/>
      <c r="AQ334" s="190"/>
      <c r="AR334" s="190"/>
      <c r="AS334" s="190"/>
      <c r="AT334" s="190"/>
      <c r="AU334" s="190"/>
      <c r="AV334" s="190"/>
      <c r="AW334" s="190"/>
      <c r="AX334" s="190"/>
      <c r="AY334" s="190"/>
      <c r="AZ334" s="190"/>
      <c r="BA334" s="190"/>
      <c r="BB334" s="190"/>
      <c r="BC334" s="190"/>
      <c r="BD334" s="190"/>
      <c r="BE334" s="190"/>
      <c r="BF334" s="190"/>
      <c r="BG334" s="190"/>
      <c r="BH334" s="190"/>
    </row>
    <row r="335" spans="1:60" ht="12.75" outlineLevel="1">
      <c r="A335" s="183">
        <v>120</v>
      </c>
      <c r="B335" s="183" t="s">
        <v>171</v>
      </c>
      <c r="C335" s="184" t="s">
        <v>493</v>
      </c>
      <c r="D335" s="185" t="s">
        <v>275</v>
      </c>
      <c r="E335" s="186">
        <v>1</v>
      </c>
      <c r="F335" s="187"/>
      <c r="G335" s="187">
        <f>F335*E335</f>
        <v>0</v>
      </c>
      <c r="H335" s="187">
        <v>0</v>
      </c>
      <c r="I335" s="187">
        <f>ROUND(E335*H335,2)</f>
        <v>0</v>
      </c>
      <c r="J335" s="187">
        <v>33000</v>
      </c>
      <c r="K335" s="187">
        <f>ROUND(E335*J335,2)</f>
        <v>33000</v>
      </c>
      <c r="L335" s="187">
        <v>21</v>
      </c>
      <c r="M335" s="187">
        <f>G335*(1+L335/100)</f>
        <v>0</v>
      </c>
      <c r="N335" s="188">
        <v>0.02885</v>
      </c>
      <c r="O335" s="188">
        <f>ROUND(E335*N335,5)</f>
        <v>0.02885</v>
      </c>
      <c r="P335" s="188">
        <v>0</v>
      </c>
      <c r="Q335" s="188">
        <f>ROUND(E335*P335,5)</f>
        <v>0</v>
      </c>
      <c r="R335" s="188"/>
      <c r="S335" s="188"/>
      <c r="T335" s="189">
        <v>1.20469</v>
      </c>
      <c r="U335" s="188">
        <f>ROUND(E335*T335,2)</f>
        <v>1.2</v>
      </c>
      <c r="V335" s="190"/>
      <c r="W335" s="190"/>
      <c r="X335" s="190"/>
      <c r="Y335" s="190"/>
      <c r="Z335" s="190"/>
      <c r="AA335" s="190"/>
      <c r="AB335" s="190"/>
      <c r="AC335" s="190"/>
      <c r="AD335" s="190"/>
      <c r="AE335" s="190" t="s">
        <v>141</v>
      </c>
      <c r="AF335" s="190"/>
      <c r="AG335" s="190"/>
      <c r="AH335" s="190"/>
      <c r="AI335" s="190"/>
      <c r="AJ335" s="190"/>
      <c r="AK335" s="190"/>
      <c r="AL335" s="190"/>
      <c r="AM335" s="190"/>
      <c r="AN335" s="190"/>
      <c r="AO335" s="190"/>
      <c r="AP335" s="190"/>
      <c r="AQ335" s="190"/>
      <c r="AR335" s="190"/>
      <c r="AS335" s="190"/>
      <c r="AT335" s="190"/>
      <c r="AU335" s="190"/>
      <c r="AV335" s="190"/>
      <c r="AW335" s="190"/>
      <c r="AX335" s="190"/>
      <c r="AY335" s="190"/>
      <c r="AZ335" s="190"/>
      <c r="BA335" s="190"/>
      <c r="BB335" s="190"/>
      <c r="BC335" s="190"/>
      <c r="BD335" s="190"/>
      <c r="BE335" s="190"/>
      <c r="BF335" s="190"/>
      <c r="BG335" s="190"/>
      <c r="BH335" s="190"/>
    </row>
    <row r="336" spans="1:60" ht="12.75" outlineLevel="1">
      <c r="A336" s="183">
        <v>121</v>
      </c>
      <c r="B336" s="183" t="s">
        <v>171</v>
      </c>
      <c r="C336" s="184" t="s">
        <v>494</v>
      </c>
      <c r="D336" s="185" t="s">
        <v>275</v>
      </c>
      <c r="E336" s="186">
        <v>1</v>
      </c>
      <c r="F336" s="187"/>
      <c r="G336" s="187">
        <f>F336*E336</f>
        <v>0</v>
      </c>
      <c r="H336" s="187">
        <v>0</v>
      </c>
      <c r="I336" s="187">
        <f>ROUND(E336*H336,2)</f>
        <v>0</v>
      </c>
      <c r="J336" s="187">
        <v>38000</v>
      </c>
      <c r="K336" s="187">
        <f>ROUND(E336*J336,2)</f>
        <v>38000</v>
      </c>
      <c r="L336" s="187">
        <v>21</v>
      </c>
      <c r="M336" s="187">
        <f>G336*(1+L336/100)</f>
        <v>0</v>
      </c>
      <c r="N336" s="188">
        <v>0.02885</v>
      </c>
      <c r="O336" s="188">
        <f>ROUND(E336*N336,5)</f>
        <v>0.02885</v>
      </c>
      <c r="P336" s="188">
        <v>0</v>
      </c>
      <c r="Q336" s="188">
        <f>ROUND(E336*P336,5)</f>
        <v>0</v>
      </c>
      <c r="R336" s="188"/>
      <c r="S336" s="188"/>
      <c r="T336" s="189">
        <v>1.20469</v>
      </c>
      <c r="U336" s="188">
        <f>ROUND(E336*T336,2)</f>
        <v>1.2</v>
      </c>
      <c r="V336" s="190"/>
      <c r="W336" s="190"/>
      <c r="X336" s="190"/>
      <c r="Y336" s="190"/>
      <c r="Z336" s="190"/>
      <c r="AA336" s="190"/>
      <c r="AB336" s="190"/>
      <c r="AC336" s="190"/>
      <c r="AD336" s="190"/>
      <c r="AE336" s="190" t="s">
        <v>141</v>
      </c>
      <c r="AF336" s="190"/>
      <c r="AG336" s="190"/>
      <c r="AH336" s="190"/>
      <c r="AI336" s="190"/>
      <c r="AJ336" s="190"/>
      <c r="AK336" s="190"/>
      <c r="AL336" s="190"/>
      <c r="AM336" s="190"/>
      <c r="AN336" s="190"/>
      <c r="AO336" s="190"/>
      <c r="AP336" s="190"/>
      <c r="AQ336" s="190"/>
      <c r="AR336" s="190"/>
      <c r="AS336" s="190"/>
      <c r="AT336" s="190"/>
      <c r="AU336" s="190"/>
      <c r="AV336" s="190"/>
      <c r="AW336" s="190"/>
      <c r="AX336" s="190"/>
      <c r="AY336" s="190"/>
      <c r="AZ336" s="190"/>
      <c r="BA336" s="190"/>
      <c r="BB336" s="190"/>
      <c r="BC336" s="190"/>
      <c r="BD336" s="190"/>
      <c r="BE336" s="190"/>
      <c r="BF336" s="190"/>
      <c r="BG336" s="190"/>
      <c r="BH336" s="190"/>
    </row>
    <row r="337" spans="1:60" ht="22.5" outlineLevel="1">
      <c r="A337" s="183">
        <v>122</v>
      </c>
      <c r="B337" s="183" t="s">
        <v>171</v>
      </c>
      <c r="C337" s="184" t="s">
        <v>495</v>
      </c>
      <c r="D337" s="185" t="s">
        <v>137</v>
      </c>
      <c r="E337" s="186">
        <v>7</v>
      </c>
      <c r="F337" s="187"/>
      <c r="G337" s="187">
        <f>F337*E337</f>
        <v>0</v>
      </c>
      <c r="H337" s="187">
        <v>0</v>
      </c>
      <c r="I337" s="187">
        <f>ROUND(E337*H337,2)</f>
        <v>0</v>
      </c>
      <c r="J337" s="187">
        <v>23000</v>
      </c>
      <c r="K337" s="187">
        <f>ROUND(E337*J337,2)</f>
        <v>161000</v>
      </c>
      <c r="L337" s="187">
        <v>21</v>
      </c>
      <c r="M337" s="187">
        <f>G337*(1+L337/100)</f>
        <v>0</v>
      </c>
      <c r="N337" s="188">
        <v>0.02885</v>
      </c>
      <c r="O337" s="188">
        <f>ROUND(E337*N337,5)</f>
        <v>0.20195</v>
      </c>
      <c r="P337" s="188">
        <v>0</v>
      </c>
      <c r="Q337" s="188">
        <f>ROUND(E337*P337,5)</f>
        <v>0</v>
      </c>
      <c r="R337" s="188"/>
      <c r="S337" s="188"/>
      <c r="T337" s="189">
        <v>1.20469</v>
      </c>
      <c r="U337" s="188">
        <f>ROUND(E337*T337,2)</f>
        <v>8.43</v>
      </c>
      <c r="V337" s="190"/>
      <c r="W337" s="190"/>
      <c r="X337" s="190"/>
      <c r="Y337" s="190"/>
      <c r="Z337" s="190"/>
      <c r="AA337" s="190"/>
      <c r="AB337" s="190"/>
      <c r="AC337" s="190"/>
      <c r="AD337" s="190"/>
      <c r="AE337" s="190" t="s">
        <v>141</v>
      </c>
      <c r="AF337" s="190"/>
      <c r="AG337" s="190"/>
      <c r="AH337" s="190"/>
      <c r="AI337" s="190"/>
      <c r="AJ337" s="190"/>
      <c r="AK337" s="190"/>
      <c r="AL337" s="190"/>
      <c r="AM337" s="190"/>
      <c r="AN337" s="190"/>
      <c r="AO337" s="190"/>
      <c r="AP337" s="190"/>
      <c r="AQ337" s="190"/>
      <c r="AR337" s="190"/>
      <c r="AS337" s="190"/>
      <c r="AT337" s="190"/>
      <c r="AU337" s="190"/>
      <c r="AV337" s="190"/>
      <c r="AW337" s="190"/>
      <c r="AX337" s="190"/>
      <c r="AY337" s="190"/>
      <c r="AZ337" s="190"/>
      <c r="BA337" s="190"/>
      <c r="BB337" s="190"/>
      <c r="BC337" s="190"/>
      <c r="BD337" s="190"/>
      <c r="BE337" s="190"/>
      <c r="BF337" s="190"/>
      <c r="BG337" s="190"/>
      <c r="BH337" s="190"/>
    </row>
    <row r="338" spans="1:60" ht="22.5" outlineLevel="1">
      <c r="A338" s="183">
        <v>123</v>
      </c>
      <c r="B338" s="183" t="s">
        <v>171</v>
      </c>
      <c r="C338" s="184" t="s">
        <v>496</v>
      </c>
      <c r="D338" s="185" t="s">
        <v>137</v>
      </c>
      <c r="E338" s="186">
        <v>1</v>
      </c>
      <c r="F338" s="187"/>
      <c r="G338" s="187">
        <f>F338*E338</f>
        <v>0</v>
      </c>
      <c r="H338" s="187">
        <v>0</v>
      </c>
      <c r="I338" s="187">
        <f>ROUND(E338*H338,2)</f>
        <v>0</v>
      </c>
      <c r="J338" s="187">
        <v>0</v>
      </c>
      <c r="K338" s="187">
        <f>ROUND(E338*J338,2)</f>
        <v>0</v>
      </c>
      <c r="L338" s="187">
        <v>21</v>
      </c>
      <c r="M338" s="187">
        <f>G338*(1+L338/100)</f>
        <v>0</v>
      </c>
      <c r="N338" s="188">
        <v>0.02885</v>
      </c>
      <c r="O338" s="188">
        <f>ROUND(E338*N338,5)</f>
        <v>0.02885</v>
      </c>
      <c r="P338" s="188">
        <v>0</v>
      </c>
      <c r="Q338" s="188">
        <f>ROUND(E338*P338,5)</f>
        <v>0</v>
      </c>
      <c r="R338" s="188"/>
      <c r="S338" s="188"/>
      <c r="T338" s="189">
        <v>1.20469</v>
      </c>
      <c r="U338" s="188">
        <f>ROUND(E338*T338,2)</f>
        <v>1.2</v>
      </c>
      <c r="V338" s="190"/>
      <c r="W338" s="190"/>
      <c r="X338" s="190"/>
      <c r="Y338" s="190"/>
      <c r="Z338" s="190"/>
      <c r="AA338" s="190"/>
      <c r="AB338" s="190"/>
      <c r="AC338" s="190"/>
      <c r="AD338" s="190"/>
      <c r="AE338" s="190" t="s">
        <v>141</v>
      </c>
      <c r="AF338" s="190"/>
      <c r="AG338" s="190"/>
      <c r="AH338" s="190"/>
      <c r="AI338" s="190"/>
      <c r="AJ338" s="190"/>
      <c r="AK338" s="190"/>
      <c r="AL338" s="190"/>
      <c r="AM338" s="190"/>
      <c r="AN338" s="190"/>
      <c r="AO338" s="190"/>
      <c r="AP338" s="190"/>
      <c r="AQ338" s="190"/>
      <c r="AR338" s="190"/>
      <c r="AS338" s="190"/>
      <c r="AT338" s="190"/>
      <c r="AU338" s="190"/>
      <c r="AV338" s="190"/>
      <c r="AW338" s="190"/>
      <c r="AX338" s="190"/>
      <c r="AY338" s="190"/>
      <c r="AZ338" s="190"/>
      <c r="BA338" s="190"/>
      <c r="BB338" s="190"/>
      <c r="BC338" s="190"/>
      <c r="BD338" s="190"/>
      <c r="BE338" s="190"/>
      <c r="BF338" s="190"/>
      <c r="BG338" s="190"/>
      <c r="BH338" s="190"/>
    </row>
    <row r="339" spans="1:60" ht="22.5" outlineLevel="1">
      <c r="A339" s="183">
        <v>124</v>
      </c>
      <c r="B339" s="183" t="s">
        <v>171</v>
      </c>
      <c r="C339" s="184" t="s">
        <v>497</v>
      </c>
      <c r="D339" s="185" t="s">
        <v>137</v>
      </c>
      <c r="E339" s="186">
        <v>1</v>
      </c>
      <c r="F339" s="187"/>
      <c r="G339" s="187">
        <f>F339*E339</f>
        <v>0</v>
      </c>
      <c r="H339" s="187">
        <v>0</v>
      </c>
      <c r="I339" s="187">
        <f>ROUND(E339*H339,2)</f>
        <v>0</v>
      </c>
      <c r="J339" s="187">
        <v>25600</v>
      </c>
      <c r="K339" s="187">
        <f>ROUND(E339*J339,2)</f>
        <v>25600</v>
      </c>
      <c r="L339" s="187">
        <v>21</v>
      </c>
      <c r="M339" s="187">
        <f>G339*(1+L339/100)</f>
        <v>0</v>
      </c>
      <c r="N339" s="188">
        <v>0.02885</v>
      </c>
      <c r="O339" s="188">
        <f>ROUND(E339*N339,5)</f>
        <v>0.02885</v>
      </c>
      <c r="P339" s="188">
        <v>0</v>
      </c>
      <c r="Q339" s="188">
        <f>ROUND(E339*P339,5)</f>
        <v>0</v>
      </c>
      <c r="R339" s="188"/>
      <c r="S339" s="188"/>
      <c r="T339" s="189">
        <v>1.20469</v>
      </c>
      <c r="U339" s="188">
        <f>ROUND(E339*T339,2)</f>
        <v>1.2</v>
      </c>
      <c r="V339" s="190"/>
      <c r="W339" s="190"/>
      <c r="X339" s="190"/>
      <c r="Y339" s="190"/>
      <c r="Z339" s="190"/>
      <c r="AA339" s="190"/>
      <c r="AB339" s="190"/>
      <c r="AC339" s="190"/>
      <c r="AD339" s="190"/>
      <c r="AE339" s="190" t="s">
        <v>141</v>
      </c>
      <c r="AF339" s="190"/>
      <c r="AG339" s="190"/>
      <c r="AH339" s="190"/>
      <c r="AI339" s="190"/>
      <c r="AJ339" s="190"/>
      <c r="AK339" s="190"/>
      <c r="AL339" s="190"/>
      <c r="AM339" s="190"/>
      <c r="AN339" s="190"/>
      <c r="AO339" s="190"/>
      <c r="AP339" s="190"/>
      <c r="AQ339" s="190"/>
      <c r="AR339" s="190"/>
      <c r="AS339" s="190"/>
      <c r="AT339" s="190"/>
      <c r="AU339" s="190"/>
      <c r="AV339" s="190"/>
      <c r="AW339" s="190"/>
      <c r="AX339" s="190"/>
      <c r="AY339" s="190"/>
      <c r="AZ339" s="190"/>
      <c r="BA339" s="190"/>
      <c r="BB339" s="190"/>
      <c r="BC339" s="190"/>
      <c r="BD339" s="190"/>
      <c r="BE339" s="190"/>
      <c r="BF339" s="190"/>
      <c r="BG339" s="190"/>
      <c r="BH339" s="190"/>
    </row>
    <row r="340" spans="1:60" ht="22.5" outlineLevel="1">
      <c r="A340" s="183">
        <v>125</v>
      </c>
      <c r="B340" s="183" t="s">
        <v>171</v>
      </c>
      <c r="C340" s="184" t="s">
        <v>498</v>
      </c>
      <c r="D340" s="185" t="s">
        <v>137</v>
      </c>
      <c r="E340" s="186">
        <v>4</v>
      </c>
      <c r="F340" s="187"/>
      <c r="G340" s="187">
        <f>F340*E340</f>
        <v>0</v>
      </c>
      <c r="H340" s="187">
        <v>0</v>
      </c>
      <c r="I340" s="187">
        <f>ROUND(E340*H340,2)</f>
        <v>0</v>
      </c>
      <c r="J340" s="187">
        <v>23000</v>
      </c>
      <c r="K340" s="187">
        <f>ROUND(E340*J340,2)</f>
        <v>92000</v>
      </c>
      <c r="L340" s="187">
        <v>21</v>
      </c>
      <c r="M340" s="187">
        <f>G340*(1+L340/100)</f>
        <v>0</v>
      </c>
      <c r="N340" s="188">
        <v>0.02885</v>
      </c>
      <c r="O340" s="188">
        <f>ROUND(E340*N340,5)</f>
        <v>0.1154</v>
      </c>
      <c r="P340" s="188">
        <v>0</v>
      </c>
      <c r="Q340" s="188">
        <f>ROUND(E340*P340,5)</f>
        <v>0</v>
      </c>
      <c r="R340" s="188"/>
      <c r="S340" s="188"/>
      <c r="T340" s="189">
        <v>1.20469</v>
      </c>
      <c r="U340" s="188">
        <f>ROUND(E340*T340,2)</f>
        <v>4.82</v>
      </c>
      <c r="V340" s="190"/>
      <c r="W340" s="190"/>
      <c r="X340" s="190"/>
      <c r="Y340" s="190"/>
      <c r="Z340" s="190"/>
      <c r="AA340" s="190"/>
      <c r="AB340" s="190"/>
      <c r="AC340" s="190"/>
      <c r="AD340" s="190"/>
      <c r="AE340" s="190" t="s">
        <v>141</v>
      </c>
      <c r="AF340" s="190"/>
      <c r="AG340" s="190"/>
      <c r="AH340" s="190"/>
      <c r="AI340" s="190"/>
      <c r="AJ340" s="190"/>
      <c r="AK340" s="190"/>
      <c r="AL340" s="190"/>
      <c r="AM340" s="190"/>
      <c r="AN340" s="190"/>
      <c r="AO340" s="190"/>
      <c r="AP340" s="190"/>
      <c r="AQ340" s="190"/>
      <c r="AR340" s="190"/>
      <c r="AS340" s="190"/>
      <c r="AT340" s="190"/>
      <c r="AU340" s="190"/>
      <c r="AV340" s="190"/>
      <c r="AW340" s="190"/>
      <c r="AX340" s="190"/>
      <c r="AY340" s="190"/>
      <c r="AZ340" s="190"/>
      <c r="BA340" s="190"/>
      <c r="BB340" s="190"/>
      <c r="BC340" s="190"/>
      <c r="BD340" s="190"/>
      <c r="BE340" s="190"/>
      <c r="BF340" s="190"/>
      <c r="BG340" s="190"/>
      <c r="BH340" s="190"/>
    </row>
    <row r="341" spans="1:60" ht="22.5" outlineLevel="1">
      <c r="A341" s="183">
        <v>126</v>
      </c>
      <c r="B341" s="183" t="s">
        <v>171</v>
      </c>
      <c r="C341" s="184" t="s">
        <v>499</v>
      </c>
      <c r="D341" s="185" t="s">
        <v>137</v>
      </c>
      <c r="E341" s="186">
        <v>2</v>
      </c>
      <c r="F341" s="187"/>
      <c r="G341" s="187">
        <f>F341*E341</f>
        <v>0</v>
      </c>
      <c r="H341" s="187">
        <v>0</v>
      </c>
      <c r="I341" s="187">
        <f>ROUND(E341*H341,2)</f>
        <v>0</v>
      </c>
      <c r="J341" s="187">
        <v>15900</v>
      </c>
      <c r="K341" s="187">
        <f>ROUND(E341*J341,2)</f>
        <v>31800</v>
      </c>
      <c r="L341" s="187">
        <v>21</v>
      </c>
      <c r="M341" s="187">
        <f>G341*(1+L341/100)</f>
        <v>0</v>
      </c>
      <c r="N341" s="188">
        <v>0.02885</v>
      </c>
      <c r="O341" s="188">
        <f>ROUND(E341*N341,5)</f>
        <v>0.0577</v>
      </c>
      <c r="P341" s="188">
        <v>0</v>
      </c>
      <c r="Q341" s="188">
        <f>ROUND(E341*P341,5)</f>
        <v>0</v>
      </c>
      <c r="R341" s="188"/>
      <c r="S341" s="188"/>
      <c r="T341" s="189">
        <v>1.20469</v>
      </c>
      <c r="U341" s="188">
        <f>ROUND(E341*T341,2)</f>
        <v>2.41</v>
      </c>
      <c r="V341" s="190"/>
      <c r="W341" s="190"/>
      <c r="X341" s="190"/>
      <c r="Y341" s="190"/>
      <c r="Z341" s="190"/>
      <c r="AA341" s="190"/>
      <c r="AB341" s="190"/>
      <c r="AC341" s="190"/>
      <c r="AD341" s="190"/>
      <c r="AE341" s="190" t="s">
        <v>141</v>
      </c>
      <c r="AF341" s="190"/>
      <c r="AG341" s="190"/>
      <c r="AH341" s="190"/>
      <c r="AI341" s="190"/>
      <c r="AJ341" s="190"/>
      <c r="AK341" s="190"/>
      <c r="AL341" s="190"/>
      <c r="AM341" s="190"/>
      <c r="AN341" s="190"/>
      <c r="AO341" s="190"/>
      <c r="AP341" s="190"/>
      <c r="AQ341" s="190"/>
      <c r="AR341" s="190"/>
      <c r="AS341" s="190"/>
      <c r="AT341" s="190"/>
      <c r="AU341" s="190"/>
      <c r="AV341" s="190"/>
      <c r="AW341" s="190"/>
      <c r="AX341" s="190"/>
      <c r="AY341" s="190"/>
      <c r="AZ341" s="190"/>
      <c r="BA341" s="190"/>
      <c r="BB341" s="190"/>
      <c r="BC341" s="190"/>
      <c r="BD341" s="190"/>
      <c r="BE341" s="190"/>
      <c r="BF341" s="190"/>
      <c r="BG341" s="190"/>
      <c r="BH341" s="190"/>
    </row>
    <row r="342" spans="1:60" ht="22.5" outlineLevel="1">
      <c r="A342" s="183">
        <v>127</v>
      </c>
      <c r="B342" s="183" t="s">
        <v>171</v>
      </c>
      <c r="C342" s="184" t="s">
        <v>500</v>
      </c>
      <c r="D342" s="185" t="s">
        <v>137</v>
      </c>
      <c r="E342" s="186">
        <v>0</v>
      </c>
      <c r="F342" s="187"/>
      <c r="G342" s="187">
        <f>F342*E342</f>
        <v>0</v>
      </c>
      <c r="H342" s="187">
        <v>0</v>
      </c>
      <c r="I342" s="187">
        <f>ROUND(E342*H342,2)</f>
        <v>0</v>
      </c>
      <c r="J342" s="187">
        <v>0</v>
      </c>
      <c r="K342" s="187">
        <f>ROUND(E342*J342,2)</f>
        <v>0</v>
      </c>
      <c r="L342" s="187">
        <v>21</v>
      </c>
      <c r="M342" s="187">
        <f>G342*(1+L342/100)</f>
        <v>0</v>
      </c>
      <c r="N342" s="188">
        <v>0.02885</v>
      </c>
      <c r="O342" s="188">
        <f>ROUND(E342*N342,5)</f>
        <v>0</v>
      </c>
      <c r="P342" s="188">
        <v>0</v>
      </c>
      <c r="Q342" s="188">
        <f>ROUND(E342*P342,5)</f>
        <v>0</v>
      </c>
      <c r="R342" s="188"/>
      <c r="S342" s="188"/>
      <c r="T342" s="189">
        <v>1.20469</v>
      </c>
      <c r="U342" s="188">
        <f>ROUND(E342*T342,2)</f>
        <v>0</v>
      </c>
      <c r="V342" s="190"/>
      <c r="W342" s="190"/>
      <c r="X342" s="190"/>
      <c r="Y342" s="190"/>
      <c r="Z342" s="190"/>
      <c r="AA342" s="190"/>
      <c r="AB342" s="190"/>
      <c r="AC342" s="190"/>
      <c r="AD342" s="190"/>
      <c r="AE342" s="190" t="s">
        <v>141</v>
      </c>
      <c r="AF342" s="190"/>
      <c r="AG342" s="190"/>
      <c r="AH342" s="190"/>
      <c r="AI342" s="190"/>
      <c r="AJ342" s="190"/>
      <c r="AK342" s="190"/>
      <c r="AL342" s="190"/>
      <c r="AM342" s="190"/>
      <c r="AN342" s="190"/>
      <c r="AO342" s="190"/>
      <c r="AP342" s="190"/>
      <c r="AQ342" s="190"/>
      <c r="AR342" s="190"/>
      <c r="AS342" s="190"/>
      <c r="AT342" s="190"/>
      <c r="AU342" s="190"/>
      <c r="AV342" s="190"/>
      <c r="AW342" s="190"/>
      <c r="AX342" s="190"/>
      <c r="AY342" s="190"/>
      <c r="AZ342" s="190"/>
      <c r="BA342" s="190"/>
      <c r="BB342" s="190"/>
      <c r="BC342" s="190"/>
      <c r="BD342" s="190"/>
      <c r="BE342" s="190"/>
      <c r="BF342" s="190"/>
      <c r="BG342" s="190"/>
      <c r="BH342" s="190"/>
    </row>
    <row r="343" spans="1:60" ht="22.5" outlineLevel="1">
      <c r="A343" s="183">
        <v>128</v>
      </c>
      <c r="B343" s="183" t="s">
        <v>171</v>
      </c>
      <c r="C343" s="184" t="s">
        <v>501</v>
      </c>
      <c r="D343" s="185" t="s">
        <v>137</v>
      </c>
      <c r="E343" s="186">
        <v>0</v>
      </c>
      <c r="F343" s="187"/>
      <c r="G343" s="187">
        <f>F343*E343</f>
        <v>0</v>
      </c>
      <c r="H343" s="187">
        <v>0</v>
      </c>
      <c r="I343" s="187">
        <f>ROUND(E343*H343,2)</f>
        <v>0</v>
      </c>
      <c r="J343" s="187">
        <v>0</v>
      </c>
      <c r="K343" s="187">
        <f>ROUND(E343*J343,2)</f>
        <v>0</v>
      </c>
      <c r="L343" s="187">
        <v>21</v>
      </c>
      <c r="M343" s="187">
        <f>G343*(1+L343/100)</f>
        <v>0</v>
      </c>
      <c r="N343" s="188">
        <v>0.02885</v>
      </c>
      <c r="O343" s="188">
        <f>ROUND(E343*N343,5)</f>
        <v>0</v>
      </c>
      <c r="P343" s="188">
        <v>0</v>
      </c>
      <c r="Q343" s="188">
        <f>ROUND(E343*P343,5)</f>
        <v>0</v>
      </c>
      <c r="R343" s="188"/>
      <c r="S343" s="188"/>
      <c r="T343" s="189">
        <v>1.20469</v>
      </c>
      <c r="U343" s="188">
        <f>ROUND(E343*T343,2)</f>
        <v>0</v>
      </c>
      <c r="V343" s="190"/>
      <c r="W343" s="190"/>
      <c r="X343" s="190"/>
      <c r="Y343" s="190"/>
      <c r="Z343" s="190"/>
      <c r="AA343" s="190"/>
      <c r="AB343" s="190"/>
      <c r="AC343" s="190"/>
      <c r="AD343" s="190"/>
      <c r="AE343" s="190" t="s">
        <v>141</v>
      </c>
      <c r="AF343" s="190"/>
      <c r="AG343" s="190"/>
      <c r="AH343" s="190"/>
      <c r="AI343" s="190"/>
      <c r="AJ343" s="190"/>
      <c r="AK343" s="190"/>
      <c r="AL343" s="190"/>
      <c r="AM343" s="190"/>
      <c r="AN343" s="190"/>
      <c r="AO343" s="190"/>
      <c r="AP343" s="190"/>
      <c r="AQ343" s="190"/>
      <c r="AR343" s="190"/>
      <c r="AS343" s="190"/>
      <c r="AT343" s="190"/>
      <c r="AU343" s="190"/>
      <c r="AV343" s="190"/>
      <c r="AW343" s="190"/>
      <c r="AX343" s="190"/>
      <c r="AY343" s="190"/>
      <c r="AZ343" s="190"/>
      <c r="BA343" s="190"/>
      <c r="BB343" s="190"/>
      <c r="BC343" s="190"/>
      <c r="BD343" s="190"/>
      <c r="BE343" s="190"/>
      <c r="BF343" s="190"/>
      <c r="BG343" s="190"/>
      <c r="BH343" s="190"/>
    </row>
    <row r="344" spans="1:60" ht="12.75" outlineLevel="1">
      <c r="A344" s="183"/>
      <c r="B344" s="183"/>
      <c r="C344" s="184"/>
      <c r="D344" s="185"/>
      <c r="E344" s="186"/>
      <c r="F344" s="187"/>
      <c r="G344" s="187"/>
      <c r="H344" s="187">
        <v>0</v>
      </c>
      <c r="I344" s="187">
        <f>ROUND(E344*H344,2)</f>
        <v>0</v>
      </c>
      <c r="J344" s="187">
        <v>631403</v>
      </c>
      <c r="K344" s="187">
        <f>ROUND(E344*J344,2)</f>
        <v>0</v>
      </c>
      <c r="L344" s="187">
        <v>21</v>
      </c>
      <c r="M344" s="187">
        <f>G344*(1+L344/100)</f>
        <v>0</v>
      </c>
      <c r="N344" s="188">
        <v>0.02885</v>
      </c>
      <c r="O344" s="188">
        <f>ROUND(E344*N344,5)</f>
        <v>0</v>
      </c>
      <c r="P344" s="188">
        <v>0</v>
      </c>
      <c r="Q344" s="188">
        <f>ROUND(E344*P344,5)</f>
        <v>0</v>
      </c>
      <c r="R344" s="188"/>
      <c r="S344" s="188"/>
      <c r="T344" s="189">
        <v>1.20469</v>
      </c>
      <c r="U344" s="188">
        <f>ROUND(E344*T344,2)</f>
        <v>0</v>
      </c>
      <c r="V344" s="190"/>
      <c r="W344" s="190"/>
      <c r="X344" s="190"/>
      <c r="Y344" s="190"/>
      <c r="Z344" s="190"/>
      <c r="AA344" s="190"/>
      <c r="AB344" s="190"/>
      <c r="AC344" s="190"/>
      <c r="AD344" s="190"/>
      <c r="AE344" s="190" t="s">
        <v>141</v>
      </c>
      <c r="AF344" s="190"/>
      <c r="AG344" s="190"/>
      <c r="AH344" s="190"/>
      <c r="AI344" s="190"/>
      <c r="AJ344" s="190"/>
      <c r="AK344" s="190"/>
      <c r="AL344" s="190"/>
      <c r="AM344" s="190"/>
      <c r="AN344" s="190"/>
      <c r="AO344" s="190"/>
      <c r="AP344" s="190"/>
      <c r="AQ344" s="190"/>
      <c r="AR344" s="190"/>
      <c r="AS344" s="190"/>
      <c r="AT344" s="190"/>
      <c r="AU344" s="190"/>
      <c r="AV344" s="190"/>
      <c r="AW344" s="190"/>
      <c r="AX344" s="190"/>
      <c r="AY344" s="190"/>
      <c r="AZ344" s="190"/>
      <c r="BA344" s="190"/>
      <c r="BB344" s="190"/>
      <c r="BC344" s="190"/>
      <c r="BD344" s="190"/>
      <c r="BE344" s="190"/>
      <c r="BF344" s="190"/>
      <c r="BG344" s="190"/>
      <c r="BH344" s="190"/>
    </row>
    <row r="345" spans="1:60" ht="12.75" outlineLevel="1">
      <c r="A345" s="183"/>
      <c r="B345" s="183"/>
      <c r="C345" s="184"/>
      <c r="D345" s="185"/>
      <c r="E345" s="186"/>
      <c r="F345" s="187"/>
      <c r="G345" s="187"/>
      <c r="H345" s="187">
        <v>0</v>
      </c>
      <c r="I345" s="187">
        <f>ROUND(E345*H345,2)</f>
        <v>0</v>
      </c>
      <c r="J345" s="187">
        <v>373779</v>
      </c>
      <c r="K345" s="187">
        <f>ROUND(E345*J345,2)</f>
        <v>0</v>
      </c>
      <c r="L345" s="187">
        <v>21</v>
      </c>
      <c r="M345" s="187">
        <f>G345*(1+L345/100)</f>
        <v>0</v>
      </c>
      <c r="N345" s="188">
        <v>0.02885</v>
      </c>
      <c r="O345" s="188">
        <f>ROUND(E345*N345,5)</f>
        <v>0</v>
      </c>
      <c r="P345" s="188">
        <v>0</v>
      </c>
      <c r="Q345" s="188">
        <f>ROUND(E345*P345,5)</f>
        <v>0</v>
      </c>
      <c r="R345" s="188"/>
      <c r="S345" s="188"/>
      <c r="T345" s="189">
        <v>1.20469</v>
      </c>
      <c r="U345" s="188">
        <f>ROUND(E345*T345,2)</f>
        <v>0</v>
      </c>
      <c r="V345" s="190"/>
      <c r="W345" s="190"/>
      <c r="X345" s="190"/>
      <c r="Y345" s="190"/>
      <c r="Z345" s="190"/>
      <c r="AA345" s="190"/>
      <c r="AB345" s="190"/>
      <c r="AC345" s="190"/>
      <c r="AD345" s="190"/>
      <c r="AE345" s="190" t="s">
        <v>141</v>
      </c>
      <c r="AF345" s="190"/>
      <c r="AG345" s="190"/>
      <c r="AH345" s="190"/>
      <c r="AI345" s="190"/>
      <c r="AJ345" s="190"/>
      <c r="AK345" s="190"/>
      <c r="AL345" s="190"/>
      <c r="AM345" s="190"/>
      <c r="AN345" s="190"/>
      <c r="AO345" s="190"/>
      <c r="AP345" s="190"/>
      <c r="AQ345" s="190"/>
      <c r="AR345" s="190"/>
      <c r="AS345" s="190"/>
      <c r="AT345" s="190"/>
      <c r="AU345" s="190"/>
      <c r="AV345" s="190"/>
      <c r="AW345" s="190"/>
      <c r="AX345" s="190"/>
      <c r="AY345" s="190"/>
      <c r="AZ345" s="190"/>
      <c r="BA345" s="190"/>
      <c r="BB345" s="190"/>
      <c r="BC345" s="190"/>
      <c r="BD345" s="190"/>
      <c r="BE345" s="190"/>
      <c r="BF345" s="190"/>
      <c r="BG345" s="190"/>
      <c r="BH345" s="190"/>
    </row>
    <row r="346" spans="1:60" ht="12.75" outlineLevel="1">
      <c r="A346" s="183"/>
      <c r="B346" s="183"/>
      <c r="C346" s="184"/>
      <c r="D346" s="185"/>
      <c r="E346" s="186"/>
      <c r="F346" s="187"/>
      <c r="G346" s="187"/>
      <c r="H346" s="187">
        <v>0</v>
      </c>
      <c r="I346" s="187">
        <f>ROUND(E346*H346,2)</f>
        <v>0</v>
      </c>
      <c r="J346" s="187">
        <v>28088</v>
      </c>
      <c r="K346" s="187">
        <f>ROUND(E346*J346,2)</f>
        <v>0</v>
      </c>
      <c r="L346" s="187">
        <v>21</v>
      </c>
      <c r="M346" s="187">
        <f>G346*(1+L346/100)</f>
        <v>0</v>
      </c>
      <c r="N346" s="188">
        <v>0.02885</v>
      </c>
      <c r="O346" s="188">
        <f>ROUND(E346*N346,5)</f>
        <v>0</v>
      </c>
      <c r="P346" s="188">
        <v>0</v>
      </c>
      <c r="Q346" s="188">
        <f>ROUND(E346*P346,5)</f>
        <v>0</v>
      </c>
      <c r="R346" s="188"/>
      <c r="S346" s="188"/>
      <c r="T346" s="189">
        <v>1.20469</v>
      </c>
      <c r="U346" s="188">
        <f>ROUND(E346*T346,2)</f>
        <v>0</v>
      </c>
      <c r="V346" s="190"/>
      <c r="W346" s="190"/>
      <c r="X346" s="190"/>
      <c r="Y346" s="190"/>
      <c r="Z346" s="190"/>
      <c r="AA346" s="190"/>
      <c r="AB346" s="190"/>
      <c r="AC346" s="190"/>
      <c r="AD346" s="190"/>
      <c r="AE346" s="190" t="s">
        <v>141</v>
      </c>
      <c r="AF346" s="190"/>
      <c r="AG346" s="190"/>
      <c r="AH346" s="190"/>
      <c r="AI346" s="190"/>
      <c r="AJ346" s="190"/>
      <c r="AK346" s="190"/>
      <c r="AL346" s="190"/>
      <c r="AM346" s="190"/>
      <c r="AN346" s="190"/>
      <c r="AO346" s="190"/>
      <c r="AP346" s="190"/>
      <c r="AQ346" s="190"/>
      <c r="AR346" s="190"/>
      <c r="AS346" s="190"/>
      <c r="AT346" s="190"/>
      <c r="AU346" s="190"/>
      <c r="AV346" s="190"/>
      <c r="AW346" s="190"/>
      <c r="AX346" s="190"/>
      <c r="AY346" s="190"/>
      <c r="AZ346" s="190"/>
      <c r="BA346" s="190"/>
      <c r="BB346" s="190"/>
      <c r="BC346" s="190"/>
      <c r="BD346" s="190"/>
      <c r="BE346" s="190"/>
      <c r="BF346" s="190"/>
      <c r="BG346" s="190"/>
      <c r="BH346" s="190"/>
    </row>
    <row r="347" spans="1:60" ht="12.75" outlineLevel="1">
      <c r="A347" s="183"/>
      <c r="B347" s="183" t="s">
        <v>502</v>
      </c>
      <c r="C347" s="191" t="s">
        <v>503</v>
      </c>
      <c r="D347" s="185"/>
      <c r="E347" s="186"/>
      <c r="F347" s="187"/>
      <c r="G347" s="187"/>
      <c r="H347" s="187">
        <v>0</v>
      </c>
      <c r="I347" s="187">
        <f>ROUND(E347*H347,2)</f>
        <v>0</v>
      </c>
      <c r="J347" s="187">
        <v>13335</v>
      </c>
      <c r="K347" s="187">
        <f>ROUND(E347*J347,2)</f>
        <v>0</v>
      </c>
      <c r="L347" s="187">
        <v>21</v>
      </c>
      <c r="M347" s="187">
        <f>G347*(1+L347/100)</f>
        <v>0</v>
      </c>
      <c r="N347" s="188">
        <v>0.02885</v>
      </c>
      <c r="O347" s="188">
        <f>ROUND(E347*N347,5)</f>
        <v>0</v>
      </c>
      <c r="P347" s="188">
        <v>0</v>
      </c>
      <c r="Q347" s="188">
        <f>ROUND(E347*P347,5)</f>
        <v>0</v>
      </c>
      <c r="R347" s="188"/>
      <c r="S347" s="188"/>
      <c r="T347" s="189">
        <v>1.20469</v>
      </c>
      <c r="U347" s="188">
        <f>ROUND(E347*T347,2)</f>
        <v>0</v>
      </c>
      <c r="V347" s="190"/>
      <c r="W347" s="190"/>
      <c r="X347" s="190"/>
      <c r="Y347" s="190"/>
      <c r="Z347" s="190"/>
      <c r="AA347" s="190"/>
      <c r="AB347" s="190"/>
      <c r="AC347" s="190"/>
      <c r="AD347" s="190"/>
      <c r="AE347" s="190" t="s">
        <v>141</v>
      </c>
      <c r="AF347" s="190"/>
      <c r="AG347" s="190"/>
      <c r="AH347" s="190"/>
      <c r="AI347" s="190"/>
      <c r="AJ347" s="190"/>
      <c r="AK347" s="190"/>
      <c r="AL347" s="190"/>
      <c r="AM347" s="190"/>
      <c r="AN347" s="190"/>
      <c r="AO347" s="190"/>
      <c r="AP347" s="190"/>
      <c r="AQ347" s="190"/>
      <c r="AR347" s="190"/>
      <c r="AS347" s="190"/>
      <c r="AT347" s="190"/>
      <c r="AU347" s="190"/>
      <c r="AV347" s="190"/>
      <c r="AW347" s="190"/>
      <c r="AX347" s="190"/>
      <c r="AY347" s="190"/>
      <c r="AZ347" s="190"/>
      <c r="BA347" s="190"/>
      <c r="BB347" s="190"/>
      <c r="BC347" s="190"/>
      <c r="BD347" s="190"/>
      <c r="BE347" s="190"/>
      <c r="BF347" s="190"/>
      <c r="BG347" s="190"/>
      <c r="BH347" s="190"/>
    </row>
    <row r="348" spans="1:60" ht="12.75" outlineLevel="1">
      <c r="A348" s="183"/>
      <c r="B348" s="183"/>
      <c r="C348" s="191" t="s">
        <v>504</v>
      </c>
      <c r="D348" s="185"/>
      <c r="E348" s="191">
        <f>5.35+4.65+2.45+2.45+8.55+8.7</f>
        <v>32.15</v>
      </c>
      <c r="F348" s="187"/>
      <c r="G348" s="187"/>
      <c r="H348" s="187">
        <v>0</v>
      </c>
      <c r="I348" s="187">
        <f>ROUND(E348*H348,2)</f>
        <v>0</v>
      </c>
      <c r="J348" s="187">
        <v>47000</v>
      </c>
      <c r="K348" s="187">
        <f>ROUND(E348*J348,2)</f>
        <v>1511050</v>
      </c>
      <c r="L348" s="187">
        <v>21</v>
      </c>
      <c r="M348" s="187">
        <f>G348*(1+L348/100)</f>
        <v>0</v>
      </c>
      <c r="N348" s="188">
        <v>0.02885</v>
      </c>
      <c r="O348" s="188">
        <f>ROUND(E348*N348,5)</f>
        <v>0.92753</v>
      </c>
      <c r="P348" s="188">
        <v>0</v>
      </c>
      <c r="Q348" s="188">
        <f>ROUND(E348*P348,5)</f>
        <v>0</v>
      </c>
      <c r="R348" s="188"/>
      <c r="S348" s="188"/>
      <c r="T348" s="189">
        <v>1.20469</v>
      </c>
      <c r="U348" s="188">
        <f>ROUND(E348*T348,2)</f>
        <v>38.73</v>
      </c>
      <c r="V348" s="190"/>
      <c r="W348" s="190"/>
      <c r="X348" s="190"/>
      <c r="Y348" s="190"/>
      <c r="Z348" s="190"/>
      <c r="AA348" s="190"/>
      <c r="AB348" s="190"/>
      <c r="AC348" s="190"/>
      <c r="AD348" s="190"/>
      <c r="AE348" s="190" t="s">
        <v>141</v>
      </c>
      <c r="AF348" s="190"/>
      <c r="AG348" s="190"/>
      <c r="AH348" s="190"/>
      <c r="AI348" s="190"/>
      <c r="AJ348" s="190"/>
      <c r="AK348" s="190"/>
      <c r="AL348" s="190"/>
      <c r="AM348" s="190"/>
      <c r="AN348" s="190"/>
      <c r="AO348" s="190"/>
      <c r="AP348" s="190"/>
      <c r="AQ348" s="190"/>
      <c r="AR348" s="190"/>
      <c r="AS348" s="190"/>
      <c r="AT348" s="190"/>
      <c r="AU348" s="190"/>
      <c r="AV348" s="190"/>
      <c r="AW348" s="190"/>
      <c r="AX348" s="190"/>
      <c r="AY348" s="190"/>
      <c r="AZ348" s="190"/>
      <c r="BA348" s="190"/>
      <c r="BB348" s="190"/>
      <c r="BC348" s="190"/>
      <c r="BD348" s="190"/>
      <c r="BE348" s="190"/>
      <c r="BF348" s="190"/>
      <c r="BG348" s="190"/>
      <c r="BH348" s="190"/>
    </row>
    <row r="349" spans="1:60" ht="12.75" outlineLevel="1">
      <c r="A349" s="183"/>
      <c r="B349" s="183" t="s">
        <v>502</v>
      </c>
      <c r="C349" s="191" t="s">
        <v>505</v>
      </c>
      <c r="D349" s="192"/>
      <c r="E349" s="193"/>
      <c r="F349" s="187"/>
      <c r="G349" s="187"/>
      <c r="H349" s="187"/>
      <c r="I349" s="187"/>
      <c r="J349" s="187"/>
      <c r="K349" s="187"/>
      <c r="L349" s="187"/>
      <c r="M349" s="187"/>
      <c r="N349" s="188"/>
      <c r="O349" s="188"/>
      <c r="P349" s="188"/>
      <c r="Q349" s="188"/>
      <c r="R349" s="188"/>
      <c r="S349" s="188"/>
      <c r="T349" s="189"/>
      <c r="U349" s="188"/>
      <c r="V349" s="190"/>
      <c r="W349" s="190"/>
      <c r="X349" s="190"/>
      <c r="Y349" s="190"/>
      <c r="Z349" s="190"/>
      <c r="AA349" s="190"/>
      <c r="AB349" s="190"/>
      <c r="AC349" s="190"/>
      <c r="AD349" s="190"/>
      <c r="AE349" s="190" t="s">
        <v>150</v>
      </c>
      <c r="AF349" s="190">
        <v>0</v>
      </c>
      <c r="AG349" s="190"/>
      <c r="AH349" s="190"/>
      <c r="AI349" s="190"/>
      <c r="AJ349" s="190"/>
      <c r="AK349" s="190"/>
      <c r="AL349" s="190"/>
      <c r="AM349" s="190"/>
      <c r="AN349" s="190"/>
      <c r="AO349" s="190"/>
      <c r="AP349" s="190"/>
      <c r="AQ349" s="190"/>
      <c r="AR349" s="190"/>
      <c r="AS349" s="190"/>
      <c r="AT349" s="190"/>
      <c r="AU349" s="190"/>
      <c r="AV349" s="190"/>
      <c r="AW349" s="190"/>
      <c r="AX349" s="190"/>
      <c r="AY349" s="190"/>
      <c r="AZ349" s="190"/>
      <c r="BA349" s="190"/>
      <c r="BB349" s="190"/>
      <c r="BC349" s="190"/>
      <c r="BD349" s="190"/>
      <c r="BE349" s="190"/>
      <c r="BF349" s="190"/>
      <c r="BG349" s="190"/>
      <c r="BH349" s="190"/>
    </row>
    <row r="350" spans="1:60" ht="12.75" outlineLevel="1">
      <c r="A350" s="183"/>
      <c r="B350" s="183"/>
      <c r="C350" s="191" t="s">
        <v>506</v>
      </c>
      <c r="D350" s="192"/>
      <c r="E350" s="191">
        <f>12.72+13.03+18.44+15.7+12.34+9.58+10.89+19.82</f>
        <v>112.52</v>
      </c>
      <c r="F350" s="187"/>
      <c r="G350" s="187"/>
      <c r="H350" s="187"/>
      <c r="I350" s="187"/>
      <c r="J350" s="187"/>
      <c r="K350" s="187"/>
      <c r="L350" s="187"/>
      <c r="M350" s="187"/>
      <c r="N350" s="188"/>
      <c r="O350" s="188"/>
      <c r="P350" s="188"/>
      <c r="Q350" s="188"/>
      <c r="R350" s="188"/>
      <c r="S350" s="188"/>
      <c r="T350" s="189"/>
      <c r="U350" s="188"/>
      <c r="V350" s="190"/>
      <c r="W350" s="190"/>
      <c r="X350" s="190"/>
      <c r="Y350" s="190"/>
      <c r="Z350" s="190"/>
      <c r="AA350" s="190"/>
      <c r="AB350" s="190"/>
      <c r="AC350" s="190"/>
      <c r="AD350" s="190"/>
      <c r="AE350" s="190" t="s">
        <v>150</v>
      </c>
      <c r="AF350" s="190">
        <v>0</v>
      </c>
      <c r="AG350" s="190"/>
      <c r="AH350" s="190"/>
      <c r="AI350" s="190"/>
      <c r="AJ350" s="190"/>
      <c r="AK350" s="190"/>
      <c r="AL350" s="190"/>
      <c r="AM350" s="190"/>
      <c r="AN350" s="190"/>
      <c r="AO350" s="190"/>
      <c r="AP350" s="190"/>
      <c r="AQ350" s="190"/>
      <c r="AR350" s="190"/>
      <c r="AS350" s="190"/>
      <c r="AT350" s="190"/>
      <c r="AU350" s="190"/>
      <c r="AV350" s="190"/>
      <c r="AW350" s="190"/>
      <c r="AX350" s="190"/>
      <c r="AY350" s="190"/>
      <c r="AZ350" s="190"/>
      <c r="BA350" s="190"/>
      <c r="BB350" s="190"/>
      <c r="BC350" s="190"/>
      <c r="BD350" s="190"/>
      <c r="BE350" s="190"/>
      <c r="BF350" s="190"/>
      <c r="BG350" s="190"/>
      <c r="BH350" s="190"/>
    </row>
    <row r="351" spans="1:60" ht="12.75" outlineLevel="1">
      <c r="A351" s="183"/>
      <c r="B351" s="183" t="s">
        <v>507</v>
      </c>
      <c r="C351" s="191" t="s">
        <v>503</v>
      </c>
      <c r="D351" s="192"/>
      <c r="E351" s="193"/>
      <c r="F351" s="187"/>
      <c r="G351" s="187"/>
      <c r="H351" s="187"/>
      <c r="I351" s="187"/>
      <c r="J351" s="187"/>
      <c r="K351" s="187"/>
      <c r="L351" s="187"/>
      <c r="M351" s="187"/>
      <c r="N351" s="188"/>
      <c r="O351" s="188"/>
      <c r="P351" s="188"/>
      <c r="Q351" s="188"/>
      <c r="R351" s="188"/>
      <c r="S351" s="188"/>
      <c r="T351" s="189"/>
      <c r="U351" s="188"/>
      <c r="V351" s="190"/>
      <c r="W351" s="190"/>
      <c r="X351" s="190"/>
      <c r="Y351" s="190"/>
      <c r="Z351" s="190"/>
      <c r="AA351" s="190"/>
      <c r="AB351" s="190"/>
      <c r="AC351" s="190"/>
      <c r="AD351" s="190"/>
      <c r="AE351" s="190" t="s">
        <v>150</v>
      </c>
      <c r="AF351" s="190">
        <v>0</v>
      </c>
      <c r="AG351" s="190"/>
      <c r="AH351" s="190"/>
      <c r="AI351" s="190"/>
      <c r="AJ351" s="190"/>
      <c r="AK351" s="190"/>
      <c r="AL351" s="190"/>
      <c r="AM351" s="190"/>
      <c r="AN351" s="190"/>
      <c r="AO351" s="190"/>
      <c r="AP351" s="190"/>
      <c r="AQ351" s="190"/>
      <c r="AR351" s="190"/>
      <c r="AS351" s="190"/>
      <c r="AT351" s="190"/>
      <c r="AU351" s="190"/>
      <c r="AV351" s="190"/>
      <c r="AW351" s="190"/>
      <c r="AX351" s="190"/>
      <c r="AY351" s="190"/>
      <c r="AZ351" s="190"/>
      <c r="BA351" s="190"/>
      <c r="BB351" s="190"/>
      <c r="BC351" s="190"/>
      <c r="BD351" s="190"/>
      <c r="BE351" s="190"/>
      <c r="BF351" s="190"/>
      <c r="BG351" s="190"/>
      <c r="BH351" s="190"/>
    </row>
    <row r="352" spans="1:60" ht="12.75" outlineLevel="1">
      <c r="A352" s="183"/>
      <c r="B352" s="183"/>
      <c r="C352" s="191" t="s">
        <v>508</v>
      </c>
      <c r="D352" s="192"/>
      <c r="E352" s="191">
        <f>12.76+3+1.7</f>
        <v>17.46</v>
      </c>
      <c r="F352" s="187"/>
      <c r="G352" s="187"/>
      <c r="H352" s="187"/>
      <c r="I352" s="187"/>
      <c r="J352" s="187"/>
      <c r="K352" s="187"/>
      <c r="L352" s="187"/>
      <c r="M352" s="187"/>
      <c r="N352" s="188"/>
      <c r="O352" s="188"/>
      <c r="P352" s="188"/>
      <c r="Q352" s="188"/>
      <c r="R352" s="188"/>
      <c r="S352" s="188"/>
      <c r="T352" s="189"/>
      <c r="U352" s="188"/>
      <c r="V352" s="190"/>
      <c r="W352" s="190"/>
      <c r="X352" s="190"/>
      <c r="Y352" s="190"/>
      <c r="Z352" s="190"/>
      <c r="AA352" s="190"/>
      <c r="AB352" s="190"/>
      <c r="AC352" s="190"/>
      <c r="AD352" s="190"/>
      <c r="AE352" s="190" t="s">
        <v>150</v>
      </c>
      <c r="AF352" s="190">
        <v>0</v>
      </c>
      <c r="AG352" s="190"/>
      <c r="AH352" s="190"/>
      <c r="AI352" s="190"/>
      <c r="AJ352" s="190"/>
      <c r="AK352" s="190"/>
      <c r="AL352" s="190"/>
      <c r="AM352" s="190"/>
      <c r="AN352" s="190"/>
      <c r="AO352" s="190"/>
      <c r="AP352" s="190"/>
      <c r="AQ352" s="190"/>
      <c r="AR352" s="190"/>
      <c r="AS352" s="190"/>
      <c r="AT352" s="190"/>
      <c r="AU352" s="190"/>
      <c r="AV352" s="190"/>
      <c r="AW352" s="190"/>
      <c r="AX352" s="190"/>
      <c r="AY352" s="190"/>
      <c r="AZ352" s="190"/>
      <c r="BA352" s="190"/>
      <c r="BB352" s="190"/>
      <c r="BC352" s="190"/>
      <c r="BD352" s="190"/>
      <c r="BE352" s="190"/>
      <c r="BF352" s="190"/>
      <c r="BG352" s="190"/>
      <c r="BH352" s="190"/>
    </row>
    <row r="353" spans="1:60" ht="12.75" outlineLevel="1">
      <c r="A353" s="183"/>
      <c r="B353" s="183" t="s">
        <v>507</v>
      </c>
      <c r="C353" s="191" t="s">
        <v>505</v>
      </c>
      <c r="D353" s="192"/>
      <c r="E353" s="193"/>
      <c r="F353" s="187"/>
      <c r="G353" s="187"/>
      <c r="H353" s="187"/>
      <c r="I353" s="187"/>
      <c r="J353" s="187"/>
      <c r="K353" s="187"/>
      <c r="L353" s="187"/>
      <c r="M353" s="187"/>
      <c r="N353" s="188"/>
      <c r="O353" s="188"/>
      <c r="P353" s="188"/>
      <c r="Q353" s="188"/>
      <c r="R353" s="188"/>
      <c r="S353" s="188"/>
      <c r="T353" s="189"/>
      <c r="U353" s="188"/>
      <c r="V353" s="190"/>
      <c r="W353" s="190"/>
      <c r="X353" s="190"/>
      <c r="Y353" s="190"/>
      <c r="Z353" s="190"/>
      <c r="AA353" s="190"/>
      <c r="AB353" s="190"/>
      <c r="AC353" s="190"/>
      <c r="AD353" s="190"/>
      <c r="AE353" s="190" t="s">
        <v>150</v>
      </c>
      <c r="AF353" s="190">
        <v>0</v>
      </c>
      <c r="AG353" s="190"/>
      <c r="AH353" s="190"/>
      <c r="AI353" s="190"/>
      <c r="AJ353" s="190"/>
      <c r="AK353" s="190"/>
      <c r="AL353" s="190"/>
      <c r="AM353" s="190"/>
      <c r="AN353" s="190"/>
      <c r="AO353" s="190"/>
      <c r="AP353" s="190"/>
      <c r="AQ353" s="190"/>
      <c r="AR353" s="190"/>
      <c r="AS353" s="190"/>
      <c r="AT353" s="190"/>
      <c r="AU353" s="190"/>
      <c r="AV353" s="190"/>
      <c r="AW353" s="190"/>
      <c r="AX353" s="190"/>
      <c r="AY353" s="190"/>
      <c r="AZ353" s="190"/>
      <c r="BA353" s="190"/>
      <c r="BB353" s="190"/>
      <c r="BC353" s="190"/>
      <c r="BD353" s="190"/>
      <c r="BE353" s="190"/>
      <c r="BF353" s="190"/>
      <c r="BG353" s="190"/>
      <c r="BH353" s="190"/>
    </row>
    <row r="354" spans="1:60" ht="12.75" outlineLevel="1">
      <c r="A354" s="209"/>
      <c r="B354" s="209"/>
      <c r="C354" s="210">
        <v>0</v>
      </c>
      <c r="D354" s="211"/>
      <c r="E354" s="210">
        <f>23.78+12.43+10.44</f>
        <v>46.65</v>
      </c>
      <c r="F354" s="212"/>
      <c r="G354" s="212"/>
      <c r="H354" s="212"/>
      <c r="I354" s="212"/>
      <c r="J354" s="212"/>
      <c r="K354" s="212"/>
      <c r="L354" s="212"/>
      <c r="M354" s="212"/>
      <c r="N354" s="213"/>
      <c r="O354" s="213"/>
      <c r="P354" s="213"/>
      <c r="Q354" s="213"/>
      <c r="R354" s="213"/>
      <c r="S354" s="213"/>
      <c r="T354" s="214"/>
      <c r="U354" s="213"/>
      <c r="V354" s="190"/>
      <c r="W354" s="190"/>
      <c r="X354" s="190"/>
      <c r="Y354" s="190"/>
      <c r="Z354" s="190"/>
      <c r="AA354" s="190"/>
      <c r="AB354" s="190"/>
      <c r="AC354" s="190"/>
      <c r="AD354" s="190"/>
      <c r="AE354" s="190" t="s">
        <v>150</v>
      </c>
      <c r="AF354" s="190">
        <v>0</v>
      </c>
      <c r="AG354" s="190"/>
      <c r="AH354" s="190"/>
      <c r="AI354" s="190"/>
      <c r="AJ354" s="190"/>
      <c r="AK354" s="190"/>
      <c r="AL354" s="190"/>
      <c r="AM354" s="190"/>
      <c r="AN354" s="190"/>
      <c r="AO354" s="190"/>
      <c r="AP354" s="190"/>
      <c r="AQ354" s="190"/>
      <c r="AR354" s="190"/>
      <c r="AS354" s="190"/>
      <c r="AT354" s="190"/>
      <c r="AU354" s="190"/>
      <c r="AV354" s="190"/>
      <c r="AW354" s="190"/>
      <c r="AX354" s="190"/>
      <c r="AY354" s="190"/>
      <c r="AZ354" s="190"/>
      <c r="BA354" s="190"/>
      <c r="BB354" s="190"/>
      <c r="BC354" s="190"/>
      <c r="BD354" s="190"/>
      <c r="BE354" s="190"/>
      <c r="BF354" s="190"/>
      <c r="BG354" s="190"/>
      <c r="BH354" s="190"/>
    </row>
    <row r="355" spans="1:30" ht="12.75">
      <c r="A355" s="155"/>
      <c r="B355" s="215"/>
      <c r="C355" s="216"/>
      <c r="D355" s="155"/>
      <c r="E355" s="155"/>
      <c r="F355" s="155"/>
      <c r="G355" s="155"/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AC355">
        <v>15</v>
      </c>
      <c r="AD355">
        <v>21</v>
      </c>
    </row>
    <row r="356" spans="3:31" ht="12.75">
      <c r="C356" s="217"/>
      <c r="AE356" t="s">
        <v>509</v>
      </c>
    </row>
  </sheetData>
  <mergeCells count="4">
    <mergeCell ref="A1:G1"/>
    <mergeCell ref="C2:G2"/>
    <mergeCell ref="C3:G3"/>
    <mergeCell ref="C4:G4"/>
  </mergeCells>
  <printOptions/>
  <pageMargins left="0.590277777777778" right="0.39375" top="0.7875" bottom="0.7875" header="0.511805555555555" footer="0.511805555555555"/>
  <pageSetup horizontalDpi="300" verticalDpi="3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3"/>
  <sheetViews>
    <sheetView workbookViewId="0" topLeftCell="A118">
      <selection activeCell="C120" sqref="C120"/>
    </sheetView>
  </sheetViews>
  <sheetFormatPr defaultColWidth="9.00390625" defaultRowHeight="12.75"/>
  <cols>
    <col min="1" max="1" width="4.375" style="0" customWidth="1"/>
    <col min="2" max="2" width="12.125" style="0" customWidth="1"/>
    <col min="3" max="3" width="26.25390625" style="0" customWidth="1"/>
    <col min="4" max="4" width="3.375" style="0" customWidth="1"/>
    <col min="5" max="5" width="8.25390625" style="0" customWidth="1"/>
    <col min="6" max="6" width="8.75390625" style="0" customWidth="1"/>
    <col min="7" max="7" width="10.125" style="0" customWidth="1"/>
    <col min="8" max="1025" width="8.75390625" style="0" customWidth="1"/>
  </cols>
  <sheetData>
    <row r="1" spans="1:7" ht="15.75">
      <c r="A1" s="162" t="s">
        <v>3</v>
      </c>
      <c r="B1" s="162"/>
      <c r="C1" s="162"/>
      <c r="D1" s="162"/>
      <c r="E1" s="162"/>
      <c r="F1" s="162"/>
      <c r="G1" s="162"/>
    </row>
    <row r="2" spans="1:7" ht="12.75">
      <c r="A2" s="163" t="s">
        <v>106</v>
      </c>
      <c r="B2" s="165" t="s">
        <v>5</v>
      </c>
      <c r="C2" s="165"/>
      <c r="D2" s="165"/>
      <c r="E2" s="165"/>
      <c r="F2" s="165"/>
      <c r="G2" s="218"/>
    </row>
    <row r="3" spans="1:7" ht="12.75">
      <c r="A3" s="163" t="s">
        <v>103</v>
      </c>
      <c r="B3" s="165" t="s">
        <v>510</v>
      </c>
      <c r="C3" s="165"/>
      <c r="D3" s="165"/>
      <c r="E3" s="165"/>
      <c r="F3" s="165"/>
      <c r="G3" s="218"/>
    </row>
    <row r="4" spans="1:7" ht="12.75">
      <c r="A4" s="163" t="s">
        <v>104</v>
      </c>
      <c r="B4" s="164"/>
      <c r="C4" s="165"/>
      <c r="D4" s="165"/>
      <c r="E4" s="165"/>
      <c r="F4" s="165"/>
      <c r="G4" s="165"/>
    </row>
    <row r="5" spans="1:7" ht="15.75">
      <c r="A5" s="162"/>
      <c r="B5" s="162"/>
      <c r="C5" s="162"/>
      <c r="D5" s="162"/>
      <c r="E5" s="162"/>
      <c r="F5" s="162"/>
      <c r="G5" s="162"/>
    </row>
    <row r="7" spans="1:7" ht="12.75">
      <c r="A7" s="172" t="s">
        <v>113</v>
      </c>
      <c r="B7" s="173" t="s">
        <v>114</v>
      </c>
      <c r="C7" s="173" t="s">
        <v>115</v>
      </c>
      <c r="D7" s="172" t="s">
        <v>116</v>
      </c>
      <c r="E7" s="172" t="s">
        <v>117</v>
      </c>
      <c r="F7" s="174" t="s">
        <v>118</v>
      </c>
      <c r="G7" s="172" t="s">
        <v>18</v>
      </c>
    </row>
    <row r="8" spans="1:7" ht="12.75">
      <c r="A8" s="176" t="s">
        <v>133</v>
      </c>
      <c r="B8" s="177" t="s">
        <v>58</v>
      </c>
      <c r="C8" s="178" t="s">
        <v>59</v>
      </c>
      <c r="D8" s="179"/>
      <c r="E8" s="180"/>
      <c r="F8" s="181"/>
      <c r="G8" s="181">
        <f>SUM(G9:G22)</f>
        <v>0</v>
      </c>
    </row>
    <row r="9" spans="1:7" ht="12.75">
      <c r="A9" s="183">
        <v>1</v>
      </c>
      <c r="B9" s="183" t="s">
        <v>139</v>
      </c>
      <c r="C9" s="184" t="s">
        <v>140</v>
      </c>
      <c r="D9" s="185" t="s">
        <v>137</v>
      </c>
      <c r="E9" s="186">
        <v>5</v>
      </c>
      <c r="F9" s="187"/>
      <c r="G9" s="187">
        <f>F9*E9</f>
        <v>0</v>
      </c>
    </row>
    <row r="10" spans="1:7" ht="22.5">
      <c r="A10" s="183">
        <v>2</v>
      </c>
      <c r="B10" s="183" t="s">
        <v>169</v>
      </c>
      <c r="C10" s="184" t="s">
        <v>170</v>
      </c>
      <c r="D10" s="185" t="s">
        <v>137</v>
      </c>
      <c r="E10" s="186">
        <v>5</v>
      </c>
      <c r="F10" s="187"/>
      <c r="G10" s="187">
        <f>F10*E10</f>
        <v>0</v>
      </c>
    </row>
    <row r="11" spans="1:7" ht="12.75">
      <c r="A11" s="183">
        <v>3</v>
      </c>
      <c r="B11" s="183" t="s">
        <v>169</v>
      </c>
      <c r="C11" s="184" t="s">
        <v>511</v>
      </c>
      <c r="D11" s="185" t="s">
        <v>137</v>
      </c>
      <c r="E11" s="186">
        <v>1</v>
      </c>
      <c r="F11" s="187"/>
      <c r="G11" s="187">
        <f>F11*E11</f>
        <v>0</v>
      </c>
    </row>
    <row r="12" spans="1:7" ht="12.75">
      <c r="A12" s="183">
        <v>4</v>
      </c>
      <c r="B12" s="183" t="s">
        <v>169</v>
      </c>
      <c r="C12" s="184" t="s">
        <v>512</v>
      </c>
      <c r="D12" s="185" t="s">
        <v>137</v>
      </c>
      <c r="E12" s="186">
        <v>4</v>
      </c>
      <c r="F12" s="187"/>
      <c r="G12" s="187">
        <f>F12*E12</f>
        <v>0</v>
      </c>
    </row>
    <row r="13" spans="1:7" ht="12.75">
      <c r="A13" s="183">
        <v>5</v>
      </c>
      <c r="B13" s="183" t="s">
        <v>513</v>
      </c>
      <c r="C13" s="184" t="s">
        <v>514</v>
      </c>
      <c r="D13" s="185" t="s">
        <v>137</v>
      </c>
      <c r="E13" s="186">
        <v>1</v>
      </c>
      <c r="F13" s="187"/>
      <c r="G13" s="187">
        <f>F13*E13</f>
        <v>0</v>
      </c>
    </row>
    <row r="14" spans="1:7" ht="12.75">
      <c r="A14" s="183">
        <v>6</v>
      </c>
      <c r="B14" s="183" t="s">
        <v>144</v>
      </c>
      <c r="C14" s="184" t="s">
        <v>145</v>
      </c>
      <c r="D14" s="185" t="s">
        <v>137</v>
      </c>
      <c r="E14" s="186">
        <v>1</v>
      </c>
      <c r="F14" s="187"/>
      <c r="G14" s="187">
        <f>F14*E14</f>
        <v>0</v>
      </c>
    </row>
    <row r="15" spans="1:7" ht="33.75">
      <c r="A15" s="183">
        <v>7</v>
      </c>
      <c r="B15" s="183" t="s">
        <v>515</v>
      </c>
      <c r="C15" s="184" t="s">
        <v>516</v>
      </c>
      <c r="D15" s="185" t="s">
        <v>148</v>
      </c>
      <c r="E15" s="186">
        <v>0.07638</v>
      </c>
      <c r="F15" s="187"/>
      <c r="G15" s="187">
        <f>F15*E15</f>
        <v>0</v>
      </c>
    </row>
    <row r="16" spans="1:7" ht="12.75">
      <c r="A16" s="183"/>
      <c r="B16" s="183"/>
      <c r="C16" s="191" t="s">
        <v>517</v>
      </c>
      <c r="D16" s="192"/>
      <c r="E16" s="193">
        <v>0.07638</v>
      </c>
      <c r="F16" s="187"/>
      <c r="G16" s="187">
        <f>F16*E16</f>
        <v>0</v>
      </c>
    </row>
    <row r="17" spans="1:7" ht="22.5">
      <c r="A17" s="183">
        <v>8</v>
      </c>
      <c r="B17" s="183" t="s">
        <v>151</v>
      </c>
      <c r="C17" s="184" t="s">
        <v>152</v>
      </c>
      <c r="D17" s="185" t="s">
        <v>153</v>
      </c>
      <c r="E17" s="186">
        <v>67.624</v>
      </c>
      <c r="F17" s="187"/>
      <c r="G17" s="187">
        <f>F17*E17</f>
        <v>0</v>
      </c>
    </row>
    <row r="18" spans="1:7" ht="33.75">
      <c r="A18" s="183"/>
      <c r="B18" s="183"/>
      <c r="C18" s="191" t="s">
        <v>518</v>
      </c>
      <c r="D18" s="192"/>
      <c r="E18" s="193">
        <v>96.624</v>
      </c>
      <c r="F18" s="187"/>
      <c r="G18" s="187">
        <f>F18*E18</f>
        <v>0</v>
      </c>
    </row>
    <row r="19" spans="1:7" ht="22.5">
      <c r="A19" s="183"/>
      <c r="B19" s="183"/>
      <c r="C19" s="191" t="s">
        <v>519</v>
      </c>
      <c r="D19" s="192"/>
      <c r="E19" s="193">
        <v>-29</v>
      </c>
      <c r="F19" s="187"/>
      <c r="G19" s="187">
        <f>F19*E19</f>
        <v>-0</v>
      </c>
    </row>
    <row r="20" spans="1:7" ht="22.5">
      <c r="A20" s="183">
        <v>9</v>
      </c>
      <c r="B20" s="183" t="s">
        <v>162</v>
      </c>
      <c r="C20" s="184" t="s">
        <v>163</v>
      </c>
      <c r="D20" s="185" t="s">
        <v>164</v>
      </c>
      <c r="E20" s="186">
        <v>25.6</v>
      </c>
      <c r="F20" s="187"/>
      <c r="G20" s="187">
        <f>F20*E20</f>
        <v>0</v>
      </c>
    </row>
    <row r="21" spans="1:7" ht="12.75">
      <c r="A21" s="183"/>
      <c r="B21" s="183"/>
      <c r="C21" s="191" t="s">
        <v>520</v>
      </c>
      <c r="D21" s="192"/>
      <c r="E21" s="193">
        <v>25.6</v>
      </c>
      <c r="F21" s="187"/>
      <c r="G21" s="187">
        <f>F21*E21</f>
        <v>0</v>
      </c>
    </row>
    <row r="22" spans="1:7" ht="22.5">
      <c r="A22" s="183">
        <v>10</v>
      </c>
      <c r="B22" s="183" t="s">
        <v>166</v>
      </c>
      <c r="C22" s="184" t="s">
        <v>521</v>
      </c>
      <c r="D22" s="185" t="s">
        <v>153</v>
      </c>
      <c r="E22" s="186">
        <v>1.08</v>
      </c>
      <c r="F22" s="187"/>
      <c r="G22" s="187">
        <f>F22*E22</f>
        <v>0</v>
      </c>
    </row>
    <row r="23" spans="1:7" ht="12.75">
      <c r="A23" s="183"/>
      <c r="B23" s="183"/>
      <c r="C23" s="191" t="s">
        <v>522</v>
      </c>
      <c r="D23" s="192"/>
      <c r="E23" s="193">
        <v>1.08</v>
      </c>
      <c r="F23" s="187"/>
      <c r="G23" s="187"/>
    </row>
    <row r="24" spans="1:7" ht="12.75">
      <c r="A24" s="194" t="s">
        <v>133</v>
      </c>
      <c r="B24" s="194" t="s">
        <v>60</v>
      </c>
      <c r="C24" s="195" t="s">
        <v>61</v>
      </c>
      <c r="D24" s="196"/>
      <c r="E24" s="197"/>
      <c r="F24" s="198"/>
      <c r="G24" s="198">
        <f>SUM(G25:G31)</f>
        <v>0</v>
      </c>
    </row>
    <row r="25" spans="1:7" ht="33.75">
      <c r="A25" s="183">
        <v>11</v>
      </c>
      <c r="B25" s="183" t="s">
        <v>176</v>
      </c>
      <c r="C25" s="184" t="s">
        <v>177</v>
      </c>
      <c r="D25" s="185" t="s">
        <v>153</v>
      </c>
      <c r="E25" s="186">
        <v>51.45</v>
      </c>
      <c r="F25" s="187"/>
      <c r="G25" s="187">
        <f>F25*E25</f>
        <v>0</v>
      </c>
    </row>
    <row r="26" spans="1:7" ht="12.75">
      <c r="A26" s="183"/>
      <c r="B26" s="183"/>
      <c r="C26" s="191" t="s">
        <v>523</v>
      </c>
      <c r="D26" s="192"/>
      <c r="E26" s="193">
        <v>51.45</v>
      </c>
      <c r="F26" s="187"/>
      <c r="G26" s="187">
        <f>F26*E26</f>
        <v>0</v>
      </c>
    </row>
    <row r="27" spans="1:7" ht="22.5">
      <c r="A27" s="183">
        <v>12</v>
      </c>
      <c r="B27" s="183" t="s">
        <v>183</v>
      </c>
      <c r="C27" s="184" t="s">
        <v>184</v>
      </c>
      <c r="D27" s="185" t="s">
        <v>153</v>
      </c>
      <c r="E27" s="186">
        <v>1.4</v>
      </c>
      <c r="F27" s="187"/>
      <c r="G27" s="187">
        <f>F27*E27</f>
        <v>0</v>
      </c>
    </row>
    <row r="28" spans="1:7" ht="12.75">
      <c r="A28" s="183"/>
      <c r="B28" s="183"/>
      <c r="C28" s="191" t="s">
        <v>524</v>
      </c>
      <c r="D28" s="192"/>
      <c r="E28" s="193">
        <v>1.4</v>
      </c>
      <c r="F28" s="187"/>
      <c r="G28" s="187">
        <f>F28*E28</f>
        <v>0</v>
      </c>
    </row>
    <row r="29" spans="1:7" ht="33.75">
      <c r="A29" s="183">
        <v>13</v>
      </c>
      <c r="B29" s="183" t="s">
        <v>186</v>
      </c>
      <c r="C29" s="184" t="s">
        <v>187</v>
      </c>
      <c r="D29" s="185" t="s">
        <v>153</v>
      </c>
      <c r="E29" s="186">
        <v>2.9</v>
      </c>
      <c r="F29" s="187"/>
      <c r="G29" s="187">
        <f>F29*E29</f>
        <v>0</v>
      </c>
    </row>
    <row r="30" spans="1:7" ht="12.75">
      <c r="A30" s="183"/>
      <c r="B30" s="183"/>
      <c r="C30" s="191" t="s">
        <v>508</v>
      </c>
      <c r="D30" s="192"/>
      <c r="E30" s="193">
        <v>2.9</v>
      </c>
      <c r="F30" s="187"/>
      <c r="G30" s="187">
        <f>F30*E30</f>
        <v>0</v>
      </c>
    </row>
    <row r="31" spans="1:7" ht="33.75">
      <c r="A31" s="183">
        <v>14</v>
      </c>
      <c r="B31" s="183" t="s">
        <v>188</v>
      </c>
      <c r="C31" s="184" t="s">
        <v>189</v>
      </c>
      <c r="D31" s="185" t="s">
        <v>153</v>
      </c>
      <c r="E31" s="186">
        <v>3.1</v>
      </c>
      <c r="F31" s="187"/>
      <c r="G31" s="187">
        <f>F31*E31</f>
        <v>0</v>
      </c>
    </row>
    <row r="32" spans="1:7" ht="12.75">
      <c r="A32" s="183"/>
      <c r="B32" s="183"/>
      <c r="C32" s="191" t="s">
        <v>525</v>
      </c>
      <c r="D32" s="192"/>
      <c r="E32" s="193">
        <v>3.1</v>
      </c>
      <c r="F32" s="187"/>
      <c r="G32" s="187"/>
    </row>
    <row r="33" spans="1:7" ht="12.75">
      <c r="A33" s="194" t="s">
        <v>133</v>
      </c>
      <c r="B33" s="194" t="s">
        <v>62</v>
      </c>
      <c r="C33" s="195" t="s">
        <v>63</v>
      </c>
      <c r="D33" s="196"/>
      <c r="E33" s="197"/>
      <c r="F33" s="198"/>
      <c r="G33" s="198">
        <f>SUM(G34:G44)</f>
        <v>0</v>
      </c>
    </row>
    <row r="34" spans="1:7" ht="22.5">
      <c r="A34" s="183">
        <v>15</v>
      </c>
      <c r="B34" s="183" t="s">
        <v>199</v>
      </c>
      <c r="C34" s="184" t="s">
        <v>200</v>
      </c>
      <c r="D34" s="185" t="s">
        <v>153</v>
      </c>
      <c r="E34" s="186">
        <v>205.986</v>
      </c>
      <c r="F34" s="187"/>
      <c r="G34" s="187">
        <f>F34*E34</f>
        <v>0</v>
      </c>
    </row>
    <row r="35" spans="1:7" ht="22.5">
      <c r="A35" s="183"/>
      <c r="B35" s="183"/>
      <c r="C35" s="191" t="s">
        <v>526</v>
      </c>
      <c r="D35" s="192"/>
      <c r="E35" s="193">
        <v>42.7515</v>
      </c>
      <c r="F35" s="187"/>
      <c r="G35" s="187">
        <f>F35*E35</f>
        <v>0</v>
      </c>
    </row>
    <row r="36" spans="1:7" ht="22.5">
      <c r="A36" s="183"/>
      <c r="B36" s="183"/>
      <c r="C36" s="191" t="s">
        <v>527</v>
      </c>
      <c r="D36" s="192"/>
      <c r="E36" s="193">
        <v>40.953</v>
      </c>
      <c r="F36" s="187"/>
      <c r="G36" s="187">
        <f>F36*E36</f>
        <v>0</v>
      </c>
    </row>
    <row r="37" spans="1:7" ht="12.75">
      <c r="A37" s="183"/>
      <c r="B37" s="183"/>
      <c r="C37" s="191" t="s">
        <v>528</v>
      </c>
      <c r="D37" s="192"/>
      <c r="E37" s="193">
        <v>19.866</v>
      </c>
      <c r="F37" s="187"/>
      <c r="G37" s="187">
        <f>F37*E37</f>
        <v>0</v>
      </c>
    </row>
    <row r="38" spans="1:7" ht="33.75">
      <c r="A38" s="183"/>
      <c r="B38" s="183"/>
      <c r="C38" s="191" t="s">
        <v>529</v>
      </c>
      <c r="D38" s="192"/>
      <c r="E38" s="193">
        <v>102.4155</v>
      </c>
      <c r="F38" s="187"/>
      <c r="G38" s="187">
        <f>F38*E38</f>
        <v>0</v>
      </c>
    </row>
    <row r="39" spans="1:7" ht="12.75">
      <c r="A39" s="183">
        <v>16</v>
      </c>
      <c r="B39" s="183" t="s">
        <v>216</v>
      </c>
      <c r="C39" s="184" t="s">
        <v>217</v>
      </c>
      <c r="D39" s="185" t="s">
        <v>153</v>
      </c>
      <c r="E39" s="186">
        <v>198.63</v>
      </c>
      <c r="F39" s="187"/>
      <c r="G39" s="187">
        <f>F39*E39</f>
        <v>0</v>
      </c>
    </row>
    <row r="40" spans="1:7" ht="22.5">
      <c r="A40" s="183"/>
      <c r="B40" s="183"/>
      <c r="C40" s="191" t="s">
        <v>526</v>
      </c>
      <c r="D40" s="192"/>
      <c r="E40" s="193">
        <v>42.7515</v>
      </c>
      <c r="F40" s="187"/>
      <c r="G40" s="187">
        <f>F40*E40</f>
        <v>0</v>
      </c>
    </row>
    <row r="41" spans="1:7" ht="22.5">
      <c r="A41" s="183"/>
      <c r="B41" s="183"/>
      <c r="C41" s="191" t="s">
        <v>527</v>
      </c>
      <c r="D41" s="192"/>
      <c r="E41" s="193">
        <v>40.953</v>
      </c>
      <c r="F41" s="187"/>
      <c r="G41" s="187">
        <f>F41*E41</f>
        <v>0</v>
      </c>
    </row>
    <row r="42" spans="1:7" ht="12.75">
      <c r="A42" s="183"/>
      <c r="B42" s="183"/>
      <c r="C42" s="191" t="s">
        <v>528</v>
      </c>
      <c r="D42" s="192"/>
      <c r="E42" s="193">
        <v>19.866</v>
      </c>
      <c r="F42" s="187"/>
      <c r="G42" s="187">
        <f>F42*E42</f>
        <v>0</v>
      </c>
    </row>
    <row r="43" spans="1:7" ht="33.75">
      <c r="A43" s="183"/>
      <c r="B43" s="183"/>
      <c r="C43" s="191" t="s">
        <v>529</v>
      </c>
      <c r="D43" s="192"/>
      <c r="E43" s="193">
        <v>102.4155</v>
      </c>
      <c r="F43" s="187"/>
      <c r="G43" s="187">
        <f>F43*E43</f>
        <v>0</v>
      </c>
    </row>
    <row r="44" spans="1:7" ht="22.5">
      <c r="A44" s="183"/>
      <c r="B44" s="183"/>
      <c r="C44" s="191" t="s">
        <v>530</v>
      </c>
      <c r="D44" s="192"/>
      <c r="E44" s="193">
        <v>-7.356</v>
      </c>
      <c r="F44" s="187"/>
      <c r="G44" s="187">
        <f>F44*E44</f>
        <v>-0</v>
      </c>
    </row>
    <row r="45" spans="1:7" ht="12.75">
      <c r="A45" s="194" t="s">
        <v>133</v>
      </c>
      <c r="B45" s="194" t="s">
        <v>64</v>
      </c>
      <c r="C45" s="195" t="s">
        <v>221</v>
      </c>
      <c r="D45" s="196"/>
      <c r="E45" s="197"/>
      <c r="F45" s="198"/>
      <c r="G45" s="198">
        <f>G46</f>
        <v>0</v>
      </c>
    </row>
    <row r="46" spans="1:7" ht="33.75">
      <c r="A46" s="183">
        <v>17</v>
      </c>
      <c r="B46" s="183" t="s">
        <v>222</v>
      </c>
      <c r="C46" s="184" t="s">
        <v>223</v>
      </c>
      <c r="D46" s="185" t="s">
        <v>153</v>
      </c>
      <c r="E46" s="186">
        <v>106.1115</v>
      </c>
      <c r="F46" s="187"/>
      <c r="G46" s="187">
        <f>F46*E46</f>
        <v>0</v>
      </c>
    </row>
    <row r="47" spans="1:7" ht="33.75">
      <c r="A47" s="183"/>
      <c r="B47" s="183"/>
      <c r="C47" s="191" t="s">
        <v>531</v>
      </c>
      <c r="D47" s="192"/>
      <c r="E47" s="193">
        <v>106.1115</v>
      </c>
      <c r="F47" s="187"/>
      <c r="G47" s="187"/>
    </row>
    <row r="48" spans="1:7" ht="25.5">
      <c r="A48" s="194" t="s">
        <v>133</v>
      </c>
      <c r="B48" s="194" t="s">
        <v>66</v>
      </c>
      <c r="C48" s="195" t="s">
        <v>67</v>
      </c>
      <c r="D48" s="196"/>
      <c r="E48" s="197"/>
      <c r="F48" s="198"/>
      <c r="G48" s="198">
        <f>SUM(G49:G53)</f>
        <v>0</v>
      </c>
    </row>
    <row r="49" spans="1:7" ht="22.5">
      <c r="A49" s="183">
        <v>18</v>
      </c>
      <c r="B49" s="183" t="s">
        <v>171</v>
      </c>
      <c r="C49" s="184" t="s">
        <v>225</v>
      </c>
      <c r="D49" s="185" t="s">
        <v>153</v>
      </c>
      <c r="E49" s="186">
        <v>63.95</v>
      </c>
      <c r="F49" s="187"/>
      <c r="G49" s="187">
        <f>F49*E49</f>
        <v>0</v>
      </c>
    </row>
    <row r="50" spans="1:7" ht="12.75">
      <c r="A50" s="183"/>
      <c r="B50" s="183"/>
      <c r="C50" s="191" t="s">
        <v>532</v>
      </c>
      <c r="D50" s="192"/>
      <c r="E50" s="193">
        <v>63.95</v>
      </c>
      <c r="F50" s="187"/>
      <c r="G50" s="187">
        <f>F50*E50</f>
        <v>0</v>
      </c>
    </row>
    <row r="51" spans="1:7" ht="33.75">
      <c r="A51" s="183">
        <v>19</v>
      </c>
      <c r="B51" s="183" t="s">
        <v>229</v>
      </c>
      <c r="C51" s="184" t="s">
        <v>230</v>
      </c>
      <c r="D51" s="185" t="s">
        <v>153</v>
      </c>
      <c r="E51" s="186">
        <v>61.05</v>
      </c>
      <c r="F51" s="187"/>
      <c r="G51" s="187">
        <f>F51*E51</f>
        <v>0</v>
      </c>
    </row>
    <row r="52" spans="1:7" ht="22.5">
      <c r="A52" s="183"/>
      <c r="B52" s="183"/>
      <c r="C52" s="191" t="s">
        <v>533</v>
      </c>
      <c r="D52" s="192"/>
      <c r="E52" s="193">
        <v>61.05</v>
      </c>
      <c r="F52" s="187"/>
      <c r="G52" s="187">
        <f>F52*E52</f>
        <v>0</v>
      </c>
    </row>
    <row r="53" spans="1:7" ht="22.5">
      <c r="A53" s="183">
        <v>20</v>
      </c>
      <c r="B53" s="183" t="s">
        <v>231</v>
      </c>
      <c r="C53" s="184" t="s">
        <v>232</v>
      </c>
      <c r="D53" s="185" t="s">
        <v>153</v>
      </c>
      <c r="E53" s="186">
        <v>2.9</v>
      </c>
      <c r="F53" s="187"/>
      <c r="G53" s="187">
        <f>F53*E53</f>
        <v>0</v>
      </c>
    </row>
    <row r="54" spans="1:7" ht="12.75">
      <c r="A54" s="183"/>
      <c r="B54" s="183"/>
      <c r="C54" s="191" t="s">
        <v>534</v>
      </c>
      <c r="D54" s="192"/>
      <c r="E54" s="193">
        <v>2.9</v>
      </c>
      <c r="F54" s="187"/>
      <c r="G54" s="187"/>
    </row>
    <row r="55" spans="1:7" ht="12.75">
      <c r="A55" s="194" t="s">
        <v>133</v>
      </c>
      <c r="B55" s="194" t="s">
        <v>535</v>
      </c>
      <c r="C55" s="195" t="s">
        <v>536</v>
      </c>
      <c r="D55" s="196"/>
      <c r="E55" s="197"/>
      <c r="F55" s="198"/>
      <c r="G55" s="198">
        <f>G56+G57</f>
        <v>0</v>
      </c>
    </row>
    <row r="56" spans="1:7" ht="33.75">
      <c r="A56" s="183">
        <v>21</v>
      </c>
      <c r="B56" s="183" t="s">
        <v>537</v>
      </c>
      <c r="C56" s="184" t="s">
        <v>538</v>
      </c>
      <c r="D56" s="185" t="s">
        <v>137</v>
      </c>
      <c r="E56" s="186">
        <v>1</v>
      </c>
      <c r="F56" s="187"/>
      <c r="G56" s="187">
        <f>F56*E56</f>
        <v>0</v>
      </c>
    </row>
    <row r="57" spans="1:7" ht="33.75">
      <c r="A57" s="183">
        <v>22</v>
      </c>
      <c r="B57" s="183" t="s">
        <v>539</v>
      </c>
      <c r="C57" s="184" t="s">
        <v>540</v>
      </c>
      <c r="D57" s="185" t="s">
        <v>137</v>
      </c>
      <c r="E57" s="186">
        <v>1</v>
      </c>
      <c r="F57" s="187"/>
      <c r="G57" s="187">
        <f>F57*E57</f>
        <v>0</v>
      </c>
    </row>
    <row r="58" spans="1:7" ht="12.75">
      <c r="A58" s="194" t="s">
        <v>133</v>
      </c>
      <c r="B58" s="194" t="s">
        <v>68</v>
      </c>
      <c r="C58" s="195" t="s">
        <v>69</v>
      </c>
      <c r="D58" s="196"/>
      <c r="E58" s="197"/>
      <c r="F58" s="198"/>
      <c r="G58" s="198">
        <f>G59</f>
        <v>0</v>
      </c>
    </row>
    <row r="59" spans="1:7" ht="22.5">
      <c r="A59" s="183">
        <v>23</v>
      </c>
      <c r="B59" s="183" t="s">
        <v>238</v>
      </c>
      <c r="C59" s="184" t="s">
        <v>239</v>
      </c>
      <c r="D59" s="185" t="s">
        <v>153</v>
      </c>
      <c r="E59" s="186">
        <v>63.95</v>
      </c>
      <c r="F59" s="187"/>
      <c r="G59" s="187">
        <f>F59*E59</f>
        <v>0</v>
      </c>
    </row>
    <row r="60" spans="1:7" ht="22.5">
      <c r="A60" s="183"/>
      <c r="B60" s="183"/>
      <c r="C60" s="191" t="s">
        <v>541</v>
      </c>
      <c r="D60" s="192"/>
      <c r="E60" s="193">
        <v>63.95</v>
      </c>
      <c r="F60" s="187"/>
      <c r="G60" s="187"/>
    </row>
    <row r="61" spans="1:7" ht="25.5">
      <c r="A61" s="194" t="s">
        <v>133</v>
      </c>
      <c r="B61" s="194" t="s">
        <v>70</v>
      </c>
      <c r="C61" s="195" t="s">
        <v>242</v>
      </c>
      <c r="D61" s="196"/>
      <c r="E61" s="197"/>
      <c r="F61" s="198"/>
      <c r="G61" s="198">
        <f>G62+G63</f>
        <v>0</v>
      </c>
    </row>
    <row r="62" spans="1:7" ht="22.5">
      <c r="A62" s="183">
        <v>24</v>
      </c>
      <c r="B62" s="183" t="s">
        <v>243</v>
      </c>
      <c r="C62" s="184" t="s">
        <v>244</v>
      </c>
      <c r="D62" s="185" t="s">
        <v>153</v>
      </c>
      <c r="E62" s="186">
        <v>63.95</v>
      </c>
      <c r="F62" s="187"/>
      <c r="G62" s="187">
        <f>F62*E62</f>
        <v>0</v>
      </c>
    </row>
    <row r="63" spans="1:7" ht="22.5">
      <c r="A63" s="183">
        <v>25</v>
      </c>
      <c r="B63" s="183" t="s">
        <v>542</v>
      </c>
      <c r="C63" s="184" t="s">
        <v>543</v>
      </c>
      <c r="D63" s="185" t="s">
        <v>164</v>
      </c>
      <c r="E63" s="186">
        <v>3.3</v>
      </c>
      <c r="F63" s="187"/>
      <c r="G63" s="187">
        <f>F63*E63</f>
        <v>0</v>
      </c>
    </row>
    <row r="64" spans="1:7" ht="12.75">
      <c r="A64" s="194" t="s">
        <v>133</v>
      </c>
      <c r="B64" s="194" t="s">
        <v>72</v>
      </c>
      <c r="C64" s="195" t="s">
        <v>73</v>
      </c>
      <c r="D64" s="196"/>
      <c r="E64" s="197"/>
      <c r="F64" s="198"/>
      <c r="G64" s="198">
        <f>SUM(G65:G70)</f>
        <v>0</v>
      </c>
    </row>
    <row r="65" spans="1:7" ht="22.5">
      <c r="A65" s="183">
        <v>26</v>
      </c>
      <c r="B65" s="183" t="s">
        <v>247</v>
      </c>
      <c r="C65" s="184" t="s">
        <v>248</v>
      </c>
      <c r="D65" s="185" t="s">
        <v>137</v>
      </c>
      <c r="E65" s="186">
        <v>6</v>
      </c>
      <c r="F65" s="187"/>
      <c r="G65" s="187">
        <f>F65*E65</f>
        <v>0</v>
      </c>
    </row>
    <row r="66" spans="1:7" ht="12.75">
      <c r="A66" s="183"/>
      <c r="B66" s="183"/>
      <c r="C66" s="191" t="s">
        <v>544</v>
      </c>
      <c r="D66" s="192"/>
      <c r="E66" s="193">
        <v>6</v>
      </c>
      <c r="F66" s="187"/>
      <c r="G66" s="187">
        <f>F66*E66</f>
        <v>0</v>
      </c>
    </row>
    <row r="67" spans="1:7" ht="22.5">
      <c r="A67" s="183">
        <v>27</v>
      </c>
      <c r="B67" s="183" t="s">
        <v>254</v>
      </c>
      <c r="C67" s="184" t="s">
        <v>255</v>
      </c>
      <c r="D67" s="185" t="s">
        <v>153</v>
      </c>
      <c r="E67" s="186">
        <v>8.8</v>
      </c>
      <c r="F67" s="187"/>
      <c r="G67" s="187">
        <f>F67*E67</f>
        <v>0</v>
      </c>
    </row>
    <row r="68" spans="1:7" ht="12.75">
      <c r="A68" s="183"/>
      <c r="B68" s="183"/>
      <c r="C68" s="191" t="s">
        <v>545</v>
      </c>
      <c r="D68" s="192"/>
      <c r="E68" s="193">
        <v>8.8</v>
      </c>
      <c r="F68" s="187"/>
      <c r="G68" s="187">
        <f>F68*E68</f>
        <v>0</v>
      </c>
    </row>
    <row r="69" spans="1:7" ht="22.5">
      <c r="A69" s="183">
        <v>28</v>
      </c>
      <c r="B69" s="183" t="s">
        <v>171</v>
      </c>
      <c r="C69" s="184" t="s">
        <v>274</v>
      </c>
      <c r="D69" s="185" t="s">
        <v>275</v>
      </c>
      <c r="E69" s="186">
        <v>1</v>
      </c>
      <c r="F69" s="187"/>
      <c r="G69" s="187">
        <f>F69*E69</f>
        <v>0</v>
      </c>
    </row>
    <row r="70" spans="1:7" ht="22.5">
      <c r="A70" s="183">
        <v>29</v>
      </c>
      <c r="B70" s="183" t="s">
        <v>284</v>
      </c>
      <c r="C70" s="184" t="s">
        <v>285</v>
      </c>
      <c r="D70" s="185" t="s">
        <v>235</v>
      </c>
      <c r="E70" s="186">
        <v>12.30207</v>
      </c>
      <c r="F70" s="187"/>
      <c r="G70" s="187">
        <f>F70*E70</f>
        <v>0</v>
      </c>
    </row>
    <row r="71" spans="1:7" ht="22.5">
      <c r="A71" s="183"/>
      <c r="B71" s="183"/>
      <c r="C71" s="191" t="s">
        <v>546</v>
      </c>
      <c r="D71" s="192"/>
      <c r="E71" s="193">
        <v>5.3625</v>
      </c>
      <c r="F71" s="187"/>
      <c r="G71" s="187"/>
    </row>
    <row r="72" spans="1:7" ht="12.75">
      <c r="A72" s="183"/>
      <c r="B72" s="183"/>
      <c r="C72" s="191" t="s">
        <v>547</v>
      </c>
      <c r="D72" s="192"/>
      <c r="E72" s="193">
        <v>4.47678</v>
      </c>
      <c r="F72" s="187"/>
      <c r="G72" s="187"/>
    </row>
    <row r="73" spans="1:7" ht="12.75">
      <c r="A73" s="183"/>
      <c r="B73" s="183"/>
      <c r="C73" s="191" t="s">
        <v>548</v>
      </c>
      <c r="D73" s="192"/>
      <c r="E73" s="193">
        <v>2.46279</v>
      </c>
      <c r="F73" s="187"/>
      <c r="G73" s="187"/>
    </row>
    <row r="74" spans="1:7" ht="12.75">
      <c r="A74" s="194" t="s">
        <v>133</v>
      </c>
      <c r="B74" s="194" t="s">
        <v>74</v>
      </c>
      <c r="C74" s="195" t="s">
        <v>75</v>
      </c>
      <c r="D74" s="196"/>
      <c r="E74" s="197"/>
      <c r="F74" s="198"/>
      <c r="G74" s="198">
        <f>SUM(G75:G82)</f>
        <v>0</v>
      </c>
    </row>
    <row r="75" spans="1:7" ht="12.75">
      <c r="A75" s="183">
        <v>30</v>
      </c>
      <c r="B75" s="183" t="s">
        <v>290</v>
      </c>
      <c r="C75" s="184" t="s">
        <v>291</v>
      </c>
      <c r="D75" s="185" t="s">
        <v>153</v>
      </c>
      <c r="E75" s="186">
        <v>24.4695</v>
      </c>
      <c r="F75" s="187"/>
      <c r="G75" s="187">
        <f>F75*E75</f>
        <v>0</v>
      </c>
    </row>
    <row r="76" spans="1:7" ht="12.75">
      <c r="A76" s="183"/>
      <c r="B76" s="183"/>
      <c r="C76" s="191" t="s">
        <v>549</v>
      </c>
      <c r="D76" s="192"/>
      <c r="E76" s="193">
        <v>24.4695</v>
      </c>
      <c r="F76" s="187"/>
      <c r="G76" s="187">
        <f>F76*E76</f>
        <v>0</v>
      </c>
    </row>
    <row r="77" spans="1:7" ht="22.5">
      <c r="A77" s="183">
        <v>31</v>
      </c>
      <c r="B77" s="183" t="s">
        <v>302</v>
      </c>
      <c r="C77" s="184" t="s">
        <v>303</v>
      </c>
      <c r="D77" s="185" t="s">
        <v>148</v>
      </c>
      <c r="E77" s="186">
        <v>20.351</v>
      </c>
      <c r="F77" s="187"/>
      <c r="G77" s="187">
        <f>F77*E77</f>
        <v>0</v>
      </c>
    </row>
    <row r="78" spans="1:7" ht="12.75">
      <c r="A78" s="183"/>
      <c r="B78" s="183"/>
      <c r="C78" s="191" t="s">
        <v>550</v>
      </c>
      <c r="D78" s="192"/>
      <c r="E78" s="193">
        <v>20.351</v>
      </c>
      <c r="F78" s="187"/>
      <c r="G78" s="187">
        <f>F78*E78</f>
        <v>0</v>
      </c>
    </row>
    <row r="79" spans="1:7" ht="22.5">
      <c r="A79" s="183">
        <v>32</v>
      </c>
      <c r="B79" s="183" t="s">
        <v>304</v>
      </c>
      <c r="C79" s="184" t="s">
        <v>305</v>
      </c>
      <c r="D79" s="185" t="s">
        <v>148</v>
      </c>
      <c r="E79" s="186">
        <v>20.351</v>
      </c>
      <c r="F79" s="187"/>
      <c r="G79" s="187">
        <f>F79*E79</f>
        <v>0</v>
      </c>
    </row>
    <row r="80" spans="1:7" ht="22.5">
      <c r="A80" s="183">
        <v>33</v>
      </c>
      <c r="B80" s="183" t="s">
        <v>306</v>
      </c>
      <c r="C80" s="184" t="s">
        <v>307</v>
      </c>
      <c r="D80" s="185" t="s">
        <v>148</v>
      </c>
      <c r="E80" s="186">
        <v>172.9835</v>
      </c>
      <c r="F80" s="187"/>
      <c r="G80" s="187">
        <f>F80*E80</f>
        <v>0</v>
      </c>
    </row>
    <row r="81" spans="1:7" ht="12.75">
      <c r="A81" s="183"/>
      <c r="B81" s="183"/>
      <c r="C81" s="191" t="s">
        <v>551</v>
      </c>
      <c r="D81" s="192"/>
      <c r="E81" s="193">
        <v>172.9835</v>
      </c>
      <c r="F81" s="187"/>
      <c r="G81" s="187">
        <f>F81*E81</f>
        <v>0</v>
      </c>
    </row>
    <row r="82" spans="1:7" ht="22.5">
      <c r="A82" s="183">
        <v>34</v>
      </c>
      <c r="B82" s="183" t="s">
        <v>309</v>
      </c>
      <c r="C82" s="184" t="s">
        <v>310</v>
      </c>
      <c r="D82" s="185" t="s">
        <v>148</v>
      </c>
      <c r="E82" s="186">
        <v>20.351</v>
      </c>
      <c r="F82" s="187"/>
      <c r="G82" s="187">
        <f>F82*E82</f>
        <v>0</v>
      </c>
    </row>
    <row r="83" spans="1:7" ht="12.75">
      <c r="A83" s="194" t="s">
        <v>133</v>
      </c>
      <c r="B83" s="194" t="s">
        <v>76</v>
      </c>
      <c r="C83" s="195" t="s">
        <v>77</v>
      </c>
      <c r="D83" s="196"/>
      <c r="E83" s="197"/>
      <c r="F83" s="198"/>
      <c r="G83" s="198">
        <f>G84</f>
        <v>0</v>
      </c>
    </row>
    <row r="84" spans="1:7" ht="22.5">
      <c r="A84" s="183">
        <v>35</v>
      </c>
      <c r="B84" s="183" t="s">
        <v>311</v>
      </c>
      <c r="C84" s="184" t="s">
        <v>312</v>
      </c>
      <c r="D84" s="185" t="s">
        <v>148</v>
      </c>
      <c r="E84" s="186">
        <v>22.71</v>
      </c>
      <c r="F84" s="187"/>
      <c r="G84" s="187">
        <f>F84*E84</f>
        <v>0</v>
      </c>
    </row>
    <row r="85" spans="1:7" ht="22.5">
      <c r="A85" s="183"/>
      <c r="B85" s="183"/>
      <c r="C85" s="191" t="s">
        <v>552</v>
      </c>
      <c r="D85" s="192"/>
      <c r="E85" s="193">
        <v>22.71</v>
      </c>
      <c r="F85" s="187"/>
      <c r="G85" s="187"/>
    </row>
    <row r="86" spans="1:7" ht="12.75">
      <c r="A86" s="194" t="s">
        <v>133</v>
      </c>
      <c r="B86" s="194" t="s">
        <v>89</v>
      </c>
      <c r="C86" s="195" t="s">
        <v>90</v>
      </c>
      <c r="D86" s="196"/>
      <c r="E86" s="197"/>
      <c r="F86" s="198"/>
      <c r="G86" s="198">
        <f>SUM(G87:G96)</f>
        <v>0</v>
      </c>
    </row>
    <row r="87" spans="1:7" ht="22.5">
      <c r="A87" s="183">
        <v>36</v>
      </c>
      <c r="B87" s="183" t="s">
        <v>345</v>
      </c>
      <c r="C87" s="184" t="s">
        <v>346</v>
      </c>
      <c r="D87" s="185" t="s">
        <v>153</v>
      </c>
      <c r="E87" s="186">
        <v>17.46</v>
      </c>
      <c r="F87" s="187"/>
      <c r="G87" s="187">
        <f>F87*E87</f>
        <v>0</v>
      </c>
    </row>
    <row r="88" spans="1:7" ht="12.75">
      <c r="A88" s="183"/>
      <c r="B88" s="183"/>
      <c r="C88" s="191" t="s">
        <v>553</v>
      </c>
      <c r="D88" s="192"/>
      <c r="E88" s="193">
        <v>17.46</v>
      </c>
      <c r="F88" s="187"/>
      <c r="G88" s="187">
        <f>F88*E88</f>
        <v>0</v>
      </c>
    </row>
    <row r="89" spans="1:7" ht="12.75">
      <c r="A89" s="183">
        <v>37</v>
      </c>
      <c r="B89" s="183" t="s">
        <v>348</v>
      </c>
      <c r="C89" s="184" t="s">
        <v>349</v>
      </c>
      <c r="D89" s="185" t="s">
        <v>153</v>
      </c>
      <c r="E89" s="186">
        <v>2.9</v>
      </c>
      <c r="F89" s="187"/>
      <c r="G89" s="187">
        <f>F89*E89</f>
        <v>0</v>
      </c>
    </row>
    <row r="90" spans="1:7" ht="12.75">
      <c r="A90" s="183"/>
      <c r="B90" s="183"/>
      <c r="C90" s="191" t="s">
        <v>508</v>
      </c>
      <c r="D90" s="192"/>
      <c r="E90" s="193">
        <v>2.9</v>
      </c>
      <c r="F90" s="187"/>
      <c r="G90" s="187">
        <f>F90*E90</f>
        <v>0</v>
      </c>
    </row>
    <row r="91" spans="1:7" ht="22.5">
      <c r="A91" s="183">
        <v>38</v>
      </c>
      <c r="B91" s="183" t="s">
        <v>350</v>
      </c>
      <c r="C91" s="184" t="s">
        <v>351</v>
      </c>
      <c r="D91" s="185" t="s">
        <v>153</v>
      </c>
      <c r="E91" s="186">
        <v>2.9</v>
      </c>
      <c r="F91" s="187"/>
      <c r="G91" s="187">
        <f>F91*E91</f>
        <v>0</v>
      </c>
    </row>
    <row r="92" spans="1:7" ht="22.5">
      <c r="A92" s="183">
        <v>39</v>
      </c>
      <c r="B92" s="183" t="s">
        <v>352</v>
      </c>
      <c r="C92" s="184" t="s">
        <v>353</v>
      </c>
      <c r="D92" s="185" t="s">
        <v>164</v>
      </c>
      <c r="E92" s="186">
        <v>1.8</v>
      </c>
      <c r="F92" s="187"/>
      <c r="G92" s="187">
        <f>F92*E92</f>
        <v>0</v>
      </c>
    </row>
    <row r="93" spans="1:7" ht="12.75">
      <c r="A93" s="183"/>
      <c r="B93" s="183"/>
      <c r="C93" s="191" t="s">
        <v>554</v>
      </c>
      <c r="D93" s="192"/>
      <c r="E93" s="193">
        <v>1.8</v>
      </c>
      <c r="F93" s="187"/>
      <c r="G93" s="187">
        <f>F93*E93</f>
        <v>0</v>
      </c>
    </row>
    <row r="94" spans="1:7" ht="22.5">
      <c r="A94" s="183">
        <v>40</v>
      </c>
      <c r="B94" s="183" t="s">
        <v>355</v>
      </c>
      <c r="C94" s="184" t="s">
        <v>356</v>
      </c>
      <c r="D94" s="185" t="s">
        <v>164</v>
      </c>
      <c r="E94" s="186">
        <v>1.8</v>
      </c>
      <c r="F94" s="187"/>
      <c r="G94" s="187">
        <f>F94*E94</f>
        <v>0</v>
      </c>
    </row>
    <row r="95" spans="1:7" ht="12.75">
      <c r="A95" s="183">
        <v>41</v>
      </c>
      <c r="B95" s="183" t="s">
        <v>357</v>
      </c>
      <c r="C95" s="184" t="s">
        <v>358</v>
      </c>
      <c r="D95" s="185" t="s">
        <v>153</v>
      </c>
      <c r="E95" s="186">
        <v>3.5</v>
      </c>
      <c r="F95" s="187"/>
      <c r="G95" s="187">
        <f>F95*E95</f>
        <v>0</v>
      </c>
    </row>
    <row r="96" spans="1:7" ht="22.5">
      <c r="A96" s="183">
        <v>42</v>
      </c>
      <c r="B96" s="183" t="s">
        <v>555</v>
      </c>
      <c r="C96" s="184" t="s">
        <v>556</v>
      </c>
      <c r="D96" s="185" t="s">
        <v>148</v>
      </c>
      <c r="E96" s="186">
        <v>0.2</v>
      </c>
      <c r="F96" s="187"/>
      <c r="G96" s="187">
        <f>F96*E96</f>
        <v>0</v>
      </c>
    </row>
    <row r="97" spans="1:7" ht="12.75">
      <c r="A97" s="194" t="s">
        <v>133</v>
      </c>
      <c r="B97" s="194" t="s">
        <v>91</v>
      </c>
      <c r="C97" s="195" t="s">
        <v>92</v>
      </c>
      <c r="D97" s="196"/>
      <c r="E97" s="197"/>
      <c r="F97" s="198"/>
      <c r="G97" s="198">
        <f>SUM(G98:G115)</f>
        <v>0</v>
      </c>
    </row>
    <row r="98" spans="1:7" ht="22.5">
      <c r="A98" s="183">
        <v>43</v>
      </c>
      <c r="B98" s="183" t="s">
        <v>363</v>
      </c>
      <c r="C98" s="184" t="s">
        <v>364</v>
      </c>
      <c r="D98" s="185" t="s">
        <v>164</v>
      </c>
      <c r="E98" s="186">
        <v>46.68</v>
      </c>
      <c r="F98" s="187"/>
      <c r="G98" s="187">
        <f>F98*E98</f>
        <v>0</v>
      </c>
    </row>
    <row r="99" spans="1:7" ht="12.75">
      <c r="A99" s="183"/>
      <c r="B99" s="183"/>
      <c r="C99" s="191" t="s">
        <v>557</v>
      </c>
      <c r="D99" s="192"/>
      <c r="E99" s="193">
        <v>20.02</v>
      </c>
      <c r="F99" s="187"/>
      <c r="G99" s="187">
        <f>F99*E99</f>
        <v>0</v>
      </c>
    </row>
    <row r="100" spans="1:7" ht="12.75">
      <c r="A100" s="183"/>
      <c r="B100" s="183"/>
      <c r="C100" s="191" t="s">
        <v>558</v>
      </c>
      <c r="D100" s="192"/>
      <c r="E100" s="193">
        <v>13.89</v>
      </c>
      <c r="F100" s="187"/>
      <c r="G100" s="187">
        <f>F100*E100</f>
        <v>0</v>
      </c>
    </row>
    <row r="101" spans="1:7" ht="12.75">
      <c r="A101" s="183"/>
      <c r="B101" s="183"/>
      <c r="C101" s="191" t="s">
        <v>559</v>
      </c>
      <c r="D101" s="192"/>
      <c r="E101" s="193">
        <v>12.77</v>
      </c>
      <c r="F101" s="187"/>
      <c r="G101" s="187">
        <f>F101*E101</f>
        <v>0</v>
      </c>
    </row>
    <row r="102" spans="1:7" ht="22.5">
      <c r="A102" s="183">
        <v>44</v>
      </c>
      <c r="B102" s="183" t="s">
        <v>373</v>
      </c>
      <c r="C102" s="184" t="s">
        <v>374</v>
      </c>
      <c r="D102" s="185" t="s">
        <v>153</v>
      </c>
      <c r="E102" s="186">
        <v>46.65</v>
      </c>
      <c r="F102" s="187"/>
      <c r="G102" s="187">
        <f>F102*E102</f>
        <v>0</v>
      </c>
    </row>
    <row r="103" spans="1:7" ht="12.75">
      <c r="A103" s="183"/>
      <c r="B103" s="183"/>
      <c r="C103" s="191" t="s">
        <v>560</v>
      </c>
      <c r="D103" s="192"/>
      <c r="E103" s="193">
        <v>46.65</v>
      </c>
      <c r="F103" s="187"/>
      <c r="G103" s="187">
        <f>F103*E103</f>
        <v>0</v>
      </c>
    </row>
    <row r="104" spans="1:7" ht="33.75">
      <c r="A104" s="183">
        <v>45</v>
      </c>
      <c r="B104" s="183" t="s">
        <v>561</v>
      </c>
      <c r="C104" s="184" t="s">
        <v>562</v>
      </c>
      <c r="D104" s="185" t="s">
        <v>164</v>
      </c>
      <c r="E104" s="186">
        <v>70.175</v>
      </c>
      <c r="F104" s="187"/>
      <c r="G104" s="187">
        <f>F104*E104</f>
        <v>0</v>
      </c>
    </row>
    <row r="105" spans="1:7" ht="33.75">
      <c r="A105" s="183"/>
      <c r="B105" s="183"/>
      <c r="C105" s="191" t="s">
        <v>563</v>
      </c>
      <c r="D105" s="192"/>
      <c r="E105" s="193">
        <v>26.39</v>
      </c>
      <c r="F105" s="187"/>
      <c r="G105" s="187">
        <f>F105*E105</f>
        <v>0</v>
      </c>
    </row>
    <row r="106" spans="1:7" ht="12.75">
      <c r="A106" s="183"/>
      <c r="B106" s="183"/>
      <c r="C106" s="191" t="s">
        <v>564</v>
      </c>
      <c r="D106" s="192"/>
      <c r="E106" s="193">
        <v>12.74</v>
      </c>
      <c r="F106" s="187"/>
      <c r="G106" s="187">
        <f>F106*E106</f>
        <v>0</v>
      </c>
    </row>
    <row r="107" spans="1:7" ht="22.5">
      <c r="A107" s="183"/>
      <c r="B107" s="183"/>
      <c r="C107" s="191" t="s">
        <v>565</v>
      </c>
      <c r="D107" s="192"/>
      <c r="E107" s="193">
        <v>6.795</v>
      </c>
      <c r="F107" s="187"/>
      <c r="G107" s="187">
        <f>F107*E107</f>
        <v>0</v>
      </c>
    </row>
    <row r="108" spans="1:7" ht="12.75">
      <c r="A108" s="183"/>
      <c r="B108" s="183"/>
      <c r="C108" s="191" t="s">
        <v>566</v>
      </c>
      <c r="D108" s="192"/>
      <c r="E108" s="193">
        <v>11.68</v>
      </c>
      <c r="F108" s="187"/>
      <c r="G108" s="187">
        <f>F108*E108</f>
        <v>0</v>
      </c>
    </row>
    <row r="109" spans="1:7" ht="12.75">
      <c r="A109" s="183"/>
      <c r="B109" s="183"/>
      <c r="C109" s="191" t="s">
        <v>567</v>
      </c>
      <c r="D109" s="192"/>
      <c r="E109" s="193">
        <v>12.57</v>
      </c>
      <c r="F109" s="187"/>
      <c r="G109" s="187">
        <f>F109*E109</f>
        <v>0</v>
      </c>
    </row>
    <row r="110" spans="1:7" ht="12.75">
      <c r="A110" s="183">
        <v>46</v>
      </c>
      <c r="B110" s="183" t="s">
        <v>385</v>
      </c>
      <c r="C110" s="184" t="s">
        <v>386</v>
      </c>
      <c r="D110" s="185" t="s">
        <v>164</v>
      </c>
      <c r="E110" s="186">
        <v>75</v>
      </c>
      <c r="F110" s="187"/>
      <c r="G110" s="187">
        <f>F110*E110</f>
        <v>0</v>
      </c>
    </row>
    <row r="111" spans="1:7" ht="33.75">
      <c r="A111" s="183">
        <v>79</v>
      </c>
      <c r="B111" s="183" t="s">
        <v>393</v>
      </c>
      <c r="C111" s="184" t="s">
        <v>394</v>
      </c>
      <c r="D111" s="185" t="s">
        <v>153</v>
      </c>
      <c r="E111" s="186">
        <f>E112</f>
        <v>61.05</v>
      </c>
      <c r="F111" s="187"/>
      <c r="G111" s="187">
        <f>F111*E111</f>
        <v>0</v>
      </c>
    </row>
    <row r="112" spans="1:7" ht="12.75">
      <c r="A112" s="183"/>
      <c r="B112" s="183"/>
      <c r="C112" s="191" t="s">
        <v>568</v>
      </c>
      <c r="D112" s="192"/>
      <c r="E112" s="191">
        <f>17.15+3.1+11.65+8.7+9.35+11.1</f>
        <v>61.05</v>
      </c>
      <c r="F112" s="187"/>
      <c r="G112" s="187">
        <f>F112*E112</f>
        <v>0</v>
      </c>
    </row>
    <row r="113" spans="1:7" ht="12.75">
      <c r="A113" s="183">
        <v>48</v>
      </c>
      <c r="B113" s="183" t="s">
        <v>389</v>
      </c>
      <c r="C113" s="184" t="s">
        <v>390</v>
      </c>
      <c r="D113" s="185" t="s">
        <v>153</v>
      </c>
      <c r="E113" s="186">
        <v>65</v>
      </c>
      <c r="F113" s="187"/>
      <c r="G113" s="187">
        <f>F113*E113</f>
        <v>0</v>
      </c>
    </row>
    <row r="114" spans="1:7" ht="22.5">
      <c r="A114" s="183" t="s">
        <v>569</v>
      </c>
      <c r="B114" s="183" t="s">
        <v>171</v>
      </c>
      <c r="C114" s="184" t="s">
        <v>407</v>
      </c>
      <c r="D114" s="185" t="s">
        <v>164</v>
      </c>
      <c r="E114" s="186">
        <v>3.5</v>
      </c>
      <c r="F114" s="187"/>
      <c r="G114" s="187">
        <f>F114*E114</f>
        <v>0</v>
      </c>
    </row>
    <row r="115" spans="1:7" ht="22.5">
      <c r="A115" s="183">
        <v>49</v>
      </c>
      <c r="B115" s="183" t="s">
        <v>570</v>
      </c>
      <c r="C115" s="184" t="s">
        <v>571</v>
      </c>
      <c r="D115" s="185" t="s">
        <v>148</v>
      </c>
      <c r="E115" s="186">
        <v>1</v>
      </c>
      <c r="F115" s="187"/>
      <c r="G115" s="187">
        <f>F115*E115</f>
        <v>0</v>
      </c>
    </row>
    <row r="116" spans="1:7" ht="12.75">
      <c r="A116" s="194" t="s">
        <v>133</v>
      </c>
      <c r="B116" s="194" t="s">
        <v>93</v>
      </c>
      <c r="C116" s="195" t="s">
        <v>94</v>
      </c>
      <c r="D116" s="196"/>
      <c r="E116" s="197"/>
      <c r="F116" s="198"/>
      <c r="G116" s="198">
        <f>SUM(G117:G123)</f>
        <v>0</v>
      </c>
    </row>
    <row r="117" spans="1:7" ht="22.5">
      <c r="A117" s="183">
        <v>50</v>
      </c>
      <c r="B117" s="183" t="s">
        <v>410</v>
      </c>
      <c r="C117" s="184" t="s">
        <v>411</v>
      </c>
      <c r="D117" s="185" t="s">
        <v>153</v>
      </c>
      <c r="E117" s="186">
        <v>10.375</v>
      </c>
      <c r="F117" s="187"/>
      <c r="G117" s="187">
        <f>F117*E117</f>
        <v>0</v>
      </c>
    </row>
    <row r="118" spans="1:7" ht="12.75">
      <c r="A118" s="183">
        <v>51</v>
      </c>
      <c r="B118" s="183" t="s">
        <v>421</v>
      </c>
      <c r="C118" s="184" t="s">
        <v>422</v>
      </c>
      <c r="D118" s="185" t="s">
        <v>153</v>
      </c>
      <c r="E118" s="186">
        <v>10.375</v>
      </c>
      <c r="F118" s="187"/>
      <c r="G118" s="187">
        <f>F118*E118</f>
        <v>0</v>
      </c>
    </row>
    <row r="119" spans="1:7" ht="12.75">
      <c r="A119" s="183">
        <v>52</v>
      </c>
      <c r="B119" s="183" t="s">
        <v>427</v>
      </c>
      <c r="C119" s="202" t="s">
        <v>572</v>
      </c>
      <c r="D119" s="185" t="s">
        <v>153</v>
      </c>
      <c r="E119" s="186">
        <v>10.375</v>
      </c>
      <c r="F119" s="187"/>
      <c r="G119" s="187">
        <f>F119*E119</f>
        <v>0</v>
      </c>
    </row>
    <row r="120" spans="1:7" ht="12.75">
      <c r="A120" s="183" t="s">
        <v>573</v>
      </c>
      <c r="B120" s="201" t="s">
        <v>574</v>
      </c>
      <c r="C120" s="184" t="s">
        <v>575</v>
      </c>
      <c r="D120" s="185" t="s">
        <v>153</v>
      </c>
      <c r="E120" s="186">
        <v>12</v>
      </c>
      <c r="F120" s="187"/>
      <c r="G120" s="187">
        <f>F120*E120</f>
        <v>0</v>
      </c>
    </row>
    <row r="121" spans="1:7" ht="12.75">
      <c r="A121" s="183"/>
      <c r="B121" s="183"/>
      <c r="C121" s="191" t="s">
        <v>576</v>
      </c>
      <c r="D121" s="192"/>
      <c r="E121" s="193">
        <f>2.03*1*2+2.03*0.9</f>
        <v>5.887</v>
      </c>
      <c r="F121" s="187"/>
      <c r="G121" s="187"/>
    </row>
    <row r="122" spans="1:7" ht="12.75">
      <c r="A122" s="183"/>
      <c r="B122" s="183"/>
      <c r="C122" s="191" t="s">
        <v>577</v>
      </c>
      <c r="D122" s="192"/>
      <c r="E122" s="193">
        <f>1.2*(1.72+1.72-0.6+0.9)</f>
        <v>4.488</v>
      </c>
      <c r="F122" s="187"/>
      <c r="G122" s="187"/>
    </row>
    <row r="123" spans="1:7" ht="22.5">
      <c r="A123" s="183">
        <v>54</v>
      </c>
      <c r="B123" s="183" t="s">
        <v>578</v>
      </c>
      <c r="C123" s="184" t="s">
        <v>579</v>
      </c>
      <c r="D123" s="185" t="s">
        <v>148</v>
      </c>
      <c r="E123" s="186">
        <v>0.122</v>
      </c>
      <c r="F123" s="187"/>
      <c r="G123" s="187">
        <f>F123*E123</f>
        <v>0</v>
      </c>
    </row>
    <row r="124" spans="1:7" ht="12.75">
      <c r="A124" s="194" t="s">
        <v>133</v>
      </c>
      <c r="B124" s="194" t="s">
        <v>95</v>
      </c>
      <c r="C124" s="195" t="s">
        <v>96</v>
      </c>
      <c r="D124" s="196"/>
      <c r="E124" s="197"/>
      <c r="F124" s="198"/>
      <c r="G124" s="198">
        <f>SUM(G125:G145)</f>
        <v>0</v>
      </c>
    </row>
    <row r="125" spans="1:7" ht="12.75">
      <c r="A125" s="183">
        <v>55</v>
      </c>
      <c r="B125" s="183" t="s">
        <v>432</v>
      </c>
      <c r="C125" s="184" t="s">
        <v>433</v>
      </c>
      <c r="D125" s="185" t="s">
        <v>153</v>
      </c>
      <c r="E125" s="186">
        <v>280.01275</v>
      </c>
      <c r="F125" s="187"/>
      <c r="G125" s="187">
        <f>F125*E125</f>
        <v>0</v>
      </c>
    </row>
    <row r="126" spans="1:7" ht="22.5">
      <c r="A126" s="183"/>
      <c r="B126" s="183"/>
      <c r="C126" s="191" t="s">
        <v>580</v>
      </c>
      <c r="D126" s="192"/>
      <c r="E126" s="193">
        <v>63.95</v>
      </c>
      <c r="F126" s="187"/>
      <c r="G126" s="187">
        <f>F126*E126</f>
        <v>0</v>
      </c>
    </row>
    <row r="127" spans="1:7" ht="12.75">
      <c r="A127" s="183"/>
      <c r="B127" s="183"/>
      <c r="C127" s="191" t="s">
        <v>581</v>
      </c>
      <c r="D127" s="192"/>
      <c r="E127" s="193">
        <v>37.0425</v>
      </c>
      <c r="F127" s="187"/>
      <c r="G127" s="187">
        <f>F127*E127</f>
        <v>0</v>
      </c>
    </row>
    <row r="128" spans="1:7" ht="12.75">
      <c r="A128" s="183"/>
      <c r="B128" s="183"/>
      <c r="C128" s="191" t="s">
        <v>582</v>
      </c>
      <c r="D128" s="192"/>
      <c r="E128" s="193">
        <v>34.595</v>
      </c>
      <c r="F128" s="187"/>
      <c r="G128" s="187">
        <f>F128*E128</f>
        <v>0</v>
      </c>
    </row>
    <row r="129" spans="1:7" ht="22.5">
      <c r="A129" s="183"/>
      <c r="B129" s="183"/>
      <c r="C129" s="191" t="s">
        <v>583</v>
      </c>
      <c r="D129" s="192"/>
      <c r="E129" s="193">
        <v>34.0175</v>
      </c>
      <c r="F129" s="187"/>
      <c r="G129" s="187">
        <f>F129*E129</f>
        <v>0</v>
      </c>
    </row>
    <row r="130" spans="1:7" ht="12.75">
      <c r="A130" s="183"/>
      <c r="B130" s="183"/>
      <c r="C130" s="191" t="s">
        <v>584</v>
      </c>
      <c r="D130" s="192"/>
      <c r="E130" s="193">
        <v>39.71</v>
      </c>
      <c r="F130" s="187"/>
      <c r="G130" s="187">
        <f>F130*E130</f>
        <v>0</v>
      </c>
    </row>
    <row r="131" spans="1:7" ht="12.75">
      <c r="A131" s="183"/>
      <c r="B131" s="183"/>
      <c r="C131" s="191" t="s">
        <v>585</v>
      </c>
      <c r="D131" s="192"/>
      <c r="E131" s="193">
        <v>19.3875</v>
      </c>
      <c r="F131" s="187"/>
      <c r="G131" s="187">
        <f>F131*E131</f>
        <v>0</v>
      </c>
    </row>
    <row r="132" spans="1:7" ht="12.75">
      <c r="A132" s="183"/>
      <c r="B132" s="183"/>
      <c r="C132" s="191" t="s">
        <v>586</v>
      </c>
      <c r="D132" s="192"/>
      <c r="E132" s="193">
        <v>4.95</v>
      </c>
      <c r="F132" s="187"/>
      <c r="G132" s="187">
        <f>F132*E132</f>
        <v>0</v>
      </c>
    </row>
    <row r="133" spans="1:7" ht="12.75">
      <c r="A133" s="183"/>
      <c r="B133" s="183"/>
      <c r="C133" s="191" t="s">
        <v>587</v>
      </c>
      <c r="D133" s="192"/>
      <c r="E133" s="193">
        <v>10.664</v>
      </c>
      <c r="F133" s="187"/>
      <c r="G133" s="187">
        <f>F133*E133</f>
        <v>0</v>
      </c>
    </row>
    <row r="134" spans="1:7" ht="22.5">
      <c r="A134" s="183"/>
      <c r="B134" s="183"/>
      <c r="C134" s="191" t="s">
        <v>588</v>
      </c>
      <c r="D134" s="192"/>
      <c r="E134" s="193">
        <v>61.69625</v>
      </c>
      <c r="F134" s="187"/>
      <c r="G134" s="187">
        <f>F134*E134</f>
        <v>0</v>
      </c>
    </row>
    <row r="135" spans="1:7" ht="12.75">
      <c r="A135" s="183"/>
      <c r="B135" s="183"/>
      <c r="C135" s="191" t="s">
        <v>589</v>
      </c>
      <c r="D135" s="192"/>
      <c r="E135" s="193">
        <v>-14.4</v>
      </c>
      <c r="F135" s="187"/>
      <c r="G135" s="187">
        <f>F135*E135</f>
        <v>-0</v>
      </c>
    </row>
    <row r="136" spans="1:7" ht="12.75">
      <c r="A136" s="183"/>
      <c r="B136" s="183"/>
      <c r="C136" s="191" t="s">
        <v>590</v>
      </c>
      <c r="D136" s="192"/>
      <c r="E136" s="193">
        <v>-8.4</v>
      </c>
      <c r="F136" s="187"/>
      <c r="G136" s="187">
        <f>F136*E136</f>
        <v>-0</v>
      </c>
    </row>
    <row r="137" spans="1:7" ht="12.75">
      <c r="A137" s="183"/>
      <c r="B137" s="183"/>
      <c r="C137" s="191" t="s">
        <v>591</v>
      </c>
      <c r="D137" s="192"/>
      <c r="E137" s="193">
        <v>-3.2</v>
      </c>
      <c r="F137" s="187"/>
      <c r="G137" s="187">
        <f>F137*E137</f>
        <v>-0</v>
      </c>
    </row>
    <row r="138" spans="1:7" ht="22.5">
      <c r="A138" s="183">
        <v>56</v>
      </c>
      <c r="B138" s="183" t="s">
        <v>460</v>
      </c>
      <c r="C138" s="184" t="s">
        <v>461</v>
      </c>
      <c r="D138" s="185" t="s">
        <v>153</v>
      </c>
      <c r="E138" s="186">
        <v>228.28775</v>
      </c>
      <c r="F138" s="187"/>
      <c r="G138" s="187">
        <f>F138*E138</f>
        <v>0</v>
      </c>
    </row>
    <row r="139" spans="1:7" ht="12.75">
      <c r="A139" s="183"/>
      <c r="B139" s="183"/>
      <c r="C139" s="191" t="s">
        <v>592</v>
      </c>
      <c r="D139" s="192"/>
      <c r="E139" s="193">
        <v>280.01275</v>
      </c>
      <c r="F139" s="187"/>
      <c r="G139" s="187">
        <f>F139*E139</f>
        <v>0</v>
      </c>
    </row>
    <row r="140" spans="1:7" ht="12.75">
      <c r="A140" s="183"/>
      <c r="B140" s="183"/>
      <c r="C140" s="191" t="s">
        <v>593</v>
      </c>
      <c r="D140" s="192"/>
      <c r="E140" s="193">
        <v>-51.725</v>
      </c>
      <c r="F140" s="187"/>
      <c r="G140" s="187">
        <f>F140*E140</f>
        <v>-0</v>
      </c>
    </row>
    <row r="141" spans="1:7" ht="22.5">
      <c r="A141" s="183">
        <v>57</v>
      </c>
      <c r="B141" s="183" t="s">
        <v>453</v>
      </c>
      <c r="C141" s="184" t="s">
        <v>454</v>
      </c>
      <c r="D141" s="185" t="s">
        <v>153</v>
      </c>
      <c r="E141" s="186">
        <v>51.725</v>
      </c>
      <c r="F141" s="187"/>
      <c r="G141" s="187">
        <f>F141*E141</f>
        <v>0</v>
      </c>
    </row>
    <row r="142" spans="1:7" ht="22.5">
      <c r="A142" s="183"/>
      <c r="B142" s="183"/>
      <c r="C142" s="191" t="s">
        <v>594</v>
      </c>
      <c r="D142" s="192"/>
      <c r="E142" s="193">
        <v>61.325</v>
      </c>
      <c r="F142" s="187"/>
      <c r="G142" s="187">
        <f>F142*E142</f>
        <v>0</v>
      </c>
    </row>
    <row r="143" spans="1:7" ht="12.75">
      <c r="A143" s="183"/>
      <c r="B143" s="183"/>
      <c r="C143" s="191" t="s">
        <v>595</v>
      </c>
      <c r="D143" s="192"/>
      <c r="E143" s="193">
        <v>-6</v>
      </c>
      <c r="F143" s="187"/>
      <c r="G143" s="187">
        <f>F143*E143</f>
        <v>-0</v>
      </c>
    </row>
    <row r="144" spans="1:7" ht="12.75">
      <c r="A144" s="183"/>
      <c r="B144" s="183"/>
      <c r="C144" s="191" t="s">
        <v>596</v>
      </c>
      <c r="D144" s="192"/>
      <c r="E144" s="193">
        <v>-3.6</v>
      </c>
      <c r="F144" s="187"/>
      <c r="G144" s="187">
        <f>F144*E144</f>
        <v>-0</v>
      </c>
    </row>
    <row r="145" spans="1:7" ht="22.5">
      <c r="A145" s="183">
        <v>58</v>
      </c>
      <c r="B145" s="183" t="s">
        <v>464</v>
      </c>
      <c r="C145" s="184" t="s">
        <v>465</v>
      </c>
      <c r="D145" s="185" t="s">
        <v>153</v>
      </c>
      <c r="E145" s="186">
        <v>30</v>
      </c>
      <c r="F145" s="187"/>
      <c r="G145" s="187">
        <f>F145*E145</f>
        <v>0</v>
      </c>
    </row>
    <row r="146" spans="1:7" ht="12.75">
      <c r="A146" s="194" t="s">
        <v>133</v>
      </c>
      <c r="B146" s="194" t="s">
        <v>97</v>
      </c>
      <c r="C146" s="195" t="s">
        <v>98</v>
      </c>
      <c r="D146" s="196"/>
      <c r="E146" s="197"/>
      <c r="F146" s="198"/>
      <c r="G146" s="198">
        <f>SUM(G147:G152)</f>
        <v>0</v>
      </c>
    </row>
    <row r="147" spans="1:7" ht="22.5">
      <c r="A147" s="183">
        <v>59</v>
      </c>
      <c r="B147" s="183" t="s">
        <v>171</v>
      </c>
      <c r="C147" s="184" t="s">
        <v>468</v>
      </c>
      <c r="D147" s="185" t="s">
        <v>275</v>
      </c>
      <c r="E147" s="186">
        <v>1</v>
      </c>
      <c r="F147" s="187"/>
      <c r="G147" s="187">
        <f>F147*E147</f>
        <v>0</v>
      </c>
    </row>
    <row r="148" spans="1:7" ht="45">
      <c r="A148" s="183">
        <v>60</v>
      </c>
      <c r="B148" s="183" t="s">
        <v>171</v>
      </c>
      <c r="C148" s="184" t="s">
        <v>597</v>
      </c>
      <c r="D148" s="185" t="s">
        <v>275</v>
      </c>
      <c r="E148" s="186">
        <v>1</v>
      </c>
      <c r="F148" s="187"/>
      <c r="G148" s="187">
        <f>F148*E148</f>
        <v>0</v>
      </c>
    </row>
    <row r="149" spans="1:7" ht="33.75">
      <c r="A149" s="183">
        <v>61</v>
      </c>
      <c r="B149" s="183" t="s">
        <v>171</v>
      </c>
      <c r="C149" s="184" t="s">
        <v>470</v>
      </c>
      <c r="D149" s="185" t="s">
        <v>275</v>
      </c>
      <c r="E149" s="186">
        <v>1</v>
      </c>
      <c r="F149" s="187"/>
      <c r="G149" s="187">
        <f>F149*E149</f>
        <v>0</v>
      </c>
    </row>
    <row r="150" spans="1:7" ht="33.75">
      <c r="A150" s="183">
        <v>62</v>
      </c>
      <c r="B150" s="183" t="s">
        <v>171</v>
      </c>
      <c r="C150" s="184" t="s">
        <v>598</v>
      </c>
      <c r="D150" s="185" t="s">
        <v>275</v>
      </c>
      <c r="E150" s="186">
        <v>1</v>
      </c>
      <c r="F150" s="187"/>
      <c r="G150" s="187">
        <f>F150*E150</f>
        <v>0</v>
      </c>
    </row>
    <row r="151" spans="1:7" ht="22.5">
      <c r="A151" s="183" t="s">
        <v>599</v>
      </c>
      <c r="B151" s="183" t="s">
        <v>171</v>
      </c>
      <c r="C151" s="184" t="s">
        <v>476</v>
      </c>
      <c r="D151" s="185" t="s">
        <v>275</v>
      </c>
      <c r="E151" s="186">
        <v>1</v>
      </c>
      <c r="F151" s="187"/>
      <c r="G151" s="187">
        <f>F151*E151</f>
        <v>0</v>
      </c>
    </row>
    <row r="152" spans="1:7" ht="22.5">
      <c r="A152" s="183">
        <v>63</v>
      </c>
      <c r="B152" s="183" t="s">
        <v>171</v>
      </c>
      <c r="C152" s="184" t="s">
        <v>477</v>
      </c>
      <c r="D152" s="185" t="s">
        <v>275</v>
      </c>
      <c r="E152" s="186">
        <v>1</v>
      </c>
      <c r="F152" s="187"/>
      <c r="G152" s="187">
        <f>F152*E152</f>
        <v>0</v>
      </c>
    </row>
    <row r="153" spans="1:7" ht="25.5">
      <c r="A153" s="194" t="s">
        <v>133</v>
      </c>
      <c r="B153" s="194" t="s">
        <v>99</v>
      </c>
      <c r="C153" s="195" t="s">
        <v>100</v>
      </c>
      <c r="D153" s="196"/>
      <c r="E153" s="197"/>
      <c r="F153" s="198"/>
      <c r="G153" s="198">
        <f>SUM(G154:G161)</f>
        <v>0</v>
      </c>
    </row>
    <row r="154" spans="1:7" ht="33.75">
      <c r="A154" s="183">
        <v>64</v>
      </c>
      <c r="B154" s="183" t="s">
        <v>171</v>
      </c>
      <c r="C154" s="184" t="s">
        <v>478</v>
      </c>
      <c r="D154" s="185" t="s">
        <v>275</v>
      </c>
      <c r="E154" s="186">
        <v>1</v>
      </c>
      <c r="F154" s="187"/>
      <c r="G154" s="187">
        <f>F154*E154</f>
        <v>0</v>
      </c>
    </row>
    <row r="155" spans="1:7" ht="22.5">
      <c r="A155" s="183">
        <v>65</v>
      </c>
      <c r="B155" s="183" t="s">
        <v>171</v>
      </c>
      <c r="C155" s="184" t="s">
        <v>489</v>
      </c>
      <c r="D155" s="185" t="s">
        <v>275</v>
      </c>
      <c r="E155" s="186">
        <v>1</v>
      </c>
      <c r="F155" s="187"/>
      <c r="G155" s="187">
        <f>F155*E155</f>
        <v>0</v>
      </c>
    </row>
    <row r="156" spans="1:7" ht="22.5">
      <c r="A156" s="183">
        <v>66</v>
      </c>
      <c r="B156" s="183" t="s">
        <v>171</v>
      </c>
      <c r="C156" s="184" t="s">
        <v>600</v>
      </c>
      <c r="D156" s="185" t="s">
        <v>275</v>
      </c>
      <c r="E156" s="186">
        <v>1</v>
      </c>
      <c r="F156" s="187"/>
      <c r="G156" s="187">
        <f>F156*E156</f>
        <v>0</v>
      </c>
    </row>
    <row r="157" spans="1:7" ht="33.75">
      <c r="A157" s="183">
        <v>67</v>
      </c>
      <c r="B157" s="183" t="s">
        <v>171</v>
      </c>
      <c r="C157" s="184" t="s">
        <v>601</v>
      </c>
      <c r="D157" s="185" t="s">
        <v>275</v>
      </c>
      <c r="E157" s="186">
        <v>3</v>
      </c>
      <c r="F157" s="187"/>
      <c r="G157" s="187">
        <f>F157*E157</f>
        <v>0</v>
      </c>
    </row>
    <row r="158" spans="1:7" ht="33.75">
      <c r="A158" s="183">
        <v>68</v>
      </c>
      <c r="B158" s="183" t="s">
        <v>171</v>
      </c>
      <c r="C158" s="184" t="s">
        <v>496</v>
      </c>
      <c r="D158" s="185" t="s">
        <v>275</v>
      </c>
      <c r="E158" s="186">
        <v>1</v>
      </c>
      <c r="F158" s="187"/>
      <c r="G158" s="187">
        <f>F158*E158</f>
        <v>0</v>
      </c>
    </row>
    <row r="159" spans="1:7" ht="33.75">
      <c r="A159" s="183">
        <v>69</v>
      </c>
      <c r="B159" s="183" t="s">
        <v>171</v>
      </c>
      <c r="C159" s="184" t="s">
        <v>602</v>
      </c>
      <c r="D159" s="185" t="s">
        <v>275</v>
      </c>
      <c r="E159" s="186">
        <v>2</v>
      </c>
      <c r="F159" s="187"/>
      <c r="G159" s="187">
        <f>F159*E159</f>
        <v>0</v>
      </c>
    </row>
    <row r="160" spans="1:7" ht="33.75">
      <c r="A160" s="183">
        <v>70</v>
      </c>
      <c r="B160" s="183" t="s">
        <v>171</v>
      </c>
      <c r="C160" s="184" t="s">
        <v>500</v>
      </c>
      <c r="D160" s="185" t="s">
        <v>275</v>
      </c>
      <c r="E160" s="186">
        <v>1</v>
      </c>
      <c r="F160" s="187"/>
      <c r="G160" s="187">
        <f>F160*E160</f>
        <v>0</v>
      </c>
    </row>
    <row r="161" spans="1:7" ht="33.75">
      <c r="A161" s="183">
        <v>71</v>
      </c>
      <c r="B161" s="183" t="s">
        <v>171</v>
      </c>
      <c r="C161" s="184" t="s">
        <v>501</v>
      </c>
      <c r="D161" s="185" t="s">
        <v>275</v>
      </c>
      <c r="E161" s="186">
        <v>1</v>
      </c>
      <c r="F161" s="187"/>
      <c r="G161" s="187">
        <f>F161*E161</f>
        <v>0</v>
      </c>
    </row>
    <row r="162" spans="1:7" ht="12.75">
      <c r="A162" s="183"/>
      <c r="B162" s="183"/>
      <c r="C162" s="184"/>
      <c r="D162" s="185"/>
      <c r="E162" s="186"/>
      <c r="F162" s="187"/>
      <c r="G162" s="187"/>
    </row>
    <row r="163" spans="1:7" ht="12.75">
      <c r="A163" s="183"/>
      <c r="B163" s="183"/>
      <c r="C163" s="184"/>
      <c r="D163" s="185"/>
      <c r="E163" s="186"/>
      <c r="F163" s="187"/>
      <c r="G163" s="187"/>
    </row>
    <row r="164" spans="1:7" ht="12.75">
      <c r="A164" s="183"/>
      <c r="B164" s="183"/>
      <c r="C164" s="184"/>
      <c r="D164" s="185"/>
      <c r="E164" s="186"/>
      <c r="F164" s="187"/>
      <c r="G164" s="187"/>
    </row>
    <row r="165" spans="1:7" ht="12.75">
      <c r="A165" s="209"/>
      <c r="B165" s="209"/>
      <c r="C165" s="219"/>
      <c r="D165" s="220"/>
      <c r="E165" s="221"/>
      <c r="F165" s="212"/>
      <c r="G165" s="212"/>
    </row>
    <row r="166" spans="1:7" ht="12.75">
      <c r="A166" s="183"/>
      <c r="B166" s="183" t="s">
        <v>502</v>
      </c>
      <c r="C166" s="191" t="s">
        <v>503</v>
      </c>
      <c r="D166" s="185"/>
      <c r="E166" s="186"/>
      <c r="F166" s="187"/>
      <c r="G166" s="187"/>
    </row>
    <row r="167" spans="1:7" ht="22.5">
      <c r="A167" s="183"/>
      <c r="B167" s="183"/>
      <c r="C167" s="191" t="s">
        <v>603</v>
      </c>
      <c r="D167" s="185"/>
      <c r="E167" s="191">
        <f>34.18+2.25+2.96+8.42+6.24+6.96+7.53+48.47+4.1+3.19</f>
        <v>124.3</v>
      </c>
      <c r="F167" s="187"/>
      <c r="G167" s="187"/>
    </row>
    <row r="168" spans="1:7" ht="12.75">
      <c r="A168" s="183"/>
      <c r="B168" s="183" t="s">
        <v>502</v>
      </c>
      <c r="C168" s="191" t="s">
        <v>505</v>
      </c>
      <c r="D168" s="192"/>
      <c r="E168" s="193"/>
      <c r="F168" s="187"/>
      <c r="G168" s="187"/>
    </row>
    <row r="169" spans="1:7" ht="22.5">
      <c r="A169" s="183"/>
      <c r="B169" s="183"/>
      <c r="C169" s="191" t="s">
        <v>506</v>
      </c>
      <c r="D169" s="192"/>
      <c r="E169" s="191">
        <f>12.72+13.03+18.44+15.7+12.34+9.58+10.89+19.82</f>
        <v>112.52</v>
      </c>
      <c r="F169" s="187"/>
      <c r="G169" s="187"/>
    </row>
    <row r="170" spans="1:7" ht="12.75">
      <c r="A170" s="183"/>
      <c r="B170" s="183" t="s">
        <v>507</v>
      </c>
      <c r="C170" s="191" t="s">
        <v>503</v>
      </c>
      <c r="D170" s="192"/>
      <c r="E170" s="193"/>
      <c r="F170" s="187"/>
      <c r="G170" s="187"/>
    </row>
    <row r="171" spans="1:7" ht="12.75">
      <c r="A171" s="183"/>
      <c r="B171" s="183"/>
      <c r="C171" s="191" t="s">
        <v>553</v>
      </c>
      <c r="D171" s="192"/>
      <c r="E171" s="191">
        <f>12.76+3+1.7</f>
        <v>17.46</v>
      </c>
      <c r="F171" s="187"/>
      <c r="G171" s="187"/>
    </row>
    <row r="172" spans="1:7" ht="12.75">
      <c r="A172" s="183"/>
      <c r="B172" s="183" t="s">
        <v>507</v>
      </c>
      <c r="C172" s="191" t="s">
        <v>505</v>
      </c>
      <c r="D172" s="192"/>
      <c r="E172" s="193"/>
      <c r="F172" s="187"/>
      <c r="G172" s="187"/>
    </row>
    <row r="173" spans="1:7" ht="12.75">
      <c r="A173" s="209"/>
      <c r="B173" s="209"/>
      <c r="C173" s="210" t="s">
        <v>560</v>
      </c>
      <c r="D173" s="211"/>
      <c r="E173" s="210">
        <f>23.78+12.43+10.44</f>
        <v>46.65</v>
      </c>
      <c r="F173" s="212"/>
      <c r="G173" s="212"/>
    </row>
  </sheetData>
  <mergeCells count="5">
    <mergeCell ref="A1:G1"/>
    <mergeCell ref="B2:F2"/>
    <mergeCell ref="B3:F3"/>
    <mergeCell ref="C4:G4"/>
    <mergeCell ref="A5:G5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L34" sqref="L34"/>
    </sheetView>
  </sheetViews>
  <sheetFormatPr defaultColWidth="9.00390625" defaultRowHeight="12.75"/>
  <cols>
    <col min="1" max="1" width="4.375" style="0" customWidth="1"/>
    <col min="2" max="2" width="12.125" style="0" customWidth="1"/>
    <col min="3" max="3" width="36.75390625" style="0" customWidth="1"/>
    <col min="4" max="4" width="5.875" style="0" customWidth="1"/>
    <col min="5" max="5" width="8.25390625" style="0" customWidth="1"/>
    <col min="6" max="1025" width="8.75390625" style="0" customWidth="1"/>
  </cols>
  <sheetData>
    <row r="1" spans="1:7" ht="15.75">
      <c r="A1" s="162" t="s">
        <v>3</v>
      </c>
      <c r="B1" s="162"/>
      <c r="C1" s="162"/>
      <c r="D1" s="162"/>
      <c r="E1" s="162"/>
      <c r="F1" s="162"/>
      <c r="G1" s="162"/>
    </row>
    <row r="2" spans="1:7" ht="12.75">
      <c r="A2" s="163" t="s">
        <v>106</v>
      </c>
      <c r="B2" s="164"/>
      <c r="C2" s="165" t="s">
        <v>5</v>
      </c>
      <c r="D2" s="165"/>
      <c r="E2" s="165"/>
      <c r="F2" s="165"/>
      <c r="G2" s="165"/>
    </row>
    <row r="3" spans="1:7" ht="12.75">
      <c r="A3" s="163" t="s">
        <v>103</v>
      </c>
      <c r="B3" s="164"/>
      <c r="C3" s="165" t="s">
        <v>604</v>
      </c>
      <c r="D3" s="165"/>
      <c r="E3" s="165"/>
      <c r="F3" s="165"/>
      <c r="G3" s="165"/>
    </row>
    <row r="4" spans="1:7" ht="12.75">
      <c r="A4" s="163" t="s">
        <v>104</v>
      </c>
      <c r="B4" s="164"/>
      <c r="C4" s="165" t="s">
        <v>605</v>
      </c>
      <c r="D4" s="165"/>
      <c r="E4" s="165"/>
      <c r="F4" s="165"/>
      <c r="G4" s="165"/>
    </row>
    <row r="5" spans="1:7" ht="15.75">
      <c r="A5" s="162"/>
      <c r="B5" s="162"/>
      <c r="C5" s="162"/>
      <c r="D5" s="162"/>
      <c r="E5" s="162"/>
      <c r="F5" s="162"/>
      <c r="G5" s="162"/>
    </row>
    <row r="6" spans="2:3" ht="12.75">
      <c r="B6" s="161"/>
      <c r="C6" s="161"/>
    </row>
    <row r="7" spans="1:7" ht="12.75">
      <c r="A7" s="172" t="s">
        <v>113</v>
      </c>
      <c r="B7" s="173" t="s">
        <v>114</v>
      </c>
      <c r="C7" s="173" t="s">
        <v>115</v>
      </c>
      <c r="D7" s="172" t="s">
        <v>116</v>
      </c>
      <c r="E7" s="172" t="s">
        <v>117</v>
      </c>
      <c r="F7" s="174"/>
      <c r="G7" s="172"/>
    </row>
    <row r="8" spans="1:7" ht="12.75">
      <c r="A8" s="176" t="s">
        <v>133</v>
      </c>
      <c r="B8" s="177" t="s">
        <v>606</v>
      </c>
      <c r="C8" s="178" t="s">
        <v>607</v>
      </c>
      <c r="D8" s="182"/>
      <c r="E8" s="180"/>
      <c r="F8" s="181"/>
      <c r="G8" s="181">
        <f>SUM(G9:G27)</f>
        <v>0</v>
      </c>
    </row>
    <row r="9" spans="1:7" ht="12.75">
      <c r="A9" s="183">
        <v>1</v>
      </c>
      <c r="B9" s="183" t="s">
        <v>608</v>
      </c>
      <c r="C9" s="184" t="s">
        <v>609</v>
      </c>
      <c r="D9" s="188" t="s">
        <v>164</v>
      </c>
      <c r="E9" s="186">
        <v>42</v>
      </c>
      <c r="F9" s="187"/>
      <c r="G9" s="187">
        <f>F9*E9</f>
        <v>0</v>
      </c>
    </row>
    <row r="10" spans="1:7" ht="12.75">
      <c r="A10" s="183">
        <v>2</v>
      </c>
      <c r="B10" s="183" t="s">
        <v>610</v>
      </c>
      <c r="C10" s="184" t="s">
        <v>611</v>
      </c>
      <c r="D10" s="188" t="s">
        <v>164</v>
      </c>
      <c r="E10" s="186">
        <v>29</v>
      </c>
      <c r="F10" s="187"/>
      <c r="G10" s="187">
        <f>F10*E10</f>
        <v>0</v>
      </c>
    </row>
    <row r="11" spans="1:7" ht="12.75">
      <c r="A11" s="183">
        <v>3</v>
      </c>
      <c r="B11" s="183" t="s">
        <v>612</v>
      </c>
      <c r="C11" s="184" t="s">
        <v>613</v>
      </c>
      <c r="D11" s="188" t="s">
        <v>164</v>
      </c>
      <c r="E11" s="186">
        <v>2</v>
      </c>
      <c r="F11" s="187"/>
      <c r="G11" s="187">
        <f>F11*E11</f>
        <v>0</v>
      </c>
    </row>
    <row r="12" spans="1:7" ht="12.75">
      <c r="A12" s="183">
        <v>4</v>
      </c>
      <c r="B12" s="183" t="s">
        <v>614</v>
      </c>
      <c r="C12" s="184" t="s">
        <v>615</v>
      </c>
      <c r="D12" s="188" t="s">
        <v>164</v>
      </c>
      <c r="E12" s="186">
        <v>4</v>
      </c>
      <c r="F12" s="187"/>
      <c r="G12" s="187">
        <f>F12*E12</f>
        <v>0</v>
      </c>
    </row>
    <row r="13" spans="1:7" ht="12.75">
      <c r="A13" s="183">
        <v>5</v>
      </c>
      <c r="B13" s="183" t="s">
        <v>616</v>
      </c>
      <c r="C13" s="184" t="s">
        <v>617</v>
      </c>
      <c r="D13" s="188" t="s">
        <v>164</v>
      </c>
      <c r="E13" s="186">
        <v>15</v>
      </c>
      <c r="F13" s="187"/>
      <c r="G13" s="187">
        <f>F13*E13</f>
        <v>0</v>
      </c>
    </row>
    <row r="14" spans="1:7" ht="12.75">
      <c r="A14" s="183">
        <v>6</v>
      </c>
      <c r="B14" s="183" t="s">
        <v>618</v>
      </c>
      <c r="C14" s="184" t="s">
        <v>619</v>
      </c>
      <c r="D14" s="188" t="s">
        <v>164</v>
      </c>
      <c r="E14" s="186">
        <v>3</v>
      </c>
      <c r="F14" s="187"/>
      <c r="G14" s="187">
        <f>F14*E14</f>
        <v>0</v>
      </c>
    </row>
    <row r="15" spans="1:7" ht="12.75">
      <c r="A15" s="183">
        <v>7</v>
      </c>
      <c r="B15" s="183" t="s">
        <v>620</v>
      </c>
      <c r="C15" s="184" t="s">
        <v>621</v>
      </c>
      <c r="D15" s="188" t="s">
        <v>164</v>
      </c>
      <c r="E15" s="186">
        <v>18</v>
      </c>
      <c r="F15" s="187"/>
      <c r="G15" s="187">
        <f>F15*E15</f>
        <v>0</v>
      </c>
    </row>
    <row r="16" spans="1:7" ht="12.75">
      <c r="A16" s="183">
        <v>8</v>
      </c>
      <c r="B16" s="183" t="s">
        <v>622</v>
      </c>
      <c r="C16" s="184" t="s">
        <v>623</v>
      </c>
      <c r="D16" s="188" t="s">
        <v>137</v>
      </c>
      <c r="E16" s="186">
        <v>4</v>
      </c>
      <c r="F16" s="187"/>
      <c r="G16" s="187">
        <f>F16*E16</f>
        <v>0</v>
      </c>
    </row>
    <row r="17" spans="1:7" ht="12.75">
      <c r="A17" s="183">
        <v>9</v>
      </c>
      <c r="B17" s="183" t="s">
        <v>624</v>
      </c>
      <c r="C17" s="184" t="s">
        <v>625</v>
      </c>
      <c r="D17" s="188" t="s">
        <v>137</v>
      </c>
      <c r="E17" s="186">
        <v>4</v>
      </c>
      <c r="F17" s="187"/>
      <c r="G17" s="187">
        <f>F17*E17</f>
        <v>0</v>
      </c>
    </row>
    <row r="18" spans="1:7" ht="12.75">
      <c r="A18" s="183">
        <v>10</v>
      </c>
      <c r="B18" s="183" t="s">
        <v>626</v>
      </c>
      <c r="C18" s="184" t="s">
        <v>627</v>
      </c>
      <c r="D18" s="188" t="s">
        <v>137</v>
      </c>
      <c r="E18" s="186">
        <v>5</v>
      </c>
      <c r="F18" s="187"/>
      <c r="G18" s="187">
        <f>F18*E18</f>
        <v>0</v>
      </c>
    </row>
    <row r="19" spans="1:7" ht="12.75">
      <c r="A19" s="183">
        <v>11</v>
      </c>
      <c r="B19" s="183" t="s">
        <v>628</v>
      </c>
      <c r="C19" s="184" t="s">
        <v>629</v>
      </c>
      <c r="D19" s="188" t="s">
        <v>137</v>
      </c>
      <c r="E19" s="186">
        <v>3</v>
      </c>
      <c r="F19" s="187"/>
      <c r="G19" s="187">
        <f>F19*E19</f>
        <v>0</v>
      </c>
    </row>
    <row r="20" spans="1:7" ht="12.75">
      <c r="A20" s="183">
        <v>12</v>
      </c>
      <c r="B20" s="183" t="s">
        <v>630</v>
      </c>
      <c r="C20" s="184" t="s">
        <v>631</v>
      </c>
      <c r="D20" s="188" t="s">
        <v>137</v>
      </c>
      <c r="E20" s="186">
        <v>3</v>
      </c>
      <c r="F20" s="187"/>
      <c r="G20" s="187">
        <f>F20*E20</f>
        <v>0</v>
      </c>
    </row>
    <row r="21" spans="1:7" ht="12.75">
      <c r="A21" s="183">
        <v>13</v>
      </c>
      <c r="B21" s="183" t="s">
        <v>632</v>
      </c>
      <c r="C21" s="184" t="s">
        <v>633</v>
      </c>
      <c r="D21" s="188" t="s">
        <v>634</v>
      </c>
      <c r="E21" s="186">
        <v>1</v>
      </c>
      <c r="F21" s="187"/>
      <c r="G21" s="187">
        <f>F21*E21</f>
        <v>0</v>
      </c>
    </row>
    <row r="22" spans="1:7" ht="22.5">
      <c r="A22" s="183">
        <v>14</v>
      </c>
      <c r="B22" s="183" t="s">
        <v>635</v>
      </c>
      <c r="C22" s="184" t="s">
        <v>636</v>
      </c>
      <c r="D22" s="188" t="s">
        <v>164</v>
      </c>
      <c r="E22" s="186">
        <v>78</v>
      </c>
      <c r="F22" s="187"/>
      <c r="G22" s="187">
        <f>F22*E22</f>
        <v>0</v>
      </c>
    </row>
    <row r="23" spans="1:7" ht="12.75">
      <c r="A23" s="183">
        <v>15</v>
      </c>
      <c r="B23" s="183" t="s">
        <v>632</v>
      </c>
      <c r="C23" s="184" t="s">
        <v>637</v>
      </c>
      <c r="D23" s="188" t="s">
        <v>634</v>
      </c>
      <c r="E23" s="186">
        <v>3</v>
      </c>
      <c r="F23" s="187"/>
      <c r="G23" s="187">
        <f>F23*E23</f>
        <v>0</v>
      </c>
    </row>
    <row r="24" spans="1:7" ht="12.75">
      <c r="A24" s="183">
        <v>16</v>
      </c>
      <c r="B24" s="183" t="s">
        <v>632</v>
      </c>
      <c r="C24" s="184" t="s">
        <v>638</v>
      </c>
      <c r="D24" s="188" t="s">
        <v>634</v>
      </c>
      <c r="E24" s="186">
        <v>14</v>
      </c>
      <c r="F24" s="187"/>
      <c r="G24" s="187">
        <f>F24*E24</f>
        <v>0</v>
      </c>
    </row>
    <row r="25" spans="1:7" ht="12.75">
      <c r="A25" s="183">
        <v>17</v>
      </c>
      <c r="B25" s="183" t="s">
        <v>639</v>
      </c>
      <c r="C25" s="184" t="s">
        <v>640</v>
      </c>
      <c r="D25" s="188" t="s">
        <v>164</v>
      </c>
      <c r="E25" s="186">
        <v>107</v>
      </c>
      <c r="F25" s="187"/>
      <c r="G25" s="187">
        <f>F25*E25</f>
        <v>0</v>
      </c>
    </row>
    <row r="26" spans="1:7" ht="12.75">
      <c r="A26" s="183">
        <v>18</v>
      </c>
      <c r="B26" s="183" t="s">
        <v>641</v>
      </c>
      <c r="C26" s="184" t="s">
        <v>642</v>
      </c>
      <c r="D26" s="188" t="s">
        <v>148</v>
      </c>
      <c r="E26" s="186">
        <v>0.23</v>
      </c>
      <c r="F26" s="187"/>
      <c r="G26" s="187">
        <f>F26*E26</f>
        <v>0</v>
      </c>
    </row>
    <row r="27" spans="1:7" ht="12.75">
      <c r="A27" s="183">
        <v>19</v>
      </c>
      <c r="B27" s="183" t="s">
        <v>632</v>
      </c>
      <c r="C27" s="184" t="s">
        <v>643</v>
      </c>
      <c r="D27" s="188" t="s">
        <v>644</v>
      </c>
      <c r="E27" s="186">
        <v>1</v>
      </c>
      <c r="F27" s="187"/>
      <c r="G27" s="187">
        <f>F27*E27</f>
        <v>0</v>
      </c>
    </row>
    <row r="28" spans="1:7" ht="12.75">
      <c r="A28" s="194" t="s">
        <v>133</v>
      </c>
      <c r="B28" s="194" t="s">
        <v>645</v>
      </c>
      <c r="C28" s="195" t="s">
        <v>646</v>
      </c>
      <c r="D28" s="199"/>
      <c r="E28" s="197"/>
      <c r="F28" s="198"/>
      <c r="G28" s="198">
        <f>SUM(G29:G44)</f>
        <v>0</v>
      </c>
    </row>
    <row r="29" spans="1:7" ht="12.75">
      <c r="A29" s="183">
        <v>20</v>
      </c>
      <c r="B29" s="183" t="s">
        <v>647</v>
      </c>
      <c r="C29" s="184" t="s">
        <v>648</v>
      </c>
      <c r="D29" s="188" t="s">
        <v>164</v>
      </c>
      <c r="E29" s="186">
        <v>106</v>
      </c>
      <c r="F29" s="187"/>
      <c r="G29" s="187">
        <f>F29*E29</f>
        <v>0</v>
      </c>
    </row>
    <row r="30" spans="1:7" ht="12.75">
      <c r="A30" s="183">
        <v>21</v>
      </c>
      <c r="B30" s="183" t="s">
        <v>649</v>
      </c>
      <c r="C30" s="184" t="s">
        <v>650</v>
      </c>
      <c r="D30" s="188" t="s">
        <v>164</v>
      </c>
      <c r="E30" s="186">
        <v>20</v>
      </c>
      <c r="F30" s="187"/>
      <c r="G30" s="187">
        <f>F30*E30</f>
        <v>0</v>
      </c>
    </row>
    <row r="31" spans="1:7" ht="12.75">
      <c r="A31" s="183">
        <v>22</v>
      </c>
      <c r="B31" s="183" t="s">
        <v>651</v>
      </c>
      <c r="C31" s="184" t="s">
        <v>652</v>
      </c>
      <c r="D31" s="188" t="s">
        <v>164</v>
      </c>
      <c r="E31" s="186">
        <v>39</v>
      </c>
      <c r="F31" s="187"/>
      <c r="G31" s="187">
        <f>F31*E31</f>
        <v>0</v>
      </c>
    </row>
    <row r="32" spans="1:7" ht="12.75">
      <c r="A32" s="183">
        <v>23</v>
      </c>
      <c r="B32" s="183" t="s">
        <v>653</v>
      </c>
      <c r="C32" s="184" t="s">
        <v>654</v>
      </c>
      <c r="D32" s="188" t="s">
        <v>137</v>
      </c>
      <c r="E32" s="186">
        <v>25</v>
      </c>
      <c r="F32" s="187"/>
      <c r="G32" s="187">
        <f>F32*E32</f>
        <v>0</v>
      </c>
    </row>
    <row r="33" spans="1:7" ht="12.75">
      <c r="A33" s="183">
        <v>24</v>
      </c>
      <c r="B33" s="183" t="s">
        <v>632</v>
      </c>
      <c r="C33" s="184" t="s">
        <v>655</v>
      </c>
      <c r="D33" s="188" t="s">
        <v>634</v>
      </c>
      <c r="E33" s="186">
        <v>2</v>
      </c>
      <c r="F33" s="187"/>
      <c r="G33" s="187">
        <f>F33*E33</f>
        <v>0</v>
      </c>
    </row>
    <row r="34" spans="1:7" ht="12.75">
      <c r="A34" s="183">
        <v>25</v>
      </c>
      <c r="B34" s="183" t="s">
        <v>632</v>
      </c>
      <c r="C34" s="184" t="s">
        <v>656</v>
      </c>
      <c r="D34" s="188" t="s">
        <v>634</v>
      </c>
      <c r="E34" s="186">
        <v>2</v>
      </c>
      <c r="F34" s="187"/>
      <c r="G34" s="187">
        <f>F34*E34</f>
        <v>0</v>
      </c>
    </row>
    <row r="35" spans="1:7" ht="12.75">
      <c r="A35" s="183">
        <v>26</v>
      </c>
      <c r="B35" s="183" t="s">
        <v>632</v>
      </c>
      <c r="C35" s="184" t="s">
        <v>643</v>
      </c>
      <c r="D35" s="188" t="s">
        <v>644</v>
      </c>
      <c r="E35" s="186">
        <v>1</v>
      </c>
      <c r="F35" s="187"/>
      <c r="G35" s="187">
        <f>F35*E35</f>
        <v>0</v>
      </c>
    </row>
    <row r="36" spans="1:7" ht="12.75">
      <c r="A36" s="183">
        <v>27</v>
      </c>
      <c r="B36" s="183" t="s">
        <v>632</v>
      </c>
      <c r="C36" s="184" t="s">
        <v>637</v>
      </c>
      <c r="D36" s="188" t="s">
        <v>634</v>
      </c>
      <c r="E36" s="186">
        <v>1</v>
      </c>
      <c r="F36" s="187"/>
      <c r="G36" s="187">
        <f>F36*E36</f>
        <v>0</v>
      </c>
    </row>
    <row r="37" spans="1:7" ht="12.75">
      <c r="A37" s="183">
        <v>28</v>
      </c>
      <c r="B37" s="183" t="s">
        <v>632</v>
      </c>
      <c r="C37" s="184" t="s">
        <v>657</v>
      </c>
      <c r="D37" s="188" t="s">
        <v>634</v>
      </c>
      <c r="E37" s="186">
        <v>2</v>
      </c>
      <c r="F37" s="187"/>
      <c r="G37" s="187">
        <f>F37*E37</f>
        <v>0</v>
      </c>
    </row>
    <row r="38" spans="1:7" ht="22.5">
      <c r="A38" s="183">
        <v>29</v>
      </c>
      <c r="B38" s="183" t="s">
        <v>632</v>
      </c>
      <c r="C38" s="184" t="s">
        <v>658</v>
      </c>
      <c r="D38" s="188" t="s">
        <v>644</v>
      </c>
      <c r="E38" s="186">
        <v>2</v>
      </c>
      <c r="F38" s="187"/>
      <c r="G38" s="187">
        <f>F38*E38</f>
        <v>0</v>
      </c>
    </row>
    <row r="39" spans="1:7" ht="22.5">
      <c r="A39" s="183">
        <v>30</v>
      </c>
      <c r="B39" s="183" t="s">
        <v>632</v>
      </c>
      <c r="C39" s="184" t="s">
        <v>659</v>
      </c>
      <c r="D39" s="188" t="s">
        <v>660</v>
      </c>
      <c r="E39" s="186">
        <v>1</v>
      </c>
      <c r="F39" s="187"/>
      <c r="G39" s="187">
        <f>F39*E39</f>
        <v>0</v>
      </c>
    </row>
    <row r="40" spans="1:7" ht="22.5">
      <c r="A40" s="183">
        <v>31</v>
      </c>
      <c r="B40" s="183" t="s">
        <v>661</v>
      </c>
      <c r="C40" s="184" t="s">
        <v>662</v>
      </c>
      <c r="D40" s="188" t="s">
        <v>137</v>
      </c>
      <c r="E40" s="186">
        <v>1</v>
      </c>
      <c r="F40" s="187"/>
      <c r="G40" s="187">
        <f>F40*E40</f>
        <v>0</v>
      </c>
    </row>
    <row r="41" spans="1:7" ht="22.5">
      <c r="A41" s="183">
        <v>32</v>
      </c>
      <c r="B41" s="183" t="s">
        <v>663</v>
      </c>
      <c r="C41" s="184" t="s">
        <v>664</v>
      </c>
      <c r="D41" s="188" t="s">
        <v>164</v>
      </c>
      <c r="E41" s="186">
        <v>165</v>
      </c>
      <c r="F41" s="187"/>
      <c r="G41" s="187">
        <f>F41*E41</f>
        <v>0</v>
      </c>
    </row>
    <row r="42" spans="1:7" ht="12.75">
      <c r="A42" s="183">
        <v>33</v>
      </c>
      <c r="B42" s="183" t="s">
        <v>665</v>
      </c>
      <c r="C42" s="184" t="s">
        <v>666</v>
      </c>
      <c r="D42" s="188" t="s">
        <v>164</v>
      </c>
      <c r="E42" s="186">
        <v>165</v>
      </c>
      <c r="F42" s="187"/>
      <c r="G42" s="187">
        <f>F42*E42</f>
        <v>0</v>
      </c>
    </row>
    <row r="43" spans="1:7" ht="22.5">
      <c r="A43" s="183">
        <v>34</v>
      </c>
      <c r="B43" s="183" t="s">
        <v>632</v>
      </c>
      <c r="C43" s="184" t="s">
        <v>667</v>
      </c>
      <c r="D43" s="188" t="s">
        <v>164</v>
      </c>
      <c r="E43" s="186">
        <v>150</v>
      </c>
      <c r="F43" s="187"/>
      <c r="G43" s="187">
        <f>F43*E43</f>
        <v>0</v>
      </c>
    </row>
    <row r="44" spans="1:7" ht="12.75">
      <c r="A44" s="183">
        <v>35</v>
      </c>
      <c r="B44" s="183" t="s">
        <v>668</v>
      </c>
      <c r="C44" s="184" t="s">
        <v>669</v>
      </c>
      <c r="D44" s="188" t="s">
        <v>148</v>
      </c>
      <c r="E44" s="186">
        <v>0.23</v>
      </c>
      <c r="F44" s="187"/>
      <c r="G44" s="187">
        <f>F44*E44</f>
        <v>0</v>
      </c>
    </row>
    <row r="45" spans="1:7" ht="12.75">
      <c r="A45" s="194" t="s">
        <v>133</v>
      </c>
      <c r="B45" s="194" t="s">
        <v>670</v>
      </c>
      <c r="C45" s="195" t="s">
        <v>671</v>
      </c>
      <c r="D45" s="199"/>
      <c r="E45" s="197"/>
      <c r="F45" s="198"/>
      <c r="G45" s="198">
        <f>G46+G48+G50+G52+G54+G56+G58+G60+G61+G62+G63+G64</f>
        <v>0</v>
      </c>
    </row>
    <row r="46" spans="1:7" ht="12.75">
      <c r="A46" s="183">
        <v>36</v>
      </c>
      <c r="B46" s="183" t="s">
        <v>632</v>
      </c>
      <c r="C46" s="184" t="s">
        <v>672</v>
      </c>
      <c r="D46" s="188" t="s">
        <v>644</v>
      </c>
      <c r="E46" s="186">
        <v>1</v>
      </c>
      <c r="F46" s="187"/>
      <c r="G46" s="187">
        <f>F46*E46</f>
        <v>0</v>
      </c>
    </row>
    <row r="47" spans="1:7" ht="12.75" customHeight="1">
      <c r="A47" s="183"/>
      <c r="B47" s="183"/>
      <c r="C47" s="222" t="s">
        <v>673</v>
      </c>
      <c r="D47" s="222"/>
      <c r="E47" s="222"/>
      <c r="F47" s="222"/>
      <c r="G47" s="222"/>
    </row>
    <row r="48" spans="1:7" ht="12.75">
      <c r="A48" s="183">
        <v>37</v>
      </c>
      <c r="B48" s="183" t="s">
        <v>632</v>
      </c>
      <c r="C48" s="184" t="s">
        <v>674</v>
      </c>
      <c r="D48" s="188" t="s">
        <v>644</v>
      </c>
      <c r="E48" s="186">
        <v>4</v>
      </c>
      <c r="F48" s="187"/>
      <c r="G48" s="187">
        <f>F48*E48</f>
        <v>0</v>
      </c>
    </row>
    <row r="49" spans="1:7" ht="12.75" customHeight="1">
      <c r="A49" s="183"/>
      <c r="B49" s="183"/>
      <c r="C49" s="222" t="s">
        <v>675</v>
      </c>
      <c r="D49" s="222"/>
      <c r="E49" s="222"/>
      <c r="F49" s="222"/>
      <c r="G49" s="222"/>
    </row>
    <row r="50" spans="1:7" ht="12.75">
      <c r="A50" s="183">
        <v>38</v>
      </c>
      <c r="B50" s="183" t="s">
        <v>632</v>
      </c>
      <c r="C50" s="184" t="s">
        <v>676</v>
      </c>
      <c r="D50" s="188" t="s">
        <v>644</v>
      </c>
      <c r="E50" s="186">
        <v>3</v>
      </c>
      <c r="F50" s="187"/>
      <c r="G50" s="187">
        <f>F50*E50</f>
        <v>0</v>
      </c>
    </row>
    <row r="51" spans="1:7" ht="12.75" customHeight="1">
      <c r="A51" s="183"/>
      <c r="B51" s="183"/>
      <c r="C51" s="222" t="s">
        <v>677</v>
      </c>
      <c r="D51" s="222"/>
      <c r="E51" s="222"/>
      <c r="F51" s="222"/>
      <c r="G51" s="222"/>
    </row>
    <row r="52" spans="1:7" ht="12.75">
      <c r="A52" s="183">
        <v>39</v>
      </c>
      <c r="B52" s="183" t="s">
        <v>632</v>
      </c>
      <c r="C52" s="184" t="s">
        <v>678</v>
      </c>
      <c r="D52" s="188" t="s">
        <v>644</v>
      </c>
      <c r="E52" s="186">
        <v>1</v>
      </c>
      <c r="F52" s="187"/>
      <c r="G52" s="187">
        <f>F52*E52</f>
        <v>0</v>
      </c>
    </row>
    <row r="53" spans="1:7" ht="12.75" customHeight="1">
      <c r="A53" s="183"/>
      <c r="B53" s="183"/>
      <c r="C53" s="222" t="s">
        <v>679</v>
      </c>
      <c r="D53" s="222"/>
      <c r="E53" s="222"/>
      <c r="F53" s="222"/>
      <c r="G53" s="222"/>
    </row>
    <row r="54" spans="1:7" ht="12.75">
      <c r="A54" s="183">
        <v>40</v>
      </c>
      <c r="B54" s="183" t="s">
        <v>632</v>
      </c>
      <c r="C54" s="184" t="s">
        <v>680</v>
      </c>
      <c r="D54" s="188" t="s">
        <v>644</v>
      </c>
      <c r="E54" s="186">
        <v>1</v>
      </c>
      <c r="F54" s="187"/>
      <c r="G54" s="187">
        <f>F54*E54</f>
        <v>0</v>
      </c>
    </row>
    <row r="55" spans="1:7" ht="12.75" customHeight="1">
      <c r="A55" s="183"/>
      <c r="B55" s="183"/>
      <c r="C55" s="222" t="s">
        <v>681</v>
      </c>
      <c r="D55" s="222"/>
      <c r="E55" s="222"/>
      <c r="F55" s="222"/>
      <c r="G55" s="222"/>
    </row>
    <row r="56" spans="1:7" ht="12.75">
      <c r="A56" s="183">
        <v>41</v>
      </c>
      <c r="B56" s="183" t="s">
        <v>632</v>
      </c>
      <c r="C56" s="184" t="s">
        <v>682</v>
      </c>
      <c r="D56" s="188" t="s">
        <v>644</v>
      </c>
      <c r="E56" s="186">
        <v>1</v>
      </c>
      <c r="F56" s="187"/>
      <c r="G56" s="187">
        <f>F56*E56</f>
        <v>0</v>
      </c>
    </row>
    <row r="57" spans="1:7" ht="12.75" customHeight="1">
      <c r="A57" s="183"/>
      <c r="B57" s="183"/>
      <c r="C57" s="222" t="s">
        <v>683</v>
      </c>
      <c r="D57" s="222"/>
      <c r="E57" s="222"/>
      <c r="F57" s="222"/>
      <c r="G57" s="222"/>
    </row>
    <row r="58" spans="1:7" ht="12.75">
      <c r="A58" s="183">
        <v>42</v>
      </c>
      <c r="B58" s="183" t="s">
        <v>632</v>
      </c>
      <c r="C58" s="184" t="s">
        <v>684</v>
      </c>
      <c r="D58" s="188" t="s">
        <v>644</v>
      </c>
      <c r="E58" s="186">
        <v>1</v>
      </c>
      <c r="F58" s="187"/>
      <c r="G58" s="187">
        <f>F58*E58</f>
        <v>0</v>
      </c>
    </row>
    <row r="59" spans="1:7" ht="12.75" customHeight="1">
      <c r="A59" s="183"/>
      <c r="B59" s="183"/>
      <c r="C59" s="222" t="s">
        <v>685</v>
      </c>
      <c r="D59" s="222"/>
      <c r="E59" s="222"/>
      <c r="F59" s="222"/>
      <c r="G59" s="222"/>
    </row>
    <row r="60" spans="1:7" ht="12.75">
      <c r="A60" s="183">
        <v>43</v>
      </c>
      <c r="B60" s="183" t="s">
        <v>686</v>
      </c>
      <c r="C60" s="184" t="s">
        <v>687</v>
      </c>
      <c r="D60" s="188" t="s">
        <v>137</v>
      </c>
      <c r="E60" s="186">
        <v>1</v>
      </c>
      <c r="F60" s="187"/>
      <c r="G60" s="187">
        <f>F60*E60</f>
        <v>0</v>
      </c>
    </row>
    <row r="61" spans="1:7" ht="12.75">
      <c r="A61" s="183">
        <v>44</v>
      </c>
      <c r="B61" s="183" t="s">
        <v>688</v>
      </c>
      <c r="C61" s="184" t="s">
        <v>689</v>
      </c>
      <c r="D61" s="188" t="s">
        <v>137</v>
      </c>
      <c r="E61" s="186">
        <v>1</v>
      </c>
      <c r="F61" s="187"/>
      <c r="G61" s="187">
        <f>F61*E61</f>
        <v>0</v>
      </c>
    </row>
    <row r="62" spans="1:7" ht="12.75">
      <c r="A62" s="183">
        <v>45</v>
      </c>
      <c r="B62" s="183" t="s">
        <v>632</v>
      </c>
      <c r="C62" s="184" t="s">
        <v>690</v>
      </c>
      <c r="D62" s="188" t="s">
        <v>634</v>
      </c>
      <c r="E62" s="186">
        <v>1</v>
      </c>
      <c r="F62" s="187"/>
      <c r="G62" s="187">
        <f>F62*E62</f>
        <v>0</v>
      </c>
    </row>
    <row r="63" spans="1:7" ht="22.5">
      <c r="A63" s="183">
        <v>46</v>
      </c>
      <c r="B63" s="183" t="s">
        <v>632</v>
      </c>
      <c r="C63" s="184" t="s">
        <v>691</v>
      </c>
      <c r="D63" s="188" t="s">
        <v>634</v>
      </c>
      <c r="E63" s="186">
        <v>15</v>
      </c>
      <c r="F63" s="187"/>
      <c r="G63" s="187">
        <f>F63*E63</f>
        <v>0</v>
      </c>
    </row>
    <row r="64" spans="1:7" ht="22.5">
      <c r="A64" s="183">
        <v>47</v>
      </c>
      <c r="B64" s="183" t="s">
        <v>692</v>
      </c>
      <c r="C64" s="184" t="s">
        <v>693</v>
      </c>
      <c r="D64" s="188" t="s">
        <v>148</v>
      </c>
      <c r="E64" s="186">
        <v>0.59</v>
      </c>
      <c r="F64" s="187"/>
      <c r="G64" s="187">
        <f>F64*E64</f>
        <v>0</v>
      </c>
    </row>
    <row r="65" spans="1:7" ht="12.75">
      <c r="A65" s="194" t="s">
        <v>133</v>
      </c>
      <c r="B65" s="194" t="s">
        <v>87</v>
      </c>
      <c r="C65" s="195" t="s">
        <v>88</v>
      </c>
      <c r="D65" s="199"/>
      <c r="E65" s="197"/>
      <c r="F65" s="198"/>
      <c r="G65" s="198">
        <f>SUM(G66:G67)</f>
        <v>0</v>
      </c>
    </row>
    <row r="66" spans="1:7" ht="12.75">
      <c r="A66" s="183">
        <v>48</v>
      </c>
      <c r="B66" s="183" t="s">
        <v>632</v>
      </c>
      <c r="C66" s="184" t="s">
        <v>694</v>
      </c>
      <c r="D66" s="188" t="s">
        <v>695</v>
      </c>
      <c r="E66" s="186">
        <v>85</v>
      </c>
      <c r="F66" s="187"/>
      <c r="G66" s="187">
        <f>F66*E66</f>
        <v>0</v>
      </c>
    </row>
    <row r="67" spans="1:7" ht="22.5">
      <c r="A67" s="209">
        <v>49</v>
      </c>
      <c r="B67" s="209" t="s">
        <v>696</v>
      </c>
      <c r="C67" s="219" t="s">
        <v>697</v>
      </c>
      <c r="D67" s="213" t="s">
        <v>148</v>
      </c>
      <c r="E67" s="221">
        <v>0.085</v>
      </c>
      <c r="F67" s="212"/>
      <c r="G67" s="187">
        <f>F67*E67</f>
        <v>0</v>
      </c>
    </row>
  </sheetData>
  <mergeCells count="12">
    <mergeCell ref="A1:G1"/>
    <mergeCell ref="C2:G2"/>
    <mergeCell ref="C3:G3"/>
    <mergeCell ref="C4:G4"/>
    <mergeCell ref="A5:G5"/>
    <mergeCell ref="C47:G47"/>
    <mergeCell ref="C49:G49"/>
    <mergeCell ref="C51:G51"/>
    <mergeCell ref="C53:G53"/>
    <mergeCell ref="C55:G55"/>
    <mergeCell ref="C57:G57"/>
    <mergeCell ref="C59:G59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8.75390625" style="0" customWidth="1"/>
    <col min="3" max="3" width="29.25390625" style="0" customWidth="1"/>
    <col min="4" max="1025" width="8.75390625" style="0" customWidth="1"/>
  </cols>
  <sheetData>
    <row r="1" spans="1:7" ht="15.75">
      <c r="A1" s="223" t="s">
        <v>3</v>
      </c>
      <c r="B1" s="223"/>
      <c r="C1" s="223"/>
      <c r="D1" s="223"/>
      <c r="E1" s="223"/>
      <c r="F1" s="223"/>
      <c r="G1" s="223"/>
    </row>
    <row r="2" spans="1:7" ht="12.75">
      <c r="A2" s="224" t="s">
        <v>106</v>
      </c>
      <c r="B2" s="225"/>
      <c r="C2" s="225" t="s">
        <v>5</v>
      </c>
      <c r="D2" s="225"/>
      <c r="E2" s="225"/>
      <c r="F2" s="225"/>
      <c r="G2" s="225"/>
    </row>
    <row r="3" spans="1:7" ht="12.75">
      <c r="A3" s="224" t="s">
        <v>103</v>
      </c>
      <c r="B3" s="225"/>
      <c r="C3" s="225" t="s">
        <v>698</v>
      </c>
      <c r="D3" s="225"/>
      <c r="E3" s="225"/>
      <c r="F3" s="225"/>
      <c r="G3" s="225"/>
    </row>
    <row r="4" spans="1:7" ht="12.75">
      <c r="A4" s="224" t="s">
        <v>104</v>
      </c>
      <c r="B4" s="225"/>
      <c r="C4" s="225" t="s">
        <v>605</v>
      </c>
      <c r="D4" s="225"/>
      <c r="E4" s="225"/>
      <c r="F4" s="225"/>
      <c r="G4" s="225"/>
    </row>
    <row r="5" spans="1:7" ht="12.75">
      <c r="A5" s="226"/>
      <c r="B5" s="226"/>
      <c r="C5" s="226"/>
      <c r="D5" s="226"/>
      <c r="E5" s="226"/>
      <c r="F5" s="226"/>
      <c r="G5" s="226"/>
    </row>
    <row r="6" spans="2:3" ht="12.75">
      <c r="B6" s="161"/>
      <c r="C6" s="161"/>
    </row>
    <row r="7" spans="1:7" ht="12.75">
      <c r="A7" s="172" t="s">
        <v>113</v>
      </c>
      <c r="B7" s="173" t="s">
        <v>114</v>
      </c>
      <c r="C7" s="173" t="s">
        <v>115</v>
      </c>
      <c r="D7" s="172" t="s">
        <v>116</v>
      </c>
      <c r="E7" s="172" t="s">
        <v>117</v>
      </c>
      <c r="F7" s="174"/>
      <c r="G7" s="172"/>
    </row>
    <row r="8" spans="1:7" ht="12.75">
      <c r="A8" s="176" t="s">
        <v>133</v>
      </c>
      <c r="B8" s="177" t="s">
        <v>606</v>
      </c>
      <c r="C8" s="178" t="s">
        <v>607</v>
      </c>
      <c r="D8" s="182"/>
      <c r="E8" s="180"/>
      <c r="F8" s="181"/>
      <c r="G8" s="181">
        <f>SUM(G9:G20)</f>
        <v>0</v>
      </c>
    </row>
    <row r="9" spans="1:7" ht="12.75">
      <c r="A9" s="183">
        <v>1</v>
      </c>
      <c r="B9" s="183" t="s">
        <v>608</v>
      </c>
      <c r="C9" s="184" t="s">
        <v>609</v>
      </c>
      <c r="D9" s="188" t="s">
        <v>164</v>
      </c>
      <c r="E9" s="186">
        <v>1</v>
      </c>
      <c r="F9" s="187"/>
      <c r="G9" s="187">
        <f>F9*E9</f>
        <v>0</v>
      </c>
    </row>
    <row r="10" spans="1:7" ht="12.75">
      <c r="A10" s="183">
        <v>2</v>
      </c>
      <c r="B10" s="183" t="s">
        <v>610</v>
      </c>
      <c r="C10" s="184" t="s">
        <v>611</v>
      </c>
      <c r="D10" s="188" t="s">
        <v>164</v>
      </c>
      <c r="E10" s="186">
        <v>6</v>
      </c>
      <c r="F10" s="187"/>
      <c r="G10" s="187">
        <f>F10*E10</f>
        <v>0</v>
      </c>
    </row>
    <row r="11" spans="1:7" ht="12.75">
      <c r="A11" s="183">
        <v>3</v>
      </c>
      <c r="B11" s="183" t="s">
        <v>614</v>
      </c>
      <c r="C11" s="184" t="s">
        <v>615</v>
      </c>
      <c r="D11" s="188" t="s">
        <v>164</v>
      </c>
      <c r="E11" s="186">
        <v>1</v>
      </c>
      <c r="F11" s="187"/>
      <c r="G11" s="187">
        <f>F11*E11</f>
        <v>0</v>
      </c>
    </row>
    <row r="12" spans="1:7" ht="22.5">
      <c r="A12" s="183">
        <v>4</v>
      </c>
      <c r="B12" s="183" t="s">
        <v>620</v>
      </c>
      <c r="C12" s="184" t="s">
        <v>621</v>
      </c>
      <c r="D12" s="188" t="s">
        <v>164</v>
      </c>
      <c r="E12" s="186">
        <v>3</v>
      </c>
      <c r="F12" s="187"/>
      <c r="G12" s="187">
        <f>F12*E12</f>
        <v>0</v>
      </c>
    </row>
    <row r="13" spans="1:7" ht="22.5">
      <c r="A13" s="183">
        <v>5</v>
      </c>
      <c r="B13" s="183" t="s">
        <v>626</v>
      </c>
      <c r="C13" s="184" t="s">
        <v>627</v>
      </c>
      <c r="D13" s="188" t="s">
        <v>137</v>
      </c>
      <c r="E13" s="186">
        <v>1</v>
      </c>
      <c r="F13" s="187"/>
      <c r="G13" s="187">
        <f>F13*E13</f>
        <v>0</v>
      </c>
    </row>
    <row r="14" spans="1:7" ht="22.5">
      <c r="A14" s="183">
        <v>6</v>
      </c>
      <c r="B14" s="183" t="s">
        <v>628</v>
      </c>
      <c r="C14" s="184" t="s">
        <v>629</v>
      </c>
      <c r="D14" s="188" t="s">
        <v>137</v>
      </c>
      <c r="E14" s="186">
        <v>1</v>
      </c>
      <c r="F14" s="187"/>
      <c r="G14" s="187">
        <f>F14*E14</f>
        <v>0</v>
      </c>
    </row>
    <row r="15" spans="1:7" ht="22.5">
      <c r="A15" s="183">
        <v>7</v>
      </c>
      <c r="B15" s="183" t="s">
        <v>630</v>
      </c>
      <c r="C15" s="184" t="s">
        <v>631</v>
      </c>
      <c r="D15" s="188" t="s">
        <v>137</v>
      </c>
      <c r="E15" s="186">
        <v>1</v>
      </c>
      <c r="F15" s="187"/>
      <c r="G15" s="187">
        <f>F15*E15</f>
        <v>0</v>
      </c>
    </row>
    <row r="16" spans="1:7" ht="22.5">
      <c r="A16" s="183">
        <v>8</v>
      </c>
      <c r="B16" s="183" t="s">
        <v>632</v>
      </c>
      <c r="C16" s="184" t="s">
        <v>633</v>
      </c>
      <c r="D16" s="188" t="s">
        <v>634</v>
      </c>
      <c r="E16" s="186">
        <v>1</v>
      </c>
      <c r="F16" s="187"/>
      <c r="G16" s="187">
        <f>F16*E16</f>
        <v>0</v>
      </c>
    </row>
    <row r="17" spans="1:7" ht="22.5">
      <c r="A17" s="183">
        <v>9</v>
      </c>
      <c r="B17" s="183" t="s">
        <v>635</v>
      </c>
      <c r="C17" s="184" t="s">
        <v>636</v>
      </c>
      <c r="D17" s="188" t="s">
        <v>164</v>
      </c>
      <c r="E17" s="186">
        <v>11</v>
      </c>
      <c r="F17" s="187"/>
      <c r="G17" s="187">
        <f>F17*E17</f>
        <v>0</v>
      </c>
    </row>
    <row r="18" spans="1:7" ht="22.5">
      <c r="A18" s="183">
        <v>10</v>
      </c>
      <c r="B18" s="183" t="s">
        <v>639</v>
      </c>
      <c r="C18" s="184" t="s">
        <v>640</v>
      </c>
      <c r="D18" s="188" t="s">
        <v>164</v>
      </c>
      <c r="E18" s="186">
        <v>11</v>
      </c>
      <c r="F18" s="187"/>
      <c r="G18" s="187">
        <f>F18*E18</f>
        <v>0</v>
      </c>
    </row>
    <row r="19" spans="1:7" ht="22.5">
      <c r="A19" s="183">
        <v>11</v>
      </c>
      <c r="B19" s="183" t="s">
        <v>641</v>
      </c>
      <c r="C19" s="184" t="s">
        <v>642</v>
      </c>
      <c r="D19" s="188" t="s">
        <v>148</v>
      </c>
      <c r="E19" s="186">
        <v>0.015</v>
      </c>
      <c r="F19" s="187"/>
      <c r="G19" s="187">
        <f>F19*E19</f>
        <v>0</v>
      </c>
    </row>
    <row r="20" spans="1:7" ht="12.75">
      <c r="A20" s="183">
        <v>12</v>
      </c>
      <c r="B20" s="183" t="s">
        <v>632</v>
      </c>
      <c r="C20" s="184" t="s">
        <v>643</v>
      </c>
      <c r="D20" s="188" t="s">
        <v>644</v>
      </c>
      <c r="E20" s="186">
        <v>1</v>
      </c>
      <c r="F20" s="187"/>
      <c r="G20" s="187">
        <f>F20*E20</f>
        <v>0</v>
      </c>
    </row>
    <row r="21" spans="1:7" ht="12.75">
      <c r="A21" s="194" t="s">
        <v>133</v>
      </c>
      <c r="B21" s="194" t="s">
        <v>645</v>
      </c>
      <c r="C21" s="195" t="s">
        <v>646</v>
      </c>
      <c r="D21" s="199"/>
      <c r="E21" s="197"/>
      <c r="F21" s="198"/>
      <c r="G21" s="198">
        <f>SUM(G22:G29)</f>
        <v>0</v>
      </c>
    </row>
    <row r="22" spans="1:7" ht="22.5">
      <c r="A22" s="183">
        <v>13</v>
      </c>
      <c r="B22" s="183" t="s">
        <v>647</v>
      </c>
      <c r="C22" s="184" t="s">
        <v>648</v>
      </c>
      <c r="D22" s="188" t="s">
        <v>164</v>
      </c>
      <c r="E22" s="186">
        <v>15</v>
      </c>
      <c r="F22" s="187"/>
      <c r="G22" s="187">
        <f>F22*E22</f>
        <v>0</v>
      </c>
    </row>
    <row r="23" spans="1:7" ht="12.75">
      <c r="A23" s="183">
        <v>14</v>
      </c>
      <c r="B23" s="183" t="s">
        <v>653</v>
      </c>
      <c r="C23" s="184" t="s">
        <v>654</v>
      </c>
      <c r="D23" s="188" t="s">
        <v>137</v>
      </c>
      <c r="E23" s="186">
        <v>5</v>
      </c>
      <c r="F23" s="187"/>
      <c r="G23" s="187">
        <f>F23*E23</f>
        <v>0</v>
      </c>
    </row>
    <row r="24" spans="1:7" ht="12.75">
      <c r="A24" s="183">
        <v>15</v>
      </c>
      <c r="B24" s="183" t="s">
        <v>632</v>
      </c>
      <c r="C24" s="184" t="s">
        <v>643</v>
      </c>
      <c r="D24" s="188" t="s">
        <v>644</v>
      </c>
      <c r="E24" s="186">
        <v>1</v>
      </c>
      <c r="F24" s="187"/>
      <c r="G24" s="187">
        <f>F24*E24</f>
        <v>0</v>
      </c>
    </row>
    <row r="25" spans="1:7" ht="22.5">
      <c r="A25" s="183">
        <v>16</v>
      </c>
      <c r="B25" s="183" t="s">
        <v>632</v>
      </c>
      <c r="C25" s="184" t="s">
        <v>658</v>
      </c>
      <c r="D25" s="188" t="s">
        <v>644</v>
      </c>
      <c r="E25" s="186">
        <v>2</v>
      </c>
      <c r="F25" s="187"/>
      <c r="G25" s="187">
        <f>F25*E25</f>
        <v>0</v>
      </c>
    </row>
    <row r="26" spans="1:7" ht="22.5">
      <c r="A26" s="183">
        <v>17</v>
      </c>
      <c r="B26" s="183" t="s">
        <v>663</v>
      </c>
      <c r="C26" s="184" t="s">
        <v>664</v>
      </c>
      <c r="D26" s="188" t="s">
        <v>164</v>
      </c>
      <c r="E26" s="186">
        <v>15</v>
      </c>
      <c r="F26" s="187"/>
      <c r="G26" s="187">
        <f>F26*E26</f>
        <v>0</v>
      </c>
    </row>
    <row r="27" spans="1:7" ht="22.5">
      <c r="A27" s="183">
        <v>18</v>
      </c>
      <c r="B27" s="183" t="s">
        <v>665</v>
      </c>
      <c r="C27" s="184" t="s">
        <v>666</v>
      </c>
      <c r="D27" s="188" t="s">
        <v>164</v>
      </c>
      <c r="E27" s="186">
        <v>15</v>
      </c>
      <c r="F27" s="187"/>
      <c r="G27" s="187">
        <f>F27*E27</f>
        <v>0</v>
      </c>
    </row>
    <row r="28" spans="1:7" ht="22.5">
      <c r="A28" s="183">
        <v>19</v>
      </c>
      <c r="B28" s="183" t="s">
        <v>632</v>
      </c>
      <c r="C28" s="184" t="s">
        <v>667</v>
      </c>
      <c r="D28" s="188" t="s">
        <v>164</v>
      </c>
      <c r="E28" s="186">
        <v>10</v>
      </c>
      <c r="F28" s="187"/>
      <c r="G28" s="187">
        <f>F28*E28</f>
        <v>0</v>
      </c>
    </row>
    <row r="29" spans="1:7" ht="22.5">
      <c r="A29" s="183">
        <v>20</v>
      </c>
      <c r="B29" s="183" t="s">
        <v>668</v>
      </c>
      <c r="C29" s="184" t="s">
        <v>669</v>
      </c>
      <c r="D29" s="188" t="s">
        <v>148</v>
      </c>
      <c r="E29" s="186">
        <v>0.08</v>
      </c>
      <c r="F29" s="187"/>
      <c r="G29" s="187">
        <f>F29*E29</f>
        <v>0</v>
      </c>
    </row>
    <row r="30" spans="1:7" ht="12.75">
      <c r="A30" s="194" t="s">
        <v>133</v>
      </c>
      <c r="B30" s="194" t="s">
        <v>670</v>
      </c>
      <c r="C30" s="195" t="s">
        <v>671</v>
      </c>
      <c r="D30" s="199"/>
      <c r="E30" s="197"/>
      <c r="F30" s="198"/>
      <c r="G30" s="198">
        <f>G31+G33+G35+G37+G38+G39</f>
        <v>0</v>
      </c>
    </row>
    <row r="31" spans="1:7" ht="12.75">
      <c r="A31" s="183">
        <v>21</v>
      </c>
      <c r="B31" s="183" t="s">
        <v>632</v>
      </c>
      <c r="C31" s="184" t="s">
        <v>699</v>
      </c>
      <c r="D31" s="188" t="s">
        <v>644</v>
      </c>
      <c r="E31" s="186">
        <v>1</v>
      </c>
      <c r="F31" s="187"/>
      <c r="G31" s="187">
        <f>F31*E31</f>
        <v>0</v>
      </c>
    </row>
    <row r="32" spans="1:7" ht="12.75" customHeight="1">
      <c r="A32" s="183"/>
      <c r="B32" s="183"/>
      <c r="C32" s="222" t="s">
        <v>675</v>
      </c>
      <c r="D32" s="222"/>
      <c r="E32" s="222"/>
      <c r="F32" s="222"/>
      <c r="G32" s="222"/>
    </row>
    <row r="33" spans="1:7" ht="12.75">
      <c r="A33" s="183">
        <v>22</v>
      </c>
      <c r="B33" s="183" t="s">
        <v>632</v>
      </c>
      <c r="C33" s="184" t="s">
        <v>676</v>
      </c>
      <c r="D33" s="188" t="s">
        <v>644</v>
      </c>
      <c r="E33" s="186">
        <v>1</v>
      </c>
      <c r="F33" s="187"/>
      <c r="G33" s="187">
        <f>F33*E33</f>
        <v>0</v>
      </c>
    </row>
    <row r="34" spans="1:7" ht="12.75" customHeight="1">
      <c r="A34" s="183"/>
      <c r="B34" s="183"/>
      <c r="C34" s="222" t="s">
        <v>677</v>
      </c>
      <c r="D34" s="222"/>
      <c r="E34" s="222"/>
      <c r="F34" s="222"/>
      <c r="G34" s="222"/>
    </row>
    <row r="35" spans="1:7" ht="12.75">
      <c r="A35" s="183">
        <v>23</v>
      </c>
      <c r="B35" s="183" t="s">
        <v>632</v>
      </c>
      <c r="C35" s="184" t="s">
        <v>678</v>
      </c>
      <c r="D35" s="188" t="s">
        <v>644</v>
      </c>
      <c r="E35" s="186">
        <v>1</v>
      </c>
      <c r="F35" s="187"/>
      <c r="G35" s="187">
        <f>F35*E35</f>
        <v>0</v>
      </c>
    </row>
    <row r="36" spans="1:7" ht="12.75" customHeight="1">
      <c r="A36" s="183"/>
      <c r="B36" s="183"/>
      <c r="C36" s="222" t="s">
        <v>679</v>
      </c>
      <c r="D36" s="222"/>
      <c r="E36" s="222"/>
      <c r="F36" s="222"/>
      <c r="G36" s="222"/>
    </row>
    <row r="37" spans="1:7" ht="22.5">
      <c r="A37" s="183">
        <v>24</v>
      </c>
      <c r="B37" s="183" t="s">
        <v>688</v>
      </c>
      <c r="C37" s="184" t="s">
        <v>689</v>
      </c>
      <c r="D37" s="188" t="s">
        <v>137</v>
      </c>
      <c r="E37" s="186">
        <v>1</v>
      </c>
      <c r="F37" s="187"/>
      <c r="G37" s="187">
        <f>F37*E37</f>
        <v>0</v>
      </c>
    </row>
    <row r="38" spans="1:7" ht="22.5">
      <c r="A38" s="183">
        <v>25</v>
      </c>
      <c r="B38" s="183" t="s">
        <v>632</v>
      </c>
      <c r="C38" s="184" t="s">
        <v>691</v>
      </c>
      <c r="D38" s="188" t="s">
        <v>634</v>
      </c>
      <c r="E38" s="186">
        <v>2</v>
      </c>
      <c r="F38" s="187"/>
      <c r="G38" s="187">
        <f>F38*E38</f>
        <v>0</v>
      </c>
    </row>
    <row r="39" spans="1:7" ht="22.5">
      <c r="A39" s="183">
        <v>26</v>
      </c>
      <c r="B39" s="183" t="s">
        <v>692</v>
      </c>
      <c r="C39" s="184" t="s">
        <v>693</v>
      </c>
      <c r="D39" s="188" t="s">
        <v>148</v>
      </c>
      <c r="E39" s="186">
        <v>0.05</v>
      </c>
      <c r="F39" s="187"/>
      <c r="G39" s="187">
        <f>F39*E39</f>
        <v>0</v>
      </c>
    </row>
    <row r="40" spans="1:7" ht="12.75">
      <c r="A40" s="194" t="s">
        <v>133</v>
      </c>
      <c r="B40" s="194" t="s">
        <v>87</v>
      </c>
      <c r="C40" s="195" t="s">
        <v>88</v>
      </c>
      <c r="D40" s="199"/>
      <c r="E40" s="197"/>
      <c r="F40" s="198"/>
      <c r="G40" s="198">
        <f>G41+G42</f>
        <v>0</v>
      </c>
    </row>
    <row r="41" spans="1:7" ht="12.75">
      <c r="A41" s="183">
        <v>27</v>
      </c>
      <c r="B41" s="183" t="s">
        <v>632</v>
      </c>
      <c r="C41" s="184" t="s">
        <v>694</v>
      </c>
      <c r="D41" s="188" t="s">
        <v>695</v>
      </c>
      <c r="E41" s="186">
        <v>5</v>
      </c>
      <c r="F41" s="187"/>
      <c r="G41" s="187">
        <f>F41*E41</f>
        <v>0</v>
      </c>
    </row>
    <row r="42" spans="1:7" ht="22.5">
      <c r="A42" s="209">
        <v>28</v>
      </c>
      <c r="B42" s="209" t="s">
        <v>696</v>
      </c>
      <c r="C42" s="219" t="s">
        <v>697</v>
      </c>
      <c r="D42" s="213" t="s">
        <v>148</v>
      </c>
      <c r="E42" s="221">
        <v>0.005</v>
      </c>
      <c r="F42" s="212"/>
      <c r="G42" s="212">
        <f>F42*E42</f>
        <v>0</v>
      </c>
    </row>
  </sheetData>
  <mergeCells count="8">
    <mergeCell ref="A1:G1"/>
    <mergeCell ref="C2:G2"/>
    <mergeCell ref="C3:G3"/>
    <mergeCell ref="C4:G4"/>
    <mergeCell ref="A5:G5"/>
    <mergeCell ref="C32:G32"/>
    <mergeCell ref="C34:G34"/>
    <mergeCell ref="C36:G36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3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2" max="2" width="60.75390625" style="0" customWidth="1"/>
    <col min="3" max="3" width="5.00390625" style="0" customWidth="1"/>
    <col min="4" max="4" width="8.625" style="0" customWidth="1"/>
    <col min="5" max="5" width="12.00390625" style="0" customWidth="1"/>
    <col min="6" max="6" width="13.125" style="0" customWidth="1"/>
    <col min="7" max="1025" width="8.75390625" style="0" customWidth="1"/>
  </cols>
  <sheetData>
    <row r="1" spans="1:9" ht="15.75">
      <c r="A1" s="223" t="s">
        <v>3</v>
      </c>
      <c r="B1" s="223"/>
      <c r="C1" s="223"/>
      <c r="D1" s="223"/>
      <c r="E1" s="223"/>
      <c r="F1" s="223"/>
      <c r="G1" s="223"/>
      <c r="H1" s="21"/>
      <c r="I1" s="21"/>
    </row>
    <row r="2" spans="1:9" ht="12.75">
      <c r="A2" s="224" t="s">
        <v>106</v>
      </c>
      <c r="B2" s="225" t="s">
        <v>5</v>
      </c>
      <c r="C2" s="225"/>
      <c r="D2" s="225"/>
      <c r="E2" s="225"/>
      <c r="F2" s="225"/>
      <c r="G2" s="224"/>
      <c r="H2" s="21"/>
      <c r="I2" s="21"/>
    </row>
    <row r="3" spans="1:9" ht="12.75">
      <c r="A3" s="224" t="s">
        <v>103</v>
      </c>
      <c r="B3" s="225" t="s">
        <v>700</v>
      </c>
      <c r="C3" s="225"/>
      <c r="D3" s="225"/>
      <c r="E3" s="225"/>
      <c r="F3" s="225"/>
      <c r="G3" s="224"/>
      <c r="H3" s="21"/>
      <c r="I3" s="21"/>
    </row>
    <row r="4" spans="1:9" ht="12.75">
      <c r="A4" s="227"/>
      <c r="B4" s="225" t="s">
        <v>701</v>
      </c>
      <c r="C4" s="225"/>
      <c r="D4" s="225"/>
      <c r="E4" s="225"/>
      <c r="F4" s="225"/>
      <c r="G4" s="228"/>
      <c r="H4" s="21"/>
      <c r="I4" s="21"/>
    </row>
    <row r="5" spans="1:9" ht="12.75">
      <c r="A5" s="229" t="s">
        <v>702</v>
      </c>
      <c r="B5" s="229" t="s">
        <v>703</v>
      </c>
      <c r="C5" s="229" t="s">
        <v>704</v>
      </c>
      <c r="D5" s="229" t="s">
        <v>705</v>
      </c>
      <c r="E5" s="230" t="s">
        <v>706</v>
      </c>
      <c r="F5" s="231" t="s">
        <v>707</v>
      </c>
      <c r="G5" s="21"/>
      <c r="H5" s="21"/>
      <c r="I5" s="21"/>
    </row>
    <row r="6" spans="1:9" ht="12.75">
      <c r="A6" s="232"/>
      <c r="B6" s="232"/>
      <c r="C6" s="232"/>
      <c r="D6" s="232"/>
      <c r="E6" s="233"/>
      <c r="F6" s="234"/>
      <c r="G6" s="21"/>
      <c r="H6" s="21"/>
      <c r="I6" s="21"/>
    </row>
    <row r="7" spans="1:9" ht="12.75">
      <c r="A7" s="232"/>
      <c r="B7" s="235" t="s">
        <v>708</v>
      </c>
      <c r="C7" s="232"/>
      <c r="D7" s="232"/>
      <c r="E7" s="233"/>
      <c r="F7" s="234"/>
      <c r="G7" s="21"/>
      <c r="H7" s="21"/>
      <c r="I7" s="21"/>
    </row>
    <row r="8" spans="1:9" ht="12.75">
      <c r="A8" s="236"/>
      <c r="B8" s="236"/>
      <c r="C8" s="236"/>
      <c r="D8" s="236"/>
      <c r="E8" s="236"/>
      <c r="F8" s="236"/>
      <c r="G8" s="21"/>
      <c r="H8" s="21"/>
      <c r="I8" s="21"/>
    </row>
    <row r="9" spans="1:9" ht="12.75">
      <c r="A9" s="237"/>
      <c r="B9" s="238" t="s">
        <v>709</v>
      </c>
      <c r="C9" s="237"/>
      <c r="D9" s="237"/>
      <c r="E9" s="237"/>
      <c r="F9" s="237"/>
      <c r="G9" s="21"/>
      <c r="H9" s="21"/>
      <c r="I9" s="21"/>
    </row>
    <row r="10" spans="1:9" ht="12.75">
      <c r="A10" s="237"/>
      <c r="B10" s="238"/>
      <c r="C10" s="237"/>
      <c r="D10" s="237"/>
      <c r="E10" s="237"/>
      <c r="F10" s="237"/>
      <c r="G10" s="21"/>
      <c r="H10" s="21"/>
      <c r="I10" s="21"/>
    </row>
    <row r="11" spans="1:9" ht="12.75">
      <c r="A11" s="239">
        <v>1</v>
      </c>
      <c r="B11" s="240" t="s">
        <v>710</v>
      </c>
      <c r="C11" s="241" t="s">
        <v>711</v>
      </c>
      <c r="D11" s="241">
        <v>35</v>
      </c>
      <c r="E11" s="242"/>
      <c r="F11" s="242">
        <f>D11*E11</f>
        <v>0</v>
      </c>
      <c r="G11" s="21"/>
      <c r="H11" s="21"/>
      <c r="I11" s="21"/>
    </row>
    <row r="12" spans="1:9" ht="12.75">
      <c r="A12" s="239">
        <v>2</v>
      </c>
      <c r="B12" s="240" t="s">
        <v>712</v>
      </c>
      <c r="C12" s="241" t="s">
        <v>711</v>
      </c>
      <c r="D12" s="241">
        <v>40</v>
      </c>
      <c r="E12" s="242"/>
      <c r="F12" s="242">
        <f>D12*E12</f>
        <v>0</v>
      </c>
      <c r="G12" s="21"/>
      <c r="H12" s="21"/>
      <c r="I12" s="21"/>
    </row>
    <row r="13" spans="1:9" ht="12.75">
      <c r="A13" s="239">
        <v>3</v>
      </c>
      <c r="B13" s="240" t="s">
        <v>713</v>
      </c>
      <c r="C13" s="241" t="s">
        <v>711</v>
      </c>
      <c r="D13" s="241">
        <v>30</v>
      </c>
      <c r="E13" s="242"/>
      <c r="F13" s="242">
        <f>D13*E13</f>
        <v>0</v>
      </c>
      <c r="G13" s="21"/>
      <c r="H13" s="21"/>
      <c r="I13" s="21"/>
    </row>
    <row r="14" spans="1:9" ht="12.75">
      <c r="A14" s="239">
        <v>4</v>
      </c>
      <c r="B14" s="240" t="s">
        <v>714</v>
      </c>
      <c r="C14" s="241" t="s">
        <v>711</v>
      </c>
      <c r="D14" s="241">
        <v>25</v>
      </c>
      <c r="E14" s="242"/>
      <c r="F14" s="242">
        <f>D14*E14</f>
        <v>0</v>
      </c>
      <c r="G14" s="21"/>
      <c r="H14" s="21"/>
      <c r="I14" s="21"/>
    </row>
    <row r="15" spans="1:9" ht="12.75">
      <c r="A15" s="239">
        <v>5</v>
      </c>
      <c r="B15" s="240" t="s">
        <v>715</v>
      </c>
      <c r="C15" s="241" t="s">
        <v>716</v>
      </c>
      <c r="D15" s="241">
        <v>155</v>
      </c>
      <c r="E15" s="242"/>
      <c r="F15" s="242">
        <f>D15*E15</f>
        <v>0</v>
      </c>
      <c r="G15" s="21"/>
      <c r="H15" s="21"/>
      <c r="I15" s="21"/>
    </row>
    <row r="16" spans="1:9" ht="12.75">
      <c r="A16" s="239">
        <v>6</v>
      </c>
      <c r="B16" s="240" t="s">
        <v>717</v>
      </c>
      <c r="C16" s="241" t="s">
        <v>716</v>
      </c>
      <c r="D16" s="241">
        <v>30</v>
      </c>
      <c r="E16" s="242"/>
      <c r="F16" s="242">
        <f>D16*E16</f>
        <v>0</v>
      </c>
      <c r="G16" s="21"/>
      <c r="H16" s="21"/>
      <c r="I16" s="21"/>
    </row>
    <row r="17" spans="1:9" ht="12.75">
      <c r="A17" s="239">
        <v>7</v>
      </c>
      <c r="B17" s="240" t="s">
        <v>718</v>
      </c>
      <c r="C17" s="241" t="s">
        <v>716</v>
      </c>
      <c r="D17" s="241">
        <v>65</v>
      </c>
      <c r="E17" s="242"/>
      <c r="F17" s="242">
        <f>D17*E17</f>
        <v>0</v>
      </c>
      <c r="G17" s="21"/>
      <c r="H17" s="21"/>
      <c r="I17" s="21"/>
    </row>
    <row r="18" spans="1:9" ht="12.75">
      <c r="A18" s="239">
        <v>8</v>
      </c>
      <c r="B18" s="240" t="s">
        <v>719</v>
      </c>
      <c r="C18" s="241" t="s">
        <v>716</v>
      </c>
      <c r="D18" s="241">
        <v>30</v>
      </c>
      <c r="E18" s="242"/>
      <c r="F18" s="242">
        <f>D18*E18</f>
        <v>0</v>
      </c>
      <c r="G18" s="21"/>
      <c r="H18" s="21"/>
      <c r="I18" s="21"/>
    </row>
    <row r="19" spans="1:9" ht="12.75">
      <c r="A19" s="239">
        <v>9</v>
      </c>
      <c r="B19" s="240" t="s">
        <v>720</v>
      </c>
      <c r="C19" s="241" t="s">
        <v>716</v>
      </c>
      <c r="D19" s="241">
        <v>2</v>
      </c>
      <c r="E19" s="242"/>
      <c r="F19" s="242">
        <f>D19*E19</f>
        <v>0</v>
      </c>
      <c r="G19" s="21"/>
      <c r="H19" s="21"/>
      <c r="I19" s="21"/>
    </row>
    <row r="20" spans="1:9" ht="12.75">
      <c r="A20" s="239">
        <v>10</v>
      </c>
      <c r="B20" s="240" t="s">
        <v>721</v>
      </c>
      <c r="C20" s="241" t="s">
        <v>716</v>
      </c>
      <c r="D20" s="241">
        <v>10</v>
      </c>
      <c r="E20" s="242"/>
      <c r="F20" s="242">
        <f>D20*E20</f>
        <v>0</v>
      </c>
      <c r="G20" s="21"/>
      <c r="H20" s="21"/>
      <c r="I20" s="21"/>
    </row>
    <row r="21" spans="1:9" ht="12.75">
      <c r="A21" s="239">
        <v>11</v>
      </c>
      <c r="B21" s="240" t="s">
        <v>722</v>
      </c>
      <c r="C21" s="241" t="s">
        <v>716</v>
      </c>
      <c r="D21" s="241">
        <v>5</v>
      </c>
      <c r="E21" s="242"/>
      <c r="F21" s="242">
        <f>D21*E21</f>
        <v>0</v>
      </c>
      <c r="G21" s="21"/>
      <c r="H21" s="21"/>
      <c r="I21" s="21"/>
    </row>
    <row r="22" spans="1:9" ht="12.75">
      <c r="A22" s="239">
        <v>12</v>
      </c>
      <c r="B22" s="240" t="s">
        <v>723</v>
      </c>
      <c r="C22" s="241" t="s">
        <v>716</v>
      </c>
      <c r="D22" s="241">
        <v>15</v>
      </c>
      <c r="E22" s="242"/>
      <c r="F22" s="242">
        <f>D22*E22</f>
        <v>0</v>
      </c>
      <c r="G22" s="21"/>
      <c r="H22" s="21"/>
      <c r="I22" s="21"/>
    </row>
    <row r="23" spans="1:9" ht="12.75">
      <c r="A23" s="239">
        <v>13</v>
      </c>
      <c r="B23" s="240" t="s">
        <v>724</v>
      </c>
      <c r="C23" s="241" t="s">
        <v>711</v>
      </c>
      <c r="D23" s="241">
        <v>270</v>
      </c>
      <c r="E23" s="242"/>
      <c r="F23" s="242">
        <f>D23*E23</f>
        <v>0</v>
      </c>
      <c r="G23" s="21"/>
      <c r="H23" s="21"/>
      <c r="I23" s="21"/>
    </row>
    <row r="24" spans="1:9" ht="12.75">
      <c r="A24" s="239">
        <v>14</v>
      </c>
      <c r="B24" s="240" t="s">
        <v>725</v>
      </c>
      <c r="C24" s="241" t="s">
        <v>711</v>
      </c>
      <c r="D24" s="241">
        <v>400</v>
      </c>
      <c r="E24" s="242"/>
      <c r="F24" s="242">
        <f>D24*E24</f>
        <v>0</v>
      </c>
      <c r="G24" s="21"/>
      <c r="H24" s="21"/>
      <c r="I24" s="21"/>
    </row>
    <row r="25" spans="1:9" ht="12.75">
      <c r="A25" s="239">
        <v>15</v>
      </c>
      <c r="B25" s="240" t="s">
        <v>726</v>
      </c>
      <c r="C25" s="241" t="s">
        <v>711</v>
      </c>
      <c r="D25" s="241">
        <v>1300</v>
      </c>
      <c r="E25" s="242"/>
      <c r="F25" s="242">
        <f>D25*E25</f>
        <v>0</v>
      </c>
      <c r="G25" s="21"/>
      <c r="H25" s="21"/>
      <c r="I25" s="21"/>
    </row>
    <row r="26" spans="1:9" ht="12.75">
      <c r="A26" s="239">
        <v>16</v>
      </c>
      <c r="B26" s="240" t="s">
        <v>727</v>
      </c>
      <c r="C26" s="241" t="s">
        <v>711</v>
      </c>
      <c r="D26" s="241">
        <v>140</v>
      </c>
      <c r="E26" s="242"/>
      <c r="F26" s="242">
        <f>D26*E26</f>
        <v>0</v>
      </c>
      <c r="G26" s="21"/>
      <c r="H26" s="21"/>
      <c r="I26" s="21"/>
    </row>
    <row r="27" spans="1:9" ht="12.75">
      <c r="A27" s="239">
        <v>17</v>
      </c>
      <c r="B27" s="240" t="s">
        <v>728</v>
      </c>
      <c r="C27" s="241" t="s">
        <v>711</v>
      </c>
      <c r="D27" s="241">
        <v>1080</v>
      </c>
      <c r="E27" s="242"/>
      <c r="F27" s="242">
        <f>D27*E27</f>
        <v>0</v>
      </c>
      <c r="G27" s="21"/>
      <c r="H27" s="21"/>
      <c r="I27" s="21"/>
    </row>
    <row r="28" spans="1:9" ht="12.75">
      <c r="A28" s="239">
        <v>18</v>
      </c>
      <c r="B28" s="240" t="s">
        <v>729</v>
      </c>
      <c r="C28" s="241" t="s">
        <v>711</v>
      </c>
      <c r="D28" s="241">
        <v>28</v>
      </c>
      <c r="E28" s="242"/>
      <c r="F28" s="242">
        <f>D28*E28</f>
        <v>0</v>
      </c>
      <c r="G28" s="21"/>
      <c r="H28" s="21"/>
      <c r="I28" s="21"/>
    </row>
    <row r="29" spans="1:9" ht="12.75">
      <c r="A29" s="239">
        <v>19</v>
      </c>
      <c r="B29" s="240" t="s">
        <v>730</v>
      </c>
      <c r="C29" s="241" t="s">
        <v>711</v>
      </c>
      <c r="D29" s="241">
        <v>45</v>
      </c>
      <c r="E29" s="242"/>
      <c r="F29" s="242">
        <f>D29*E29</f>
        <v>0</v>
      </c>
      <c r="G29" s="21"/>
      <c r="H29" s="21"/>
      <c r="I29" s="21"/>
    </row>
    <row r="30" spans="1:9" ht="12.75">
      <c r="A30" s="239">
        <v>20</v>
      </c>
      <c r="B30" s="240" t="s">
        <v>731</v>
      </c>
      <c r="C30" s="241" t="s">
        <v>711</v>
      </c>
      <c r="D30" s="241">
        <v>45</v>
      </c>
      <c r="E30" s="242"/>
      <c r="F30" s="242">
        <f>D30*E30</f>
        <v>0</v>
      </c>
      <c r="G30" s="21"/>
      <c r="H30" s="21"/>
      <c r="I30" s="21"/>
    </row>
    <row r="31" spans="1:9" ht="12.75">
      <c r="A31" s="239">
        <v>21</v>
      </c>
      <c r="B31" s="240" t="s">
        <v>732</v>
      </c>
      <c r="C31" s="241" t="s">
        <v>711</v>
      </c>
      <c r="D31" s="241">
        <v>12</v>
      </c>
      <c r="E31" s="242"/>
      <c r="F31" s="242">
        <f>D31*E31</f>
        <v>0</v>
      </c>
      <c r="G31" s="21"/>
      <c r="H31" s="21"/>
      <c r="I31" s="21"/>
    </row>
    <row r="32" spans="1:9" ht="12.75">
      <c r="A32" s="239">
        <v>22</v>
      </c>
      <c r="B32" s="240" t="s">
        <v>733</v>
      </c>
      <c r="C32" s="241" t="s">
        <v>711</v>
      </c>
      <c r="D32" s="241">
        <v>50</v>
      </c>
      <c r="E32" s="242"/>
      <c r="F32" s="242">
        <f>D32*E32</f>
        <v>0</v>
      </c>
      <c r="G32" s="21"/>
      <c r="H32" s="21"/>
      <c r="I32" s="21"/>
    </row>
    <row r="33" spans="1:9" ht="12.75">
      <c r="A33" s="239">
        <v>23</v>
      </c>
      <c r="B33" s="240" t="s">
        <v>734</v>
      </c>
      <c r="C33" s="241" t="s">
        <v>711</v>
      </c>
      <c r="D33" s="241">
        <v>40</v>
      </c>
      <c r="E33" s="242"/>
      <c r="F33" s="242">
        <f>D33*E33</f>
        <v>0</v>
      </c>
      <c r="G33" s="21"/>
      <c r="H33" s="21"/>
      <c r="I33" s="21"/>
    </row>
    <row r="34" spans="1:9" ht="12.75">
      <c r="A34" s="239">
        <v>24</v>
      </c>
      <c r="B34" s="240" t="s">
        <v>735</v>
      </c>
      <c r="C34" s="241" t="s">
        <v>711</v>
      </c>
      <c r="D34" s="241">
        <v>45</v>
      </c>
      <c r="E34" s="242"/>
      <c r="F34" s="242">
        <f>D34*E34</f>
        <v>0</v>
      </c>
      <c r="G34" s="21"/>
      <c r="H34" s="21"/>
      <c r="I34" s="21"/>
    </row>
    <row r="35" spans="1:9" ht="12.75">
      <c r="A35" s="239">
        <v>25</v>
      </c>
      <c r="B35" s="240" t="s">
        <v>736</v>
      </c>
      <c r="C35" s="241" t="s">
        <v>711</v>
      </c>
      <c r="D35" s="241">
        <v>10</v>
      </c>
      <c r="E35" s="242"/>
      <c r="F35" s="242">
        <f>D35*E35</f>
        <v>0</v>
      </c>
      <c r="G35" s="21"/>
      <c r="H35" s="21"/>
      <c r="I35" s="21"/>
    </row>
    <row r="36" spans="1:9" ht="12.75">
      <c r="A36" s="239">
        <v>26</v>
      </c>
      <c r="B36" s="240" t="s">
        <v>737</v>
      </c>
      <c r="C36" s="241" t="s">
        <v>711</v>
      </c>
      <c r="D36" s="241">
        <v>10</v>
      </c>
      <c r="E36" s="242"/>
      <c r="F36" s="242">
        <f>D36*E36</f>
        <v>0</v>
      </c>
      <c r="G36" s="21"/>
      <c r="H36" s="21"/>
      <c r="I36" s="21"/>
    </row>
    <row r="37" spans="1:9" ht="12.75">
      <c r="A37" s="239">
        <v>27</v>
      </c>
      <c r="B37" s="240" t="s">
        <v>738</v>
      </c>
      <c r="C37" s="241" t="s">
        <v>711</v>
      </c>
      <c r="D37" s="241">
        <v>10</v>
      </c>
      <c r="E37" s="242"/>
      <c r="F37" s="242">
        <f>D37*E37</f>
        <v>0</v>
      </c>
      <c r="G37" s="21"/>
      <c r="H37" s="21"/>
      <c r="I37" s="21"/>
    </row>
    <row r="38" spans="1:9" ht="12.75">
      <c r="A38" s="239">
        <v>28</v>
      </c>
      <c r="B38" s="240" t="s">
        <v>739</v>
      </c>
      <c r="C38" s="241" t="s">
        <v>716</v>
      </c>
      <c r="D38" s="241">
        <v>60</v>
      </c>
      <c r="E38" s="242"/>
      <c r="F38" s="242">
        <f>D38*E38</f>
        <v>0</v>
      </c>
      <c r="G38" s="21"/>
      <c r="H38" s="21"/>
      <c r="I38" s="21"/>
    </row>
    <row r="39" spans="1:9" ht="12.75">
      <c r="A39" s="239">
        <v>29</v>
      </c>
      <c r="B39" s="240" t="s">
        <v>740</v>
      </c>
      <c r="C39" s="241" t="s">
        <v>716</v>
      </c>
      <c r="D39" s="241">
        <v>10</v>
      </c>
      <c r="E39" s="242"/>
      <c r="F39" s="242">
        <f>D39*E39</f>
        <v>0</v>
      </c>
      <c r="G39" s="21"/>
      <c r="H39" s="21"/>
      <c r="I39" s="21"/>
    </row>
    <row r="40" spans="1:9" ht="12.75">
      <c r="A40" s="239">
        <v>30</v>
      </c>
      <c r="B40" s="240" t="s">
        <v>741</v>
      </c>
      <c r="C40" s="241" t="s">
        <v>716</v>
      </c>
      <c r="D40" s="241">
        <v>2</v>
      </c>
      <c r="E40" s="242"/>
      <c r="F40" s="242">
        <f>D40*E40</f>
        <v>0</v>
      </c>
      <c r="G40" s="21"/>
      <c r="H40" s="21"/>
      <c r="I40" s="21"/>
    </row>
    <row r="41" spans="1:9" ht="12.75">
      <c r="A41" s="239">
        <v>31</v>
      </c>
      <c r="B41" s="240" t="s">
        <v>742</v>
      </c>
      <c r="C41" s="241" t="s">
        <v>716</v>
      </c>
      <c r="D41" s="241">
        <v>230</v>
      </c>
      <c r="E41" s="242"/>
      <c r="F41" s="242">
        <f>D41*E41</f>
        <v>0</v>
      </c>
      <c r="G41" s="21"/>
      <c r="H41" s="21"/>
      <c r="I41" s="21"/>
    </row>
    <row r="42" spans="1:9" ht="12.75">
      <c r="A42" s="239">
        <v>32</v>
      </c>
      <c r="B42" s="240" t="s">
        <v>743</v>
      </c>
      <c r="C42" s="241" t="s">
        <v>716</v>
      </c>
      <c r="D42" s="241">
        <v>30</v>
      </c>
      <c r="E42" s="242"/>
      <c r="F42" s="242">
        <f>D42*E42</f>
        <v>0</v>
      </c>
      <c r="G42" s="21"/>
      <c r="H42" s="21"/>
      <c r="I42" s="21"/>
    </row>
    <row r="43" spans="1:9" ht="12.75">
      <c r="A43" s="239">
        <v>33</v>
      </c>
      <c r="B43" s="240" t="s">
        <v>744</v>
      </c>
      <c r="C43" s="241" t="s">
        <v>716</v>
      </c>
      <c r="D43" s="241">
        <v>10</v>
      </c>
      <c r="E43" s="242"/>
      <c r="F43" s="242">
        <f>D43*E43</f>
        <v>0</v>
      </c>
      <c r="G43" s="21"/>
      <c r="H43" s="21"/>
      <c r="I43" s="21"/>
    </row>
    <row r="44" spans="1:9" ht="12.75">
      <c r="A44" s="239">
        <v>34</v>
      </c>
      <c r="B44" s="240" t="s">
        <v>745</v>
      </c>
      <c r="C44" s="241" t="s">
        <v>716</v>
      </c>
      <c r="D44" s="241">
        <v>13</v>
      </c>
      <c r="E44" s="242"/>
      <c r="F44" s="242">
        <f>D44*E44</f>
        <v>0</v>
      </c>
      <c r="G44" s="21"/>
      <c r="H44" s="21"/>
      <c r="I44" s="21"/>
    </row>
    <row r="45" spans="1:9" ht="12.75">
      <c r="A45" s="239">
        <v>35</v>
      </c>
      <c r="B45" s="240" t="s">
        <v>746</v>
      </c>
      <c r="C45" s="241" t="s">
        <v>716</v>
      </c>
      <c r="D45" s="241">
        <v>3</v>
      </c>
      <c r="E45" s="242"/>
      <c r="F45" s="242">
        <f>D45*E45</f>
        <v>0</v>
      </c>
      <c r="G45" s="21"/>
      <c r="H45" s="21"/>
      <c r="I45" s="21"/>
    </row>
    <row r="46" spans="1:9" ht="12.75">
      <c r="A46" s="239">
        <v>36</v>
      </c>
      <c r="B46" s="240" t="s">
        <v>747</v>
      </c>
      <c r="C46" s="241" t="s">
        <v>716</v>
      </c>
      <c r="D46" s="241">
        <v>4</v>
      </c>
      <c r="E46" s="242"/>
      <c r="F46" s="242">
        <f>D46*E46</f>
        <v>0</v>
      </c>
      <c r="G46" s="21"/>
      <c r="H46" s="21"/>
      <c r="I46" s="21"/>
    </row>
    <row r="47" spans="1:9" ht="12.75">
      <c r="A47" s="239">
        <v>37</v>
      </c>
      <c r="B47" s="240" t="s">
        <v>748</v>
      </c>
      <c r="C47" s="241" t="s">
        <v>716</v>
      </c>
      <c r="D47" s="241">
        <v>2</v>
      </c>
      <c r="E47" s="242"/>
      <c r="F47" s="242">
        <f>D47*E47</f>
        <v>0</v>
      </c>
      <c r="G47" s="21"/>
      <c r="H47" s="21"/>
      <c r="I47" s="21"/>
    </row>
    <row r="48" spans="1:9" ht="12.75">
      <c r="A48" s="239">
        <v>38</v>
      </c>
      <c r="B48" s="240" t="s">
        <v>749</v>
      </c>
      <c r="C48" s="241" t="s">
        <v>716</v>
      </c>
      <c r="D48" s="241">
        <v>1</v>
      </c>
      <c r="E48" s="242"/>
      <c r="F48" s="242">
        <f>D48*E48</f>
        <v>0</v>
      </c>
      <c r="G48" s="21"/>
      <c r="H48" s="21"/>
      <c r="I48" s="21"/>
    </row>
    <row r="49" spans="1:9" ht="12.75">
      <c r="A49" s="239">
        <v>39</v>
      </c>
      <c r="B49" s="240" t="s">
        <v>750</v>
      </c>
      <c r="C49" s="241" t="s">
        <v>716</v>
      </c>
      <c r="D49" s="241">
        <v>1</v>
      </c>
      <c r="E49" s="242"/>
      <c r="F49" s="242">
        <f>D49*E49</f>
        <v>0</v>
      </c>
      <c r="G49" s="21"/>
      <c r="H49" s="21"/>
      <c r="I49" s="21"/>
    </row>
    <row r="50" spans="1:9" ht="12.75">
      <c r="A50" s="239">
        <v>40</v>
      </c>
      <c r="B50" s="240" t="s">
        <v>751</v>
      </c>
      <c r="C50" s="241" t="s">
        <v>716</v>
      </c>
      <c r="D50" s="241">
        <v>3</v>
      </c>
      <c r="E50" s="242"/>
      <c r="F50" s="242">
        <f>D50*E50</f>
        <v>0</v>
      </c>
      <c r="G50" s="21"/>
      <c r="H50" s="21"/>
      <c r="I50" s="21"/>
    </row>
    <row r="51" spans="1:9" ht="12.75">
      <c r="A51" s="239">
        <v>41</v>
      </c>
      <c r="B51" s="240" t="s">
        <v>752</v>
      </c>
      <c r="C51" s="241" t="s">
        <v>716</v>
      </c>
      <c r="D51" s="241">
        <v>95</v>
      </c>
      <c r="E51" s="242"/>
      <c r="F51" s="242">
        <f>D51*E51</f>
        <v>0</v>
      </c>
      <c r="G51" s="21"/>
      <c r="H51" s="21"/>
      <c r="I51" s="21"/>
    </row>
    <row r="52" spans="1:9" ht="12.75">
      <c r="A52" s="239">
        <v>42</v>
      </c>
      <c r="B52" s="240" t="s">
        <v>753</v>
      </c>
      <c r="C52" s="241" t="s">
        <v>716</v>
      </c>
      <c r="D52" s="241">
        <v>8</v>
      </c>
      <c r="E52" s="242"/>
      <c r="F52" s="242">
        <f>D52*E52</f>
        <v>0</v>
      </c>
      <c r="G52" s="21"/>
      <c r="H52" s="21"/>
      <c r="I52" s="21"/>
    </row>
    <row r="53" spans="1:9" ht="12.75">
      <c r="A53" s="239">
        <v>43</v>
      </c>
      <c r="B53" s="240" t="s">
        <v>754</v>
      </c>
      <c r="C53" s="241" t="s">
        <v>716</v>
      </c>
      <c r="D53" s="241">
        <v>10</v>
      </c>
      <c r="E53" s="242"/>
      <c r="F53" s="242">
        <f>D53*E53</f>
        <v>0</v>
      </c>
      <c r="G53" s="21"/>
      <c r="H53" s="21"/>
      <c r="I53" s="21"/>
    </row>
    <row r="54" spans="1:9" ht="12.75">
      <c r="A54" s="239">
        <v>44</v>
      </c>
      <c r="B54" s="240" t="s">
        <v>755</v>
      </c>
      <c r="C54" s="241" t="s">
        <v>716</v>
      </c>
      <c r="D54" s="241">
        <v>15</v>
      </c>
      <c r="E54" s="242"/>
      <c r="F54" s="242">
        <f>D54*E54</f>
        <v>0</v>
      </c>
      <c r="G54" s="21"/>
      <c r="H54" s="21"/>
      <c r="I54" s="21"/>
    </row>
    <row r="55" spans="1:9" ht="12.75">
      <c r="A55" s="239">
        <v>45</v>
      </c>
      <c r="B55" s="240" t="s">
        <v>756</v>
      </c>
      <c r="C55" s="241" t="s">
        <v>716</v>
      </c>
      <c r="D55" s="241">
        <v>15</v>
      </c>
      <c r="E55" s="242"/>
      <c r="F55" s="242">
        <f>D55*E55</f>
        <v>0</v>
      </c>
      <c r="G55" s="21"/>
      <c r="H55" s="21"/>
      <c r="I55" s="21"/>
    </row>
    <row r="56" spans="1:9" ht="12.75">
      <c r="A56" s="239">
        <v>46</v>
      </c>
      <c r="B56" s="240" t="s">
        <v>757</v>
      </c>
      <c r="C56" s="241" t="s">
        <v>716</v>
      </c>
      <c r="D56" s="241">
        <v>6</v>
      </c>
      <c r="E56" s="242"/>
      <c r="F56" s="242">
        <f>D56*E56</f>
        <v>0</v>
      </c>
      <c r="G56" s="21"/>
      <c r="H56" s="21"/>
      <c r="I56" s="21"/>
    </row>
    <row r="57" spans="1:9" ht="12.75">
      <c r="A57" s="239">
        <v>47</v>
      </c>
      <c r="B57" s="243" t="s">
        <v>758</v>
      </c>
      <c r="C57" s="244" t="s">
        <v>711</v>
      </c>
      <c r="D57" s="244">
        <v>60</v>
      </c>
      <c r="E57" s="245"/>
      <c r="F57" s="245">
        <f>D57*E57</f>
        <v>0</v>
      </c>
      <c r="G57" s="21"/>
      <c r="H57" s="21"/>
      <c r="I57" s="21"/>
    </row>
    <row r="58" spans="1:9" ht="12.75">
      <c r="A58" s="239">
        <v>48</v>
      </c>
      <c r="B58" s="243" t="s">
        <v>759</v>
      </c>
      <c r="C58" s="244" t="s">
        <v>716</v>
      </c>
      <c r="D58" s="244">
        <v>20</v>
      </c>
      <c r="E58" s="245"/>
      <c r="F58" s="245">
        <f>D58*E58</f>
        <v>0</v>
      </c>
      <c r="G58" s="21"/>
      <c r="H58" s="21"/>
      <c r="I58" s="21"/>
    </row>
    <row r="59" spans="1:9" ht="12.75">
      <c r="A59" s="239">
        <v>49</v>
      </c>
      <c r="B59" s="243" t="s">
        <v>760</v>
      </c>
      <c r="C59" s="244" t="s">
        <v>716</v>
      </c>
      <c r="D59" s="244">
        <v>15</v>
      </c>
      <c r="E59" s="245"/>
      <c r="F59" s="245">
        <f>D59*E59</f>
        <v>0</v>
      </c>
      <c r="G59" s="21"/>
      <c r="H59" s="21"/>
      <c r="I59" s="21"/>
    </row>
    <row r="60" spans="1:9" ht="12.75">
      <c r="A60" s="239">
        <v>50</v>
      </c>
      <c r="B60" s="243" t="s">
        <v>761</v>
      </c>
      <c r="C60" s="244" t="s">
        <v>716</v>
      </c>
      <c r="D60" s="244">
        <v>15</v>
      </c>
      <c r="E60" s="245"/>
      <c r="F60" s="245">
        <f>D60*E60</f>
        <v>0</v>
      </c>
      <c r="G60" s="21"/>
      <c r="H60" s="21"/>
      <c r="I60" s="21"/>
    </row>
    <row r="61" spans="1:9" ht="12.75">
      <c r="A61" s="239">
        <v>51</v>
      </c>
      <c r="B61" s="243" t="s">
        <v>762</v>
      </c>
      <c r="C61" s="244" t="s">
        <v>716</v>
      </c>
      <c r="D61" s="244">
        <v>10</v>
      </c>
      <c r="E61" s="245"/>
      <c r="F61" s="245">
        <f>D61*E61</f>
        <v>0</v>
      </c>
      <c r="G61" s="21"/>
      <c r="H61" s="21"/>
      <c r="I61" s="21"/>
    </row>
    <row r="62" spans="1:9" ht="12.75">
      <c r="A62" s="239">
        <v>52</v>
      </c>
      <c r="B62" s="240" t="s">
        <v>763</v>
      </c>
      <c r="C62" s="241" t="s">
        <v>716</v>
      </c>
      <c r="D62" s="241">
        <v>40</v>
      </c>
      <c r="E62" s="242"/>
      <c r="F62" s="242">
        <f>D62*E62</f>
        <v>0</v>
      </c>
      <c r="G62" s="21"/>
      <c r="H62" s="21"/>
      <c r="I62" s="21"/>
    </row>
    <row r="63" spans="1:9" ht="12.75">
      <c r="A63" s="239">
        <v>53</v>
      </c>
      <c r="B63" s="240" t="s">
        <v>764</v>
      </c>
      <c r="C63" s="241" t="s">
        <v>716</v>
      </c>
      <c r="D63" s="241">
        <v>1</v>
      </c>
      <c r="E63" s="242"/>
      <c r="F63" s="242">
        <f>D63*E63</f>
        <v>0</v>
      </c>
      <c r="G63" s="21"/>
      <c r="H63" s="21"/>
      <c r="I63" s="21"/>
    </row>
    <row r="64" spans="1:9" ht="12.75">
      <c r="A64" s="239"/>
      <c r="B64" s="240" t="s">
        <v>765</v>
      </c>
      <c r="C64" s="241"/>
      <c r="D64" s="241"/>
      <c r="E64" s="242"/>
      <c r="F64" s="242"/>
      <c r="G64" s="21"/>
      <c r="H64" s="21"/>
      <c r="I64" s="21"/>
    </row>
    <row r="65" spans="1:9" ht="12.75">
      <c r="A65" s="239">
        <v>54</v>
      </c>
      <c r="B65" s="240" t="s">
        <v>766</v>
      </c>
      <c r="C65" s="241" t="s">
        <v>716</v>
      </c>
      <c r="D65" s="241">
        <v>1</v>
      </c>
      <c r="E65" s="242"/>
      <c r="F65" s="242">
        <f>D65*E65</f>
        <v>0</v>
      </c>
      <c r="G65" s="21"/>
      <c r="H65" s="21"/>
      <c r="I65" s="21"/>
    </row>
    <row r="66" spans="1:9" ht="12.75">
      <c r="A66" s="239">
        <v>55</v>
      </c>
      <c r="B66" s="240" t="s">
        <v>767</v>
      </c>
      <c r="C66" s="241" t="s">
        <v>716</v>
      </c>
      <c r="D66" s="241">
        <v>5</v>
      </c>
      <c r="E66" s="242"/>
      <c r="F66" s="242">
        <f>D66*E66</f>
        <v>0</v>
      </c>
      <c r="G66" s="21"/>
      <c r="H66" s="21"/>
      <c r="I66" s="21"/>
    </row>
    <row r="67" spans="1:9" ht="12.75">
      <c r="A67" s="239">
        <v>56</v>
      </c>
      <c r="B67" s="240" t="s">
        <v>768</v>
      </c>
      <c r="C67" s="241" t="s">
        <v>716</v>
      </c>
      <c r="D67" s="241">
        <v>2</v>
      </c>
      <c r="E67" s="242"/>
      <c r="F67" s="242">
        <f>D67*E67</f>
        <v>0</v>
      </c>
      <c r="G67" s="21"/>
      <c r="H67" s="21"/>
      <c r="I67" s="21"/>
    </row>
    <row r="68" spans="1:9" ht="12.75">
      <c r="A68" s="239">
        <v>57</v>
      </c>
      <c r="B68" s="240" t="s">
        <v>769</v>
      </c>
      <c r="C68" s="241" t="s">
        <v>716</v>
      </c>
      <c r="D68" s="241">
        <v>1</v>
      </c>
      <c r="E68" s="242"/>
      <c r="F68" s="242">
        <f>D68*E68</f>
        <v>0</v>
      </c>
      <c r="G68" s="21"/>
      <c r="H68" s="21"/>
      <c r="I68" s="21"/>
    </row>
    <row r="69" spans="1:9" ht="12.75">
      <c r="A69" s="239">
        <v>58</v>
      </c>
      <c r="B69" s="240" t="s">
        <v>770</v>
      </c>
      <c r="C69" s="241" t="s">
        <v>716</v>
      </c>
      <c r="D69" s="241">
        <v>12</v>
      </c>
      <c r="E69" s="242"/>
      <c r="F69" s="242">
        <f>D69*E69</f>
        <v>0</v>
      </c>
      <c r="G69" s="21"/>
      <c r="H69" s="21"/>
      <c r="I69" s="21"/>
    </row>
    <row r="70" spans="1:9" ht="12.75">
      <c r="A70" s="239">
        <v>59</v>
      </c>
      <c r="B70" s="240" t="s">
        <v>771</v>
      </c>
      <c r="C70" s="241" t="s">
        <v>716</v>
      </c>
      <c r="D70" s="241">
        <v>29</v>
      </c>
      <c r="E70" s="242"/>
      <c r="F70" s="242">
        <f>D70*E70</f>
        <v>0</v>
      </c>
      <c r="G70" s="21"/>
      <c r="H70" s="21"/>
      <c r="I70" s="21"/>
    </row>
    <row r="71" spans="1:9" ht="12.75">
      <c r="A71" s="239">
        <v>60</v>
      </c>
      <c r="B71" s="240" t="s">
        <v>772</v>
      </c>
      <c r="C71" s="241" t="s">
        <v>716</v>
      </c>
      <c r="D71" s="241">
        <v>1</v>
      </c>
      <c r="E71" s="242"/>
      <c r="F71" s="242">
        <f>D71*E71</f>
        <v>0</v>
      </c>
      <c r="G71" s="21"/>
      <c r="H71" s="21"/>
      <c r="I71" s="21"/>
    </row>
    <row r="72" spans="1:9" ht="12.75">
      <c r="A72" s="239">
        <v>61</v>
      </c>
      <c r="B72" s="240" t="s">
        <v>773</v>
      </c>
      <c r="C72" s="241" t="s">
        <v>716</v>
      </c>
      <c r="D72" s="241">
        <v>1</v>
      </c>
      <c r="E72" s="242"/>
      <c r="F72" s="242">
        <f>D72*E72</f>
        <v>0</v>
      </c>
      <c r="G72" s="21"/>
      <c r="H72" s="21"/>
      <c r="I72" s="21"/>
    </row>
    <row r="73" spans="1:9" ht="12.75">
      <c r="A73" s="239">
        <v>62</v>
      </c>
      <c r="B73" s="240" t="s">
        <v>774</v>
      </c>
      <c r="C73" s="241" t="s">
        <v>716</v>
      </c>
      <c r="D73" s="241">
        <v>1</v>
      </c>
      <c r="E73" s="242"/>
      <c r="F73" s="242">
        <f>D73*E73</f>
        <v>0</v>
      </c>
      <c r="G73" s="21"/>
      <c r="H73" s="21"/>
      <c r="I73" s="21"/>
    </row>
    <row r="74" spans="1:9" ht="12.75">
      <c r="A74" s="239">
        <v>63</v>
      </c>
      <c r="B74" s="240" t="s">
        <v>775</v>
      </c>
      <c r="C74" s="241" t="s">
        <v>776</v>
      </c>
      <c r="D74" s="241">
        <v>1</v>
      </c>
      <c r="E74" s="242"/>
      <c r="F74" s="242">
        <f>D74*E74</f>
        <v>0</v>
      </c>
      <c r="G74" s="21"/>
      <c r="H74" s="21"/>
      <c r="I74" s="21"/>
    </row>
    <row r="75" spans="1:9" ht="12.75">
      <c r="A75" s="246"/>
      <c r="B75" s="247" t="s">
        <v>777</v>
      </c>
      <c r="C75" s="247"/>
      <c r="D75" s="247"/>
      <c r="E75" s="247"/>
      <c r="F75" s="248">
        <f>SUM(F11:F74)</f>
        <v>0</v>
      </c>
      <c r="G75" s="21"/>
      <c r="H75" s="21"/>
      <c r="I75" s="21"/>
    </row>
    <row r="76" spans="1:9" ht="12.75">
      <c r="A76" s="246"/>
      <c r="B76" s="246"/>
      <c r="C76" s="246"/>
      <c r="D76" s="246"/>
      <c r="E76" s="246"/>
      <c r="F76" s="246"/>
      <c r="G76" s="21"/>
      <c r="H76" s="21"/>
      <c r="I76" s="21"/>
    </row>
    <row r="77" spans="1:9" ht="38.25">
      <c r="A77" s="241"/>
      <c r="B77" s="249" t="s">
        <v>778</v>
      </c>
      <c r="C77" s="241"/>
      <c r="D77" s="241"/>
      <c r="E77" s="241"/>
      <c r="F77" s="241"/>
      <c r="G77" s="21"/>
      <c r="H77" s="21"/>
      <c r="I77" s="21"/>
    </row>
    <row r="78" spans="7:9" ht="12.75">
      <c r="G78" s="21"/>
      <c r="H78" s="21"/>
      <c r="I78" s="21"/>
    </row>
    <row r="79" spans="7:9" ht="12.75">
      <c r="G79" s="21"/>
      <c r="H79" s="21"/>
      <c r="I79" s="21"/>
    </row>
    <row r="80" spans="2:9" ht="15">
      <c r="B80" s="250" t="s">
        <v>779</v>
      </c>
      <c r="G80" s="21"/>
      <c r="H80" s="21"/>
      <c r="I80" s="21"/>
    </row>
    <row r="81" spans="1:9" ht="12.75">
      <c r="A81" s="251" t="s">
        <v>780</v>
      </c>
      <c r="B81" s="252" t="s">
        <v>781</v>
      </c>
      <c r="C81" s="252" t="s">
        <v>634</v>
      </c>
      <c r="D81">
        <v>13</v>
      </c>
      <c r="E81" s="253"/>
      <c r="F81" s="254">
        <f>D81*E81</f>
        <v>0</v>
      </c>
      <c r="G81" s="21"/>
      <c r="H81" s="21"/>
      <c r="I81" s="21"/>
    </row>
    <row r="82" spans="1:9" ht="12.75">
      <c r="A82" s="251" t="s">
        <v>780</v>
      </c>
      <c r="B82" s="252" t="s">
        <v>782</v>
      </c>
      <c r="C82" s="252" t="s">
        <v>634</v>
      </c>
      <c r="D82">
        <v>13</v>
      </c>
      <c r="E82" s="253"/>
      <c r="F82" s="254">
        <f>D82*E82</f>
        <v>0</v>
      </c>
      <c r="G82" s="21"/>
      <c r="H82" s="21"/>
      <c r="I82" s="21"/>
    </row>
    <row r="83" spans="1:9" ht="25.5">
      <c r="A83" s="251" t="s">
        <v>780</v>
      </c>
      <c r="B83" s="252" t="s">
        <v>783</v>
      </c>
      <c r="C83" s="252" t="s">
        <v>634</v>
      </c>
      <c r="D83">
        <v>13</v>
      </c>
      <c r="E83" s="253"/>
      <c r="F83" s="254">
        <f>D83*E83</f>
        <v>0</v>
      </c>
      <c r="G83" s="21"/>
      <c r="H83" s="21"/>
      <c r="I83" s="21"/>
    </row>
    <row r="84" spans="1:9" ht="12.75">
      <c r="A84" s="251" t="s">
        <v>784</v>
      </c>
      <c r="B84" s="252" t="s">
        <v>781</v>
      </c>
      <c r="C84" s="252" t="s">
        <v>634</v>
      </c>
      <c r="D84">
        <v>4</v>
      </c>
      <c r="E84" s="253"/>
      <c r="F84" s="254">
        <f>D84*E84</f>
        <v>0</v>
      </c>
      <c r="G84" s="21"/>
      <c r="H84" s="21"/>
      <c r="I84" s="21"/>
    </row>
    <row r="85" spans="1:9" ht="12.75">
      <c r="A85" s="251" t="s">
        <v>784</v>
      </c>
      <c r="B85" s="252" t="s">
        <v>782</v>
      </c>
      <c r="C85" s="252" t="s">
        <v>634</v>
      </c>
      <c r="D85">
        <v>4</v>
      </c>
      <c r="E85" s="253"/>
      <c r="F85" s="254">
        <f>D85*E85</f>
        <v>0</v>
      </c>
      <c r="G85" s="21"/>
      <c r="H85" s="21"/>
      <c r="I85" s="21"/>
    </row>
    <row r="86" spans="1:9" ht="25.5">
      <c r="A86" s="251" t="s">
        <v>784</v>
      </c>
      <c r="B86" s="252" t="s">
        <v>785</v>
      </c>
      <c r="C86" s="252" t="s">
        <v>634</v>
      </c>
      <c r="D86">
        <v>4</v>
      </c>
      <c r="E86" s="253"/>
      <c r="F86" s="254">
        <f>D86*E86</f>
        <v>0</v>
      </c>
      <c r="G86" s="21"/>
      <c r="H86" s="21"/>
      <c r="I86" s="21"/>
    </row>
    <row r="87" spans="1:9" ht="25.5">
      <c r="A87" s="251" t="s">
        <v>786</v>
      </c>
      <c r="B87" s="252" t="s">
        <v>787</v>
      </c>
      <c r="C87" s="252" t="s">
        <v>634</v>
      </c>
      <c r="D87">
        <v>6</v>
      </c>
      <c r="E87" s="253"/>
      <c r="F87" s="254">
        <f>D87*E87</f>
        <v>0</v>
      </c>
      <c r="G87" s="21"/>
      <c r="H87" s="21"/>
      <c r="I87" s="21"/>
    </row>
    <row r="88" spans="1:9" ht="25.5">
      <c r="A88" s="251" t="s">
        <v>788</v>
      </c>
      <c r="B88" s="252" t="s">
        <v>789</v>
      </c>
      <c r="C88" s="252" t="s">
        <v>634</v>
      </c>
      <c r="D88">
        <v>9</v>
      </c>
      <c r="E88" s="253"/>
      <c r="F88" s="254">
        <f>D88*E88</f>
        <v>0</v>
      </c>
      <c r="G88" s="21"/>
      <c r="H88" s="21"/>
      <c r="I88" s="21"/>
    </row>
    <row r="89" spans="1:9" ht="12.75">
      <c r="A89" s="251" t="s">
        <v>790</v>
      </c>
      <c r="B89" s="252" t="s">
        <v>791</v>
      </c>
      <c r="C89" s="252" t="s">
        <v>634</v>
      </c>
      <c r="D89">
        <v>4</v>
      </c>
      <c r="E89" s="253"/>
      <c r="F89" s="254">
        <f>D89*E89</f>
        <v>0</v>
      </c>
      <c r="G89" s="21"/>
      <c r="H89" s="21"/>
      <c r="I89" s="21"/>
    </row>
    <row r="90" spans="1:9" ht="25.5">
      <c r="A90" s="251" t="s">
        <v>792</v>
      </c>
      <c r="B90" s="252" t="s">
        <v>793</v>
      </c>
      <c r="C90" s="252" t="s">
        <v>634</v>
      </c>
      <c r="D90">
        <v>1</v>
      </c>
      <c r="E90" s="253"/>
      <c r="F90" s="254">
        <f>D90*E90</f>
        <v>0</v>
      </c>
      <c r="G90" s="21"/>
      <c r="H90" s="21"/>
      <c r="I90" s="21"/>
    </row>
    <row r="91" spans="1:9" ht="12.75">
      <c r="A91" s="251" t="s">
        <v>794</v>
      </c>
      <c r="B91" s="252" t="s">
        <v>795</v>
      </c>
      <c r="C91" s="252" t="s">
        <v>634</v>
      </c>
      <c r="D91">
        <v>1</v>
      </c>
      <c r="E91" s="253"/>
      <c r="F91" s="254">
        <f>D91*E91</f>
        <v>0</v>
      </c>
      <c r="G91" s="21"/>
      <c r="H91" s="21"/>
      <c r="I91" s="21"/>
    </row>
    <row r="92" spans="1:9" ht="12.75">
      <c r="A92" s="251" t="s">
        <v>796</v>
      </c>
      <c r="B92" s="252" t="s">
        <v>797</v>
      </c>
      <c r="C92" s="252" t="s">
        <v>634</v>
      </c>
      <c r="D92">
        <v>1</v>
      </c>
      <c r="E92" s="253"/>
      <c r="F92" s="254">
        <f>D92*E92</f>
        <v>0</v>
      </c>
      <c r="G92" s="21"/>
      <c r="H92" s="21"/>
      <c r="I92" s="21"/>
    </row>
    <row r="93" spans="1:9" ht="25.5">
      <c r="A93" s="251" t="s">
        <v>798</v>
      </c>
      <c r="B93" s="252" t="s">
        <v>799</v>
      </c>
      <c r="C93" s="252" t="s">
        <v>634</v>
      </c>
      <c r="D93">
        <v>12</v>
      </c>
      <c r="E93" s="253"/>
      <c r="F93" s="254">
        <f>D93*E93</f>
        <v>0</v>
      </c>
      <c r="G93" s="21"/>
      <c r="H93" s="21"/>
      <c r="I93" s="21"/>
    </row>
    <row r="94" spans="1:9" ht="25.5">
      <c r="A94" s="251" t="s">
        <v>792</v>
      </c>
      <c r="B94" s="252" t="s">
        <v>799</v>
      </c>
      <c r="C94" s="252" t="s">
        <v>634</v>
      </c>
      <c r="D94">
        <v>12</v>
      </c>
      <c r="E94" s="253"/>
      <c r="F94" s="254">
        <f>D94*E94</f>
        <v>0</v>
      </c>
      <c r="G94" s="21"/>
      <c r="H94" s="21"/>
      <c r="I94" s="21"/>
    </row>
    <row r="95" spans="1:9" ht="12.75">
      <c r="A95" s="251" t="s">
        <v>800</v>
      </c>
      <c r="B95" s="255" t="s">
        <v>801</v>
      </c>
      <c r="C95" s="255" t="s">
        <v>634</v>
      </c>
      <c r="D95">
        <v>6</v>
      </c>
      <c r="E95" s="256"/>
      <c r="F95" s="254">
        <f>D95*E95</f>
        <v>0</v>
      </c>
      <c r="G95" s="21"/>
      <c r="H95" s="21"/>
      <c r="I95" s="21"/>
    </row>
    <row r="96" spans="1:9" ht="12.75">
      <c r="A96" s="246"/>
      <c r="B96" s="257" t="s">
        <v>777</v>
      </c>
      <c r="C96" s="247"/>
      <c r="D96" s="247"/>
      <c r="E96" s="247"/>
      <c r="F96" s="248">
        <f>SUM(F81:F95)</f>
        <v>0</v>
      </c>
      <c r="G96" s="21"/>
      <c r="H96" s="21"/>
      <c r="I96" s="21"/>
    </row>
    <row r="97" spans="1:9" ht="12.75">
      <c r="A97" s="246"/>
      <c r="B97" s="258"/>
      <c r="C97" s="246"/>
      <c r="D97" s="246"/>
      <c r="E97" s="246"/>
      <c r="F97" s="246"/>
      <c r="G97" s="21"/>
      <c r="H97" s="21"/>
      <c r="I97" s="21"/>
    </row>
    <row r="98" spans="1:9" ht="12.75">
      <c r="A98" s="246"/>
      <c r="B98" s="258" t="s">
        <v>802</v>
      </c>
      <c r="C98" s="246"/>
      <c r="D98" s="246"/>
      <c r="E98" s="246"/>
      <c r="F98" s="246"/>
      <c r="G98" s="21"/>
      <c r="H98" s="21"/>
      <c r="I98" s="21"/>
    </row>
    <row r="99" spans="1:9" ht="12.75">
      <c r="A99" s="246"/>
      <c r="B99" s="258"/>
      <c r="C99" s="246"/>
      <c r="D99" s="246"/>
      <c r="E99" s="246"/>
      <c r="F99" s="246"/>
      <c r="G99" s="21"/>
      <c r="H99" s="21"/>
      <c r="I99" s="21"/>
    </row>
    <row r="100" spans="1:9" ht="25.5">
      <c r="A100" s="239">
        <v>1</v>
      </c>
      <c r="B100" s="240" t="s">
        <v>803</v>
      </c>
      <c r="C100" s="241" t="s">
        <v>716</v>
      </c>
      <c r="D100" s="241">
        <v>1</v>
      </c>
      <c r="E100" s="242"/>
      <c r="F100" s="254">
        <f>D100*E100</f>
        <v>0</v>
      </c>
      <c r="G100" s="21"/>
      <c r="H100" s="21"/>
      <c r="I100" s="21"/>
    </row>
    <row r="101" spans="1:9" ht="12.75">
      <c r="A101" s="239">
        <v>2</v>
      </c>
      <c r="B101" s="240" t="s">
        <v>804</v>
      </c>
      <c r="C101" s="241" t="s">
        <v>716</v>
      </c>
      <c r="D101" s="241">
        <v>55</v>
      </c>
      <c r="E101" s="242"/>
      <c r="F101" s="254">
        <f>D101*E101</f>
        <v>0</v>
      </c>
      <c r="G101" s="21"/>
      <c r="H101" s="21"/>
      <c r="I101" s="21"/>
    </row>
    <row r="102" spans="1:9" ht="12.75">
      <c r="A102" s="239">
        <v>3</v>
      </c>
      <c r="B102" s="240" t="s">
        <v>805</v>
      </c>
      <c r="C102" s="241" t="s">
        <v>776</v>
      </c>
      <c r="D102" s="241">
        <v>1</v>
      </c>
      <c r="E102" s="242"/>
      <c r="F102" s="254">
        <f>D102*E102</f>
        <v>0</v>
      </c>
      <c r="G102" s="21"/>
      <c r="H102" s="21"/>
      <c r="I102" s="21"/>
    </row>
    <row r="103" spans="1:9" ht="12.75">
      <c r="A103" s="239">
        <v>4</v>
      </c>
      <c r="B103" s="240" t="s">
        <v>806</v>
      </c>
      <c r="C103" s="241" t="s">
        <v>807</v>
      </c>
      <c r="D103" s="241">
        <v>1</v>
      </c>
      <c r="E103" s="242"/>
      <c r="F103" s="254">
        <f>D103*E103</f>
        <v>0</v>
      </c>
      <c r="G103" s="21"/>
      <c r="H103" s="21"/>
      <c r="I103" s="21"/>
    </row>
    <row r="104" spans="1:6" ht="12.75">
      <c r="A104" s="246"/>
      <c r="B104" s="247" t="s">
        <v>777</v>
      </c>
      <c r="C104" s="247"/>
      <c r="D104" s="247"/>
      <c r="E104" s="259"/>
      <c r="F104" s="248">
        <f>SUM(F100:F103)</f>
        <v>0</v>
      </c>
    </row>
    <row r="105" spans="1:6" ht="12.75">
      <c r="A105" s="246"/>
      <c r="B105" s="246"/>
      <c r="C105" s="246"/>
      <c r="D105" s="246"/>
      <c r="E105" s="246"/>
      <c r="F105" s="254"/>
    </row>
    <row r="106" spans="1:6" ht="12.75">
      <c r="A106" s="246"/>
      <c r="B106" s="246"/>
      <c r="C106" s="246"/>
      <c r="D106" s="246"/>
      <c r="E106" s="246"/>
      <c r="F106" s="246"/>
    </row>
    <row r="107" spans="1:6" ht="12.75">
      <c r="A107" s="246"/>
      <c r="B107" s="258" t="s">
        <v>808</v>
      </c>
      <c r="C107" s="246"/>
      <c r="D107" s="246"/>
      <c r="E107" s="246"/>
      <c r="F107" s="246"/>
    </row>
    <row r="108" spans="1:6" ht="12.75">
      <c r="A108" s="246"/>
      <c r="B108" s="258"/>
      <c r="C108" s="246"/>
      <c r="D108" s="246"/>
      <c r="E108" s="242"/>
      <c r="F108" s="246"/>
    </row>
    <row r="109" spans="1:6" ht="12.75">
      <c r="A109" s="260">
        <v>1</v>
      </c>
      <c r="B109" s="261" t="s">
        <v>809</v>
      </c>
      <c r="C109" s="246" t="s">
        <v>810</v>
      </c>
      <c r="D109" s="246">
        <v>18</v>
      </c>
      <c r="E109" s="242"/>
      <c r="F109" s="242">
        <f>D109*E109</f>
        <v>0</v>
      </c>
    </row>
    <row r="110" spans="1:6" ht="12.75">
      <c r="A110" s="260">
        <v>2</v>
      </c>
      <c r="B110" s="261" t="s">
        <v>811</v>
      </c>
      <c r="C110" s="246" t="s">
        <v>810</v>
      </c>
      <c r="D110" s="246">
        <v>8</v>
      </c>
      <c r="E110" s="242"/>
      <c r="F110" s="242">
        <f>D110*E110</f>
        <v>0</v>
      </c>
    </row>
    <row r="111" spans="1:6" ht="12.75">
      <c r="A111" s="260">
        <v>3</v>
      </c>
      <c r="B111" s="261" t="s">
        <v>812</v>
      </c>
      <c r="C111" s="246" t="s">
        <v>810</v>
      </c>
      <c r="D111" s="246">
        <v>8</v>
      </c>
      <c r="E111" s="242"/>
      <c r="F111" s="242">
        <f>D111*E111</f>
        <v>0</v>
      </c>
    </row>
    <row r="112" spans="1:6" ht="12.75">
      <c r="A112" s="260">
        <v>4</v>
      </c>
      <c r="B112" s="261" t="s">
        <v>813</v>
      </c>
      <c r="C112" s="246" t="s">
        <v>810</v>
      </c>
      <c r="D112" s="246">
        <v>20</v>
      </c>
      <c r="E112" s="242"/>
      <c r="F112" s="242">
        <f>D112*E112</f>
        <v>0</v>
      </c>
    </row>
    <row r="113" spans="1:6" ht="12.75">
      <c r="A113" s="260">
        <v>5</v>
      </c>
      <c r="B113" s="261" t="s">
        <v>814</v>
      </c>
      <c r="C113" s="246" t="s">
        <v>810</v>
      </c>
      <c r="D113" s="246">
        <v>10</v>
      </c>
      <c r="E113" s="242"/>
      <c r="F113" s="242">
        <f>D113*E113</f>
        <v>0</v>
      </c>
    </row>
    <row r="114" spans="1:6" ht="12.75">
      <c r="A114" s="260">
        <v>6</v>
      </c>
      <c r="B114" s="240" t="s">
        <v>815</v>
      </c>
      <c r="C114" s="241" t="s">
        <v>810</v>
      </c>
      <c r="D114" s="241">
        <v>5</v>
      </c>
      <c r="E114" s="242"/>
      <c r="F114" s="242">
        <f>D114*E114</f>
        <v>0</v>
      </c>
    </row>
    <row r="115" spans="1:6" ht="12.75">
      <c r="A115" s="260">
        <v>7</v>
      </c>
      <c r="B115" s="240" t="s">
        <v>816</v>
      </c>
      <c r="C115" s="241" t="s">
        <v>810</v>
      </c>
      <c r="D115" s="241">
        <v>5</v>
      </c>
      <c r="E115" s="242"/>
      <c r="F115" s="242">
        <f>D115*E115</f>
        <v>0</v>
      </c>
    </row>
    <row r="116" spans="1:6" ht="12.75">
      <c r="A116" s="260">
        <v>8</v>
      </c>
      <c r="B116" s="240" t="s">
        <v>817</v>
      </c>
      <c r="C116" s="241" t="s">
        <v>810</v>
      </c>
      <c r="D116" s="241">
        <v>85</v>
      </c>
      <c r="E116" s="242"/>
      <c r="F116" s="242">
        <f>D116*E116</f>
        <v>0</v>
      </c>
    </row>
    <row r="117" spans="1:6" ht="12.75">
      <c r="A117" s="260">
        <v>9</v>
      </c>
      <c r="B117" s="240" t="s">
        <v>818</v>
      </c>
      <c r="C117" s="241" t="s">
        <v>810</v>
      </c>
      <c r="D117" s="241">
        <v>20</v>
      </c>
      <c r="E117" s="242"/>
      <c r="F117" s="242">
        <f>D117*E117</f>
        <v>0</v>
      </c>
    </row>
    <row r="118" spans="1:6" ht="12.75">
      <c r="A118" s="246"/>
      <c r="B118" s="247" t="s">
        <v>777</v>
      </c>
      <c r="C118" s="247"/>
      <c r="D118" s="247"/>
      <c r="E118" s="247"/>
      <c r="F118" s="248">
        <f>SUM(F109:F117)</f>
        <v>0</v>
      </c>
    </row>
    <row r="119" spans="1:6" ht="12.75">
      <c r="A119" s="246"/>
      <c r="B119" s="246"/>
      <c r="C119" s="246"/>
      <c r="D119" s="246"/>
      <c r="E119" s="246"/>
      <c r="F119" s="246"/>
    </row>
    <row r="120" spans="1:6" ht="12.75">
      <c r="A120" s="246"/>
      <c r="B120" s="246"/>
      <c r="C120" s="246"/>
      <c r="D120" s="246"/>
      <c r="E120" s="246"/>
      <c r="F120" s="246"/>
    </row>
    <row r="121" spans="1:6" ht="12.75">
      <c r="A121" s="246"/>
      <c r="B121" s="258" t="s">
        <v>819</v>
      </c>
      <c r="C121" s="246"/>
      <c r="D121" s="246"/>
      <c r="E121" s="246"/>
      <c r="F121" s="246"/>
    </row>
    <row r="122" spans="1:6" ht="12.75">
      <c r="A122" s="246"/>
      <c r="B122" s="258"/>
      <c r="C122" s="246"/>
      <c r="D122" s="246"/>
      <c r="E122" s="246"/>
      <c r="F122" s="246"/>
    </row>
    <row r="123" spans="1:6" ht="12.75">
      <c r="A123" s="239">
        <v>1</v>
      </c>
      <c r="B123" s="240" t="s">
        <v>820</v>
      </c>
      <c r="C123" s="241" t="s">
        <v>810</v>
      </c>
      <c r="D123" s="241">
        <v>30</v>
      </c>
      <c r="E123" s="242"/>
      <c r="F123" s="254">
        <f>D123*E123</f>
        <v>0</v>
      </c>
    </row>
  </sheetData>
  <mergeCells count="4">
    <mergeCell ref="A1:G1"/>
    <mergeCell ref="B2:F2"/>
    <mergeCell ref="B3:F3"/>
    <mergeCell ref="B4:F4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G23" sqref="G23"/>
    </sheetView>
  </sheetViews>
  <sheetFormatPr defaultColWidth="9.00390625" defaultRowHeight="12.75"/>
  <cols>
    <col min="1" max="1" width="5.375" style="0" customWidth="1"/>
    <col min="2" max="2" width="62.25390625" style="0" customWidth="1"/>
    <col min="3" max="3" width="5.125" style="0" customWidth="1"/>
    <col min="4" max="4" width="8.625" style="0" customWidth="1"/>
    <col min="5" max="5" width="12.00390625" style="0" customWidth="1"/>
    <col min="6" max="6" width="13.125" style="0" customWidth="1"/>
    <col min="7" max="1025" width="8.75390625" style="0" customWidth="1"/>
  </cols>
  <sheetData>
    <row r="1" spans="1:7" ht="15.75">
      <c r="A1" s="223" t="s">
        <v>3</v>
      </c>
      <c r="B1" s="223"/>
      <c r="C1" s="223"/>
      <c r="D1" s="223"/>
      <c r="E1" s="223"/>
      <c r="F1" s="223"/>
      <c r="G1" s="223"/>
    </row>
    <row r="2" spans="1:7" ht="12.75">
      <c r="A2" s="224" t="s">
        <v>106</v>
      </c>
      <c r="B2" s="225" t="s">
        <v>5</v>
      </c>
      <c r="C2" s="225"/>
      <c r="D2" s="225"/>
      <c r="E2" s="225"/>
      <c r="F2" s="225"/>
      <c r="G2" s="224"/>
    </row>
    <row r="3" spans="1:7" ht="12.75">
      <c r="A3" s="224" t="s">
        <v>103</v>
      </c>
      <c r="B3" s="225" t="s">
        <v>821</v>
      </c>
      <c r="C3" s="225"/>
      <c r="D3" s="225"/>
      <c r="E3" s="225"/>
      <c r="F3" s="225"/>
      <c r="G3" s="224"/>
    </row>
    <row r="4" spans="1:7" ht="12.75">
      <c r="A4" s="227"/>
      <c r="B4" s="225" t="s">
        <v>822</v>
      </c>
      <c r="C4" s="225"/>
      <c r="D4" s="225"/>
      <c r="E4" s="225"/>
      <c r="F4" s="225"/>
      <c r="G4" s="227"/>
    </row>
    <row r="5" spans="1:10" ht="12.75">
      <c r="A5" s="262"/>
      <c r="B5" s="263"/>
      <c r="C5" s="264"/>
      <c r="D5" s="265"/>
      <c r="E5" s="265"/>
      <c r="F5" s="265"/>
      <c r="G5" s="21"/>
      <c r="H5" s="21"/>
      <c r="I5" s="21"/>
      <c r="J5" s="21"/>
    </row>
    <row r="6" spans="1:10" ht="12.75">
      <c r="A6" s="262"/>
      <c r="B6" s="263"/>
      <c r="C6" s="264"/>
      <c r="D6" s="265"/>
      <c r="E6" s="265"/>
      <c r="F6" s="265"/>
      <c r="G6" s="21"/>
      <c r="H6" s="21"/>
      <c r="I6" s="21"/>
      <c r="J6" s="21"/>
    </row>
    <row r="7" spans="1:10" ht="12.75">
      <c r="A7" s="262"/>
      <c r="B7" s="266"/>
      <c r="C7" s="264"/>
      <c r="D7" s="265"/>
      <c r="E7" s="265"/>
      <c r="F7" s="265"/>
      <c r="G7" s="21"/>
      <c r="H7" s="21"/>
      <c r="I7" s="21"/>
      <c r="J7" s="21"/>
    </row>
    <row r="8" spans="1:10" ht="12.75">
      <c r="A8" s="265"/>
      <c r="B8" s="265"/>
      <c r="C8" s="265"/>
      <c r="D8" s="265"/>
      <c r="E8" s="265"/>
      <c r="F8" s="265"/>
      <c r="G8" s="21"/>
      <c r="H8" s="21"/>
      <c r="I8" s="21"/>
      <c r="J8" s="21"/>
    </row>
    <row r="9" spans="1:10" ht="12.75">
      <c r="A9" s="229" t="s">
        <v>702</v>
      </c>
      <c r="B9" s="229" t="s">
        <v>703</v>
      </c>
      <c r="C9" s="229" t="s">
        <v>704</v>
      </c>
      <c r="D9" s="229" t="s">
        <v>705</v>
      </c>
      <c r="E9" s="230" t="s">
        <v>706</v>
      </c>
      <c r="F9" s="231" t="s">
        <v>707</v>
      </c>
      <c r="G9" s="21"/>
      <c r="H9" s="21"/>
      <c r="I9" s="21"/>
      <c r="J9" s="21"/>
    </row>
    <row r="10" spans="1:10" ht="12.75">
      <c r="A10" s="232"/>
      <c r="B10" s="235" t="s">
        <v>823</v>
      </c>
      <c r="C10" s="232"/>
      <c r="D10" s="232"/>
      <c r="E10" s="233"/>
      <c r="F10" s="234"/>
      <c r="G10" s="21"/>
      <c r="H10" s="21"/>
      <c r="I10" s="21"/>
      <c r="J10" s="21"/>
    </row>
    <row r="11" spans="1:10" ht="12.75">
      <c r="A11" s="236"/>
      <c r="B11" s="236"/>
      <c r="C11" s="236"/>
      <c r="D11" s="236"/>
      <c r="E11" s="236"/>
      <c r="F11" s="236"/>
      <c r="G11" s="21"/>
      <c r="H11" s="21"/>
      <c r="I11" s="21"/>
      <c r="J11" s="21"/>
    </row>
    <row r="12" spans="1:10" ht="12.75">
      <c r="A12" s="237"/>
      <c r="B12" s="238" t="s">
        <v>709</v>
      </c>
      <c r="C12" s="237"/>
      <c r="D12" s="237"/>
      <c r="E12" s="237"/>
      <c r="F12" s="237"/>
      <c r="G12" s="21"/>
      <c r="H12" s="21"/>
      <c r="I12" s="21"/>
      <c r="J12" s="21"/>
    </row>
    <row r="13" spans="1:10" ht="12.75">
      <c r="A13" s="237"/>
      <c r="B13" s="238"/>
      <c r="C13" s="237"/>
      <c r="D13" s="237"/>
      <c r="E13" s="237"/>
      <c r="F13" s="237"/>
      <c r="G13" s="21"/>
      <c r="H13" s="21"/>
      <c r="I13" s="21"/>
      <c r="J13" s="21"/>
    </row>
    <row r="14" spans="1:10" ht="12.75">
      <c r="A14" s="239">
        <v>1</v>
      </c>
      <c r="B14" s="240" t="s">
        <v>710</v>
      </c>
      <c r="C14" s="241" t="s">
        <v>711</v>
      </c>
      <c r="D14" s="241">
        <v>25</v>
      </c>
      <c r="E14" s="242"/>
      <c r="F14" s="242">
        <f>D14*E14</f>
        <v>0</v>
      </c>
      <c r="G14" s="21"/>
      <c r="H14" s="21"/>
      <c r="I14" s="21"/>
      <c r="J14" s="21"/>
    </row>
    <row r="15" spans="1:10" ht="12.75">
      <c r="A15" s="239">
        <v>2</v>
      </c>
      <c r="B15" s="240" t="s">
        <v>712</v>
      </c>
      <c r="C15" s="241" t="s">
        <v>711</v>
      </c>
      <c r="D15" s="241">
        <v>30</v>
      </c>
      <c r="E15" s="242"/>
      <c r="F15" s="242">
        <f>D15*E15</f>
        <v>0</v>
      </c>
      <c r="G15" s="21"/>
      <c r="H15" s="21"/>
      <c r="I15" s="21"/>
      <c r="J15" s="21"/>
    </row>
    <row r="16" spans="1:10" ht="12.75">
      <c r="A16" s="239">
        <v>3</v>
      </c>
      <c r="B16" s="240" t="s">
        <v>713</v>
      </c>
      <c r="C16" s="241" t="s">
        <v>711</v>
      </c>
      <c r="D16" s="241">
        <v>15</v>
      </c>
      <c r="E16" s="242"/>
      <c r="F16" s="242">
        <f>D16*E16</f>
        <v>0</v>
      </c>
      <c r="G16" s="21"/>
      <c r="H16" s="21"/>
      <c r="I16" s="21"/>
      <c r="J16" s="21"/>
    </row>
    <row r="17" spans="1:10" ht="12.75">
      <c r="A17" s="239">
        <v>4</v>
      </c>
      <c r="B17" s="240" t="s">
        <v>714</v>
      </c>
      <c r="C17" s="241" t="s">
        <v>711</v>
      </c>
      <c r="D17" s="241">
        <v>10</v>
      </c>
      <c r="E17" s="242"/>
      <c r="F17" s="242">
        <f>D17*E17</f>
        <v>0</v>
      </c>
      <c r="G17" s="21"/>
      <c r="H17" s="21"/>
      <c r="I17" s="21"/>
      <c r="J17" s="21"/>
    </row>
    <row r="18" spans="1:10" ht="12.75">
      <c r="A18" s="239">
        <v>5</v>
      </c>
      <c r="B18" s="240" t="s">
        <v>715</v>
      </c>
      <c r="C18" s="241" t="s">
        <v>716</v>
      </c>
      <c r="D18" s="241">
        <v>70</v>
      </c>
      <c r="E18" s="242"/>
      <c r="F18" s="242">
        <f>D18*E18</f>
        <v>0</v>
      </c>
      <c r="G18" s="21"/>
      <c r="H18" s="21"/>
      <c r="I18" s="21"/>
      <c r="J18" s="21"/>
    </row>
    <row r="19" spans="1:10" ht="12.75">
      <c r="A19" s="239">
        <v>6</v>
      </c>
      <c r="B19" s="240" t="s">
        <v>717</v>
      </c>
      <c r="C19" s="241" t="s">
        <v>716</v>
      </c>
      <c r="D19" s="241">
        <v>7</v>
      </c>
      <c r="E19" s="242"/>
      <c r="F19" s="242">
        <f>D19*E19</f>
        <v>0</v>
      </c>
      <c r="G19" s="21"/>
      <c r="H19" s="21"/>
      <c r="I19" s="21"/>
      <c r="J19" s="21"/>
    </row>
    <row r="20" spans="1:10" ht="12.75">
      <c r="A20" s="239">
        <v>7</v>
      </c>
      <c r="B20" s="240" t="s">
        <v>718</v>
      </c>
      <c r="C20" s="241" t="s">
        <v>716</v>
      </c>
      <c r="D20" s="241">
        <v>30</v>
      </c>
      <c r="E20" s="242"/>
      <c r="F20" s="242">
        <f>D20*E20</f>
        <v>0</v>
      </c>
      <c r="G20" s="21"/>
      <c r="H20" s="21"/>
      <c r="I20" s="21"/>
      <c r="J20" s="21"/>
    </row>
    <row r="21" spans="1:10" ht="12.75">
      <c r="A21" s="239">
        <v>8</v>
      </c>
      <c r="B21" s="240" t="s">
        <v>719</v>
      </c>
      <c r="C21" s="241" t="s">
        <v>716</v>
      </c>
      <c r="D21" s="241">
        <v>18</v>
      </c>
      <c r="E21" s="242"/>
      <c r="F21" s="242">
        <f>D21*E21</f>
        <v>0</v>
      </c>
      <c r="G21" s="21"/>
      <c r="H21" s="21"/>
      <c r="I21" s="21"/>
      <c r="J21" s="21"/>
    </row>
    <row r="22" spans="1:10" ht="12.75">
      <c r="A22" s="239">
        <v>9</v>
      </c>
      <c r="B22" s="240" t="s">
        <v>720</v>
      </c>
      <c r="C22" s="241" t="s">
        <v>716</v>
      </c>
      <c r="D22" s="241">
        <v>1</v>
      </c>
      <c r="E22" s="242"/>
      <c r="F22" s="242">
        <f>D22*E22</f>
        <v>0</v>
      </c>
      <c r="G22" s="21"/>
      <c r="H22" s="21"/>
      <c r="I22" s="21"/>
      <c r="J22" s="21"/>
    </row>
    <row r="23" spans="1:10" ht="12.75">
      <c r="A23" s="239">
        <v>10</v>
      </c>
      <c r="B23" s="240" t="s">
        <v>721</v>
      </c>
      <c r="C23" s="241" t="s">
        <v>716</v>
      </c>
      <c r="D23" s="241">
        <v>5</v>
      </c>
      <c r="E23" s="242"/>
      <c r="F23" s="242">
        <f>D23*E23</f>
        <v>0</v>
      </c>
      <c r="G23" s="21"/>
      <c r="H23" s="21"/>
      <c r="I23" s="21"/>
      <c r="J23" s="21"/>
    </row>
    <row r="24" spans="1:10" ht="12.75">
      <c r="A24" s="239">
        <v>11</v>
      </c>
      <c r="B24" s="240" t="s">
        <v>722</v>
      </c>
      <c r="C24" s="241" t="s">
        <v>716</v>
      </c>
      <c r="D24" s="241">
        <v>3</v>
      </c>
      <c r="E24" s="242"/>
      <c r="F24" s="242">
        <f>D24*E24</f>
        <v>0</v>
      </c>
      <c r="G24" s="21"/>
      <c r="H24" s="21"/>
      <c r="I24" s="21"/>
      <c r="J24" s="21"/>
    </row>
    <row r="25" spans="1:10" ht="12.75">
      <c r="A25" s="239">
        <v>12</v>
      </c>
      <c r="B25" s="240" t="s">
        <v>723</v>
      </c>
      <c r="C25" s="241" t="s">
        <v>716</v>
      </c>
      <c r="D25" s="241">
        <v>8</v>
      </c>
      <c r="E25" s="242"/>
      <c r="F25" s="242">
        <f>D25*E25</f>
        <v>0</v>
      </c>
      <c r="G25" s="21"/>
      <c r="H25" s="21"/>
      <c r="I25" s="21"/>
      <c r="J25" s="21"/>
    </row>
    <row r="26" spans="1:10" ht="12.75">
      <c r="A26" s="239">
        <v>13</v>
      </c>
      <c r="B26" s="240" t="s">
        <v>724</v>
      </c>
      <c r="C26" s="241" t="s">
        <v>711</v>
      </c>
      <c r="D26" s="241">
        <v>80</v>
      </c>
      <c r="E26" s="242"/>
      <c r="F26" s="242">
        <f>D26*E26</f>
        <v>0</v>
      </c>
      <c r="G26" s="21"/>
      <c r="H26" s="21"/>
      <c r="I26" s="21"/>
      <c r="J26" s="21"/>
    </row>
    <row r="27" spans="1:10" ht="12.75">
      <c r="A27" s="239">
        <v>14</v>
      </c>
      <c r="B27" s="240" t="s">
        <v>725</v>
      </c>
      <c r="C27" s="241" t="s">
        <v>711</v>
      </c>
      <c r="D27" s="241">
        <v>200</v>
      </c>
      <c r="E27" s="242"/>
      <c r="F27" s="242">
        <f>D27*E27</f>
        <v>0</v>
      </c>
      <c r="G27" s="21"/>
      <c r="H27" s="21"/>
      <c r="I27" s="21"/>
      <c r="J27" s="21"/>
    </row>
    <row r="28" spans="1:10" ht="12.75">
      <c r="A28" s="239">
        <v>15</v>
      </c>
      <c r="B28" s="240" t="s">
        <v>726</v>
      </c>
      <c r="C28" s="241" t="s">
        <v>711</v>
      </c>
      <c r="D28" s="241">
        <v>500</v>
      </c>
      <c r="E28" s="242"/>
      <c r="F28" s="242">
        <f>D28*E28</f>
        <v>0</v>
      </c>
      <c r="G28" s="21"/>
      <c r="H28" s="21"/>
      <c r="I28" s="21"/>
      <c r="J28" s="21"/>
    </row>
    <row r="29" spans="1:10" ht="12.75">
      <c r="A29" s="239">
        <v>16</v>
      </c>
      <c r="B29" s="240" t="s">
        <v>727</v>
      </c>
      <c r="C29" s="241" t="s">
        <v>711</v>
      </c>
      <c r="D29" s="241">
        <v>60</v>
      </c>
      <c r="E29" s="242"/>
      <c r="F29" s="242">
        <f>D29*E29</f>
        <v>0</v>
      </c>
      <c r="G29" s="21"/>
      <c r="H29" s="21"/>
      <c r="I29" s="21"/>
      <c r="J29" s="21"/>
    </row>
    <row r="30" spans="1:10" ht="12.75">
      <c r="A30" s="239">
        <v>17</v>
      </c>
      <c r="B30" s="240" t="s">
        <v>728</v>
      </c>
      <c r="C30" s="241" t="s">
        <v>711</v>
      </c>
      <c r="D30" s="241">
        <v>550</v>
      </c>
      <c r="E30" s="242"/>
      <c r="F30" s="242">
        <f>D30*E30</f>
        <v>0</v>
      </c>
      <c r="G30" s="21"/>
      <c r="H30" s="21"/>
      <c r="I30" s="21"/>
      <c r="J30" s="21"/>
    </row>
    <row r="31" spans="1:10" ht="12.75">
      <c r="A31" s="239">
        <v>18</v>
      </c>
      <c r="B31" s="240" t="s">
        <v>729</v>
      </c>
      <c r="C31" s="241" t="s">
        <v>711</v>
      </c>
      <c r="D31" s="241">
        <v>18</v>
      </c>
      <c r="E31" s="242"/>
      <c r="F31" s="242">
        <f>D31*E31</f>
        <v>0</v>
      </c>
      <c r="G31" s="21"/>
      <c r="H31" s="21"/>
      <c r="I31" s="21"/>
      <c r="J31" s="21"/>
    </row>
    <row r="32" spans="1:10" ht="12.75">
      <c r="A32" s="239">
        <v>19</v>
      </c>
      <c r="B32" s="240" t="s">
        <v>730</v>
      </c>
      <c r="C32" s="241" t="s">
        <v>711</v>
      </c>
      <c r="D32" s="241">
        <v>22</v>
      </c>
      <c r="E32" s="242"/>
      <c r="F32" s="242">
        <f>D32*E32</f>
        <v>0</v>
      </c>
      <c r="G32" s="21"/>
      <c r="H32" s="21"/>
      <c r="I32" s="21"/>
      <c r="J32" s="21"/>
    </row>
    <row r="33" spans="1:10" ht="12.75">
      <c r="A33" s="239">
        <v>20</v>
      </c>
      <c r="B33" s="240" t="s">
        <v>731</v>
      </c>
      <c r="C33" s="241" t="s">
        <v>711</v>
      </c>
      <c r="D33" s="241">
        <v>35</v>
      </c>
      <c r="E33" s="242"/>
      <c r="F33" s="242">
        <f>D33*E33</f>
        <v>0</v>
      </c>
      <c r="G33" s="21"/>
      <c r="H33" s="21"/>
      <c r="I33" s="21"/>
      <c r="J33" s="21"/>
    </row>
    <row r="34" spans="1:10" ht="12.75">
      <c r="A34" s="239">
        <v>21</v>
      </c>
      <c r="B34" s="240" t="s">
        <v>824</v>
      </c>
      <c r="C34" s="241" t="s">
        <v>711</v>
      </c>
      <c r="D34" s="241">
        <v>15</v>
      </c>
      <c r="E34" s="242"/>
      <c r="F34" s="242">
        <f>D34*E34</f>
        <v>0</v>
      </c>
      <c r="G34" s="21"/>
      <c r="H34" s="21"/>
      <c r="I34" s="21"/>
      <c r="J34" s="21"/>
    </row>
    <row r="35" spans="1:10" ht="12.75">
      <c r="A35" s="239">
        <v>22</v>
      </c>
      <c r="B35" s="240" t="s">
        <v>825</v>
      </c>
      <c r="C35" s="241" t="s">
        <v>716</v>
      </c>
      <c r="D35" s="241">
        <v>1</v>
      </c>
      <c r="E35" s="242"/>
      <c r="F35" s="242">
        <f>D35*E35</f>
        <v>0</v>
      </c>
      <c r="G35" s="21"/>
      <c r="H35" s="21"/>
      <c r="I35" s="21"/>
      <c r="J35" s="21"/>
    </row>
    <row r="36" spans="1:10" ht="12.75">
      <c r="A36" s="239">
        <v>23</v>
      </c>
      <c r="B36" s="240" t="s">
        <v>733</v>
      </c>
      <c r="C36" s="241" t="s">
        <v>711</v>
      </c>
      <c r="D36" s="241">
        <v>30</v>
      </c>
      <c r="E36" s="242"/>
      <c r="F36" s="242">
        <f>D36*E36</f>
        <v>0</v>
      </c>
      <c r="G36" s="21"/>
      <c r="H36" s="21"/>
      <c r="I36" s="21"/>
      <c r="J36" s="21"/>
    </row>
    <row r="37" spans="1:10" ht="12.75">
      <c r="A37" s="239">
        <v>24</v>
      </c>
      <c r="B37" s="240" t="s">
        <v>734</v>
      </c>
      <c r="C37" s="241" t="s">
        <v>711</v>
      </c>
      <c r="D37" s="241">
        <v>30</v>
      </c>
      <c r="E37" s="242"/>
      <c r="F37" s="242">
        <f>D37*E37</f>
        <v>0</v>
      </c>
      <c r="G37" s="21"/>
      <c r="H37" s="21"/>
      <c r="I37" s="21"/>
      <c r="J37" s="21"/>
    </row>
    <row r="38" spans="1:10" ht="12.75">
      <c r="A38" s="239">
        <v>25</v>
      </c>
      <c r="B38" s="240" t="s">
        <v>735</v>
      </c>
      <c r="C38" s="241" t="s">
        <v>711</v>
      </c>
      <c r="D38" s="241">
        <v>25</v>
      </c>
      <c r="E38" s="242"/>
      <c r="F38" s="242">
        <f>D38*E38</f>
        <v>0</v>
      </c>
      <c r="G38" s="21"/>
      <c r="H38" s="21"/>
      <c r="I38" s="21"/>
      <c r="J38" s="21"/>
    </row>
    <row r="39" spans="1:10" ht="12.75">
      <c r="A39" s="239">
        <v>26</v>
      </c>
      <c r="B39" s="240" t="s">
        <v>736</v>
      </c>
      <c r="C39" s="241" t="s">
        <v>711</v>
      </c>
      <c r="D39" s="241">
        <v>5</v>
      </c>
      <c r="E39" s="242"/>
      <c r="F39" s="242">
        <f>D39*E39</f>
        <v>0</v>
      </c>
      <c r="G39" s="21"/>
      <c r="H39" s="21"/>
      <c r="I39" s="21"/>
      <c r="J39" s="21"/>
    </row>
    <row r="40" spans="1:10" ht="12.75">
      <c r="A40" s="239">
        <v>27</v>
      </c>
      <c r="B40" s="240" t="s">
        <v>737</v>
      </c>
      <c r="C40" s="241" t="s">
        <v>711</v>
      </c>
      <c r="D40" s="241">
        <v>5</v>
      </c>
      <c r="E40" s="242"/>
      <c r="F40" s="242">
        <f>D40*E40</f>
        <v>0</v>
      </c>
      <c r="G40" s="21"/>
      <c r="H40" s="21"/>
      <c r="I40" s="21"/>
      <c r="J40" s="21"/>
    </row>
    <row r="41" spans="1:10" ht="12.75">
      <c r="A41" s="239">
        <v>28</v>
      </c>
      <c r="B41" s="240" t="s">
        <v>738</v>
      </c>
      <c r="C41" s="241" t="s">
        <v>711</v>
      </c>
      <c r="D41" s="241">
        <v>5</v>
      </c>
      <c r="E41" s="242"/>
      <c r="F41" s="242">
        <f>D41*E41</f>
        <v>0</v>
      </c>
      <c r="G41" s="21"/>
      <c r="H41" s="21"/>
      <c r="I41" s="21"/>
      <c r="J41" s="21"/>
    </row>
    <row r="42" spans="1:10" ht="12.75">
      <c r="A42" s="239">
        <v>29</v>
      </c>
      <c r="B42" s="240" t="s">
        <v>739</v>
      </c>
      <c r="C42" s="241" t="s">
        <v>716</v>
      </c>
      <c r="D42" s="241">
        <v>28</v>
      </c>
      <c r="E42" s="242"/>
      <c r="F42" s="242">
        <f>D42*E42</f>
        <v>0</v>
      </c>
      <c r="G42" s="21"/>
      <c r="H42" s="21"/>
      <c r="I42" s="21"/>
      <c r="J42" s="21"/>
    </row>
    <row r="43" spans="1:10" ht="12.75">
      <c r="A43" s="239">
        <v>30</v>
      </c>
      <c r="B43" s="240" t="s">
        <v>740</v>
      </c>
      <c r="C43" s="241" t="s">
        <v>716</v>
      </c>
      <c r="D43" s="241">
        <v>2</v>
      </c>
      <c r="E43" s="242"/>
      <c r="F43" s="242">
        <f>D43*E43</f>
        <v>0</v>
      </c>
      <c r="G43" s="21"/>
      <c r="H43" s="21"/>
      <c r="I43" s="21"/>
      <c r="J43" s="21"/>
    </row>
    <row r="44" spans="1:10" ht="12.75">
      <c r="A44" s="239">
        <v>31</v>
      </c>
      <c r="B44" s="240" t="s">
        <v>742</v>
      </c>
      <c r="C44" s="241" t="s">
        <v>716</v>
      </c>
      <c r="D44" s="241">
        <v>120</v>
      </c>
      <c r="E44" s="242"/>
      <c r="F44" s="242">
        <f>D44*E44</f>
        <v>0</v>
      </c>
      <c r="G44" s="21"/>
      <c r="H44" s="21"/>
      <c r="I44" s="21"/>
      <c r="J44" s="21"/>
    </row>
    <row r="45" spans="1:10" ht="12.75">
      <c r="A45" s="239">
        <v>32</v>
      </c>
      <c r="B45" s="240" t="s">
        <v>743</v>
      </c>
      <c r="C45" s="241" t="s">
        <v>716</v>
      </c>
      <c r="D45" s="241">
        <v>12</v>
      </c>
      <c r="E45" s="242"/>
      <c r="F45" s="242">
        <f>D45*E45</f>
        <v>0</v>
      </c>
      <c r="G45" s="21"/>
      <c r="H45" s="21"/>
      <c r="I45" s="21"/>
      <c r="J45" s="21"/>
    </row>
    <row r="46" spans="1:10" ht="12.75">
      <c r="A46" s="239">
        <v>33</v>
      </c>
      <c r="B46" s="240" t="s">
        <v>826</v>
      </c>
      <c r="C46" s="241" t="s">
        <v>716</v>
      </c>
      <c r="D46" s="241">
        <v>10</v>
      </c>
      <c r="E46" s="242"/>
      <c r="F46" s="242">
        <f>D46*E46</f>
        <v>0</v>
      </c>
      <c r="G46" s="21"/>
      <c r="H46" s="21"/>
      <c r="I46" s="21"/>
      <c r="J46" s="21"/>
    </row>
    <row r="47" spans="1:10" ht="12.75">
      <c r="A47" s="239">
        <v>34</v>
      </c>
      <c r="B47" s="240" t="s">
        <v>745</v>
      </c>
      <c r="C47" s="241" t="s">
        <v>716</v>
      </c>
      <c r="D47" s="241">
        <v>3</v>
      </c>
      <c r="E47" s="242"/>
      <c r="F47" s="242">
        <f>D47*E47</f>
        <v>0</v>
      </c>
      <c r="G47" s="21"/>
      <c r="H47" s="21"/>
      <c r="I47" s="21"/>
      <c r="J47" s="21"/>
    </row>
    <row r="48" spans="1:10" ht="12.75">
      <c r="A48" s="239">
        <v>35</v>
      </c>
      <c r="B48" s="240" t="s">
        <v>747</v>
      </c>
      <c r="C48" s="241" t="s">
        <v>716</v>
      </c>
      <c r="D48" s="241">
        <v>6</v>
      </c>
      <c r="E48" s="242"/>
      <c r="F48" s="242">
        <f>D48*E48</f>
        <v>0</v>
      </c>
      <c r="G48" s="21"/>
      <c r="H48" s="21"/>
      <c r="I48" s="21"/>
      <c r="J48" s="21"/>
    </row>
    <row r="49" spans="1:10" ht="12.75">
      <c r="A49" s="239">
        <v>36</v>
      </c>
      <c r="B49" s="240" t="s">
        <v>748</v>
      </c>
      <c r="C49" s="241" t="s">
        <v>716</v>
      </c>
      <c r="D49" s="241">
        <v>1</v>
      </c>
      <c r="E49" s="242"/>
      <c r="F49" s="242">
        <f>D49*E49</f>
        <v>0</v>
      </c>
      <c r="G49" s="21"/>
      <c r="H49" s="21"/>
      <c r="I49" s="21"/>
      <c r="J49" s="21"/>
    </row>
    <row r="50" spans="1:10" ht="12.75">
      <c r="A50" s="239">
        <v>37</v>
      </c>
      <c r="B50" s="240" t="s">
        <v>749</v>
      </c>
      <c r="C50" s="241" t="s">
        <v>716</v>
      </c>
      <c r="D50" s="241">
        <v>1</v>
      </c>
      <c r="E50" s="242"/>
      <c r="F50" s="242">
        <f>D50*E50</f>
        <v>0</v>
      </c>
      <c r="G50" s="21"/>
      <c r="H50" s="21"/>
      <c r="I50" s="21"/>
      <c r="J50" s="21"/>
    </row>
    <row r="51" spans="1:10" ht="12.75">
      <c r="A51" s="239">
        <v>38</v>
      </c>
      <c r="B51" s="240" t="s">
        <v>752</v>
      </c>
      <c r="C51" s="241" t="s">
        <v>716</v>
      </c>
      <c r="D51" s="241">
        <v>45</v>
      </c>
      <c r="E51" s="242"/>
      <c r="F51" s="242">
        <f>D51*E51</f>
        <v>0</v>
      </c>
      <c r="G51" s="21"/>
      <c r="H51" s="21"/>
      <c r="I51" s="21"/>
      <c r="J51" s="21"/>
    </row>
    <row r="52" spans="1:10" ht="12.75">
      <c r="A52" s="239">
        <v>39</v>
      </c>
      <c r="B52" s="240" t="s">
        <v>753</v>
      </c>
      <c r="C52" s="241" t="s">
        <v>716</v>
      </c>
      <c r="D52" s="241">
        <v>7</v>
      </c>
      <c r="E52" s="242"/>
      <c r="F52" s="242">
        <f>D52*E52</f>
        <v>0</v>
      </c>
      <c r="G52" s="21"/>
      <c r="H52" s="21"/>
      <c r="I52" s="21"/>
      <c r="J52" s="21"/>
    </row>
    <row r="53" spans="1:10" ht="12.75">
      <c r="A53" s="239"/>
      <c r="B53" s="240" t="s">
        <v>827</v>
      </c>
      <c r="C53" s="241"/>
      <c r="D53" s="241"/>
      <c r="E53" s="242"/>
      <c r="F53" s="242"/>
      <c r="G53" s="21"/>
      <c r="H53" s="21"/>
      <c r="I53" s="21"/>
      <c r="J53" s="21"/>
    </row>
    <row r="54" spans="1:10" ht="12.75">
      <c r="A54" s="239">
        <v>40</v>
      </c>
      <c r="B54" s="240" t="s">
        <v>828</v>
      </c>
      <c r="C54" s="241" t="s">
        <v>716</v>
      </c>
      <c r="D54" s="241">
        <v>1</v>
      </c>
      <c r="E54" s="242"/>
      <c r="F54" s="242">
        <f>D54*E54</f>
        <v>0</v>
      </c>
      <c r="G54" s="21"/>
      <c r="H54" s="21"/>
      <c r="I54" s="21"/>
      <c r="J54" s="21"/>
    </row>
    <row r="55" spans="1:10" ht="12.75">
      <c r="A55" s="239">
        <v>41</v>
      </c>
      <c r="B55" s="240" t="s">
        <v>829</v>
      </c>
      <c r="C55" s="241" t="s">
        <v>716</v>
      </c>
      <c r="D55" s="241">
        <v>1</v>
      </c>
      <c r="E55" s="242"/>
      <c r="F55" s="242">
        <f>D55*E55</f>
        <v>0</v>
      </c>
      <c r="G55" s="21"/>
      <c r="H55" s="21"/>
      <c r="I55" s="21"/>
      <c r="J55" s="21"/>
    </row>
    <row r="56" spans="1:10" ht="12.75">
      <c r="A56" s="239">
        <v>42</v>
      </c>
      <c r="B56" s="240" t="s">
        <v>767</v>
      </c>
      <c r="C56" s="241" t="s">
        <v>716</v>
      </c>
      <c r="D56" s="241">
        <v>2</v>
      </c>
      <c r="E56" s="242"/>
      <c r="F56" s="242">
        <f>D56*E56</f>
        <v>0</v>
      </c>
      <c r="G56" s="21"/>
      <c r="H56" s="21"/>
      <c r="I56" s="21"/>
      <c r="J56" s="21"/>
    </row>
    <row r="57" spans="1:10" ht="12.75">
      <c r="A57" s="239">
        <v>43</v>
      </c>
      <c r="B57" s="240" t="s">
        <v>768</v>
      </c>
      <c r="C57" s="241" t="s">
        <v>716</v>
      </c>
      <c r="D57" s="241">
        <v>2</v>
      </c>
      <c r="E57" s="242"/>
      <c r="F57" s="242">
        <f>D57*E57</f>
        <v>0</v>
      </c>
      <c r="G57" s="21"/>
      <c r="H57" s="21"/>
      <c r="I57" s="21"/>
      <c r="J57" s="21"/>
    </row>
    <row r="58" spans="1:10" ht="12.75">
      <c r="A58" s="239">
        <v>44</v>
      </c>
      <c r="B58" s="240" t="s">
        <v>830</v>
      </c>
      <c r="C58" s="241" t="s">
        <v>716</v>
      </c>
      <c r="D58" s="241">
        <v>1</v>
      </c>
      <c r="E58" s="242"/>
      <c r="F58" s="242">
        <f>D58*E58</f>
        <v>0</v>
      </c>
      <c r="G58" s="21"/>
      <c r="H58" s="21"/>
      <c r="I58" s="21"/>
      <c r="J58" s="21"/>
    </row>
    <row r="59" spans="1:10" ht="12.75">
      <c r="A59" s="239">
        <v>45</v>
      </c>
      <c r="B59" s="240" t="s">
        <v>770</v>
      </c>
      <c r="C59" s="241" t="s">
        <v>716</v>
      </c>
      <c r="D59" s="241">
        <v>9</v>
      </c>
      <c r="E59" s="242"/>
      <c r="F59" s="242">
        <f>D59*E59</f>
        <v>0</v>
      </c>
      <c r="G59" s="21"/>
      <c r="H59" s="21"/>
      <c r="I59" s="21"/>
      <c r="J59" s="21"/>
    </row>
    <row r="60" spans="1:10" ht="12.75">
      <c r="A60" s="239">
        <v>46</v>
      </c>
      <c r="B60" s="240" t="s">
        <v>771</v>
      </c>
      <c r="C60" s="241" t="s">
        <v>716</v>
      </c>
      <c r="D60" s="241">
        <v>9</v>
      </c>
      <c r="E60" s="242"/>
      <c r="F60" s="242">
        <f>D60*E60</f>
        <v>0</v>
      </c>
      <c r="G60" s="21"/>
      <c r="H60" s="21"/>
      <c r="I60" s="21"/>
      <c r="J60" s="21"/>
    </row>
    <row r="61" spans="1:10" ht="12.75">
      <c r="A61" s="239">
        <v>47</v>
      </c>
      <c r="B61" s="240" t="s">
        <v>775</v>
      </c>
      <c r="C61" s="241" t="s">
        <v>776</v>
      </c>
      <c r="D61" s="241">
        <v>1</v>
      </c>
      <c r="E61" s="242"/>
      <c r="F61" s="242">
        <f>D61*E61</f>
        <v>0</v>
      </c>
      <c r="G61" s="21"/>
      <c r="H61" s="21"/>
      <c r="I61" s="21"/>
      <c r="J61" s="21"/>
    </row>
    <row r="62" spans="1:10" ht="12.75">
      <c r="A62" s="246"/>
      <c r="B62" s="247" t="s">
        <v>777</v>
      </c>
      <c r="C62" s="247"/>
      <c r="D62" s="247"/>
      <c r="E62" s="247"/>
      <c r="F62" s="248">
        <f>SUM(F14:F61)</f>
        <v>0</v>
      </c>
      <c r="G62" s="21"/>
      <c r="H62" s="21"/>
      <c r="I62" s="21"/>
      <c r="J62" s="21"/>
    </row>
    <row r="63" spans="1:10" ht="12.75">
      <c r="A63" s="246"/>
      <c r="B63" s="246"/>
      <c r="C63" s="246"/>
      <c r="D63" s="246"/>
      <c r="E63" s="246"/>
      <c r="F63" s="246"/>
      <c r="G63" s="21"/>
      <c r="H63" s="21"/>
      <c r="I63" s="21"/>
      <c r="J63" s="21"/>
    </row>
    <row r="64" spans="1:10" ht="38.25">
      <c r="A64" s="241"/>
      <c r="B64" s="249" t="s">
        <v>778</v>
      </c>
      <c r="C64" s="241"/>
      <c r="D64" s="241"/>
      <c r="E64" s="241"/>
      <c r="F64" s="241"/>
      <c r="G64" s="21"/>
      <c r="H64" s="21"/>
      <c r="I64" s="21"/>
      <c r="J64" s="21"/>
    </row>
    <row r="65" spans="7:10" ht="12.75">
      <c r="G65" s="21"/>
      <c r="H65" s="21"/>
      <c r="I65" s="21"/>
      <c r="J65" s="21"/>
    </row>
    <row r="66" spans="7:10" ht="12.75">
      <c r="G66" s="21"/>
      <c r="H66" s="21"/>
      <c r="I66" s="21"/>
      <c r="J66" s="21"/>
    </row>
    <row r="67" spans="2:10" ht="15">
      <c r="B67" s="250" t="s">
        <v>779</v>
      </c>
      <c r="G67" s="21"/>
      <c r="H67" s="21"/>
      <c r="I67" s="21"/>
      <c r="J67" s="21"/>
    </row>
    <row r="68" spans="1:10" ht="12.75">
      <c r="A68" s="251" t="s">
        <v>780</v>
      </c>
      <c r="B68" s="252" t="s">
        <v>781</v>
      </c>
      <c r="C68" s="252" t="s">
        <v>634</v>
      </c>
      <c r="D68">
        <v>3</v>
      </c>
      <c r="E68" s="253"/>
      <c r="F68" s="254">
        <f>D68*E68</f>
        <v>0</v>
      </c>
      <c r="G68" s="21"/>
      <c r="H68" s="21"/>
      <c r="I68" s="21"/>
      <c r="J68" s="21"/>
    </row>
    <row r="69" spans="1:10" ht="12.75">
      <c r="A69" s="251" t="s">
        <v>780</v>
      </c>
      <c r="B69" s="252" t="s">
        <v>782</v>
      </c>
      <c r="C69" s="252" t="s">
        <v>634</v>
      </c>
      <c r="D69">
        <v>3</v>
      </c>
      <c r="E69" s="253"/>
      <c r="F69" s="254">
        <f>D69*E69</f>
        <v>0</v>
      </c>
      <c r="G69" s="21"/>
      <c r="H69" s="21"/>
      <c r="I69" s="21"/>
      <c r="J69" s="21"/>
    </row>
    <row r="70" spans="1:10" ht="25.5">
      <c r="A70" s="251" t="s">
        <v>780</v>
      </c>
      <c r="B70" s="252" t="s">
        <v>783</v>
      </c>
      <c r="C70" s="252" t="s">
        <v>634</v>
      </c>
      <c r="D70">
        <v>3</v>
      </c>
      <c r="E70" s="253"/>
      <c r="F70" s="254">
        <f>D70*E70</f>
        <v>0</v>
      </c>
      <c r="G70" s="21"/>
      <c r="H70" s="21"/>
      <c r="I70" s="21"/>
      <c r="J70" s="21"/>
    </row>
    <row r="71" spans="1:10" ht="25.5">
      <c r="A71" s="251" t="s">
        <v>786</v>
      </c>
      <c r="B71" s="252" t="s">
        <v>787</v>
      </c>
      <c r="C71" s="252" t="s">
        <v>634</v>
      </c>
      <c r="D71">
        <v>3</v>
      </c>
      <c r="E71" s="253"/>
      <c r="F71" s="254">
        <f>D71*E71</f>
        <v>0</v>
      </c>
      <c r="G71" s="21"/>
      <c r="H71" s="21"/>
      <c r="I71" s="21"/>
      <c r="J71" s="21"/>
    </row>
    <row r="72" spans="1:10" ht="25.5">
      <c r="A72" s="251" t="s">
        <v>788</v>
      </c>
      <c r="B72" s="252" t="s">
        <v>789</v>
      </c>
      <c r="C72" s="252" t="s">
        <v>634</v>
      </c>
      <c r="D72">
        <v>4</v>
      </c>
      <c r="E72" s="253"/>
      <c r="F72" s="254">
        <f>D72*E72</f>
        <v>0</v>
      </c>
      <c r="G72" s="21"/>
      <c r="H72" s="21"/>
      <c r="I72" s="21"/>
      <c r="J72" s="21"/>
    </row>
    <row r="73" spans="1:10" ht="12.75">
      <c r="A73" s="251" t="s">
        <v>790</v>
      </c>
      <c r="B73" s="252" t="s">
        <v>831</v>
      </c>
      <c r="C73" s="252" t="s">
        <v>634</v>
      </c>
      <c r="D73">
        <v>1</v>
      </c>
      <c r="E73" s="253"/>
      <c r="F73" s="254">
        <f>D73*E73</f>
        <v>0</v>
      </c>
      <c r="G73" s="21"/>
      <c r="H73" s="21"/>
      <c r="I73" s="21"/>
      <c r="J73" s="21"/>
    </row>
    <row r="74" spans="1:10" ht="12.75">
      <c r="A74" s="251" t="s">
        <v>800</v>
      </c>
      <c r="B74" s="252" t="s">
        <v>801</v>
      </c>
      <c r="C74" s="252" t="s">
        <v>634</v>
      </c>
      <c r="D74">
        <v>3</v>
      </c>
      <c r="E74" s="253"/>
      <c r="F74" s="254">
        <f>D74*E74</f>
        <v>0</v>
      </c>
      <c r="G74" s="21"/>
      <c r="H74" s="21"/>
      <c r="I74" s="21"/>
      <c r="J74" s="21"/>
    </row>
    <row r="75" spans="1:10" ht="12.75">
      <c r="A75" s="251" t="s">
        <v>832</v>
      </c>
      <c r="B75" s="255" t="s">
        <v>833</v>
      </c>
      <c r="C75" s="255" t="s">
        <v>634</v>
      </c>
      <c r="D75">
        <v>1</v>
      </c>
      <c r="E75" s="256"/>
      <c r="F75" s="254">
        <f>D75*E75</f>
        <v>0</v>
      </c>
      <c r="G75" s="21"/>
      <c r="H75" s="21"/>
      <c r="I75" s="21"/>
      <c r="J75" s="21"/>
    </row>
    <row r="76" spans="2:10" ht="12.75">
      <c r="B76" s="267" t="s">
        <v>777</v>
      </c>
      <c r="C76" s="267"/>
      <c r="D76" s="267"/>
      <c r="E76" s="267"/>
      <c r="F76" s="268">
        <f>SUM(F68:F75)</f>
        <v>0</v>
      </c>
      <c r="G76" s="21"/>
      <c r="H76" s="21"/>
      <c r="I76" s="21"/>
      <c r="J76" s="21"/>
    </row>
    <row r="77" spans="6:10" ht="12.75">
      <c r="F77" s="269"/>
      <c r="G77" s="21"/>
      <c r="H77" s="21"/>
      <c r="I77" s="21"/>
      <c r="J77" s="21"/>
    </row>
    <row r="78" spans="1:10" ht="12.75">
      <c r="A78" s="246"/>
      <c r="B78" s="258"/>
      <c r="C78" s="246"/>
      <c r="D78" s="246"/>
      <c r="E78" s="246"/>
      <c r="F78" s="246"/>
      <c r="G78" s="21"/>
      <c r="H78" s="21"/>
      <c r="I78" s="21"/>
      <c r="J78" s="21"/>
    </row>
    <row r="79" spans="1:10" ht="12.75">
      <c r="A79" s="246"/>
      <c r="B79" s="258" t="s">
        <v>802</v>
      </c>
      <c r="C79" s="246"/>
      <c r="D79" s="246"/>
      <c r="E79" s="246"/>
      <c r="F79" s="246"/>
      <c r="G79" s="21"/>
      <c r="H79" s="21"/>
      <c r="I79" s="21"/>
      <c r="J79" s="21"/>
    </row>
    <row r="80" spans="1:10" ht="12.75">
      <c r="A80" s="246"/>
      <c r="B80" s="258"/>
      <c r="C80" s="246"/>
      <c r="D80" s="246"/>
      <c r="E80" s="246"/>
      <c r="F80" s="246"/>
      <c r="G80" s="21"/>
      <c r="H80" s="21"/>
      <c r="I80" s="21"/>
      <c r="J80" s="21"/>
    </row>
    <row r="81" spans="1:10" ht="25.5">
      <c r="A81" s="239">
        <v>1</v>
      </c>
      <c r="B81" s="240" t="s">
        <v>834</v>
      </c>
      <c r="C81" s="241" t="s">
        <v>716</v>
      </c>
      <c r="D81" s="241">
        <v>1</v>
      </c>
      <c r="E81" s="242"/>
      <c r="F81" s="254">
        <f>D81*E81</f>
        <v>0</v>
      </c>
      <c r="G81" s="21"/>
      <c r="H81" s="21"/>
      <c r="I81" s="21"/>
      <c r="J81" s="21"/>
    </row>
    <row r="82" spans="1:10" ht="12.75">
      <c r="A82" s="239">
        <v>2</v>
      </c>
      <c r="B82" s="240" t="s">
        <v>804</v>
      </c>
      <c r="C82" s="241" t="s">
        <v>716</v>
      </c>
      <c r="D82" s="241">
        <v>14</v>
      </c>
      <c r="E82" s="242"/>
      <c r="F82" s="254">
        <f>D82*E82</f>
        <v>0</v>
      </c>
      <c r="G82" s="21"/>
      <c r="H82" s="21"/>
      <c r="I82" s="21"/>
      <c r="J82" s="21"/>
    </row>
    <row r="83" spans="1:10" ht="12.75">
      <c r="A83" s="239">
        <v>3</v>
      </c>
      <c r="B83" s="240" t="s">
        <v>805</v>
      </c>
      <c r="C83" s="241" t="s">
        <v>776</v>
      </c>
      <c r="D83" s="241">
        <v>1</v>
      </c>
      <c r="E83" s="242"/>
      <c r="F83" s="254">
        <f>D83*E83</f>
        <v>0</v>
      </c>
      <c r="G83" s="21"/>
      <c r="H83" s="21"/>
      <c r="I83" s="21"/>
      <c r="J83" s="21"/>
    </row>
    <row r="84" spans="1:10" ht="12.75">
      <c r="A84" s="239">
        <v>4</v>
      </c>
      <c r="B84" s="240" t="s">
        <v>835</v>
      </c>
      <c r="C84" s="241" t="s">
        <v>776</v>
      </c>
      <c r="D84" s="241">
        <v>1</v>
      </c>
      <c r="E84" s="242"/>
      <c r="F84" s="254"/>
      <c r="G84" s="21"/>
      <c r="H84" s="21"/>
      <c r="I84" s="21"/>
      <c r="J84" s="21"/>
    </row>
    <row r="85" spans="1:10" ht="12.75">
      <c r="A85" s="246"/>
      <c r="B85" s="247" t="s">
        <v>777</v>
      </c>
      <c r="C85" s="247"/>
      <c r="D85" s="247"/>
      <c r="E85" s="259"/>
      <c r="F85" s="248">
        <f>SUM(F81:F83)</f>
        <v>0</v>
      </c>
      <c r="G85" s="21"/>
      <c r="H85" s="21"/>
      <c r="I85" s="21"/>
      <c r="J85" s="21"/>
    </row>
    <row r="86" spans="1:10" ht="12.75">
      <c r="A86" s="246"/>
      <c r="B86" s="246"/>
      <c r="C86" s="246"/>
      <c r="D86" s="246"/>
      <c r="E86" s="246"/>
      <c r="F86" s="246"/>
      <c r="G86" s="21"/>
      <c r="H86" s="21"/>
      <c r="I86" s="21"/>
      <c r="J86" s="21"/>
    </row>
    <row r="87" spans="1:10" ht="12.75">
      <c r="A87" s="246"/>
      <c r="B87" s="246"/>
      <c r="C87" s="246"/>
      <c r="D87" s="246"/>
      <c r="E87" s="246"/>
      <c r="F87" s="246"/>
      <c r="G87" s="21"/>
      <c r="H87" s="21"/>
      <c r="I87" s="21"/>
      <c r="J87" s="21"/>
    </row>
    <row r="88" spans="1:10" ht="12.75">
      <c r="A88" s="246"/>
      <c r="B88" s="258" t="s">
        <v>808</v>
      </c>
      <c r="C88" s="246"/>
      <c r="D88" s="246"/>
      <c r="E88" s="246"/>
      <c r="F88" s="246"/>
      <c r="G88" s="21"/>
      <c r="H88" s="21"/>
      <c r="I88" s="21"/>
      <c r="J88" s="21"/>
    </row>
    <row r="89" spans="1:10" ht="12.75">
      <c r="A89" s="246"/>
      <c r="B89" s="258"/>
      <c r="C89" s="246"/>
      <c r="D89" s="246"/>
      <c r="E89" s="242"/>
      <c r="F89" s="246"/>
      <c r="G89" s="21"/>
      <c r="H89" s="21"/>
      <c r="I89" s="21"/>
      <c r="J89" s="21"/>
    </row>
    <row r="90" spans="1:10" ht="12.75">
      <c r="A90" s="260">
        <v>1</v>
      </c>
      <c r="B90" s="261" t="s">
        <v>809</v>
      </c>
      <c r="C90" s="246" t="s">
        <v>810</v>
      </c>
      <c r="D90" s="246">
        <v>8</v>
      </c>
      <c r="E90" s="242"/>
      <c r="F90" s="242">
        <f>D90*E90</f>
        <v>0</v>
      </c>
      <c r="G90" s="21"/>
      <c r="H90" s="21"/>
      <c r="I90" s="21"/>
      <c r="J90" s="21"/>
    </row>
    <row r="91" spans="1:10" ht="12.75">
      <c r="A91" s="260">
        <v>2</v>
      </c>
      <c r="B91" s="261" t="s">
        <v>836</v>
      </c>
      <c r="C91" s="246" t="s">
        <v>810</v>
      </c>
      <c r="D91" s="246">
        <v>8</v>
      </c>
      <c r="E91" s="242"/>
      <c r="F91" s="242">
        <f>D91*E91</f>
        <v>0</v>
      </c>
      <c r="G91" s="21"/>
      <c r="H91" s="21"/>
      <c r="I91" s="21"/>
      <c r="J91" s="21"/>
    </row>
    <row r="92" spans="1:10" ht="12.75">
      <c r="A92" s="260">
        <v>3</v>
      </c>
      <c r="B92" s="261" t="s">
        <v>837</v>
      </c>
      <c r="C92" s="246" t="s">
        <v>810</v>
      </c>
      <c r="D92" s="246">
        <v>8</v>
      </c>
      <c r="E92" s="242"/>
      <c r="F92" s="242">
        <f>D92*E92</f>
        <v>0</v>
      </c>
      <c r="G92" s="21"/>
      <c r="H92" s="21"/>
      <c r="I92" s="21"/>
      <c r="J92" s="21"/>
    </row>
    <row r="93" spans="1:10" ht="12.75">
      <c r="A93" s="260">
        <v>4</v>
      </c>
      <c r="B93" s="261" t="s">
        <v>812</v>
      </c>
      <c r="C93" s="246" t="s">
        <v>810</v>
      </c>
      <c r="D93" s="246">
        <v>8</v>
      </c>
      <c r="E93" s="242"/>
      <c r="F93" s="242">
        <f>D93*E93</f>
        <v>0</v>
      </c>
      <c r="G93" s="21"/>
      <c r="H93" s="21"/>
      <c r="I93" s="21"/>
      <c r="J93" s="21"/>
    </row>
    <row r="94" spans="1:10" ht="12.75">
      <c r="A94" s="260">
        <v>5</v>
      </c>
      <c r="B94" s="261" t="s">
        <v>814</v>
      </c>
      <c r="C94" s="246" t="s">
        <v>810</v>
      </c>
      <c r="D94" s="246">
        <v>10</v>
      </c>
      <c r="E94" s="242"/>
      <c r="F94" s="242">
        <f>D94*E94</f>
        <v>0</v>
      </c>
      <c r="G94" s="21"/>
      <c r="H94" s="21"/>
      <c r="I94" s="21"/>
      <c r="J94" s="21"/>
    </row>
    <row r="95" spans="1:10" ht="12.75">
      <c r="A95" s="260">
        <v>6</v>
      </c>
      <c r="B95" s="240" t="s">
        <v>815</v>
      </c>
      <c r="C95" s="241" t="s">
        <v>810</v>
      </c>
      <c r="D95" s="241">
        <v>5</v>
      </c>
      <c r="E95" s="242"/>
      <c r="F95" s="242">
        <f>D95*E95</f>
        <v>0</v>
      </c>
      <c r="G95" s="21"/>
      <c r="H95" s="21"/>
      <c r="I95" s="21"/>
      <c r="J95" s="21"/>
    </row>
    <row r="96" spans="1:10" ht="12.75">
      <c r="A96" s="260">
        <v>7</v>
      </c>
      <c r="B96" s="240" t="s">
        <v>816</v>
      </c>
      <c r="C96" s="241" t="s">
        <v>810</v>
      </c>
      <c r="D96" s="241">
        <v>5</v>
      </c>
      <c r="E96" s="242"/>
      <c r="F96" s="242">
        <f>D96*E96</f>
        <v>0</v>
      </c>
      <c r="G96" s="21"/>
      <c r="H96" s="21"/>
      <c r="I96" s="21"/>
      <c r="J96" s="21"/>
    </row>
    <row r="97" spans="1:10" ht="12.75">
      <c r="A97" s="260">
        <v>8</v>
      </c>
      <c r="B97" s="240" t="s">
        <v>817</v>
      </c>
      <c r="C97" s="241" t="s">
        <v>810</v>
      </c>
      <c r="D97" s="241">
        <v>55</v>
      </c>
      <c r="E97" s="242"/>
      <c r="F97" s="242">
        <f>D97*E97</f>
        <v>0</v>
      </c>
      <c r="G97" s="21"/>
      <c r="H97" s="21"/>
      <c r="I97" s="21"/>
      <c r="J97" s="21"/>
    </row>
    <row r="98" spans="1:10" ht="12.75">
      <c r="A98" s="260">
        <v>9</v>
      </c>
      <c r="B98" s="240" t="s">
        <v>818</v>
      </c>
      <c r="C98" s="241" t="s">
        <v>810</v>
      </c>
      <c r="D98" s="241">
        <v>6</v>
      </c>
      <c r="E98" s="242"/>
      <c r="F98" s="242">
        <f>D98*E98</f>
        <v>0</v>
      </c>
      <c r="G98" s="21"/>
      <c r="H98" s="21"/>
      <c r="I98" s="21"/>
      <c r="J98" s="21"/>
    </row>
    <row r="99" spans="1:10" ht="12.75">
      <c r="A99" s="246"/>
      <c r="B99" s="247" t="s">
        <v>777</v>
      </c>
      <c r="C99" s="247"/>
      <c r="D99" s="247"/>
      <c r="E99" s="247"/>
      <c r="F99" s="248">
        <f>SUM(F90:F98)</f>
        <v>0</v>
      </c>
      <c r="G99" s="21"/>
      <c r="H99" s="21"/>
      <c r="I99" s="21"/>
      <c r="J99" s="21"/>
    </row>
    <row r="100" spans="1:10" ht="12.75">
      <c r="A100" s="246"/>
      <c r="B100" s="246"/>
      <c r="C100" s="246"/>
      <c r="D100" s="246"/>
      <c r="E100" s="246"/>
      <c r="F100" s="246"/>
      <c r="G100" s="21"/>
      <c r="H100" s="21"/>
      <c r="I100" s="21"/>
      <c r="J100" s="21"/>
    </row>
    <row r="101" spans="1:10" ht="12.75">
      <c r="A101" s="246"/>
      <c r="B101" s="246"/>
      <c r="C101" s="246"/>
      <c r="D101" s="246"/>
      <c r="E101" s="246"/>
      <c r="F101" s="246"/>
      <c r="G101" s="21"/>
      <c r="H101" s="21"/>
      <c r="I101" s="21"/>
      <c r="J101" s="21"/>
    </row>
    <row r="102" spans="1:10" ht="12.75">
      <c r="A102" s="246"/>
      <c r="B102" s="258" t="s">
        <v>819</v>
      </c>
      <c r="C102" s="246"/>
      <c r="D102" s="246"/>
      <c r="E102" s="246"/>
      <c r="F102" s="246"/>
      <c r="G102" s="21"/>
      <c r="H102" s="21"/>
      <c r="I102" s="21"/>
      <c r="J102" s="21"/>
    </row>
    <row r="103" spans="1:10" ht="12.75">
      <c r="A103" s="246"/>
      <c r="B103" s="258"/>
      <c r="C103" s="246"/>
      <c r="D103" s="246"/>
      <c r="E103" s="246"/>
      <c r="F103" s="246"/>
      <c r="G103" s="21"/>
      <c r="H103" s="21"/>
      <c r="I103" s="21"/>
      <c r="J103" s="21"/>
    </row>
    <row r="104" spans="1:10" ht="12.75">
      <c r="A104" s="239">
        <v>1</v>
      </c>
      <c r="B104" s="240" t="s">
        <v>820</v>
      </c>
      <c r="C104" s="241" t="s">
        <v>810</v>
      </c>
      <c r="D104" s="241">
        <v>25</v>
      </c>
      <c r="E104" s="242"/>
      <c r="F104" s="254">
        <f>D104*E104</f>
        <v>0</v>
      </c>
      <c r="G104" s="21"/>
      <c r="H104" s="21"/>
      <c r="I104" s="21"/>
      <c r="J104" s="21"/>
    </row>
  </sheetData>
  <mergeCells count="4">
    <mergeCell ref="A1:G1"/>
    <mergeCell ref="B2:F2"/>
    <mergeCell ref="B3:F3"/>
    <mergeCell ref="B4:F4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LibreOffice/6.0.5.2$Windows_X86_64 LibreOffice_project/54c8cbb85f300ac59db32fe8a675ff7683cd5a16</Application>
  <DocSecurity>0</DocSecurity>
  <Template/>
  <Manager/>
  <Company>RTS, a.s.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42072</dc:creator>
  <cp:keywords/>
  <dc:description/>
  <cp:lastModifiedBy/>
  <cp:lastPrinted>2014-02-28T09:52:57Z</cp:lastPrinted>
  <dcterms:created xsi:type="dcterms:W3CDTF">2009-04-08T07:15:50Z</dcterms:created>
  <dcterms:modified xsi:type="dcterms:W3CDTF">2020-05-18T11:36:33Z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RTS,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