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9040" windowHeight="15840" tabRatio="500" activeTab="0"/>
  </bookViews>
  <sheets>
    <sheet name="kamenické práce" sheetId="1" r:id="rId1"/>
  </sheets>
  <definedNames>
    <definedName name="_xlnm.Print_Area" localSheetId="0">'kamenické práce'!$A$3:$K$41</definedName>
    <definedName name="_xlnm.Print_Titles" localSheetId="0">'kamenické práce'!$3:$3</definedName>
  </definedNames>
  <calcPr calcId="181029"/>
  <extLst/>
</workbook>
</file>

<file path=xl/sharedStrings.xml><?xml version="1.0" encoding="utf-8"?>
<sst xmlns="http://schemas.openxmlformats.org/spreadsheetml/2006/main" count="67" uniqueCount="29">
  <si>
    <t>Kamenické práce ATRIUM</t>
  </si>
  <si>
    <t>ozn.</t>
  </si>
  <si>
    <t>popis výrobku</t>
  </si>
  <si>
    <t>pohledové plochy zdi (m2)</t>
  </si>
  <si>
    <t>vodorovné a svislé rohy a hrany (bm)</t>
  </si>
  <si>
    <t>Délka schodů (bm)</t>
  </si>
  <si>
    <t>objem kamene (m3)</t>
  </si>
  <si>
    <t>hmotnost (t)</t>
  </si>
  <si>
    <t>hmotnost s rezervou 20 % (t)</t>
  </si>
  <si>
    <t>zdící malta (Kč)</t>
  </si>
  <si>
    <t>betonový potěr (kg)</t>
  </si>
  <si>
    <t>typ</t>
  </si>
  <si>
    <t>Stěna v oplocení podél schodiště</t>
  </si>
  <si>
    <t>Zděná na MC, hluboká spára</t>
  </si>
  <si>
    <t>Stěna ve tvaru L, pro vynesení brány</t>
  </si>
  <si>
    <t>Stěna podél jezdeckých schodů ve tvaru V</t>
  </si>
  <si>
    <t>Suchá zídka</t>
  </si>
  <si>
    <t>Stěna podél jezdeckých schodů ke schodům</t>
  </si>
  <si>
    <t>Schody</t>
  </si>
  <si>
    <t>Stěna</t>
  </si>
  <si>
    <t>Stěna (až po amfiteátr)</t>
  </si>
  <si>
    <t>Amfiteátr</t>
  </si>
  <si>
    <t>Vypuštěno</t>
  </si>
  <si>
    <t>Kamenná zídka krček spodní</t>
  </si>
  <si>
    <t>Kamenná zídka krček střední</t>
  </si>
  <si>
    <t>Kamenná zídka krček horní úroveň</t>
  </si>
  <si>
    <t>POZNÁMKY</t>
  </si>
  <si>
    <t>VŠECHNY ROZMĚRY JE TŘEBA OVĚŘIT A DOMĚŘIT NA STAVBĚ</t>
  </si>
  <si>
    <t>Dílenskou dokumentaci předloží dodavatel ke schválení v rámci 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</si>
</sst>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Kč&quot;"/>
  </numFmts>
  <fonts count="9">
    <font>
      <sz val="10"/>
      <name val="Arial CE"/>
      <family val="2"/>
    </font>
    <font>
      <sz val="10"/>
      <name val="Arial"/>
      <family val="2"/>
    </font>
    <font>
      <sz val="11"/>
      <name val="Arial Narrow"/>
      <family val="2"/>
    </font>
    <font>
      <b/>
      <sz val="20"/>
      <name val="Arial Narrow"/>
      <family val="2"/>
    </font>
    <font>
      <sz val="11"/>
      <color rgb="FFFF0000"/>
      <name val="Arial Narrow"/>
      <family val="2"/>
    </font>
    <font>
      <sz val="11"/>
      <color rgb="FFB2B2B2"/>
      <name val="Arial Narrow"/>
      <family val="2"/>
    </font>
    <font>
      <b/>
      <sz val="11"/>
      <color rgb="FFFF0000"/>
      <name val="Arial Narrow"/>
      <family val="2"/>
    </font>
    <font>
      <b/>
      <sz val="11"/>
      <color rgb="FF999999"/>
      <name val="Arial Narrow"/>
      <family val="2"/>
    </font>
    <font>
      <b/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horizontal="center" vertical="center" wrapText="1"/>
      <protection/>
    </xf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20" applyFont="1" applyBorder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/>
    <xf numFmtId="0" fontId="6" fillId="0" borderId="0" xfId="0" applyFont="1"/>
    <xf numFmtId="0" fontId="2" fillId="0" borderId="0" xfId="20" applyFont="1" applyAlignment="1">
      <alignment horizontal="center" vertical="center" wrapText="1"/>
      <protection/>
    </xf>
    <xf numFmtId="0" fontId="2" fillId="0" borderId="0" xfId="0" applyFont="1" applyAlignment="1">
      <alignment horizontal="left" vertical="center" wrapText="1" inden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20" applyNumberFormat="1" applyFont="1" applyAlignment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 inden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 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zoomScale="115" zoomScaleNormal="115" zoomScalePageLayoutView="145" workbookViewId="0" topLeftCell="A4">
      <selection activeCell="I4" sqref="I4:I31"/>
    </sheetView>
  </sheetViews>
  <sheetFormatPr defaultColWidth="9.125" defaultRowHeight="12.75"/>
  <cols>
    <col min="1" max="1" width="5.125" style="1" customWidth="1"/>
    <col min="2" max="2" width="36.75390625" style="2" customWidth="1"/>
    <col min="3" max="3" width="13.125" style="3" customWidth="1"/>
    <col min="4" max="4" width="12.875" style="3" customWidth="1"/>
    <col min="5" max="5" width="10.125" style="3" customWidth="1"/>
    <col min="6" max="6" width="12.00390625" style="3" customWidth="1"/>
    <col min="7" max="7" width="13.125" style="3" customWidth="1"/>
    <col min="8" max="8" width="14.125" style="3" customWidth="1"/>
    <col min="9" max="9" width="10.75390625" style="3" customWidth="1"/>
    <col min="10" max="10" width="10.25390625" style="3" customWidth="1"/>
    <col min="11" max="11" width="25.00390625" style="3" customWidth="1"/>
    <col min="12" max="250" width="9.125" style="4" customWidth="1"/>
    <col min="251" max="251" width="5.125" style="4" customWidth="1"/>
    <col min="252" max="252" width="53.125" style="4" customWidth="1"/>
    <col min="253" max="253" width="9.125" style="4" customWidth="1"/>
    <col min="254" max="254" width="13.25390625" style="4" customWidth="1"/>
    <col min="255" max="255" width="9.25390625" style="4" customWidth="1"/>
    <col min="256" max="256" width="7.625" style="4" customWidth="1"/>
    <col min="257" max="257" width="6.25390625" style="4" customWidth="1"/>
    <col min="258" max="261" width="6.75390625" style="4" customWidth="1"/>
    <col min="262" max="262" width="8.625" style="4" customWidth="1"/>
    <col min="263" max="264" width="9.125" style="4" customWidth="1"/>
    <col min="265" max="265" width="4.625" style="4" customWidth="1"/>
    <col min="266" max="506" width="9.125" style="4" customWidth="1"/>
    <col min="507" max="507" width="5.125" style="4" customWidth="1"/>
    <col min="508" max="508" width="53.125" style="4" customWidth="1"/>
    <col min="509" max="509" width="9.125" style="4" customWidth="1"/>
    <col min="510" max="510" width="13.25390625" style="4" customWidth="1"/>
    <col min="511" max="511" width="9.25390625" style="4" customWidth="1"/>
    <col min="512" max="512" width="7.625" style="4" customWidth="1"/>
    <col min="513" max="513" width="6.25390625" style="4" customWidth="1"/>
    <col min="514" max="517" width="6.75390625" style="4" customWidth="1"/>
    <col min="518" max="518" width="8.625" style="4" customWidth="1"/>
    <col min="519" max="520" width="9.125" style="4" customWidth="1"/>
    <col min="521" max="521" width="4.625" style="4" customWidth="1"/>
    <col min="522" max="762" width="9.125" style="4" customWidth="1"/>
    <col min="763" max="763" width="5.125" style="4" customWidth="1"/>
    <col min="764" max="764" width="53.125" style="4" customWidth="1"/>
    <col min="765" max="765" width="9.125" style="4" customWidth="1"/>
    <col min="766" max="766" width="13.25390625" style="4" customWidth="1"/>
    <col min="767" max="767" width="9.25390625" style="4" customWidth="1"/>
    <col min="768" max="768" width="7.625" style="4" customWidth="1"/>
    <col min="769" max="769" width="6.25390625" style="4" customWidth="1"/>
    <col min="770" max="773" width="6.75390625" style="4" customWidth="1"/>
    <col min="774" max="774" width="8.625" style="4" customWidth="1"/>
    <col min="775" max="776" width="9.125" style="4" customWidth="1"/>
    <col min="777" max="777" width="4.625" style="4" customWidth="1"/>
    <col min="778" max="1018" width="9.125" style="4" customWidth="1"/>
    <col min="1019" max="1019" width="5.125" style="4" customWidth="1"/>
    <col min="1020" max="1020" width="53.125" style="4" customWidth="1"/>
    <col min="1021" max="1021" width="9.125" style="4" customWidth="1"/>
    <col min="1022" max="1022" width="13.25390625" style="4" customWidth="1"/>
    <col min="1023" max="1023" width="9.25390625" style="4" customWidth="1"/>
    <col min="1024" max="1024" width="7.625" style="4" customWidth="1"/>
  </cols>
  <sheetData>
    <row r="1" ht="25.5">
      <c r="A1" s="5" t="s">
        <v>0</v>
      </c>
    </row>
    <row r="3" spans="1:11" ht="49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</row>
    <row r="4" spans="1:11" s="11" customFormat="1" ht="12.75">
      <c r="A4" s="7">
        <v>1</v>
      </c>
      <c r="B4" s="8" t="s">
        <v>12</v>
      </c>
      <c r="C4" s="9">
        <f>(3.2*2)+(0.45*(2.1+1.05+2.5+1))</f>
        <v>9.3925</v>
      </c>
      <c r="D4" s="7">
        <f>2*(2.1+1.05+2.5+1)+3*0.45</f>
        <v>14.65</v>
      </c>
      <c r="E4" s="10"/>
      <c r="F4" s="7">
        <f>3.2*0.45</f>
        <v>1.4400000000000002</v>
      </c>
      <c r="G4" s="7">
        <f aca="true" t="shared" si="0" ref="G4:G16">F4*2.5</f>
        <v>3.6000000000000005</v>
      </c>
      <c r="H4" s="7">
        <f aca="true" t="shared" si="1" ref="H4:H16">G4*1.2</f>
        <v>4.32</v>
      </c>
      <c r="I4" s="26"/>
      <c r="J4" s="7"/>
      <c r="K4" s="7" t="s">
        <v>13</v>
      </c>
    </row>
    <row r="5" spans="1:11" s="11" customFormat="1" ht="12.75">
      <c r="A5" s="7">
        <v>2</v>
      </c>
      <c r="B5" s="8" t="s">
        <v>14</v>
      </c>
      <c r="C5" s="9">
        <f>7.6*2.75</f>
        <v>20.9</v>
      </c>
      <c r="D5" s="7">
        <f>(2.75*6)+7.6</f>
        <v>24.1</v>
      </c>
      <c r="E5" s="7"/>
      <c r="F5" s="7">
        <f>1.65*2.745</f>
        <v>4.52925</v>
      </c>
      <c r="G5" s="7">
        <f t="shared" si="0"/>
        <v>11.323125000000001</v>
      </c>
      <c r="H5" s="7">
        <f t="shared" si="1"/>
        <v>13.587750000000002</v>
      </c>
      <c r="I5" s="26"/>
      <c r="J5" s="7"/>
      <c r="K5" s="7" t="s">
        <v>13</v>
      </c>
    </row>
    <row r="6" spans="1:11" s="11" customFormat="1" ht="12.75">
      <c r="A6" s="7">
        <v>3</v>
      </c>
      <c r="B6" s="8" t="s">
        <v>14</v>
      </c>
      <c r="C6" s="9">
        <f>7.6*2.75</f>
        <v>20.9</v>
      </c>
      <c r="D6" s="7">
        <f>(2.75*6)+7.6</f>
        <v>24.1</v>
      </c>
      <c r="E6" s="7"/>
      <c r="F6" s="7">
        <f>1.65*2.745</f>
        <v>4.52925</v>
      </c>
      <c r="G6" s="7">
        <f t="shared" si="0"/>
        <v>11.323125000000001</v>
      </c>
      <c r="H6" s="7">
        <f t="shared" si="1"/>
        <v>13.587750000000002</v>
      </c>
      <c r="I6" s="26"/>
      <c r="J6" s="7"/>
      <c r="K6" s="7" t="s">
        <v>13</v>
      </c>
    </row>
    <row r="7" spans="1:11" s="11" customFormat="1" ht="16.5" customHeight="1">
      <c r="A7" s="7">
        <v>4</v>
      </c>
      <c r="B7" s="8" t="s">
        <v>15</v>
      </c>
      <c r="C7" s="9">
        <f>(7.7*0.3)+(5.9*0.6)+3.7+2.65</f>
        <v>12.200000000000001</v>
      </c>
      <c r="D7" s="7">
        <f>0.6+7.7+5.9</f>
        <v>14.200000000000001</v>
      </c>
      <c r="E7" s="7"/>
      <c r="F7" s="7">
        <f>(3.7*0.3)+(2.65*0.6)</f>
        <v>2.7</v>
      </c>
      <c r="G7" s="7">
        <f t="shared" si="0"/>
        <v>6.75</v>
      </c>
      <c r="H7" s="7">
        <f t="shared" si="1"/>
        <v>8.1</v>
      </c>
      <c r="I7" s="27"/>
      <c r="J7" s="7">
        <f>(7.7+5.9)*40</f>
        <v>544</v>
      </c>
      <c r="K7" s="7" t="s">
        <v>16</v>
      </c>
    </row>
    <row r="8" spans="1:11" s="11" customFormat="1" ht="16.5" customHeight="1">
      <c r="A8" s="7">
        <v>5</v>
      </c>
      <c r="B8" s="8" t="s">
        <v>17</v>
      </c>
      <c r="C8" s="9">
        <f>6.25*0.4+9*0.6+7.45</f>
        <v>15.35</v>
      </c>
      <c r="D8" s="7">
        <f>6.25+9+0.5+0.6</f>
        <v>16.35</v>
      </c>
      <c r="E8" s="7"/>
      <c r="F8" s="7">
        <f>(3*0.3)+(4.45*0.6)</f>
        <v>3.57</v>
      </c>
      <c r="G8" s="7">
        <f t="shared" si="0"/>
        <v>8.924999999999999</v>
      </c>
      <c r="H8" s="7">
        <f t="shared" si="1"/>
        <v>10.709999999999999</v>
      </c>
      <c r="I8" s="27"/>
      <c r="J8" s="7">
        <f>(6.25+9)*40</f>
        <v>610</v>
      </c>
      <c r="K8" s="7" t="s">
        <v>16</v>
      </c>
    </row>
    <row r="9" spans="1:11" s="11" customFormat="1" ht="12.75">
      <c r="A9" s="7">
        <v>6</v>
      </c>
      <c r="B9" s="8" t="s">
        <v>18</v>
      </c>
      <c r="C9" s="9"/>
      <c r="D9" s="7"/>
      <c r="E9" s="7">
        <f>2.685+2.575+2.46</f>
        <v>7.72</v>
      </c>
      <c r="F9" s="7">
        <f>2.575*0.387</f>
        <v>0.9965250000000001</v>
      </c>
      <c r="G9" s="7">
        <f t="shared" si="0"/>
        <v>2.4913125000000003</v>
      </c>
      <c r="H9" s="7">
        <f t="shared" si="1"/>
        <v>2.9895750000000003</v>
      </c>
      <c r="I9" s="27"/>
      <c r="J9" s="7">
        <f>2.575*40</f>
        <v>103</v>
      </c>
      <c r="K9" s="7" t="s">
        <v>16</v>
      </c>
    </row>
    <row r="10" spans="1:11" ht="12.75">
      <c r="A10" s="12">
        <v>7</v>
      </c>
      <c r="B10" s="8" t="s">
        <v>19</v>
      </c>
      <c r="C10" s="9">
        <f>(8*0.6)+4.23</f>
        <v>9.030000000000001</v>
      </c>
      <c r="D10" s="9">
        <f>8+2*0.5+2*0.6</f>
        <v>10.2</v>
      </c>
      <c r="E10" s="9"/>
      <c r="F10" s="9">
        <f>4.23*0.6</f>
        <v>2.5380000000000003</v>
      </c>
      <c r="G10" s="7">
        <f t="shared" si="0"/>
        <v>6.345000000000001</v>
      </c>
      <c r="H10" s="7">
        <f t="shared" si="1"/>
        <v>7.614000000000001</v>
      </c>
      <c r="I10" s="27"/>
      <c r="J10" s="9">
        <f>8*40</f>
        <v>320</v>
      </c>
      <c r="K10" s="7" t="s">
        <v>16</v>
      </c>
    </row>
    <row r="11" spans="1:11" ht="12.75">
      <c r="A11" s="12">
        <v>8</v>
      </c>
      <c r="B11" s="8" t="s">
        <v>18</v>
      </c>
      <c r="C11" s="9"/>
      <c r="D11" s="9"/>
      <c r="E11" s="9">
        <f>2.14+2.35+2.485</f>
        <v>6.975</v>
      </c>
      <c r="F11" s="9">
        <f>2.35*0.387</f>
        <v>0.9094500000000001</v>
      </c>
      <c r="G11" s="7">
        <f t="shared" si="0"/>
        <v>2.273625</v>
      </c>
      <c r="H11" s="7">
        <f t="shared" si="1"/>
        <v>2.72835</v>
      </c>
      <c r="I11" s="27"/>
      <c r="J11" s="9">
        <f>2.35*40</f>
        <v>94</v>
      </c>
      <c r="K11" s="7" t="s">
        <v>16</v>
      </c>
    </row>
    <row r="12" spans="1:11" ht="12.75">
      <c r="A12" s="12">
        <v>9</v>
      </c>
      <c r="B12" s="8" t="s">
        <v>20</v>
      </c>
      <c r="C12" s="9">
        <f>(4.46*0.6)+2.17</f>
        <v>4.846</v>
      </c>
      <c r="D12" s="9">
        <f>4.46+2*0.5+2*0.6</f>
        <v>6.66</v>
      </c>
      <c r="E12" s="9"/>
      <c r="F12" s="9">
        <f>2.17*0.6</f>
        <v>1.3019999999999998</v>
      </c>
      <c r="G12" s="7">
        <f t="shared" si="0"/>
        <v>3.2549999999999994</v>
      </c>
      <c r="H12" s="7">
        <f t="shared" si="1"/>
        <v>3.9059999999999993</v>
      </c>
      <c r="I12" s="27"/>
      <c r="J12" s="9">
        <f>4.455*40</f>
        <v>178.2</v>
      </c>
      <c r="K12" s="7" t="s">
        <v>16</v>
      </c>
    </row>
    <row r="13" spans="1:11" ht="12.75">
      <c r="A13" s="12">
        <v>10</v>
      </c>
      <c r="B13" s="8" t="s">
        <v>21</v>
      </c>
      <c r="C13" s="9">
        <f>(10.415*0.4)+5.7</f>
        <v>9.866</v>
      </c>
      <c r="D13" s="9">
        <v>10.415</v>
      </c>
      <c r="E13" s="9"/>
      <c r="F13" s="9">
        <f>5.7*0.4</f>
        <v>2.2800000000000002</v>
      </c>
      <c r="G13" s="7">
        <f t="shared" si="0"/>
        <v>5.700000000000001</v>
      </c>
      <c r="H13" s="7">
        <f t="shared" si="1"/>
        <v>6.840000000000001</v>
      </c>
      <c r="I13" s="27"/>
      <c r="J13" s="9">
        <f>10.415*40</f>
        <v>416.59999999999997</v>
      </c>
      <c r="K13" s="7" t="s">
        <v>16</v>
      </c>
    </row>
    <row r="14" spans="1:11" ht="12.75">
      <c r="A14" s="12">
        <v>11</v>
      </c>
      <c r="B14" s="8" t="s">
        <v>21</v>
      </c>
      <c r="C14" s="9">
        <f>(11.88*0.4)+6.25</f>
        <v>11.002</v>
      </c>
      <c r="D14" s="9">
        <v>11.88</v>
      </c>
      <c r="E14" s="9"/>
      <c r="F14" s="9">
        <f>6.25*0.4</f>
        <v>2.5</v>
      </c>
      <c r="G14" s="7">
        <f t="shared" si="0"/>
        <v>6.25</v>
      </c>
      <c r="H14" s="7">
        <f t="shared" si="1"/>
        <v>7.5</v>
      </c>
      <c r="I14" s="27"/>
      <c r="J14" s="9">
        <f>11.88*40</f>
        <v>475.20000000000005</v>
      </c>
      <c r="K14" s="7" t="s">
        <v>16</v>
      </c>
    </row>
    <row r="15" spans="1:11" ht="12.75">
      <c r="A15" s="12">
        <v>12</v>
      </c>
      <c r="B15" s="8" t="s">
        <v>21</v>
      </c>
      <c r="C15" s="9">
        <f>(13.785*0.4)+7.2</f>
        <v>12.714</v>
      </c>
      <c r="D15" s="9">
        <v>13.785</v>
      </c>
      <c r="E15" s="9"/>
      <c r="F15" s="9">
        <f>7.2*0.4</f>
        <v>2.8800000000000003</v>
      </c>
      <c r="G15" s="7">
        <f t="shared" si="0"/>
        <v>7.200000000000001</v>
      </c>
      <c r="H15" s="7">
        <f t="shared" si="1"/>
        <v>8.64</v>
      </c>
      <c r="I15" s="27"/>
      <c r="J15" s="9">
        <f>13.785*40</f>
        <v>551.4</v>
      </c>
      <c r="K15" s="7" t="s">
        <v>16</v>
      </c>
    </row>
    <row r="16" spans="1:11" ht="12.75">
      <c r="A16" s="12">
        <v>13</v>
      </c>
      <c r="B16" s="8" t="s">
        <v>21</v>
      </c>
      <c r="C16" s="9">
        <f>(14.255*0.4)+7.4</f>
        <v>13.102</v>
      </c>
      <c r="D16" s="9">
        <v>14.255</v>
      </c>
      <c r="E16" s="9"/>
      <c r="F16" s="9">
        <f>7.4*0.4</f>
        <v>2.9600000000000004</v>
      </c>
      <c r="G16" s="7">
        <f t="shared" si="0"/>
        <v>7.400000000000001</v>
      </c>
      <c r="H16" s="7">
        <f t="shared" si="1"/>
        <v>8.88</v>
      </c>
      <c r="I16" s="27"/>
      <c r="J16" s="9">
        <f>14.255*40</f>
        <v>570.2</v>
      </c>
      <c r="K16" s="7" t="s">
        <v>16</v>
      </c>
    </row>
    <row r="17" spans="1:13" s="17" customFormat="1" ht="12.75">
      <c r="A17" s="13">
        <v>14</v>
      </c>
      <c r="B17" s="14" t="s">
        <v>22</v>
      </c>
      <c r="C17" s="15"/>
      <c r="D17" s="15"/>
      <c r="E17" s="15"/>
      <c r="F17" s="15"/>
      <c r="G17" s="16"/>
      <c r="H17" s="16"/>
      <c r="I17" s="28"/>
      <c r="J17" s="15"/>
      <c r="K17" s="16"/>
      <c r="M17" s="18"/>
    </row>
    <row r="18" spans="1:13" s="17" customFormat="1" ht="12.75">
      <c r="A18" s="13">
        <v>15</v>
      </c>
      <c r="B18" s="14" t="s">
        <v>22</v>
      </c>
      <c r="C18" s="15"/>
      <c r="D18" s="15"/>
      <c r="E18" s="15"/>
      <c r="F18" s="15"/>
      <c r="G18" s="16"/>
      <c r="H18" s="16"/>
      <c r="I18" s="28"/>
      <c r="J18" s="15"/>
      <c r="K18" s="16"/>
      <c r="M18" s="19"/>
    </row>
    <row r="19" spans="1:13" s="17" customFormat="1" ht="12.75">
      <c r="A19" s="13">
        <v>16</v>
      </c>
      <c r="B19" s="14" t="s">
        <v>22</v>
      </c>
      <c r="C19" s="15"/>
      <c r="D19" s="15"/>
      <c r="E19" s="15"/>
      <c r="F19" s="15"/>
      <c r="G19" s="16"/>
      <c r="H19" s="16"/>
      <c r="I19" s="28"/>
      <c r="J19" s="15"/>
      <c r="K19" s="16"/>
      <c r="M19" s="19"/>
    </row>
    <row r="20" spans="1:13" s="17" customFormat="1" ht="12.75">
      <c r="A20" s="13">
        <v>17</v>
      </c>
      <c r="B20" s="14" t="s">
        <v>22</v>
      </c>
      <c r="C20" s="15"/>
      <c r="D20" s="15"/>
      <c r="E20" s="15"/>
      <c r="F20" s="15"/>
      <c r="G20" s="16"/>
      <c r="H20" s="16"/>
      <c r="I20" s="28"/>
      <c r="J20" s="15"/>
      <c r="K20" s="16"/>
      <c r="M20" s="19"/>
    </row>
    <row r="21" spans="1:11" ht="12.75">
      <c r="A21" s="12">
        <v>18</v>
      </c>
      <c r="B21" s="8" t="s">
        <v>21</v>
      </c>
      <c r="C21" s="9">
        <f>(0.885*0.4)+0.37</f>
        <v>0.724</v>
      </c>
      <c r="D21" s="9">
        <v>0.885</v>
      </c>
      <c r="E21" s="9"/>
      <c r="F21" s="9">
        <f>0.37*0.4</f>
        <v>0.148</v>
      </c>
      <c r="G21" s="7">
        <f aca="true" t="shared" si="2" ref="G21:G31">F21*2.5</f>
        <v>0.37</v>
      </c>
      <c r="H21" s="7">
        <f aca="true" t="shared" si="3" ref="H21:H31">G21*1.2</f>
        <v>0.444</v>
      </c>
      <c r="I21" s="27"/>
      <c r="J21" s="9">
        <f>0.885*40</f>
        <v>35.4</v>
      </c>
      <c r="K21" s="7" t="s">
        <v>16</v>
      </c>
    </row>
    <row r="22" spans="1:11" ht="12.75">
      <c r="A22" s="12">
        <v>19</v>
      </c>
      <c r="B22" s="8" t="s">
        <v>21</v>
      </c>
      <c r="C22" s="9">
        <f>(1.205*0.4)+0.58</f>
        <v>1.062</v>
      </c>
      <c r="D22" s="9">
        <v>1.205</v>
      </c>
      <c r="E22" s="9"/>
      <c r="F22" s="9">
        <f>0.58*0.4</f>
        <v>0.23199999999999998</v>
      </c>
      <c r="G22" s="7">
        <f t="shared" si="2"/>
        <v>0.58</v>
      </c>
      <c r="H22" s="7">
        <f t="shared" si="3"/>
        <v>0.696</v>
      </c>
      <c r="I22" s="27"/>
      <c r="J22" s="9">
        <f>1.205*40</f>
        <v>48.2</v>
      </c>
      <c r="K22" s="7" t="s">
        <v>16</v>
      </c>
    </row>
    <row r="23" spans="1:11" ht="12.75">
      <c r="A23" s="12">
        <v>20</v>
      </c>
      <c r="B23" s="8" t="s">
        <v>21</v>
      </c>
      <c r="C23" s="9">
        <f>(1.315*0.4)+0.52</f>
        <v>1.046</v>
      </c>
      <c r="D23" s="9">
        <v>1.315</v>
      </c>
      <c r="E23" s="9"/>
      <c r="F23" s="9">
        <f>0.52*0.4</f>
        <v>0.20800000000000002</v>
      </c>
      <c r="G23" s="7">
        <f t="shared" si="2"/>
        <v>0.52</v>
      </c>
      <c r="H23" s="7">
        <f t="shared" si="3"/>
        <v>0.624</v>
      </c>
      <c r="I23" s="27"/>
      <c r="J23" s="9">
        <f>1.315*40</f>
        <v>52.599999999999994</v>
      </c>
      <c r="K23" s="7" t="s">
        <v>16</v>
      </c>
    </row>
    <row r="24" spans="1:11" ht="12.75">
      <c r="A24" s="12">
        <v>21</v>
      </c>
      <c r="B24" s="8" t="s">
        <v>21</v>
      </c>
      <c r="C24" s="9">
        <f>(3.17*0.4)+1.13</f>
        <v>2.3979999999999997</v>
      </c>
      <c r="D24" s="9">
        <v>3.17</v>
      </c>
      <c r="E24" s="9"/>
      <c r="F24" s="9">
        <f>1.13*0.4</f>
        <v>0.45199999999999996</v>
      </c>
      <c r="G24" s="7">
        <f t="shared" si="2"/>
        <v>1.13</v>
      </c>
      <c r="H24" s="7">
        <f t="shared" si="3"/>
        <v>1.3559999999999999</v>
      </c>
      <c r="I24" s="27"/>
      <c r="J24" s="9">
        <f>3.17*40</f>
        <v>126.8</v>
      </c>
      <c r="K24" s="7" t="s">
        <v>16</v>
      </c>
    </row>
    <row r="25" spans="1:11" ht="12.75">
      <c r="A25" s="12">
        <v>22</v>
      </c>
      <c r="B25" s="8" t="s">
        <v>21</v>
      </c>
      <c r="C25" s="9">
        <f>(3.36*0.4)+1.1</f>
        <v>2.444</v>
      </c>
      <c r="D25" s="9">
        <v>3.36</v>
      </c>
      <c r="E25" s="9"/>
      <c r="F25" s="9">
        <f>1.1*0.4</f>
        <v>0.44000000000000006</v>
      </c>
      <c r="G25" s="7">
        <f t="shared" si="2"/>
        <v>1.1</v>
      </c>
      <c r="H25" s="7">
        <f t="shared" si="3"/>
        <v>1.32</v>
      </c>
      <c r="I25" s="27"/>
      <c r="J25" s="9">
        <f>3.36*40</f>
        <v>134.4</v>
      </c>
      <c r="K25" s="7" t="s">
        <v>16</v>
      </c>
    </row>
    <row r="26" spans="1:11" ht="12.75">
      <c r="A26" s="12">
        <v>23</v>
      </c>
      <c r="B26" s="8" t="s">
        <v>19</v>
      </c>
      <c r="C26" s="9">
        <f>((7.145+0.55)*0.6)+3.4</f>
        <v>8.017</v>
      </c>
      <c r="D26" s="9">
        <f>7.145+0.55</f>
        <v>7.694999999999999</v>
      </c>
      <c r="E26" s="9"/>
      <c r="F26" s="9">
        <f>3.4*0.6</f>
        <v>2.04</v>
      </c>
      <c r="G26" s="7">
        <f t="shared" si="2"/>
        <v>5.1</v>
      </c>
      <c r="H26" s="7">
        <f t="shared" si="3"/>
        <v>6.119999999999999</v>
      </c>
      <c r="I26" s="27"/>
      <c r="J26" s="9">
        <f>7.145*40</f>
        <v>285.79999999999995</v>
      </c>
      <c r="K26" s="7" t="s">
        <v>16</v>
      </c>
    </row>
    <row r="27" spans="1:11" ht="12.75">
      <c r="A27" s="12">
        <v>24</v>
      </c>
      <c r="B27" s="8" t="s">
        <v>18</v>
      </c>
      <c r="C27" s="9"/>
      <c r="D27" s="9"/>
      <c r="E27" s="9">
        <f>2.675+2.59+2.505</f>
        <v>7.77</v>
      </c>
      <c r="F27" s="9">
        <f>2.59*0.387</f>
        <v>1.00233</v>
      </c>
      <c r="G27" s="7">
        <f t="shared" si="2"/>
        <v>2.5058249999999997</v>
      </c>
      <c r="H27" s="7">
        <f t="shared" si="3"/>
        <v>3.0069899999999996</v>
      </c>
      <c r="I27" s="27"/>
      <c r="J27" s="9">
        <f>2.59*40</f>
        <v>103.6</v>
      </c>
      <c r="K27" s="7" t="s">
        <v>16</v>
      </c>
    </row>
    <row r="28" spans="1:11" ht="12.75">
      <c r="A28" s="12">
        <v>25</v>
      </c>
      <c r="B28" s="8" t="s">
        <v>19</v>
      </c>
      <c r="C28" s="9">
        <f>((5.255+0.775)*0.6)+2.7</f>
        <v>6.318</v>
      </c>
      <c r="D28" s="9">
        <f>5.255+0.775</f>
        <v>6.03</v>
      </c>
      <c r="E28" s="9"/>
      <c r="F28" s="9">
        <f>2.7*0.06</f>
        <v>0.162</v>
      </c>
      <c r="G28" s="7">
        <f t="shared" si="2"/>
        <v>0.405</v>
      </c>
      <c r="H28" s="7">
        <f t="shared" si="3"/>
        <v>0.486</v>
      </c>
      <c r="I28" s="27"/>
      <c r="J28" s="9">
        <f>5.255*40</f>
        <v>210.2</v>
      </c>
      <c r="K28" s="7" t="s">
        <v>16</v>
      </c>
    </row>
    <row r="29" spans="1:11" ht="12.75">
      <c r="A29" s="12">
        <v>26</v>
      </c>
      <c r="B29" s="8" t="s">
        <v>23</v>
      </c>
      <c r="C29" s="9">
        <f>1.17+(0.5*4.44)+(1.25*4.43)+2.3</f>
        <v>11.2275</v>
      </c>
      <c r="D29" s="9">
        <f>10.1+(0.5*4)+(1.25*2)</f>
        <v>14.6</v>
      </c>
      <c r="E29" s="9"/>
      <c r="F29" s="9">
        <f>2.3*1.25</f>
        <v>2.875</v>
      </c>
      <c r="G29" s="7">
        <f t="shared" si="2"/>
        <v>7.1875</v>
      </c>
      <c r="H29" s="7">
        <f t="shared" si="3"/>
        <v>8.625</v>
      </c>
      <c r="I29" s="26"/>
      <c r="J29" s="9"/>
      <c r="K29" s="7" t="s">
        <v>13</v>
      </c>
    </row>
    <row r="30" spans="1:11" ht="12.75">
      <c r="A30" s="12">
        <v>27</v>
      </c>
      <c r="B30" s="8" t="s">
        <v>24</v>
      </c>
      <c r="C30" s="9">
        <f>0.86+(0.5*2.8)+(2.5*1.1)+1.4</f>
        <v>6.41</v>
      </c>
      <c r="D30" s="9">
        <f>6.6+(0.5*4)+(2*1.1)</f>
        <v>10.8</v>
      </c>
      <c r="E30" s="9"/>
      <c r="F30" s="9">
        <f>1.4*1.1</f>
        <v>1.54</v>
      </c>
      <c r="G30" s="7">
        <f t="shared" si="2"/>
        <v>3.85</v>
      </c>
      <c r="H30" s="7">
        <f t="shared" si="3"/>
        <v>4.62</v>
      </c>
      <c r="I30" s="26"/>
      <c r="J30" s="9"/>
      <c r="K30" s="7" t="s">
        <v>13</v>
      </c>
    </row>
    <row r="31" spans="1:11" ht="12.75">
      <c r="A31" s="12">
        <v>28</v>
      </c>
      <c r="B31" s="8" t="s">
        <v>25</v>
      </c>
      <c r="C31" s="9">
        <f>0.92+(3.9*0.5)+(1.25*3.7)+1.95</f>
        <v>9.445</v>
      </c>
      <c r="D31" s="9">
        <f>8.8+(0.5*6)+(2*1.25)</f>
        <v>14.3</v>
      </c>
      <c r="E31" s="9"/>
      <c r="F31" s="9">
        <f>1.95*1.25</f>
        <v>2.4375</v>
      </c>
      <c r="G31" s="7">
        <f t="shared" si="2"/>
        <v>6.09375</v>
      </c>
      <c r="H31" s="7">
        <f t="shared" si="3"/>
        <v>7.3125</v>
      </c>
      <c r="I31" s="26"/>
      <c r="J31" s="9"/>
      <c r="K31" s="7" t="s">
        <v>13</v>
      </c>
    </row>
    <row r="32" spans="1:11" ht="12.75">
      <c r="A32" s="20"/>
      <c r="K32" s="20"/>
    </row>
    <row r="33" spans="1:11" ht="12.75">
      <c r="A33" s="20"/>
      <c r="B33" s="21"/>
      <c r="K33" s="20"/>
    </row>
    <row r="34" spans="1:11" ht="12.75">
      <c r="A34" s="20"/>
      <c r="B34" s="21"/>
      <c r="K34" s="20"/>
    </row>
    <row r="35" spans="1:11" ht="12.75">
      <c r="A35" s="20"/>
      <c r="B35" s="21"/>
      <c r="K35" s="20"/>
    </row>
    <row r="36" spans="1:11" ht="12.75">
      <c r="A36" s="20"/>
      <c r="B36" s="21"/>
      <c r="K36" s="20"/>
    </row>
    <row r="37" spans="1:11" ht="12.75">
      <c r="A37" s="20"/>
      <c r="B37" s="21"/>
      <c r="C37" s="22"/>
      <c r="D37" s="22"/>
      <c r="E37" s="22"/>
      <c r="F37" s="22"/>
      <c r="G37" s="22"/>
      <c r="H37" s="22"/>
      <c r="I37" s="22"/>
      <c r="J37" s="22"/>
      <c r="K37" s="23"/>
    </row>
    <row r="38" spans="1:11" ht="12.75">
      <c r="A38" s="20"/>
      <c r="B38" s="24"/>
      <c r="K38" s="20"/>
    </row>
    <row r="39" spans="1:11" ht="12.75">
      <c r="A39" s="20"/>
      <c r="B39" s="25" t="s">
        <v>26</v>
      </c>
      <c r="K39" s="20"/>
    </row>
    <row r="40" spans="1:10" ht="33">
      <c r="A40" s="20"/>
      <c r="B40" s="21" t="s">
        <v>27</v>
      </c>
      <c r="F40" s="1"/>
      <c r="G40" s="1"/>
      <c r="H40" s="1"/>
      <c r="I40" s="1"/>
      <c r="J40" s="1"/>
    </row>
    <row r="41" spans="1:5" ht="33">
      <c r="A41" s="20"/>
      <c r="B41" s="21" t="s">
        <v>28</v>
      </c>
      <c r="D41" s="2"/>
      <c r="E41" s="2"/>
    </row>
    <row r="42" spans="1:10" ht="12.75">
      <c r="A42" s="20"/>
      <c r="B42" s="21"/>
      <c r="F42" s="1"/>
      <c r="G42" s="1"/>
      <c r="H42" s="1"/>
      <c r="I42" s="1"/>
      <c r="J42" s="1"/>
    </row>
    <row r="43" spans="1:5" ht="12.75">
      <c r="A43" s="20"/>
      <c r="B43" s="21"/>
      <c r="D43" s="2"/>
      <c r="E43" s="2"/>
    </row>
    <row r="44" spans="1:10" ht="12.75">
      <c r="A44" s="20"/>
      <c r="B44" s="21"/>
      <c r="F44" s="1"/>
      <c r="G44" s="1"/>
      <c r="H44" s="1"/>
      <c r="I44" s="1"/>
      <c r="J44" s="1"/>
    </row>
    <row r="45" spans="1:11" ht="12.75">
      <c r="A45" s="20"/>
      <c r="B45" s="24"/>
      <c r="D45" s="24"/>
      <c r="E45" s="24"/>
      <c r="K45" s="20"/>
    </row>
  </sheetData>
  <printOptions gridLines="1"/>
  <pageMargins left="0.747916666666667" right="0.118055555555556" top="0.7875" bottom="0.7875" header="0.511805555555555" footer="0.315277777777778"/>
  <pageSetup horizontalDpi="300" verticalDpi="300" orientation="landscape" paperSize="9" scale="90"/>
  <headerFooter>
    <oddHeader>&amp;L&amp;"Arial Narrow,obyčejné"&amp;12Kamenné výrobky&amp;R&amp;"Arial Narrow,obyčejné"Strana &amp;P/&amp;N</oddHeader>
    <oddFooter>&amp;L&amp;"Arial Narrow,obyčejné"Atrium Waldorfské základní a mateřské školy Brno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Výpis podlah</dc:title>
  <dc:subject/>
  <dc:creator>Pavel</dc:creator>
  <cp:keywords/>
  <dc:description/>
  <cp:lastModifiedBy>Synáková Veronika, Mgr.</cp:lastModifiedBy>
  <cp:lastPrinted>2021-03-30T18:51:42Z</cp:lastPrinted>
  <dcterms:created xsi:type="dcterms:W3CDTF">1999-11-09T19:39:00Z</dcterms:created>
  <dcterms:modified xsi:type="dcterms:W3CDTF">2021-08-11T12:40:14Z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