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827"/>
  <workbookPr defaultThemeVersion="124226"/>
  <bookViews>
    <workbookView xWindow="19348" yWindow="65476" windowWidth="46296" windowHeight="186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'List1'!$A$1:$N$103</definedName>
  </definedNames>
  <calcPr calcId="191029"/>
  <extLst/>
</workbook>
</file>

<file path=xl/sharedStrings.xml><?xml version="1.0" encoding="utf-8"?>
<sst xmlns="http://schemas.openxmlformats.org/spreadsheetml/2006/main" count="656" uniqueCount="170">
  <si>
    <t>1</t>
  </si>
  <si>
    <t>K</t>
  </si>
  <si>
    <t>R_0098</t>
  </si>
  <si>
    <t>Vytyčení navržených ploch a prvků</t>
  </si>
  <si>
    <t>soub</t>
  </si>
  <si>
    <t>2</t>
  </si>
  <si>
    <t>M</t>
  </si>
  <si>
    <t>kus</t>
  </si>
  <si>
    <t>ks</t>
  </si>
  <si>
    <t>4</t>
  </si>
  <si>
    <t>R_090001</t>
  </si>
  <si>
    <t>8</t>
  </si>
  <si>
    <t>R_090003</t>
  </si>
  <si>
    <t>R_090005</t>
  </si>
  <si>
    <t>Osazení a montáž odpadového koše s odvozem zbylé zeminy s ukotvením do betonových patek</t>
  </si>
  <si>
    <t>R_090015</t>
  </si>
  <si>
    <t>Odpadový koš s odklopnou stříškou, včetně dodávky</t>
  </si>
  <si>
    <t>R_090016</t>
  </si>
  <si>
    <t>Žárově zinkovaný sloupek pro odpadkový koš včetně dodávky</t>
  </si>
  <si>
    <t>m</t>
  </si>
  <si>
    <t>m2</t>
  </si>
  <si>
    <t>R_002</t>
  </si>
  <si>
    <t>R_001</t>
  </si>
  <si>
    <t>R_803</t>
  </si>
  <si>
    <t>R_804</t>
  </si>
  <si>
    <t>R_805</t>
  </si>
  <si>
    <t xml:space="preserve">    9 - Ostatní konstrukce a práce-bourání</t>
  </si>
  <si>
    <t xml:space="preserve">      99 - Přesun hmot</t>
  </si>
  <si>
    <t>998231311</t>
  </si>
  <si>
    <t>Přesun hmot pro sadovnické a krajinářské úpravy vodorovně do 5000 m</t>
  </si>
  <si>
    <t>t</t>
  </si>
  <si>
    <t>111301111</t>
  </si>
  <si>
    <t>Sejmutí drnu tl do 100 mm s přemístěním do 50 m nebo naložením na dopravní prostředek</t>
  </si>
  <si>
    <t>ROZPOCET</t>
  </si>
  <si>
    <t>103715000</t>
  </si>
  <si>
    <t>substrát zahradnický B VL</t>
  </si>
  <si>
    <t>m3</t>
  </si>
  <si>
    <t>strom*0,2</t>
  </si>
  <si>
    <t>VV</t>
  </si>
  <si>
    <t>-1</t>
  </si>
  <si>
    <t>0</t>
  </si>
  <si>
    <t>167101102</t>
  </si>
  <si>
    <t>Nakládání výkopku z hornin tř. 1 až 4 přes 100 m3</t>
  </si>
  <si>
    <t>162701105</t>
  </si>
  <si>
    <t>Vodorovné přemístění do 10000 m výkopku/sypaniny z horniny tř. 1 až 4</t>
  </si>
  <si>
    <t>181111131</t>
  </si>
  <si>
    <t>Plošná úprava terénu do 500 m2 zemina tř 1 až 4 nerovnosti do +/- 200 mm v rovinně a svahu do 1:5</t>
  </si>
  <si>
    <t>travnik</t>
  </si>
  <si>
    <t>181301114</t>
  </si>
  <si>
    <t>Rozprostření ornice tl vrstvy do 250 mm pl přes 500 m2 v rovině nebo ve svahu do 1:5</t>
  </si>
  <si>
    <t>005724200</t>
  </si>
  <si>
    <t>osivo směs travní parková okrasná, ztratné 3 %</t>
  </si>
  <si>
    <t>kg</t>
  </si>
  <si>
    <t>travnik*0,025*1,03</t>
  </si>
  <si>
    <t>25191155R</t>
  </si>
  <si>
    <t>hnojivo pro okrasné trávníky granulované</t>
  </si>
  <si>
    <t>181411131</t>
  </si>
  <si>
    <t>Založení parkového trávníku výsevem plochy do 1000 m2 v rovině a ve svahu do 1:5</t>
  </si>
  <si>
    <t>183101215</t>
  </si>
  <si>
    <t>Jamky pro výsadbu s výměnou 50 % půdy zeminy tř 1 až 4 objem do 0,4 m3 v rovině a svahu do 1:5</t>
  </si>
  <si>
    <t>strom</t>
  </si>
  <si>
    <t>183403153</t>
  </si>
  <si>
    <t>Obdělání půdy hrabáním v rovině a svahu do 1:5</t>
  </si>
  <si>
    <t>183403161</t>
  </si>
  <si>
    <t>Obdělání půdy válením v rovině a svahu do 1:5</t>
  </si>
  <si>
    <t>travnik*2</t>
  </si>
  <si>
    <t>184102115</t>
  </si>
  <si>
    <t>Výsadba dřeviny s balem D do 0,6 m do jamky se zalitím v rovině a svahu do 1:5</t>
  </si>
  <si>
    <t>184202112</t>
  </si>
  <si>
    <t>Ukotvení dřevin kůly D do 0,1 m délka kůlu do 3 m</t>
  </si>
  <si>
    <t>184813112R</t>
  </si>
  <si>
    <t>Zhotovení obalu kmene ovázáním rákosem</t>
  </si>
  <si>
    <t>R-1008</t>
  </si>
  <si>
    <t xml:space="preserve">Obal stromu - rákosová rohož š. 1,4 m (balení 1,4 x 6 m) </t>
  </si>
  <si>
    <t>strom*0,5</t>
  </si>
  <si>
    <t>R-12004</t>
  </si>
  <si>
    <t>Kůl frézovaný s fazetou na špici,  průměr 7 cm, délka 250 cm, včetně dovozu, ztratné 1%</t>
  </si>
  <si>
    <t>"3 kusy na strom"(strom)*3*1,01</t>
  </si>
  <si>
    <t>R - 1006</t>
  </si>
  <si>
    <t>Úvazek bavlněný šířka 3 cm, ztratné 3%</t>
  </si>
  <si>
    <t>bm</t>
  </si>
  <si>
    <t>"2 m na strom"strom*2*1,03</t>
  </si>
  <si>
    <t>R - 1007</t>
  </si>
  <si>
    <t>Příčka z půlené frézované kulatiny prům. 8 cm, délka 60 cm, ztratné 1%</t>
  </si>
  <si>
    <t>"3 kusy na strom"strom*3*1,01</t>
  </si>
  <si>
    <t>185802113</t>
  </si>
  <si>
    <t>Hnojení půdy umělým hnojivem na široko v rovině a svahu do 1:5</t>
  </si>
  <si>
    <t>184921093</t>
  </si>
  <si>
    <t>Mulčování rostlin tl mulče do 0,1 m v rovině a svahu do 1:5</t>
  </si>
  <si>
    <t>strom*1</t>
  </si>
  <si>
    <t>103911000</t>
  </si>
  <si>
    <t>kůra mulčovací VL</t>
  </si>
  <si>
    <t>strom*1*0,1</t>
  </si>
  <si>
    <t>185802114</t>
  </si>
  <si>
    <t>Hnojení půdy umělým hnojivem k jednotlivým rostlinám v rovině a svahu do  1:5</t>
  </si>
  <si>
    <t>strom*0,5*1,03/1000</t>
  </si>
  <si>
    <t>R-1006</t>
  </si>
  <si>
    <t>Půdní kondicionér vícesložkový včetně dovozu, ztratné 3%</t>
  </si>
  <si>
    <t>strom*0,5*1,03</t>
  </si>
  <si>
    <t>184215411</t>
  </si>
  <si>
    <t>Zhotovení závlahové mísy dřevin D kmene do 0,5 m v rovině nebo na svahu do 1:5</t>
  </si>
  <si>
    <t>185804312</t>
  </si>
  <si>
    <t>Zalití rostlin vodou plocha přes 20 m2</t>
  </si>
  <si>
    <t>082113210</t>
  </si>
  <si>
    <t>voda pitná pro ostatní odběratele</t>
  </si>
  <si>
    <t>strom*0,08</t>
  </si>
  <si>
    <t>184801121</t>
  </si>
  <si>
    <t>Ošetřování vysazených dřevin soliterních v rovině a svahu do 1:5</t>
  </si>
  <si>
    <t>R-1009</t>
  </si>
  <si>
    <t>Dovoz rostlinného materiálu</t>
  </si>
  <si>
    <t>kpl.</t>
  </si>
  <si>
    <t>strom, zb obv 12-14</t>
  </si>
  <si>
    <t>travnik*0,01</t>
  </si>
  <si>
    <t>travnik*0,00004</t>
  </si>
  <si>
    <t>travnik*0,04</t>
  </si>
  <si>
    <t>01 - Příprava území</t>
  </si>
  <si>
    <t xml:space="preserve">   02 - Zpevněné plochy</t>
  </si>
  <si>
    <t>564211111</t>
  </si>
  <si>
    <t xml:space="preserve">Podklad nebo podsyp ze štěrkopísku ŠP s rozprostřením, vlhčením a zhutněním, po zhutnění tl. 50 mm   </t>
  </si>
  <si>
    <t>564811112</t>
  </si>
  <si>
    <t>564861111</t>
  </si>
  <si>
    <t xml:space="preserve">Podklad ze štěrkodrti ŠD s rozprostřením a zhutněním, po zhutnění tl. 200 mm   </t>
  </si>
  <si>
    <t>564932112</t>
  </si>
  <si>
    <t xml:space="preserve">Podklad z mechanicky zpevněného kameniva MZK (minerální beton) s rozprostřením a s hutněním, po zhutnění tl. 110 mm   </t>
  </si>
  <si>
    <t xml:space="preserve">Podklad ze štěrkodrti ŠD s rozprostřením a zhutněním, po zhutnění tl. 60 mm  </t>
  </si>
  <si>
    <t>916231213</t>
  </si>
  <si>
    <t xml:space="preserve">Osazení chodníkového obrubníku betonového se zřízením lože, s vyplněním a zatřením spár cementovou maltou stojatého s boční opěrou z betonu prostého tř. C 12/15, do lože z betonu prostého téže značky   </t>
  </si>
  <si>
    <t>592172200</t>
  </si>
  <si>
    <t xml:space="preserve">obrubník betonový parkový 100 x 8 x 20 cm šedý   </t>
  </si>
  <si>
    <t>Informační tabule včetně dodávky a osazení</t>
  </si>
  <si>
    <t>162702111</t>
  </si>
  <si>
    <t>Vodorovné přemístění drnu bez naložení se složením do 6000 m</t>
  </si>
  <si>
    <t>111201102</t>
  </si>
  <si>
    <t>Odstranění křovin a stromů průměru kmene do 100 mm i s kořeny z celkové plochy přes 1000 do 10000 m2</t>
  </si>
  <si>
    <t>travnik*0,1</t>
  </si>
  <si>
    <t>"nakládání a skládání"2*</t>
  </si>
  <si>
    <t>122201102</t>
  </si>
  <si>
    <t>Odkopávky a prokopávky nezapažené v hornině tř. 3 objem do 1000 m3</t>
  </si>
  <si>
    <t>181101102</t>
  </si>
  <si>
    <t>Úprava pláně v zářezech v hornině tř. 1 až 4 se zhutněním</t>
  </si>
  <si>
    <t>Deska informační tabule</t>
  </si>
  <si>
    <t>celkem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</si>
  <si>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</si>
  <si>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</si>
  <si>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</si>
  <si>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</si>
  <si>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</si>
  <si>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</si>
  <si>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</si>
  <si>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</si>
  <si>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 xml:space="preserve">    03 - Mobiliář</t>
  </si>
  <si>
    <t xml:space="preserve">    04 - Herní a sportovní prvky</t>
  </si>
  <si>
    <t xml:space="preserve">    05 - Výsadba</t>
  </si>
  <si>
    <t>200*0,2</t>
  </si>
  <si>
    <t>Lavička dřevěná</t>
  </si>
  <si>
    <t>Herní prvek a cvičební prvky</t>
  </si>
  <si>
    <t>Montáž heních a cvičebních prvků</t>
  </si>
  <si>
    <t>Doprava produktů na místo</t>
  </si>
  <si>
    <t>Doprava montážního týmu</t>
  </si>
  <si>
    <t>R_006</t>
  </si>
  <si>
    <t>zbudování povrchů tlumících pád - mulč</t>
  </si>
  <si>
    <t>14*0,2</t>
  </si>
  <si>
    <t>06_ Discgolf</t>
  </si>
  <si>
    <t>R_101</t>
  </si>
  <si>
    <t>discgolfový koš Innova DisCatcher Pro</t>
  </si>
  <si>
    <t>sloupkový beton - rychletvrdnoucí</t>
  </si>
  <si>
    <t>Výhoziště - 300x 170cm</t>
  </si>
  <si>
    <t>T-sign</t>
  </si>
  <si>
    <t>Infoboard - discgolf</t>
  </si>
  <si>
    <t>Přípravné práce (grafické práce, vytyčení apod.)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</si>
</sst>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000;\-#,##0.00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Trebuchet MS"/>
      <family val="2"/>
    </font>
    <font>
      <sz val="11"/>
      <color indexed="55"/>
      <name val="Calibri"/>
      <family val="2"/>
      <scheme val="minor"/>
    </font>
    <font>
      <sz val="11"/>
      <name val="Calibri"/>
      <family val="2"/>
      <scheme val="minor"/>
    </font>
    <font>
      <sz val="11"/>
      <color indexed="56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indexed="63"/>
      <name val="Calibri"/>
      <family val="2"/>
      <scheme val="minor"/>
    </font>
    <font>
      <sz val="10"/>
      <name val="Arial CE"/>
      <family val="2"/>
    </font>
    <font>
      <sz val="8"/>
      <color indexed="55"/>
      <name val="Trebuchet MS"/>
      <family val="2"/>
    </font>
    <font>
      <b/>
      <sz val="11"/>
      <color indexed="56"/>
      <name val="Calibri"/>
      <family val="2"/>
      <scheme val="minor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/>
      <right style="hair">
        <color indexed="55"/>
      </right>
      <top/>
      <bottom/>
    </border>
    <border>
      <left style="thin"/>
      <right style="thin"/>
      <top style="thin"/>
      <bottom style="thin"/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hair">
        <color indexed="55"/>
      </left>
      <right/>
      <top style="medium"/>
      <bottom style="hair">
        <color indexed="55"/>
      </bottom>
    </border>
    <border>
      <left/>
      <right/>
      <top style="medium"/>
      <bottom style="hair">
        <color indexed="55"/>
      </bottom>
    </border>
    <border>
      <left/>
      <right style="medium"/>
      <top style="medium"/>
      <bottom style="hair">
        <color indexed="55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hair">
        <color indexed="55"/>
      </left>
      <right/>
      <top style="hair">
        <color indexed="55"/>
      </top>
      <bottom style="thin"/>
    </border>
    <border>
      <left/>
      <right/>
      <top style="hair">
        <color indexed="55"/>
      </top>
      <bottom style="thin"/>
    </border>
    <border>
      <left/>
      <right style="medium"/>
      <top style="hair">
        <color indexed="55"/>
      </top>
      <bottom style="thin"/>
    </border>
    <border>
      <left style="hair">
        <color indexed="55"/>
      </left>
      <right style="hair">
        <color indexed="55"/>
      </right>
      <top style="medium"/>
      <bottom/>
    </border>
    <border>
      <left style="hair">
        <color indexed="55"/>
      </left>
      <right style="medium"/>
      <top style="medium"/>
      <bottom/>
    </border>
    <border>
      <left style="hair">
        <color indexed="55"/>
      </left>
      <right/>
      <top style="medium"/>
      <bottom/>
    </border>
    <border>
      <left/>
      <right style="medium"/>
      <top style="medium"/>
      <bottom/>
    </border>
    <border>
      <left style="hair">
        <color indexed="55"/>
      </left>
      <right/>
      <top/>
      <bottom style="medium"/>
    </border>
    <border>
      <left/>
      <right/>
      <top/>
      <bottom style="medium"/>
    </border>
    <border>
      <left/>
      <right style="hair">
        <color indexed="55"/>
      </right>
      <top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 locked="0"/>
    </xf>
  </cellStyleXfs>
  <cellXfs count="190">
    <xf numFmtId="0" fontId="0" fillId="0" borderId="0" xfId="0"/>
    <xf numFmtId="0" fontId="0" fillId="0" borderId="0" xfId="0" applyFont="1" applyAlignment="1" applyProtection="1">
      <alignment horizontal="left" vertical="center"/>
      <protection locked="0"/>
    </xf>
    <xf numFmtId="39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/>
    <xf numFmtId="0" fontId="4" fillId="0" borderId="0" xfId="0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right" vertical="center"/>
      <protection/>
    </xf>
    <xf numFmtId="164" fontId="4" fillId="0" borderId="1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164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10" fillId="0" borderId="0" xfId="0" applyFont="1" applyAlignment="1" applyProtection="1">
      <alignment horizontal="center" vertical="center"/>
      <protection locked="0"/>
    </xf>
    <xf numFmtId="164" fontId="10" fillId="0" borderId="0" xfId="0" applyNumberFormat="1" applyFont="1" applyAlignment="1" applyProtection="1">
      <alignment horizontal="right" vertical="center"/>
      <protection locked="0"/>
    </xf>
    <xf numFmtId="164" fontId="10" fillId="0" borderId="1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center" vertical="center"/>
      <protection/>
    </xf>
    <xf numFmtId="49" fontId="0" fillId="0" borderId="2" xfId="0" applyNumberFormat="1" applyFont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vertical="center"/>
      <protection/>
    </xf>
    <xf numFmtId="0" fontId="5" fillId="0" borderId="2" xfId="20" applyFont="1" applyBorder="1" applyAlignment="1" applyProtection="1">
      <alignment horizontal="center" vertical="center"/>
      <protection/>
    </xf>
    <xf numFmtId="49" fontId="5" fillId="0" borderId="2" xfId="20" applyNumberFormat="1" applyFont="1" applyBorder="1" applyAlignment="1" applyProtection="1">
      <alignment horizontal="left" vertical="center" wrapText="1"/>
      <protection/>
    </xf>
    <xf numFmtId="0" fontId="5" fillId="0" borderId="2" xfId="20" applyFont="1" applyBorder="1" applyAlignment="1" applyProtection="1">
      <alignment horizontal="center" vertical="center" wrapText="1"/>
      <protection/>
    </xf>
    <xf numFmtId="49" fontId="0" fillId="0" borderId="2" xfId="0" applyNumberFormat="1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7" fillId="0" borderId="2" xfId="20" applyFont="1" applyBorder="1" applyAlignment="1" applyProtection="1">
      <alignment horizontal="center" vertical="center"/>
      <protection/>
    </xf>
    <xf numFmtId="49" fontId="7" fillId="0" borderId="2" xfId="20" applyNumberFormat="1" applyFont="1" applyBorder="1" applyAlignment="1" applyProtection="1">
      <alignment horizontal="left" vertical="center" wrapText="1"/>
      <protection/>
    </xf>
    <xf numFmtId="0" fontId="7" fillId="0" borderId="2" xfId="2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/>
      <protection/>
    </xf>
    <xf numFmtId="49" fontId="7" fillId="0" borderId="2" xfId="0" applyNumberFormat="1" applyFont="1" applyBorder="1" applyAlignment="1" applyProtection="1">
      <alignment horizontal="left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2" fillId="0" borderId="0" xfId="0" applyFont="1"/>
    <xf numFmtId="4" fontId="0" fillId="0" borderId="2" xfId="0" applyNumberFormat="1" applyFont="1" applyBorder="1" applyAlignment="1" applyProtection="1">
      <alignment horizontal="right" vertical="center"/>
      <protection/>
    </xf>
    <xf numFmtId="4" fontId="5" fillId="0" borderId="2" xfId="20" applyNumberFormat="1" applyFont="1" applyBorder="1" applyAlignment="1" applyProtection="1">
      <alignment horizontal="right" vertical="center"/>
      <protection/>
    </xf>
    <xf numFmtId="4" fontId="0" fillId="0" borderId="2" xfId="0" applyNumberFormat="1" applyFont="1" applyBorder="1" applyAlignment="1" applyProtection="1">
      <alignment horizontal="right" vertical="center"/>
      <protection locked="0"/>
    </xf>
    <xf numFmtId="4" fontId="8" fillId="0" borderId="2" xfId="0" applyNumberFormat="1" applyFont="1" applyBorder="1" applyAlignment="1" applyProtection="1">
      <alignment horizontal="right" vertical="center"/>
      <protection/>
    </xf>
    <xf numFmtId="4" fontId="7" fillId="0" borderId="2" xfId="20" applyNumberFormat="1" applyFont="1" applyBorder="1" applyAlignment="1" applyProtection="1">
      <alignment horizontal="right" vertical="center"/>
      <protection/>
    </xf>
    <xf numFmtId="4" fontId="7" fillId="0" borderId="2" xfId="0" applyNumberFormat="1" applyFont="1" applyBorder="1" applyAlignment="1" applyProtection="1">
      <alignment horizontal="right" vertical="center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4" fontId="0" fillId="0" borderId="0" xfId="0" applyNumberFormat="1" applyFont="1"/>
    <xf numFmtId="0" fontId="8" fillId="0" borderId="0" xfId="0" applyFont="1" applyBorder="1" applyAlignment="1" applyProtection="1">
      <alignment horizontal="left" vertical="center"/>
      <protection/>
    </xf>
    <xf numFmtId="3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8" fillId="0" borderId="2" xfId="0" applyFont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horizontal="left" vertical="center"/>
      <protection/>
    </xf>
    <xf numFmtId="0" fontId="10" fillId="0" borderId="3" xfId="0" applyFont="1" applyBorder="1" applyAlignment="1" applyProtection="1">
      <alignment horizontal="left" vertical="center"/>
      <protection locked="0"/>
    </xf>
    <xf numFmtId="0" fontId="6" fillId="0" borderId="4" xfId="20" applyFont="1" applyBorder="1" applyAlignment="1" applyProtection="1">
      <alignment horizontal="center"/>
      <protection/>
    </xf>
    <xf numFmtId="0" fontId="11" fillId="0" borderId="5" xfId="20" applyFont="1" applyBorder="1" applyAlignment="1" applyProtection="1">
      <alignment horizontal="left"/>
      <protection/>
    </xf>
    <xf numFmtId="0" fontId="6" fillId="0" borderId="5" xfId="20" applyFont="1" applyBorder="1" applyAlignment="1" applyProtection="1">
      <alignment horizontal="left"/>
      <protection/>
    </xf>
    <xf numFmtId="4" fontId="6" fillId="0" borderId="5" xfId="20" applyNumberFormat="1" applyFont="1" applyBorder="1" applyAlignment="1" applyProtection="1">
      <alignment horizontal="left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 locked="0"/>
    </xf>
    <xf numFmtId="0" fontId="5" fillId="0" borderId="6" xfId="2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4" fontId="0" fillId="0" borderId="8" xfId="0" applyNumberFormat="1" applyFont="1" applyBorder="1" applyAlignment="1" applyProtection="1">
      <alignment horizontal="right" vertical="center"/>
      <protection locked="0"/>
    </xf>
    <xf numFmtId="0" fontId="11" fillId="0" borderId="4" xfId="20" applyFont="1" applyBorder="1" applyAlignment="1" applyProtection="1">
      <alignment horizontal="center"/>
      <protection/>
    </xf>
    <xf numFmtId="0" fontId="5" fillId="0" borderId="7" xfId="20" applyFont="1" applyBorder="1" applyAlignment="1" applyProtection="1">
      <alignment horizontal="center" vertical="center"/>
      <protection/>
    </xf>
    <xf numFmtId="0" fontId="5" fillId="0" borderId="8" xfId="20" applyFont="1" applyBorder="1" applyAlignment="1" applyProtection="1">
      <alignment horizontal="center" vertical="center"/>
      <protection/>
    </xf>
    <xf numFmtId="49" fontId="5" fillId="0" borderId="8" xfId="20" applyNumberFormat="1" applyFont="1" applyBorder="1" applyAlignment="1" applyProtection="1">
      <alignment horizontal="left" vertical="center" wrapText="1"/>
      <protection/>
    </xf>
    <xf numFmtId="0" fontId="5" fillId="0" borderId="8" xfId="20" applyFont="1" applyBorder="1" applyAlignment="1" applyProtection="1">
      <alignment horizontal="center" vertical="center" wrapText="1"/>
      <protection/>
    </xf>
    <xf numFmtId="4" fontId="5" fillId="0" borderId="8" xfId="20" applyNumberFormat="1" applyFont="1" applyBorder="1" applyAlignment="1" applyProtection="1">
      <alignment horizontal="right" vertical="center"/>
      <protection/>
    </xf>
    <xf numFmtId="4" fontId="11" fillId="0" borderId="5" xfId="20" applyNumberFormat="1" applyFont="1" applyBorder="1" applyAlignment="1" applyProtection="1">
      <alignment horizontal="left"/>
      <protection/>
    </xf>
    <xf numFmtId="0" fontId="7" fillId="0" borderId="6" xfId="20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49" fontId="0" fillId="0" borderId="8" xfId="0" applyNumberFormat="1" applyFont="1" applyBorder="1" applyAlignment="1" applyProtection="1">
      <alignment horizontal="left" vertical="center" wrapText="1"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4" fontId="0" fillId="0" borderId="8" xfId="0" applyNumberFormat="1" applyFont="1" applyBorder="1" applyAlignment="1" applyProtection="1">
      <alignment horizontal="right" vertical="center"/>
      <protection/>
    </xf>
    <xf numFmtId="0" fontId="6" fillId="0" borderId="9" xfId="20" applyFont="1" applyBorder="1" applyAlignment="1" applyProtection="1">
      <alignment horizontal="center"/>
      <protection/>
    </xf>
    <xf numFmtId="0" fontId="11" fillId="0" borderId="0" xfId="20" applyFont="1" applyBorder="1" applyAlignment="1" applyProtection="1">
      <alignment horizontal="left"/>
      <protection/>
    </xf>
    <xf numFmtId="0" fontId="6" fillId="0" borderId="0" xfId="20" applyFont="1" applyBorder="1" applyAlignment="1" applyProtection="1">
      <alignment horizontal="left"/>
      <protection/>
    </xf>
    <xf numFmtId="4" fontId="6" fillId="0" borderId="0" xfId="20" applyNumberFormat="1" applyFont="1" applyBorder="1" applyAlignment="1" applyProtection="1">
      <alignment horizontal="left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39" fontId="0" fillId="0" borderId="5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" fontId="0" fillId="0" borderId="0" xfId="0" applyNumberFormat="1" applyFont="1" applyBorder="1" applyAlignment="1" applyProtection="1">
      <alignment horizontal="right" vertical="center"/>
      <protection/>
    </xf>
    <xf numFmtId="0" fontId="0" fillId="0" borderId="5" xfId="0" applyFont="1" applyBorder="1" applyAlignment="1" applyProtection="1">
      <alignment horizontal="left" vertical="center"/>
      <protection/>
    </xf>
    <xf numFmtId="39" fontId="0" fillId="0" borderId="0" xfId="0" applyNumberFormat="1" applyFont="1"/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4" fontId="0" fillId="0" borderId="16" xfId="0" applyNumberFormat="1" applyFont="1" applyBorder="1" applyAlignment="1" applyProtection="1">
      <alignment horizontal="right" vertical="center"/>
      <protection/>
    </xf>
    <xf numFmtId="39" fontId="0" fillId="0" borderId="17" xfId="0" applyNumberFormat="1" applyFont="1" applyBorder="1" applyAlignment="1" applyProtection="1">
      <alignment horizontal="right" vertical="center"/>
      <protection/>
    </xf>
    <xf numFmtId="39" fontId="0" fillId="0" borderId="18" xfId="0" applyNumberFormat="1" applyFont="1" applyBorder="1" applyAlignment="1" applyProtection="1">
      <alignment horizontal="right" vertical="center"/>
      <protection/>
    </xf>
    <xf numFmtId="39" fontId="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5" fillId="0" borderId="2" xfId="20" applyFont="1" applyBorder="1" applyAlignment="1" applyProtection="1">
      <alignment horizontal="left" vertical="center" wrapText="1"/>
      <protection/>
    </xf>
    <xf numFmtId="0" fontId="5" fillId="0" borderId="2" xfId="20" applyFont="1" applyBorder="1" applyAlignment="1" applyProtection="1">
      <alignment horizontal="left" vertical="center"/>
      <protection/>
    </xf>
    <xf numFmtId="39" fontId="5" fillId="0" borderId="20" xfId="20" applyNumberFormat="1" applyFont="1" applyBorder="1" applyAlignment="1" applyProtection="1">
      <alignment horizontal="right" vertical="center"/>
      <protection/>
    </xf>
    <xf numFmtId="39" fontId="5" fillId="0" borderId="21" xfId="20" applyNumberFormat="1" applyFont="1" applyBorder="1" applyAlignment="1" applyProtection="1">
      <alignment horizontal="right" vertical="center"/>
      <protection/>
    </xf>
    <xf numFmtId="39" fontId="0" fillId="0" borderId="2" xfId="0" applyNumberFormat="1" applyFont="1" applyBorder="1" applyAlignment="1" applyProtection="1">
      <alignment horizontal="right" vertical="center"/>
      <protection/>
    </xf>
    <xf numFmtId="0" fontId="0" fillId="0" borderId="2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39" fontId="5" fillId="0" borderId="2" xfId="20" applyNumberFormat="1" applyFont="1" applyBorder="1" applyAlignment="1" applyProtection="1">
      <alignment horizontal="right" vertical="center"/>
      <protection/>
    </xf>
    <xf numFmtId="0" fontId="7" fillId="0" borderId="2" xfId="20" applyFont="1" applyBorder="1" applyAlignment="1" applyProtection="1">
      <alignment horizontal="left" vertical="center" wrapText="1"/>
      <protection/>
    </xf>
    <xf numFmtId="0" fontId="7" fillId="0" borderId="2" xfId="20" applyFont="1" applyBorder="1" applyAlignment="1" applyProtection="1">
      <alignment horizontal="left" vertical="center"/>
      <protection/>
    </xf>
    <xf numFmtId="39" fontId="7" fillId="0" borderId="2" xfId="20" applyNumberFormat="1" applyFont="1" applyBorder="1" applyAlignment="1" applyProtection="1">
      <alignment horizontal="right" vertical="center"/>
      <protection/>
    </xf>
    <xf numFmtId="0" fontId="7" fillId="0" borderId="2" xfId="0" applyFont="1" applyBorder="1" applyAlignment="1" applyProtection="1">
      <alignment horizontal="left" vertical="center" wrapText="1"/>
      <protection/>
    </xf>
    <xf numFmtId="0" fontId="7" fillId="0" borderId="2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39" fontId="7" fillId="0" borderId="2" xfId="0" applyNumberFormat="1" applyFont="1" applyBorder="1" applyAlignment="1" applyProtection="1">
      <alignment horizontal="right" vertical="center"/>
      <protection/>
    </xf>
    <xf numFmtId="0" fontId="0" fillId="0" borderId="2" xfId="0" applyFont="1" applyBorder="1" applyAlignment="1" applyProtection="1">
      <alignment horizontal="left" vertical="center" wrapText="1"/>
      <protection/>
    </xf>
    <xf numFmtId="39" fontId="0" fillId="0" borderId="23" xfId="0" applyNumberFormat="1" applyFont="1" applyBorder="1" applyAlignment="1" applyProtection="1">
      <alignment horizontal="right" vertical="center"/>
      <protection/>
    </xf>
    <xf numFmtId="39" fontId="0" fillId="0" borderId="24" xfId="0" applyNumberFormat="1" applyFont="1" applyBorder="1" applyAlignment="1" applyProtection="1">
      <alignment horizontal="right" vertical="center"/>
      <protection/>
    </xf>
    <xf numFmtId="39" fontId="0" fillId="0" borderId="25" xfId="0" applyNumberFormat="1" applyFont="1" applyBorder="1" applyAlignment="1" applyProtection="1">
      <alignment horizontal="right" vertical="center"/>
      <protection/>
    </xf>
    <xf numFmtId="0" fontId="5" fillId="0" borderId="26" xfId="20" applyFont="1" applyBorder="1" applyAlignment="1" applyProtection="1">
      <alignment horizontal="left" vertical="center" wrapText="1"/>
      <protection/>
    </xf>
    <xf numFmtId="0" fontId="5" fillId="0" borderId="27" xfId="20" applyFont="1" applyBorder="1" applyAlignment="1" applyProtection="1">
      <alignment horizontal="left" vertical="center" wrapText="1"/>
      <protection/>
    </xf>
    <xf numFmtId="0" fontId="5" fillId="0" borderId="28" xfId="20" applyFont="1" applyBorder="1" applyAlignment="1" applyProtection="1">
      <alignment horizontal="left" vertical="center" wrapText="1"/>
      <protection/>
    </xf>
    <xf numFmtId="39" fontId="5" fillId="0" borderId="26" xfId="20" applyNumberFormat="1" applyFont="1" applyBorder="1" applyAlignment="1" applyProtection="1">
      <alignment horizontal="right" vertical="center"/>
      <protection/>
    </xf>
    <xf numFmtId="39" fontId="5" fillId="0" borderId="28" xfId="20" applyNumberFormat="1" applyFont="1" applyBorder="1" applyAlignment="1" applyProtection="1">
      <alignment horizontal="right" vertical="center"/>
      <protection/>
    </xf>
    <xf numFmtId="39" fontId="0" fillId="0" borderId="26" xfId="0" applyNumberFormat="1" applyFont="1" applyBorder="1" applyAlignment="1" applyProtection="1">
      <alignment horizontal="right" vertical="center"/>
      <protection/>
    </xf>
    <xf numFmtId="39" fontId="0" fillId="0" borderId="27" xfId="0" applyNumberFormat="1" applyFont="1" applyBorder="1" applyAlignment="1" applyProtection="1">
      <alignment horizontal="right" vertical="center"/>
      <protection/>
    </xf>
    <xf numFmtId="39" fontId="0" fillId="0" borderId="29" xfId="0" applyNumberFormat="1" applyFont="1" applyBorder="1" applyAlignment="1" applyProtection="1">
      <alignment horizontal="right" vertical="center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39" fontId="0" fillId="0" borderId="31" xfId="0" applyNumberFormat="1" applyFont="1" applyBorder="1" applyAlignment="1" applyProtection="1">
      <alignment horizontal="right" vertical="center"/>
      <protection/>
    </xf>
    <xf numFmtId="39" fontId="0" fillId="0" borderId="32" xfId="0" applyNumberFormat="1" applyFont="1" applyBorder="1" applyAlignment="1" applyProtection="1">
      <alignment horizontal="right" vertical="center"/>
      <protection/>
    </xf>
    <xf numFmtId="39" fontId="0" fillId="0" borderId="33" xfId="0" applyNumberFormat="1" applyFont="1" applyBorder="1" applyAlignment="1" applyProtection="1">
      <alignment horizontal="right" vertical="center"/>
      <protection/>
    </xf>
    <xf numFmtId="3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39" fontId="2" fillId="0" borderId="34" xfId="0" applyNumberFormat="1" applyFont="1" applyBorder="1" applyAlignment="1" applyProtection="1">
      <alignment horizontal="righ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39" fontId="0" fillId="0" borderId="36" xfId="0" applyNumberFormat="1" applyFont="1" applyBorder="1" applyAlignment="1" applyProtection="1">
      <alignment horizontal="right" vertical="center"/>
      <protection/>
    </xf>
    <xf numFmtId="39" fontId="0" fillId="0" borderId="5" xfId="0" applyNumberFormat="1" applyFont="1" applyBorder="1" applyAlignment="1" applyProtection="1">
      <alignment horizontal="right" vertical="center"/>
      <protection/>
    </xf>
    <xf numFmtId="39" fontId="0" fillId="0" borderId="37" xfId="0" applyNumberFormat="1" applyFont="1" applyBorder="1" applyAlignment="1" applyProtection="1">
      <alignment horizontal="right" vertical="center"/>
      <protection/>
    </xf>
    <xf numFmtId="39" fontId="0" fillId="0" borderId="20" xfId="0" applyNumberFormat="1" applyFont="1" applyBorder="1" applyAlignment="1" applyProtection="1">
      <alignment horizontal="right" vertical="center"/>
      <protection/>
    </xf>
    <xf numFmtId="39" fontId="0" fillId="0" borderId="21" xfId="0" applyNumberFormat="1" applyFont="1" applyBorder="1" applyAlignment="1" applyProtection="1">
      <alignment horizontal="right" vertical="center"/>
      <protection/>
    </xf>
    <xf numFmtId="39" fontId="0" fillId="0" borderId="38" xfId="0" applyNumberFormat="1" applyFont="1" applyBorder="1" applyAlignment="1" applyProtection="1">
      <alignment horizontal="right" vertical="center"/>
      <protection/>
    </xf>
    <xf numFmtId="39" fontId="0" fillId="0" borderId="39" xfId="0" applyNumberFormat="1" applyFont="1" applyBorder="1" applyAlignment="1" applyProtection="1">
      <alignment horizontal="right" vertical="center"/>
      <protection/>
    </xf>
    <xf numFmtId="39" fontId="0" fillId="0" borderId="40" xfId="0" applyNumberFormat="1" applyFont="1" applyBorder="1" applyAlignment="1" applyProtection="1">
      <alignment horizontal="right" vertical="center"/>
      <protection/>
    </xf>
    <xf numFmtId="39" fontId="0" fillId="0" borderId="26" xfId="0" applyNumberFormat="1" applyFont="1" applyBorder="1" applyAlignment="1" applyProtection="1">
      <alignment horizontal="right" vertical="center"/>
      <protection locked="0"/>
    </xf>
    <xf numFmtId="39" fontId="0" fillId="0" borderId="28" xfId="0" applyNumberFormat="1" applyFont="1" applyBorder="1" applyAlignment="1" applyProtection="1">
      <alignment horizontal="right" vertical="center"/>
      <protection locked="0"/>
    </xf>
    <xf numFmtId="39" fontId="0" fillId="0" borderId="8" xfId="0" applyNumberFormat="1" applyFont="1" applyBorder="1" applyAlignment="1" applyProtection="1">
      <alignment horizontal="right" vertical="center"/>
      <protection/>
    </xf>
    <xf numFmtId="39" fontId="0" fillId="0" borderId="41" xfId="0" applyNumberFormat="1" applyFont="1" applyBorder="1" applyAlignment="1" applyProtection="1">
      <alignment horizontal="right" vertical="center"/>
      <protection/>
    </xf>
    <xf numFmtId="0" fontId="8" fillId="0" borderId="2" xfId="0" applyFont="1" applyBorder="1" applyAlignment="1" applyProtection="1">
      <alignment horizontal="left" vertical="center" wrapText="1"/>
      <protection/>
    </xf>
    <xf numFmtId="0" fontId="8" fillId="0" borderId="2" xfId="0" applyFont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39" fontId="0" fillId="0" borderId="20" xfId="0" applyNumberFormat="1" applyFont="1" applyBorder="1" applyAlignment="1" applyProtection="1">
      <alignment horizontal="right" vertical="center"/>
      <protection locked="0"/>
    </xf>
    <xf numFmtId="39" fontId="0" fillId="0" borderId="21" xfId="0" applyNumberFormat="1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left" vertical="center" wrapText="1"/>
      <protection/>
    </xf>
    <xf numFmtId="0" fontId="0" fillId="0" borderId="8" xfId="0" applyFont="1" applyBorder="1" applyAlignment="1" applyProtection="1">
      <alignment horizontal="left" vertical="center"/>
      <protection/>
    </xf>
    <xf numFmtId="0" fontId="0" fillId="0" borderId="41" xfId="0" applyFont="1" applyBorder="1" applyAlignment="1" applyProtection="1">
      <alignment horizontal="left" vertical="center"/>
      <protection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7" fontId="2" fillId="0" borderId="14" xfId="0" applyNumberFormat="1" applyFont="1" applyBorder="1" applyAlignment="1">
      <alignment horizontal="center" vertical="center"/>
    </xf>
    <xf numFmtId="7" fontId="2" fillId="0" borderId="44" xfId="0" applyNumberFormat="1" applyFont="1" applyBorder="1" applyAlignment="1">
      <alignment horizontal="center" vertical="center"/>
    </xf>
    <xf numFmtId="39" fontId="0" fillId="0" borderId="45" xfId="0" applyNumberFormat="1" applyFont="1" applyBorder="1" applyAlignment="1" applyProtection="1">
      <alignment horizontal="right" vertical="center"/>
      <protection/>
    </xf>
    <xf numFmtId="0" fontId="0" fillId="0" borderId="45" xfId="0" applyFont="1" applyBorder="1" applyAlignment="1" applyProtection="1">
      <alignment horizontal="left" vertical="center"/>
      <protection/>
    </xf>
    <xf numFmtId="0" fontId="0" fillId="0" borderId="46" xfId="0" applyFont="1" applyBorder="1" applyAlignment="1" applyProtection="1">
      <alignment horizontal="left" vertical="center"/>
      <protection/>
    </xf>
    <xf numFmtId="39" fontId="0" fillId="0" borderId="22" xfId="0" applyNumberFormat="1" applyFont="1" applyBorder="1" applyAlignment="1" applyProtection="1">
      <alignment horizontal="right" vertical="center"/>
      <protection/>
    </xf>
    <xf numFmtId="0" fontId="5" fillId="0" borderId="8" xfId="20" applyFont="1" applyBorder="1" applyAlignment="1" applyProtection="1">
      <alignment horizontal="left" vertical="center" wrapText="1"/>
      <protection/>
    </xf>
    <xf numFmtId="0" fontId="5" fillId="0" borderId="8" xfId="20" applyFont="1" applyBorder="1" applyAlignment="1" applyProtection="1">
      <alignment horizontal="left" vertical="center"/>
      <protection/>
    </xf>
    <xf numFmtId="39" fontId="5" fillId="0" borderId="8" xfId="20" applyNumberFormat="1" applyFont="1" applyBorder="1" applyAlignment="1" applyProtection="1">
      <alignment horizontal="right" vertical="center"/>
      <protection/>
    </xf>
    <xf numFmtId="0" fontId="0" fillId="0" borderId="2" xfId="0" applyBorder="1" applyAlignment="1" applyProtection="1">
      <alignment horizontal="left" vertical="center"/>
      <protection/>
    </xf>
    <xf numFmtId="39" fontId="0" fillId="0" borderId="34" xfId="0" applyNumberFormat="1" applyFont="1" applyBorder="1" applyAlignment="1" applyProtection="1">
      <alignment horizontal="righ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0" fillId="0" borderId="35" xfId="0" applyFont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05"/>
  <sheetViews>
    <sheetView tabSelected="1" workbookViewId="0" topLeftCell="A85">
      <selection activeCell="A102" sqref="A102"/>
    </sheetView>
  </sheetViews>
  <sheetFormatPr defaultColWidth="9.140625" defaultRowHeight="15"/>
  <cols>
    <col min="1" max="1" width="6.00390625" style="14" customWidth="1"/>
    <col min="2" max="2" width="5.421875" style="3" customWidth="1"/>
    <col min="3" max="3" width="13.8515625" style="3" customWidth="1"/>
    <col min="4" max="6" width="9.140625" style="3" customWidth="1"/>
    <col min="7" max="7" width="26.57421875" style="3" customWidth="1"/>
    <col min="8" max="8" width="5.421875" style="3" customWidth="1"/>
    <col min="9" max="9" width="10.00390625" style="42" bestFit="1" customWidth="1"/>
    <col min="10" max="10" width="6.7109375" style="3" customWidth="1"/>
    <col min="11" max="11" width="4.00390625" style="3" customWidth="1"/>
    <col min="12" max="12" width="5.8515625" style="3" customWidth="1"/>
    <col min="13" max="13" width="4.00390625" style="3" customWidth="1"/>
    <col min="14" max="14" width="3.28125" style="3" customWidth="1"/>
    <col min="15" max="16384" width="9.140625" style="3" customWidth="1"/>
  </cols>
  <sheetData>
    <row r="1" spans="1:14" s="86" customFormat="1" ht="35.25" customHeight="1" thickBot="1">
      <c r="A1" s="83" t="s">
        <v>142</v>
      </c>
      <c r="B1" s="84" t="s">
        <v>143</v>
      </c>
      <c r="C1" s="84" t="s">
        <v>144</v>
      </c>
      <c r="D1" s="176" t="s">
        <v>145</v>
      </c>
      <c r="E1" s="176"/>
      <c r="F1" s="176"/>
      <c r="G1" s="176"/>
      <c r="H1" s="87" t="s">
        <v>146</v>
      </c>
      <c r="I1" s="85" t="s">
        <v>147</v>
      </c>
      <c r="J1" s="172" t="s">
        <v>148</v>
      </c>
      <c r="K1" s="173"/>
      <c r="L1" s="172" t="s">
        <v>149</v>
      </c>
      <c r="M1" s="174"/>
      <c r="N1" s="175"/>
    </row>
    <row r="2" spans="1:14" ht="27" customHeight="1">
      <c r="A2" s="79"/>
      <c r="B2" s="80" t="s">
        <v>115</v>
      </c>
      <c r="C2" s="81"/>
      <c r="D2" s="81"/>
      <c r="E2" s="81"/>
      <c r="F2" s="81"/>
      <c r="G2" s="81"/>
      <c r="H2" s="81"/>
      <c r="I2" s="82"/>
      <c r="J2" s="81"/>
      <c r="K2" s="81"/>
      <c r="L2" s="179"/>
      <c r="M2" s="180"/>
      <c r="N2" s="181"/>
    </row>
    <row r="3" spans="1:58" s="1" customFormat="1" ht="27" customHeight="1">
      <c r="A3" s="53" t="s">
        <v>0</v>
      </c>
      <c r="B3" s="18" t="s">
        <v>1</v>
      </c>
      <c r="C3" s="19" t="s">
        <v>31</v>
      </c>
      <c r="D3" s="126" t="s">
        <v>32</v>
      </c>
      <c r="E3" s="113"/>
      <c r="F3" s="113"/>
      <c r="G3" s="113"/>
      <c r="H3" s="20" t="s">
        <v>20</v>
      </c>
      <c r="I3" s="35">
        <v>200</v>
      </c>
      <c r="J3" s="153"/>
      <c r="K3" s="154"/>
      <c r="L3" s="112">
        <f>I3*J3</f>
        <v>0</v>
      </c>
      <c r="M3" s="113"/>
      <c r="N3" s="114"/>
      <c r="O3" s="47"/>
      <c r="P3" s="4"/>
      <c r="Q3" s="5"/>
      <c r="R3" s="5"/>
      <c r="S3" s="5"/>
      <c r="T3" s="5"/>
      <c r="U3" s="6"/>
      <c r="AL3" s="1" t="s">
        <v>9</v>
      </c>
      <c r="AN3" s="1" t="s">
        <v>1</v>
      </c>
      <c r="AO3" s="1" t="s">
        <v>5</v>
      </c>
      <c r="AS3" s="1" t="s">
        <v>33</v>
      </c>
      <c r="AY3" s="2" t="e">
        <f>IF(#REF!="základní",#REF!,0)</f>
        <v>#REF!</v>
      </c>
      <c r="AZ3" s="2" t="e">
        <f>IF(#REF!="snížená",#REF!,0)</f>
        <v>#REF!</v>
      </c>
      <c r="BA3" s="2" t="e">
        <f>IF(#REF!="zákl. přenesená",#REF!,0)</f>
        <v>#REF!</v>
      </c>
      <c r="BB3" s="2" t="e">
        <f>IF(#REF!="sníž. přenesená",#REF!,0)</f>
        <v>#REF!</v>
      </c>
      <c r="BC3" s="2" t="e">
        <f>IF(#REF!="nulová",#REF!,0)</f>
        <v>#REF!</v>
      </c>
      <c r="BD3" s="1" t="s">
        <v>0</v>
      </c>
      <c r="BE3" s="2" t="e">
        <f>ROUND(#REF!*#REF!,2)</f>
        <v>#REF!</v>
      </c>
      <c r="BF3" s="1" t="s">
        <v>9</v>
      </c>
    </row>
    <row r="4" spans="1:57" s="1" customFormat="1" ht="27" customHeight="1">
      <c r="A4" s="54">
        <v>2</v>
      </c>
      <c r="B4" s="18" t="s">
        <v>1</v>
      </c>
      <c r="C4" s="19" t="s">
        <v>130</v>
      </c>
      <c r="D4" s="126" t="s">
        <v>131</v>
      </c>
      <c r="E4" s="186"/>
      <c r="F4" s="186"/>
      <c r="G4" s="186"/>
      <c r="H4" s="20" t="s">
        <v>20</v>
      </c>
      <c r="I4" s="35">
        <v>200</v>
      </c>
      <c r="J4" s="153"/>
      <c r="K4" s="154"/>
      <c r="L4" s="112">
        <f aca="true" t="shared" si="0" ref="L4:L5">I4*J4</f>
        <v>0</v>
      </c>
      <c r="M4" s="113"/>
      <c r="N4" s="114"/>
      <c r="O4" s="10"/>
      <c r="P4" s="4"/>
      <c r="Q4" s="5"/>
      <c r="R4" s="5"/>
      <c r="S4" s="5"/>
      <c r="T4" s="5"/>
      <c r="U4" s="11"/>
      <c r="AY4" s="2"/>
      <c r="AZ4" s="2"/>
      <c r="BA4" s="2"/>
      <c r="BB4" s="2"/>
      <c r="BC4" s="2"/>
      <c r="BE4" s="2"/>
    </row>
    <row r="5" spans="1:57" s="1" customFormat="1" ht="27" customHeight="1">
      <c r="A5" s="54">
        <v>3</v>
      </c>
      <c r="B5" s="18" t="s">
        <v>1</v>
      </c>
      <c r="C5" s="22" t="s">
        <v>132</v>
      </c>
      <c r="D5" s="126" t="s">
        <v>133</v>
      </c>
      <c r="E5" s="113"/>
      <c r="F5" s="113"/>
      <c r="G5" s="113"/>
      <c r="H5" s="20" t="s">
        <v>20</v>
      </c>
      <c r="I5" s="35">
        <v>830</v>
      </c>
      <c r="J5" s="153"/>
      <c r="K5" s="154"/>
      <c r="L5" s="112">
        <f t="shared" si="0"/>
        <v>0</v>
      </c>
      <c r="M5" s="113"/>
      <c r="N5" s="114"/>
      <c r="O5" s="10"/>
      <c r="P5" s="4"/>
      <c r="Q5" s="5"/>
      <c r="R5" s="5"/>
      <c r="S5" s="5"/>
      <c r="T5" s="5"/>
      <c r="U5" s="11"/>
      <c r="AY5" s="2"/>
      <c r="AZ5" s="2"/>
      <c r="BA5" s="2"/>
      <c r="BB5" s="2"/>
      <c r="BC5" s="2"/>
      <c r="BE5" s="2"/>
    </row>
    <row r="6" spans="1:14" ht="15">
      <c r="A6" s="53">
        <v>4</v>
      </c>
      <c r="B6" s="23" t="s">
        <v>1</v>
      </c>
      <c r="C6" s="24" t="s">
        <v>2</v>
      </c>
      <c r="D6" s="108" t="s">
        <v>3</v>
      </c>
      <c r="E6" s="109"/>
      <c r="F6" s="109"/>
      <c r="G6" s="109"/>
      <c r="H6" s="25" t="s">
        <v>4</v>
      </c>
      <c r="I6" s="36">
        <v>1</v>
      </c>
      <c r="J6" s="110"/>
      <c r="K6" s="111"/>
      <c r="L6" s="112">
        <f aca="true" t="shared" si="1" ref="L6:L60">I6*J6</f>
        <v>0</v>
      </c>
      <c r="M6" s="113"/>
      <c r="N6" s="114"/>
    </row>
    <row r="7" spans="1:58" s="1" customFormat="1" ht="27" customHeight="1">
      <c r="A7" s="53">
        <v>5</v>
      </c>
      <c r="B7" s="21" t="s">
        <v>1</v>
      </c>
      <c r="C7" s="26" t="s">
        <v>136</v>
      </c>
      <c r="D7" s="164" t="s">
        <v>137</v>
      </c>
      <c r="E7" s="165"/>
      <c r="F7" s="165"/>
      <c r="G7" s="165"/>
      <c r="H7" s="27" t="s">
        <v>36</v>
      </c>
      <c r="I7" s="37">
        <v>40</v>
      </c>
      <c r="J7" s="166"/>
      <c r="K7" s="167"/>
      <c r="L7" s="112">
        <f aca="true" t="shared" si="2" ref="L7:L12">I7*J7</f>
        <v>0</v>
      </c>
      <c r="M7" s="113"/>
      <c r="N7" s="114"/>
      <c r="O7" s="48"/>
      <c r="P7" s="15"/>
      <c r="Q7" s="16"/>
      <c r="R7" s="16"/>
      <c r="S7" s="16"/>
      <c r="T7" s="16"/>
      <c r="U7" s="17"/>
      <c r="AL7" s="1" t="s">
        <v>9</v>
      </c>
      <c r="AN7" s="1" t="s">
        <v>1</v>
      </c>
      <c r="AO7" s="1" t="s">
        <v>5</v>
      </c>
      <c r="AS7" s="1" t="s">
        <v>33</v>
      </c>
      <c r="AY7" s="2">
        <v>13313.09</v>
      </c>
      <c r="AZ7" s="2">
        <v>0</v>
      </c>
      <c r="BA7" s="2">
        <v>0</v>
      </c>
      <c r="BB7" s="2">
        <v>0</v>
      </c>
      <c r="BC7" s="2">
        <v>0</v>
      </c>
      <c r="BD7" s="1" t="s">
        <v>0</v>
      </c>
      <c r="BE7" s="2">
        <v>13313.09</v>
      </c>
      <c r="BF7" s="1" t="s">
        <v>9</v>
      </c>
    </row>
    <row r="8" spans="1:58" s="1" customFormat="1" ht="15">
      <c r="A8" s="55">
        <v>6</v>
      </c>
      <c r="B8" s="18" t="s">
        <v>1</v>
      </c>
      <c r="C8" s="19" t="s">
        <v>41</v>
      </c>
      <c r="D8" s="126" t="s">
        <v>42</v>
      </c>
      <c r="E8" s="113"/>
      <c r="F8" s="113"/>
      <c r="G8" s="113"/>
      <c r="H8" s="20" t="s">
        <v>36</v>
      </c>
      <c r="I8" s="38">
        <v>80</v>
      </c>
      <c r="J8" s="153"/>
      <c r="K8" s="154"/>
      <c r="L8" s="112">
        <f t="shared" si="2"/>
        <v>0</v>
      </c>
      <c r="M8" s="113"/>
      <c r="N8" s="114"/>
      <c r="O8" s="47"/>
      <c r="P8" s="4"/>
      <c r="Q8" s="5"/>
      <c r="R8" s="5"/>
      <c r="S8" s="5"/>
      <c r="T8" s="5"/>
      <c r="U8" s="6"/>
      <c r="AL8" s="1" t="s">
        <v>9</v>
      </c>
      <c r="AN8" s="1" t="s">
        <v>1</v>
      </c>
      <c r="AO8" s="1" t="s">
        <v>5</v>
      </c>
      <c r="AS8" s="1" t="s">
        <v>33</v>
      </c>
      <c r="AY8" s="2" t="e">
        <f>IF(#REF!="základní",#REF!,0)</f>
        <v>#REF!</v>
      </c>
      <c r="AZ8" s="2" t="e">
        <f>IF(#REF!="snížená",#REF!,0)</f>
        <v>#REF!</v>
      </c>
      <c r="BA8" s="2" t="e">
        <f>IF(#REF!="zákl. přenesená",#REF!,0)</f>
        <v>#REF!</v>
      </c>
      <c r="BB8" s="2" t="e">
        <f>IF(#REF!="sníž. přenesená",#REF!,0)</f>
        <v>#REF!</v>
      </c>
      <c r="BC8" s="2" t="e">
        <f>IF(#REF!="nulová",#REF!,0)</f>
        <v>#REF!</v>
      </c>
      <c r="BD8" s="1" t="s">
        <v>0</v>
      </c>
      <c r="BE8" s="2" t="e">
        <f>ROUND(#REF!*#REF!,2)</f>
        <v>#REF!</v>
      </c>
      <c r="BF8" s="1" t="s">
        <v>9</v>
      </c>
    </row>
    <row r="9" spans="1:45" s="1" customFormat="1" ht="15.75" customHeight="1">
      <c r="A9" s="56"/>
      <c r="B9" s="46"/>
      <c r="C9" s="46"/>
      <c r="D9" s="162" t="s">
        <v>135</v>
      </c>
      <c r="E9" s="163"/>
      <c r="F9" s="163"/>
      <c r="G9" s="163"/>
      <c r="H9" s="46"/>
      <c r="I9" s="38"/>
      <c r="J9" s="115"/>
      <c r="K9" s="116"/>
      <c r="L9" s="112"/>
      <c r="M9" s="113"/>
      <c r="N9" s="114"/>
      <c r="O9" s="43"/>
      <c r="P9" s="7"/>
      <c r="Q9" s="7"/>
      <c r="R9" s="7"/>
      <c r="S9" s="7"/>
      <c r="T9" s="7"/>
      <c r="U9" s="8"/>
      <c r="AN9" s="9" t="s">
        <v>38</v>
      </c>
      <c r="AO9" s="9" t="s">
        <v>5</v>
      </c>
      <c r="AP9" s="9" t="s">
        <v>5</v>
      </c>
      <c r="AQ9" s="9" t="s">
        <v>39</v>
      </c>
      <c r="AR9" s="9" t="s">
        <v>0</v>
      </c>
      <c r="AS9" s="9" t="s">
        <v>33</v>
      </c>
    </row>
    <row r="10" spans="1:58" s="1" customFormat="1" ht="27" customHeight="1">
      <c r="A10" s="53">
        <v>7</v>
      </c>
      <c r="B10" s="18" t="s">
        <v>1</v>
      </c>
      <c r="C10" s="19" t="s">
        <v>43</v>
      </c>
      <c r="D10" s="126" t="s">
        <v>44</v>
      </c>
      <c r="E10" s="113"/>
      <c r="F10" s="113"/>
      <c r="G10" s="113"/>
      <c r="H10" s="20" t="s">
        <v>36</v>
      </c>
      <c r="I10" s="38">
        <v>40</v>
      </c>
      <c r="J10" s="153"/>
      <c r="K10" s="154"/>
      <c r="L10" s="112">
        <f aca="true" t="shared" si="3" ref="L10">I10*J10</f>
        <v>0</v>
      </c>
      <c r="M10" s="113"/>
      <c r="N10" s="114"/>
      <c r="O10" s="47"/>
      <c r="P10" s="4"/>
      <c r="Q10" s="5"/>
      <c r="R10" s="5"/>
      <c r="S10" s="5"/>
      <c r="T10" s="5"/>
      <c r="U10" s="6"/>
      <c r="AL10" s="1" t="s">
        <v>9</v>
      </c>
      <c r="AN10" s="1" t="s">
        <v>1</v>
      </c>
      <c r="AO10" s="1" t="s">
        <v>5</v>
      </c>
      <c r="AS10" s="1" t="s">
        <v>33</v>
      </c>
      <c r="AY10" s="2" t="e">
        <f>IF(#REF!="základní",#REF!,0)</f>
        <v>#REF!</v>
      </c>
      <c r="AZ10" s="2" t="e">
        <f>IF(#REF!="snížená",#REF!,0)</f>
        <v>#REF!</v>
      </c>
      <c r="BA10" s="2" t="e">
        <f>IF(#REF!="zákl. přenesená",#REF!,0)</f>
        <v>#REF!</v>
      </c>
      <c r="BB10" s="2" t="e">
        <f>IF(#REF!="sníž. přenesená",#REF!,0)</f>
        <v>#REF!</v>
      </c>
      <c r="BC10" s="2" t="e">
        <f>IF(#REF!="nulová",#REF!,0)</f>
        <v>#REF!</v>
      </c>
      <c r="BD10" s="1" t="s">
        <v>0</v>
      </c>
      <c r="BE10" s="2" t="e">
        <f>ROUND(#REF!*#REF!,2)</f>
        <v>#REF!</v>
      </c>
      <c r="BF10" s="1" t="s">
        <v>9</v>
      </c>
    </row>
    <row r="11" spans="1:45" s="1" customFormat="1" ht="15.75" customHeight="1">
      <c r="A11" s="56"/>
      <c r="B11" s="46"/>
      <c r="C11" s="46"/>
      <c r="D11" s="162" t="s">
        <v>153</v>
      </c>
      <c r="E11" s="163"/>
      <c r="F11" s="163"/>
      <c r="G11" s="163"/>
      <c r="H11" s="46"/>
      <c r="I11" s="38">
        <v>40</v>
      </c>
      <c r="J11" s="115"/>
      <c r="K11" s="116"/>
      <c r="L11" s="112"/>
      <c r="M11" s="113"/>
      <c r="N11" s="114"/>
      <c r="O11" s="43"/>
      <c r="P11" s="7"/>
      <c r="Q11" s="7"/>
      <c r="R11" s="7"/>
      <c r="S11" s="7"/>
      <c r="T11" s="7"/>
      <c r="U11" s="8"/>
      <c r="AN11" s="9" t="s">
        <v>38</v>
      </c>
      <c r="AO11" s="9" t="s">
        <v>5</v>
      </c>
      <c r="AP11" s="9" t="s">
        <v>5</v>
      </c>
      <c r="AQ11" s="9" t="s">
        <v>39</v>
      </c>
      <c r="AR11" s="9" t="s">
        <v>40</v>
      </c>
      <c r="AS11" s="9" t="s">
        <v>33</v>
      </c>
    </row>
    <row r="12" spans="1:58" s="1" customFormat="1" ht="15" thickBot="1">
      <c r="A12" s="57">
        <v>8</v>
      </c>
      <c r="B12" s="58" t="s">
        <v>1</v>
      </c>
      <c r="C12" s="59" t="s">
        <v>138</v>
      </c>
      <c r="D12" s="168" t="s">
        <v>139</v>
      </c>
      <c r="E12" s="168"/>
      <c r="F12" s="168"/>
      <c r="G12" s="168"/>
      <c r="H12" s="60" t="s">
        <v>20</v>
      </c>
      <c r="I12" s="61">
        <v>200</v>
      </c>
      <c r="J12" s="158"/>
      <c r="K12" s="159"/>
      <c r="L12" s="160">
        <f t="shared" si="2"/>
        <v>0</v>
      </c>
      <c r="M12" s="160"/>
      <c r="N12" s="161"/>
      <c r="O12" s="48"/>
      <c r="P12" s="15"/>
      <c r="Q12" s="16"/>
      <c r="R12" s="16"/>
      <c r="S12" s="16"/>
      <c r="T12" s="16"/>
      <c r="U12" s="17"/>
      <c r="AL12" s="1" t="s">
        <v>9</v>
      </c>
      <c r="AN12" s="1" t="s">
        <v>1</v>
      </c>
      <c r="AO12" s="1" t="s">
        <v>5</v>
      </c>
      <c r="AS12" s="1" t="s">
        <v>33</v>
      </c>
      <c r="AY12" s="2">
        <v>7053.7</v>
      </c>
      <c r="AZ12" s="2">
        <v>0</v>
      </c>
      <c r="BA12" s="2">
        <v>0</v>
      </c>
      <c r="BB12" s="2">
        <v>0</v>
      </c>
      <c r="BC12" s="2">
        <v>0</v>
      </c>
      <c r="BD12" s="1" t="s">
        <v>0</v>
      </c>
      <c r="BE12" s="2">
        <v>7053.7</v>
      </c>
      <c r="BF12" s="1" t="s">
        <v>9</v>
      </c>
    </row>
    <row r="13" spans="1:14" ht="27" customHeight="1">
      <c r="A13" s="62"/>
      <c r="B13" s="50" t="s">
        <v>116</v>
      </c>
      <c r="C13" s="51"/>
      <c r="D13" s="51"/>
      <c r="E13" s="51"/>
      <c r="F13" s="51"/>
      <c r="G13" s="51"/>
      <c r="H13" s="51"/>
      <c r="I13" s="52"/>
      <c r="J13" s="51"/>
      <c r="K13" s="51"/>
      <c r="L13" s="150"/>
      <c r="M13" s="151"/>
      <c r="N13" s="152"/>
    </row>
    <row r="14" spans="1:14" ht="41.25" customHeight="1">
      <c r="A14" s="55">
        <v>9</v>
      </c>
      <c r="B14" s="23" t="s">
        <v>1</v>
      </c>
      <c r="C14" s="24" t="s">
        <v>117</v>
      </c>
      <c r="D14" s="108" t="s">
        <v>118</v>
      </c>
      <c r="E14" s="108"/>
      <c r="F14" s="108"/>
      <c r="G14" s="108"/>
      <c r="H14" s="25" t="s">
        <v>20</v>
      </c>
      <c r="I14" s="36">
        <v>200</v>
      </c>
      <c r="J14" s="117"/>
      <c r="K14" s="117"/>
      <c r="L14" s="112">
        <f aca="true" t="shared" si="4" ref="L14">I14*J14</f>
        <v>0</v>
      </c>
      <c r="M14" s="112"/>
      <c r="N14" s="182"/>
    </row>
    <row r="15" spans="1:14" ht="32.25" customHeight="1">
      <c r="A15" s="55">
        <v>10</v>
      </c>
      <c r="B15" s="23" t="s">
        <v>1</v>
      </c>
      <c r="C15" s="24" t="s">
        <v>119</v>
      </c>
      <c r="D15" s="108" t="s">
        <v>124</v>
      </c>
      <c r="E15" s="109"/>
      <c r="F15" s="109"/>
      <c r="G15" s="109"/>
      <c r="H15" s="25" t="s">
        <v>20</v>
      </c>
      <c r="I15" s="36">
        <v>200</v>
      </c>
      <c r="J15" s="117"/>
      <c r="K15" s="109"/>
      <c r="L15" s="112">
        <f aca="true" t="shared" si="5" ref="L15">I15*J15</f>
        <v>0</v>
      </c>
      <c r="M15" s="113"/>
      <c r="N15" s="114"/>
    </row>
    <row r="16" spans="1:14" ht="29.25" customHeight="1">
      <c r="A16" s="55">
        <v>11</v>
      </c>
      <c r="B16" s="23" t="s">
        <v>1</v>
      </c>
      <c r="C16" s="24" t="s">
        <v>120</v>
      </c>
      <c r="D16" s="108" t="s">
        <v>121</v>
      </c>
      <c r="E16" s="109"/>
      <c r="F16" s="109"/>
      <c r="G16" s="109"/>
      <c r="H16" s="25" t="s">
        <v>20</v>
      </c>
      <c r="I16" s="36">
        <v>200</v>
      </c>
      <c r="J16" s="117"/>
      <c r="K16" s="109"/>
      <c r="L16" s="112">
        <f aca="true" t="shared" si="6" ref="L16">I16*J16</f>
        <v>0</v>
      </c>
      <c r="M16" s="113"/>
      <c r="N16" s="114"/>
    </row>
    <row r="17" spans="1:14" ht="39.75" customHeight="1">
      <c r="A17" s="55">
        <v>12</v>
      </c>
      <c r="B17" s="23" t="s">
        <v>1</v>
      </c>
      <c r="C17" s="24" t="s">
        <v>122</v>
      </c>
      <c r="D17" s="108" t="s">
        <v>123</v>
      </c>
      <c r="E17" s="109"/>
      <c r="F17" s="109"/>
      <c r="G17" s="109"/>
      <c r="H17" s="25" t="s">
        <v>20</v>
      </c>
      <c r="I17" s="36">
        <v>200</v>
      </c>
      <c r="J17" s="117"/>
      <c r="K17" s="109"/>
      <c r="L17" s="112">
        <f aca="true" t="shared" si="7" ref="L17">I17*J17</f>
        <v>0</v>
      </c>
      <c r="M17" s="113"/>
      <c r="N17" s="114"/>
    </row>
    <row r="18" spans="1:14" ht="15">
      <c r="A18" s="55">
        <v>13</v>
      </c>
      <c r="B18" s="23" t="s">
        <v>1</v>
      </c>
      <c r="C18" s="24" t="s">
        <v>125</v>
      </c>
      <c r="D18" s="108" t="s">
        <v>126</v>
      </c>
      <c r="E18" s="109"/>
      <c r="F18" s="109"/>
      <c r="G18" s="109"/>
      <c r="H18" s="25" t="s">
        <v>19</v>
      </c>
      <c r="I18" s="36">
        <v>250</v>
      </c>
      <c r="J18" s="117"/>
      <c r="K18" s="109"/>
      <c r="L18" s="112">
        <f aca="true" t="shared" si="8" ref="L18">I18*J18</f>
        <v>0</v>
      </c>
      <c r="M18" s="113"/>
      <c r="N18" s="114"/>
    </row>
    <row r="19" spans="1:14" ht="15" thickBot="1">
      <c r="A19" s="63">
        <v>14</v>
      </c>
      <c r="B19" s="64" t="s">
        <v>1</v>
      </c>
      <c r="C19" s="65" t="s">
        <v>127</v>
      </c>
      <c r="D19" s="183" t="s">
        <v>128</v>
      </c>
      <c r="E19" s="184"/>
      <c r="F19" s="184"/>
      <c r="G19" s="184"/>
      <c r="H19" s="66" t="s">
        <v>19</v>
      </c>
      <c r="I19" s="67">
        <v>250</v>
      </c>
      <c r="J19" s="185"/>
      <c r="K19" s="184"/>
      <c r="L19" s="160">
        <f aca="true" t="shared" si="9" ref="L19">I19*J19</f>
        <v>0</v>
      </c>
      <c r="M19" s="170"/>
      <c r="N19" s="171"/>
    </row>
    <row r="20" spans="1:14" s="34" customFormat="1" ht="27" customHeight="1">
      <c r="A20" s="62"/>
      <c r="B20" s="50" t="s">
        <v>150</v>
      </c>
      <c r="C20" s="50"/>
      <c r="D20" s="50"/>
      <c r="E20" s="50"/>
      <c r="F20" s="50"/>
      <c r="G20" s="50"/>
      <c r="H20" s="50"/>
      <c r="I20" s="68"/>
      <c r="J20" s="50"/>
      <c r="K20" s="50"/>
      <c r="L20" s="147"/>
      <c r="M20" s="148"/>
      <c r="N20" s="149"/>
    </row>
    <row r="21" spans="1:14" ht="15">
      <c r="A21" s="69">
        <v>15</v>
      </c>
      <c r="B21" s="28" t="s">
        <v>6</v>
      </c>
      <c r="C21" s="29" t="s">
        <v>10</v>
      </c>
      <c r="D21" s="118" t="s">
        <v>154</v>
      </c>
      <c r="E21" s="119"/>
      <c r="F21" s="119"/>
      <c r="G21" s="119"/>
      <c r="H21" s="30" t="s">
        <v>7</v>
      </c>
      <c r="I21" s="39">
        <v>7</v>
      </c>
      <c r="J21" s="120"/>
      <c r="K21" s="119"/>
      <c r="L21" s="112">
        <f t="shared" si="1"/>
        <v>0</v>
      </c>
      <c r="M21" s="113"/>
      <c r="N21" s="114"/>
    </row>
    <row r="22" spans="1:14" ht="15">
      <c r="A22" s="69">
        <v>16</v>
      </c>
      <c r="B22" s="28" t="s">
        <v>6</v>
      </c>
      <c r="C22" s="29" t="s">
        <v>12</v>
      </c>
      <c r="D22" s="118" t="s">
        <v>129</v>
      </c>
      <c r="E22" s="119"/>
      <c r="F22" s="119"/>
      <c r="G22" s="119"/>
      <c r="H22" s="30" t="s">
        <v>7</v>
      </c>
      <c r="I22" s="39">
        <v>5</v>
      </c>
      <c r="J22" s="120"/>
      <c r="K22" s="119"/>
      <c r="L22" s="112">
        <f t="shared" si="1"/>
        <v>0</v>
      </c>
      <c r="M22" s="113"/>
      <c r="N22" s="114"/>
    </row>
    <row r="23" spans="1:14" ht="15">
      <c r="A23" s="69">
        <v>17</v>
      </c>
      <c r="B23" s="28" t="s">
        <v>6</v>
      </c>
      <c r="C23" s="29" t="s">
        <v>15</v>
      </c>
      <c r="D23" s="118" t="s">
        <v>140</v>
      </c>
      <c r="E23" s="119"/>
      <c r="F23" s="119"/>
      <c r="G23" s="119"/>
      <c r="H23" s="30" t="s">
        <v>7</v>
      </c>
      <c r="I23" s="39">
        <v>5</v>
      </c>
      <c r="J23" s="120"/>
      <c r="K23" s="119"/>
      <c r="L23" s="112">
        <f aca="true" t="shared" si="10" ref="L23">I23*J23</f>
        <v>0</v>
      </c>
      <c r="M23" s="113"/>
      <c r="N23" s="114"/>
    </row>
    <row r="24" spans="1:14" ht="29.25" customHeight="1">
      <c r="A24" s="55">
        <v>18</v>
      </c>
      <c r="B24" s="23" t="s">
        <v>1</v>
      </c>
      <c r="C24" s="24" t="s">
        <v>13</v>
      </c>
      <c r="D24" s="108" t="s">
        <v>14</v>
      </c>
      <c r="E24" s="109"/>
      <c r="F24" s="109"/>
      <c r="G24" s="109"/>
      <c r="H24" s="25" t="s">
        <v>7</v>
      </c>
      <c r="I24" s="36">
        <v>3</v>
      </c>
      <c r="J24" s="117"/>
      <c r="K24" s="109"/>
      <c r="L24" s="112">
        <f t="shared" si="1"/>
        <v>0</v>
      </c>
      <c r="M24" s="113"/>
      <c r="N24" s="114"/>
    </row>
    <row r="25" spans="1:14" ht="15">
      <c r="A25" s="69">
        <v>19</v>
      </c>
      <c r="B25" s="28" t="s">
        <v>6</v>
      </c>
      <c r="C25" s="29" t="s">
        <v>15</v>
      </c>
      <c r="D25" s="118" t="s">
        <v>16</v>
      </c>
      <c r="E25" s="119"/>
      <c r="F25" s="119"/>
      <c r="G25" s="119"/>
      <c r="H25" s="30" t="s">
        <v>7</v>
      </c>
      <c r="I25" s="39">
        <v>3</v>
      </c>
      <c r="J25" s="120"/>
      <c r="K25" s="119"/>
      <c r="L25" s="112">
        <f t="shared" si="1"/>
        <v>0</v>
      </c>
      <c r="M25" s="113"/>
      <c r="N25" s="114"/>
    </row>
    <row r="26" spans="1:14" ht="28.5" customHeight="1" thickBot="1">
      <c r="A26" s="69">
        <v>20</v>
      </c>
      <c r="B26" s="28" t="s">
        <v>6</v>
      </c>
      <c r="C26" s="29" t="s">
        <v>17</v>
      </c>
      <c r="D26" s="118" t="s">
        <v>18</v>
      </c>
      <c r="E26" s="119"/>
      <c r="F26" s="119"/>
      <c r="G26" s="119"/>
      <c r="H26" s="30" t="s">
        <v>7</v>
      </c>
      <c r="I26" s="39">
        <v>3</v>
      </c>
      <c r="J26" s="120"/>
      <c r="K26" s="119"/>
      <c r="L26" s="112">
        <f aca="true" t="shared" si="11" ref="L26">I26*J26</f>
        <v>0</v>
      </c>
      <c r="M26" s="113"/>
      <c r="N26" s="114"/>
    </row>
    <row r="27" spans="1:14" s="34" customFormat="1" ht="27" customHeight="1">
      <c r="A27" s="62"/>
      <c r="B27" s="50" t="s">
        <v>151</v>
      </c>
      <c r="C27" s="50"/>
      <c r="D27" s="50"/>
      <c r="E27" s="50"/>
      <c r="F27" s="50"/>
      <c r="G27" s="50"/>
      <c r="H27" s="50"/>
      <c r="I27" s="68"/>
      <c r="J27" s="50"/>
      <c r="K27" s="50"/>
      <c r="L27" s="147"/>
      <c r="M27" s="148"/>
      <c r="N27" s="149"/>
    </row>
    <row r="28" spans="1:14" ht="15">
      <c r="A28" s="69">
        <v>21</v>
      </c>
      <c r="B28" s="28" t="s">
        <v>6</v>
      </c>
      <c r="C28" s="29" t="s">
        <v>21</v>
      </c>
      <c r="D28" s="118" t="s">
        <v>155</v>
      </c>
      <c r="E28" s="119"/>
      <c r="F28" s="119"/>
      <c r="G28" s="119"/>
      <c r="H28" s="30" t="s">
        <v>8</v>
      </c>
      <c r="I28" s="39">
        <v>1</v>
      </c>
      <c r="J28" s="120"/>
      <c r="K28" s="119"/>
      <c r="L28" s="112">
        <f t="shared" si="1"/>
        <v>0</v>
      </c>
      <c r="M28" s="113"/>
      <c r="N28" s="114"/>
    </row>
    <row r="29" spans="1:14" ht="15">
      <c r="A29" s="55">
        <v>22</v>
      </c>
      <c r="B29" s="23" t="s">
        <v>1</v>
      </c>
      <c r="C29" s="24" t="s">
        <v>23</v>
      </c>
      <c r="D29" s="108" t="s">
        <v>156</v>
      </c>
      <c r="E29" s="109"/>
      <c r="F29" s="109"/>
      <c r="G29" s="109"/>
      <c r="H29" s="25" t="s">
        <v>8</v>
      </c>
      <c r="I29" s="36">
        <v>1</v>
      </c>
      <c r="J29" s="117"/>
      <c r="K29" s="109"/>
      <c r="L29" s="112">
        <f t="shared" si="1"/>
        <v>0</v>
      </c>
      <c r="M29" s="113"/>
      <c r="N29" s="114"/>
    </row>
    <row r="30" spans="1:14" ht="15">
      <c r="A30" s="55">
        <v>23</v>
      </c>
      <c r="B30" s="23" t="s">
        <v>1</v>
      </c>
      <c r="C30" s="24" t="s">
        <v>24</v>
      </c>
      <c r="D30" s="108" t="s">
        <v>157</v>
      </c>
      <c r="E30" s="109"/>
      <c r="F30" s="109"/>
      <c r="G30" s="109"/>
      <c r="H30" s="25" t="s">
        <v>8</v>
      </c>
      <c r="I30" s="36">
        <v>1</v>
      </c>
      <c r="J30" s="117"/>
      <c r="K30" s="109"/>
      <c r="L30" s="112">
        <f t="shared" si="1"/>
        <v>0</v>
      </c>
      <c r="M30" s="113"/>
      <c r="N30" s="114"/>
    </row>
    <row r="31" spans="1:14" ht="15">
      <c r="A31" s="55">
        <v>24</v>
      </c>
      <c r="B31" s="23" t="s">
        <v>1</v>
      </c>
      <c r="C31" s="24" t="s">
        <v>25</v>
      </c>
      <c r="D31" s="108" t="s">
        <v>158</v>
      </c>
      <c r="E31" s="109"/>
      <c r="F31" s="109"/>
      <c r="G31" s="109"/>
      <c r="H31" s="25" t="s">
        <v>8</v>
      </c>
      <c r="I31" s="36">
        <v>1</v>
      </c>
      <c r="J31" s="117"/>
      <c r="K31" s="109"/>
      <c r="L31" s="112">
        <f aca="true" t="shared" si="12" ref="L31:L32">I31*J31</f>
        <v>0</v>
      </c>
      <c r="M31" s="113"/>
      <c r="N31" s="114"/>
    </row>
    <row r="32" spans="1:14" ht="15" thickBot="1">
      <c r="A32" s="55">
        <v>25</v>
      </c>
      <c r="B32" s="23" t="s">
        <v>6</v>
      </c>
      <c r="C32" s="24" t="s">
        <v>159</v>
      </c>
      <c r="D32" s="108" t="s">
        <v>160</v>
      </c>
      <c r="E32" s="109"/>
      <c r="F32" s="109"/>
      <c r="G32" s="109"/>
      <c r="H32" s="25" t="s">
        <v>20</v>
      </c>
      <c r="I32" s="36">
        <v>380</v>
      </c>
      <c r="J32" s="117"/>
      <c r="K32" s="109"/>
      <c r="L32" s="112">
        <f t="shared" si="12"/>
        <v>0</v>
      </c>
      <c r="M32" s="113"/>
      <c r="N32" s="114"/>
    </row>
    <row r="33" spans="1:14" s="34" customFormat="1" ht="27" customHeight="1">
      <c r="A33" s="62"/>
      <c r="B33" s="50" t="s">
        <v>152</v>
      </c>
      <c r="C33" s="50"/>
      <c r="D33" s="50"/>
      <c r="E33" s="50"/>
      <c r="F33" s="50"/>
      <c r="G33" s="50"/>
      <c r="H33" s="50"/>
      <c r="I33" s="68"/>
      <c r="J33" s="50"/>
      <c r="K33" s="50"/>
      <c r="L33" s="147"/>
      <c r="M33" s="148"/>
      <c r="N33" s="149"/>
    </row>
    <row r="34" spans="1:58" s="1" customFormat="1" ht="15">
      <c r="A34" s="70">
        <v>26</v>
      </c>
      <c r="B34" s="31" t="s">
        <v>6</v>
      </c>
      <c r="C34" s="32" t="s">
        <v>34</v>
      </c>
      <c r="D34" s="121" t="s">
        <v>35</v>
      </c>
      <c r="E34" s="122"/>
      <c r="F34" s="122"/>
      <c r="G34" s="122"/>
      <c r="H34" s="33" t="s">
        <v>36</v>
      </c>
      <c r="I34" s="40">
        <f>SUM(I35:I36)</f>
        <v>242.8</v>
      </c>
      <c r="J34" s="125"/>
      <c r="K34" s="122"/>
      <c r="L34" s="112">
        <f t="shared" si="1"/>
        <v>0</v>
      </c>
      <c r="M34" s="113"/>
      <c r="N34" s="114"/>
      <c r="O34" s="47"/>
      <c r="P34" s="4"/>
      <c r="Q34" s="5"/>
      <c r="R34" s="5"/>
      <c r="S34" s="5"/>
      <c r="T34" s="5"/>
      <c r="U34" s="6"/>
      <c r="AL34" s="1" t="s">
        <v>11</v>
      </c>
      <c r="AN34" s="1" t="s">
        <v>6</v>
      </c>
      <c r="AO34" s="1" t="s">
        <v>5</v>
      </c>
      <c r="AS34" s="1" t="s">
        <v>33</v>
      </c>
      <c r="AY34" s="2" t="e">
        <f>IF(#REF!="základní",#REF!,0)</f>
        <v>#REF!</v>
      </c>
      <c r="AZ34" s="2" t="e">
        <f>IF(#REF!="snížená",#REF!,0)</f>
        <v>#REF!</v>
      </c>
      <c r="BA34" s="2" t="e">
        <f>IF(#REF!="zákl. přenesená",#REF!,0)</f>
        <v>#REF!</v>
      </c>
      <c r="BB34" s="2" t="e">
        <f>IF(#REF!="sníž. přenesená",#REF!,0)</f>
        <v>#REF!</v>
      </c>
      <c r="BC34" s="2" t="e">
        <f>IF(#REF!="nulová",#REF!,0)</f>
        <v>#REF!</v>
      </c>
      <c r="BD34" s="1" t="s">
        <v>0</v>
      </c>
      <c r="BE34" s="2" t="e">
        <f>ROUND(#REF!*#REF!,2)</f>
        <v>#REF!</v>
      </c>
      <c r="BF34" s="1" t="s">
        <v>9</v>
      </c>
    </row>
    <row r="35" spans="1:45" s="1" customFormat="1" ht="15.75" customHeight="1">
      <c r="A35" s="71"/>
      <c r="B35" s="43"/>
      <c r="C35" s="43"/>
      <c r="D35" s="123" t="s">
        <v>37</v>
      </c>
      <c r="E35" s="124"/>
      <c r="F35" s="124"/>
      <c r="G35" s="124"/>
      <c r="H35" s="43"/>
      <c r="I35" s="41">
        <f>14*0.2</f>
        <v>2.8000000000000003</v>
      </c>
      <c r="J35" s="43"/>
      <c r="K35" s="43"/>
      <c r="L35" s="144"/>
      <c r="M35" s="145"/>
      <c r="N35" s="146"/>
      <c r="O35" s="43"/>
      <c r="P35" s="7"/>
      <c r="Q35" s="7"/>
      <c r="R35" s="7"/>
      <c r="S35" s="7"/>
      <c r="T35" s="7"/>
      <c r="U35" s="8"/>
      <c r="AN35" s="9" t="s">
        <v>38</v>
      </c>
      <c r="AO35" s="9" t="s">
        <v>5</v>
      </c>
      <c r="AP35" s="9" t="s">
        <v>5</v>
      </c>
      <c r="AQ35" s="9" t="s">
        <v>39</v>
      </c>
      <c r="AR35" s="9" t="s">
        <v>40</v>
      </c>
      <c r="AS35" s="9" t="s">
        <v>33</v>
      </c>
    </row>
    <row r="36" spans="1:45" s="1" customFormat="1" ht="15.75" customHeight="1">
      <c r="A36" s="71"/>
      <c r="B36" s="43"/>
      <c r="C36" s="43"/>
      <c r="D36" s="123" t="s">
        <v>134</v>
      </c>
      <c r="E36" s="124"/>
      <c r="F36" s="124"/>
      <c r="G36" s="124"/>
      <c r="H36" s="43"/>
      <c r="I36" s="41">
        <f>2400*0.1</f>
        <v>240</v>
      </c>
      <c r="J36" s="43"/>
      <c r="K36" s="43"/>
      <c r="L36" s="144"/>
      <c r="M36" s="145"/>
      <c r="N36" s="146"/>
      <c r="O36" s="43"/>
      <c r="P36" s="7"/>
      <c r="Q36" s="7"/>
      <c r="R36" s="7"/>
      <c r="S36" s="7"/>
      <c r="T36" s="7"/>
      <c r="U36" s="8"/>
      <c r="AN36" s="9" t="s">
        <v>38</v>
      </c>
      <c r="AO36" s="9" t="s">
        <v>5</v>
      </c>
      <c r="AP36" s="9" t="s">
        <v>5</v>
      </c>
      <c r="AQ36" s="9" t="s">
        <v>39</v>
      </c>
      <c r="AR36" s="9" t="s">
        <v>40</v>
      </c>
      <c r="AS36" s="9" t="s">
        <v>33</v>
      </c>
    </row>
    <row r="37" spans="1:58" s="1" customFormat="1" ht="15">
      <c r="A37" s="53">
        <v>27</v>
      </c>
      <c r="B37" s="18" t="s">
        <v>1</v>
      </c>
      <c r="C37" s="19" t="s">
        <v>41</v>
      </c>
      <c r="D37" s="126" t="s">
        <v>42</v>
      </c>
      <c r="E37" s="113"/>
      <c r="F37" s="113"/>
      <c r="G37" s="113"/>
      <c r="H37" s="20" t="s">
        <v>36</v>
      </c>
      <c r="I37" s="38">
        <f>242.8*2</f>
        <v>485.6</v>
      </c>
      <c r="J37" s="112"/>
      <c r="K37" s="113"/>
      <c r="L37" s="112">
        <f t="shared" si="1"/>
        <v>0</v>
      </c>
      <c r="M37" s="113"/>
      <c r="N37" s="114"/>
      <c r="O37" s="47"/>
      <c r="P37" s="4"/>
      <c r="Q37" s="5"/>
      <c r="R37" s="5"/>
      <c r="S37" s="5"/>
      <c r="T37" s="5"/>
      <c r="U37" s="6"/>
      <c r="AL37" s="1" t="s">
        <v>9</v>
      </c>
      <c r="AN37" s="1" t="s">
        <v>1</v>
      </c>
      <c r="AO37" s="1" t="s">
        <v>5</v>
      </c>
      <c r="AS37" s="1" t="s">
        <v>33</v>
      </c>
      <c r="AY37" s="2" t="e">
        <f>IF(#REF!="základní",#REF!,0)</f>
        <v>#REF!</v>
      </c>
      <c r="AZ37" s="2" t="e">
        <f>IF(#REF!="snížená",#REF!,0)</f>
        <v>#REF!</v>
      </c>
      <c r="BA37" s="2" t="e">
        <f>IF(#REF!="zákl. přenesená",#REF!,0)</f>
        <v>#REF!</v>
      </c>
      <c r="BB37" s="2" t="e">
        <f>IF(#REF!="sníž. přenesená",#REF!,0)</f>
        <v>#REF!</v>
      </c>
      <c r="BC37" s="2" t="e">
        <f>IF(#REF!="nulová",#REF!,0)</f>
        <v>#REF!</v>
      </c>
      <c r="BD37" s="1" t="s">
        <v>0</v>
      </c>
      <c r="BE37" s="2" t="e">
        <f>ROUND(#REF!*#REF!,2)</f>
        <v>#REF!</v>
      </c>
      <c r="BF37" s="1" t="s">
        <v>9</v>
      </c>
    </row>
    <row r="38" spans="1:45" s="1" customFormat="1" ht="15.75" customHeight="1">
      <c r="A38" s="71"/>
      <c r="B38" s="43"/>
      <c r="C38" s="43"/>
      <c r="D38" s="123" t="s">
        <v>135</v>
      </c>
      <c r="E38" s="124"/>
      <c r="F38" s="124"/>
      <c r="G38" s="124"/>
      <c r="H38" s="43"/>
      <c r="I38" s="41">
        <f>513.4*2</f>
        <v>1026.8</v>
      </c>
      <c r="J38" s="43"/>
      <c r="K38" s="43"/>
      <c r="L38" s="144"/>
      <c r="M38" s="145"/>
      <c r="N38" s="146"/>
      <c r="O38" s="43"/>
      <c r="P38" s="7"/>
      <c r="Q38" s="7"/>
      <c r="R38" s="7"/>
      <c r="S38" s="7"/>
      <c r="T38" s="7"/>
      <c r="U38" s="8"/>
      <c r="AN38" s="9" t="s">
        <v>38</v>
      </c>
      <c r="AO38" s="9" t="s">
        <v>5</v>
      </c>
      <c r="AP38" s="9" t="s">
        <v>5</v>
      </c>
      <c r="AQ38" s="9" t="s">
        <v>39</v>
      </c>
      <c r="AR38" s="9" t="s">
        <v>0</v>
      </c>
      <c r="AS38" s="9" t="s">
        <v>33</v>
      </c>
    </row>
    <row r="39" spans="1:58" s="1" customFormat="1" ht="27" customHeight="1">
      <c r="A39" s="53">
        <v>28</v>
      </c>
      <c r="B39" s="18" t="s">
        <v>1</v>
      </c>
      <c r="C39" s="19" t="s">
        <v>43</v>
      </c>
      <c r="D39" s="126" t="s">
        <v>44</v>
      </c>
      <c r="E39" s="113"/>
      <c r="F39" s="113"/>
      <c r="G39" s="113"/>
      <c r="H39" s="20" t="s">
        <v>36</v>
      </c>
      <c r="I39" s="35">
        <f>SUM(I40:I41)</f>
        <v>242.8</v>
      </c>
      <c r="J39" s="112"/>
      <c r="K39" s="113"/>
      <c r="L39" s="112">
        <f t="shared" si="1"/>
        <v>0</v>
      </c>
      <c r="M39" s="113"/>
      <c r="N39" s="114"/>
      <c r="O39" s="47"/>
      <c r="P39" s="4"/>
      <c r="Q39" s="5"/>
      <c r="R39" s="5"/>
      <c r="S39" s="5"/>
      <c r="T39" s="5"/>
      <c r="U39" s="6"/>
      <c r="AL39" s="1" t="s">
        <v>9</v>
      </c>
      <c r="AN39" s="1" t="s">
        <v>1</v>
      </c>
      <c r="AO39" s="1" t="s">
        <v>5</v>
      </c>
      <c r="AS39" s="1" t="s">
        <v>33</v>
      </c>
      <c r="AY39" s="2" t="e">
        <f>IF(#REF!="základní",#REF!,0)</f>
        <v>#REF!</v>
      </c>
      <c r="AZ39" s="2" t="e">
        <f>IF(#REF!="snížená",#REF!,0)</f>
        <v>#REF!</v>
      </c>
      <c r="BA39" s="2" t="e">
        <f>IF(#REF!="zákl. přenesená",#REF!,0)</f>
        <v>#REF!</v>
      </c>
      <c r="BB39" s="2" t="e">
        <f>IF(#REF!="sníž. přenesená",#REF!,0)</f>
        <v>#REF!</v>
      </c>
      <c r="BC39" s="2" t="e">
        <f>IF(#REF!="nulová",#REF!,0)</f>
        <v>#REF!</v>
      </c>
      <c r="BD39" s="1" t="s">
        <v>0</v>
      </c>
      <c r="BE39" s="2" t="e">
        <f>ROUND(#REF!*#REF!,2)</f>
        <v>#REF!</v>
      </c>
      <c r="BF39" s="1" t="s">
        <v>9</v>
      </c>
    </row>
    <row r="40" spans="1:45" s="1" customFormat="1" ht="15.75" customHeight="1">
      <c r="A40" s="71"/>
      <c r="B40" s="43"/>
      <c r="C40" s="43"/>
      <c r="D40" s="123" t="s">
        <v>161</v>
      </c>
      <c r="E40" s="124"/>
      <c r="F40" s="124"/>
      <c r="G40" s="124"/>
      <c r="H40" s="43"/>
      <c r="I40" s="41">
        <f>14*0.2</f>
        <v>2.8000000000000003</v>
      </c>
      <c r="J40" s="43"/>
      <c r="K40" s="43"/>
      <c r="L40" s="144"/>
      <c r="M40" s="145"/>
      <c r="N40" s="146"/>
      <c r="O40" s="43"/>
      <c r="P40" s="7"/>
      <c r="Q40" s="7"/>
      <c r="R40" s="7"/>
      <c r="S40" s="7"/>
      <c r="T40" s="7"/>
      <c r="U40" s="8"/>
      <c r="AN40" s="9" t="s">
        <v>38</v>
      </c>
      <c r="AO40" s="9" t="s">
        <v>5</v>
      </c>
      <c r="AP40" s="9" t="s">
        <v>5</v>
      </c>
      <c r="AQ40" s="9" t="s">
        <v>39</v>
      </c>
      <c r="AR40" s="9" t="s">
        <v>40</v>
      </c>
      <c r="AS40" s="9" t="s">
        <v>33</v>
      </c>
    </row>
    <row r="41" spans="1:45" s="1" customFormat="1" ht="15.75" customHeight="1">
      <c r="A41" s="71"/>
      <c r="B41" s="43"/>
      <c r="C41" s="43"/>
      <c r="D41" s="123" t="s">
        <v>134</v>
      </c>
      <c r="E41" s="124"/>
      <c r="F41" s="124"/>
      <c r="G41" s="124"/>
      <c r="H41" s="43"/>
      <c r="I41" s="41">
        <f>2400*0.1</f>
        <v>240</v>
      </c>
      <c r="J41" s="43"/>
      <c r="K41" s="43"/>
      <c r="L41" s="144"/>
      <c r="M41" s="145"/>
      <c r="N41" s="146"/>
      <c r="O41" s="43"/>
      <c r="P41" s="7"/>
      <c r="Q41" s="7"/>
      <c r="R41" s="7"/>
      <c r="S41" s="7"/>
      <c r="T41" s="7"/>
      <c r="U41" s="8"/>
      <c r="AN41" s="9" t="s">
        <v>38</v>
      </c>
      <c r="AO41" s="9" t="s">
        <v>5</v>
      </c>
      <c r="AP41" s="9" t="s">
        <v>5</v>
      </c>
      <c r="AQ41" s="9" t="s">
        <v>39</v>
      </c>
      <c r="AR41" s="9" t="s">
        <v>40</v>
      </c>
      <c r="AS41" s="9" t="s">
        <v>33</v>
      </c>
    </row>
    <row r="42" spans="1:58" s="1" customFormat="1" ht="31.5" customHeight="1">
      <c r="A42" s="53">
        <v>29</v>
      </c>
      <c r="B42" s="18" t="s">
        <v>1</v>
      </c>
      <c r="C42" s="19" t="s">
        <v>45</v>
      </c>
      <c r="D42" s="126" t="s">
        <v>46</v>
      </c>
      <c r="E42" s="113"/>
      <c r="F42" s="113"/>
      <c r="G42" s="113"/>
      <c r="H42" s="20" t="s">
        <v>20</v>
      </c>
      <c r="I42" s="35">
        <v>2400</v>
      </c>
      <c r="J42" s="112"/>
      <c r="K42" s="113"/>
      <c r="L42" s="112">
        <f t="shared" si="1"/>
        <v>0</v>
      </c>
      <c r="M42" s="113"/>
      <c r="N42" s="114"/>
      <c r="O42" s="47"/>
      <c r="P42" s="4"/>
      <c r="Q42" s="5"/>
      <c r="R42" s="5"/>
      <c r="S42" s="5"/>
      <c r="T42" s="5"/>
      <c r="U42" s="6"/>
      <c r="AL42" s="1" t="s">
        <v>9</v>
      </c>
      <c r="AN42" s="1" t="s">
        <v>1</v>
      </c>
      <c r="AO42" s="1" t="s">
        <v>5</v>
      </c>
      <c r="AS42" s="1" t="s">
        <v>33</v>
      </c>
      <c r="AY42" s="2" t="e">
        <f>IF(#REF!="základní",#REF!,0)</f>
        <v>#REF!</v>
      </c>
      <c r="AZ42" s="2" t="e">
        <f>IF(#REF!="snížená",#REF!,0)</f>
        <v>#REF!</v>
      </c>
      <c r="BA42" s="2" t="e">
        <f>IF(#REF!="zákl. přenesená",#REF!,0)</f>
        <v>#REF!</v>
      </c>
      <c r="BB42" s="2" t="e">
        <f>IF(#REF!="sníž. přenesená",#REF!,0)</f>
        <v>#REF!</v>
      </c>
      <c r="BC42" s="2" t="e">
        <f>IF(#REF!="nulová",#REF!,0)</f>
        <v>#REF!</v>
      </c>
      <c r="BD42" s="1" t="s">
        <v>0</v>
      </c>
      <c r="BE42" s="2" t="e">
        <f>ROUND(#REF!*#REF!,2)</f>
        <v>#REF!</v>
      </c>
      <c r="BF42" s="1" t="s">
        <v>9</v>
      </c>
    </row>
    <row r="43" spans="1:45" s="1" customFormat="1" ht="15.75" customHeight="1">
      <c r="A43" s="71"/>
      <c r="B43" s="43"/>
      <c r="C43" s="43"/>
      <c r="D43" s="123" t="s">
        <v>47</v>
      </c>
      <c r="E43" s="124"/>
      <c r="F43" s="124"/>
      <c r="G43" s="124"/>
      <c r="H43" s="43"/>
      <c r="I43" s="41">
        <v>2400</v>
      </c>
      <c r="J43" s="43"/>
      <c r="K43" s="43"/>
      <c r="L43" s="144"/>
      <c r="M43" s="145"/>
      <c r="N43" s="146"/>
      <c r="O43" s="43"/>
      <c r="P43" s="7"/>
      <c r="Q43" s="7"/>
      <c r="R43" s="7"/>
      <c r="S43" s="7"/>
      <c r="T43" s="7"/>
      <c r="U43" s="8"/>
      <c r="AN43" s="9" t="s">
        <v>38</v>
      </c>
      <c r="AO43" s="9" t="s">
        <v>5</v>
      </c>
      <c r="AP43" s="9" t="s">
        <v>5</v>
      </c>
      <c r="AQ43" s="9" t="s">
        <v>39</v>
      </c>
      <c r="AR43" s="9" t="s">
        <v>0</v>
      </c>
      <c r="AS43" s="9" t="s">
        <v>33</v>
      </c>
    </row>
    <row r="44" spans="1:58" s="1" customFormat="1" ht="27" customHeight="1">
      <c r="A44" s="53">
        <v>30</v>
      </c>
      <c r="B44" s="18" t="s">
        <v>1</v>
      </c>
      <c r="C44" s="19" t="s">
        <v>48</v>
      </c>
      <c r="D44" s="138" t="s">
        <v>49</v>
      </c>
      <c r="E44" s="139"/>
      <c r="F44" s="139"/>
      <c r="G44" s="140"/>
      <c r="H44" s="20" t="s">
        <v>20</v>
      </c>
      <c r="I44" s="38">
        <v>2400</v>
      </c>
      <c r="J44" s="112"/>
      <c r="K44" s="113"/>
      <c r="L44" s="112">
        <f t="shared" si="1"/>
        <v>0</v>
      </c>
      <c r="M44" s="113"/>
      <c r="N44" s="114"/>
      <c r="O44" s="47"/>
      <c r="P44" s="4"/>
      <c r="Q44" s="5"/>
      <c r="R44" s="5"/>
      <c r="S44" s="5"/>
      <c r="T44" s="5"/>
      <c r="U44" s="6"/>
      <c r="AL44" s="1" t="s">
        <v>9</v>
      </c>
      <c r="AN44" s="1" t="s">
        <v>1</v>
      </c>
      <c r="AO44" s="1" t="s">
        <v>5</v>
      </c>
      <c r="AS44" s="1" t="s">
        <v>33</v>
      </c>
      <c r="AY44" s="2" t="e">
        <f>IF(#REF!="základní",#REF!,0)</f>
        <v>#REF!</v>
      </c>
      <c r="AZ44" s="2" t="e">
        <f>IF(#REF!="snížená",#REF!,0)</f>
        <v>#REF!</v>
      </c>
      <c r="BA44" s="2" t="e">
        <f>IF(#REF!="zákl. přenesená",#REF!,0)</f>
        <v>#REF!</v>
      </c>
      <c r="BB44" s="2" t="e">
        <f>IF(#REF!="sníž. přenesená",#REF!,0)</f>
        <v>#REF!</v>
      </c>
      <c r="BC44" s="2" t="e">
        <f>IF(#REF!="nulová",#REF!,0)</f>
        <v>#REF!</v>
      </c>
      <c r="BD44" s="1" t="s">
        <v>0</v>
      </c>
      <c r="BE44" s="2" t="e">
        <f>ROUND(#REF!*#REF!,2)</f>
        <v>#REF!</v>
      </c>
      <c r="BF44" s="1" t="s">
        <v>9</v>
      </c>
    </row>
    <row r="45" spans="1:45" s="1" customFormat="1" ht="15.75" customHeight="1">
      <c r="A45" s="71"/>
      <c r="B45" s="43"/>
      <c r="C45" s="43"/>
      <c r="D45" s="123" t="s">
        <v>47</v>
      </c>
      <c r="E45" s="124"/>
      <c r="F45" s="124"/>
      <c r="G45" s="124"/>
      <c r="H45" s="43"/>
      <c r="I45" s="41">
        <v>2400</v>
      </c>
      <c r="J45" s="43"/>
      <c r="K45" s="43"/>
      <c r="L45" s="144"/>
      <c r="M45" s="145"/>
      <c r="N45" s="146"/>
      <c r="O45" s="43"/>
      <c r="P45" s="7"/>
      <c r="Q45" s="7"/>
      <c r="R45" s="7"/>
      <c r="S45" s="7"/>
      <c r="T45" s="7"/>
      <c r="U45" s="8"/>
      <c r="AN45" s="9" t="s">
        <v>38</v>
      </c>
      <c r="AO45" s="9" t="s">
        <v>5</v>
      </c>
      <c r="AP45" s="9" t="s">
        <v>5</v>
      </c>
      <c r="AQ45" s="9" t="s">
        <v>39</v>
      </c>
      <c r="AR45" s="9" t="s">
        <v>0</v>
      </c>
      <c r="AS45" s="9" t="s">
        <v>33</v>
      </c>
    </row>
    <row r="46" spans="1:58" s="1" customFormat="1" ht="15">
      <c r="A46" s="70">
        <v>31</v>
      </c>
      <c r="B46" s="31" t="s">
        <v>6</v>
      </c>
      <c r="C46" s="32" t="s">
        <v>50</v>
      </c>
      <c r="D46" s="121" t="s">
        <v>51</v>
      </c>
      <c r="E46" s="122"/>
      <c r="F46" s="122"/>
      <c r="G46" s="122"/>
      <c r="H46" s="33" t="s">
        <v>52</v>
      </c>
      <c r="I46" s="40">
        <v>61.8</v>
      </c>
      <c r="J46" s="125"/>
      <c r="K46" s="122"/>
      <c r="L46" s="112">
        <f t="shared" si="1"/>
        <v>0</v>
      </c>
      <c r="M46" s="113"/>
      <c r="N46" s="114"/>
      <c r="O46" s="47"/>
      <c r="P46" s="4"/>
      <c r="Q46" s="5"/>
      <c r="R46" s="5"/>
      <c r="S46" s="5"/>
      <c r="T46" s="5"/>
      <c r="U46" s="6"/>
      <c r="AL46" s="1" t="s">
        <v>11</v>
      </c>
      <c r="AN46" s="1" t="s">
        <v>6</v>
      </c>
      <c r="AO46" s="1" t="s">
        <v>5</v>
      </c>
      <c r="AS46" s="1" t="s">
        <v>33</v>
      </c>
      <c r="AY46" s="2">
        <f>IF($P$108="základní",$L$108,0)</f>
        <v>0</v>
      </c>
      <c r="AZ46" s="2">
        <f>IF($P$108="snížená",$L$108,0)</f>
        <v>0</v>
      </c>
      <c r="BA46" s="2">
        <f>IF($P$108="zákl. přenesená",$L$108,0)</f>
        <v>0</v>
      </c>
      <c r="BB46" s="2">
        <f>IF($P$108="sníž. přenesená",$L$108,0)</f>
        <v>0</v>
      </c>
      <c r="BC46" s="2">
        <f>IF($P$108="nulová",$L$108,0)</f>
        <v>0</v>
      </c>
      <c r="BD46" s="1" t="s">
        <v>0</v>
      </c>
      <c r="BE46" s="2">
        <f>ROUND($J$108*$I$108,2)</f>
        <v>0</v>
      </c>
      <c r="BF46" s="1" t="s">
        <v>9</v>
      </c>
    </row>
    <row r="47" spans="1:45" s="1" customFormat="1" ht="22.5" customHeight="1">
      <c r="A47" s="71"/>
      <c r="B47" s="43"/>
      <c r="C47" s="43"/>
      <c r="D47" s="123" t="s">
        <v>53</v>
      </c>
      <c r="E47" s="124"/>
      <c r="F47" s="124"/>
      <c r="G47" s="124"/>
      <c r="H47" s="43"/>
      <c r="I47" s="41">
        <f>2400*0.025*1.03</f>
        <v>61.800000000000004</v>
      </c>
      <c r="J47" s="43"/>
      <c r="K47" s="43"/>
      <c r="L47" s="144"/>
      <c r="M47" s="145"/>
      <c r="N47" s="146"/>
      <c r="O47" s="43"/>
      <c r="P47" s="7"/>
      <c r="Q47" s="7"/>
      <c r="R47" s="7"/>
      <c r="S47" s="7"/>
      <c r="T47" s="7"/>
      <c r="U47" s="8"/>
      <c r="AN47" s="9" t="s">
        <v>38</v>
      </c>
      <c r="AO47" s="9" t="s">
        <v>5</v>
      </c>
      <c r="AP47" s="9" t="s">
        <v>5</v>
      </c>
      <c r="AQ47" s="9" t="s">
        <v>39</v>
      </c>
      <c r="AR47" s="9" t="s">
        <v>40</v>
      </c>
      <c r="AS47" s="9" t="s">
        <v>33</v>
      </c>
    </row>
    <row r="48" spans="1:58" s="1" customFormat="1" ht="15">
      <c r="A48" s="70">
        <v>32</v>
      </c>
      <c r="B48" s="31" t="s">
        <v>6</v>
      </c>
      <c r="C48" s="32" t="s">
        <v>54</v>
      </c>
      <c r="D48" s="121" t="s">
        <v>55</v>
      </c>
      <c r="E48" s="122"/>
      <c r="F48" s="122"/>
      <c r="G48" s="122"/>
      <c r="H48" s="33" t="s">
        <v>52</v>
      </c>
      <c r="I48" s="40">
        <v>96</v>
      </c>
      <c r="J48" s="125"/>
      <c r="K48" s="122"/>
      <c r="L48" s="112">
        <f t="shared" si="1"/>
        <v>0</v>
      </c>
      <c r="M48" s="113"/>
      <c r="N48" s="114"/>
      <c r="O48" s="47"/>
      <c r="P48" s="4"/>
      <c r="Q48" s="5"/>
      <c r="R48" s="5"/>
      <c r="S48" s="5"/>
      <c r="T48" s="5"/>
      <c r="U48" s="6"/>
      <c r="AL48" s="1" t="s">
        <v>11</v>
      </c>
      <c r="AN48" s="1" t="s">
        <v>6</v>
      </c>
      <c r="AO48" s="1" t="s">
        <v>5</v>
      </c>
      <c r="AS48" s="1" t="s">
        <v>33</v>
      </c>
      <c r="AY48" s="2">
        <f>IF($P$115="základní",$L$115,0)</f>
        <v>0</v>
      </c>
      <c r="AZ48" s="2">
        <f>IF($P$115="snížená",$L$115,0)</f>
        <v>0</v>
      </c>
      <c r="BA48" s="2">
        <f>IF($P$115="zákl. přenesená",$L$115,0)</f>
        <v>0</v>
      </c>
      <c r="BB48" s="2">
        <f>IF($P$115="sníž. přenesená",$L$115,0)</f>
        <v>0</v>
      </c>
      <c r="BC48" s="2">
        <f>IF($P$115="nulová",$L$115,0)</f>
        <v>0</v>
      </c>
      <c r="BD48" s="1" t="s">
        <v>0</v>
      </c>
      <c r="BE48" s="2">
        <f>ROUND($J$115*$I$115,2)</f>
        <v>0</v>
      </c>
      <c r="BF48" s="1" t="s">
        <v>9</v>
      </c>
    </row>
    <row r="49" spans="1:45" s="1" customFormat="1" ht="15.75" customHeight="1">
      <c r="A49" s="71"/>
      <c r="B49" s="43"/>
      <c r="C49" s="43"/>
      <c r="D49" s="123" t="s">
        <v>114</v>
      </c>
      <c r="E49" s="124"/>
      <c r="F49" s="124"/>
      <c r="G49" s="124"/>
      <c r="H49" s="43"/>
      <c r="I49" s="41">
        <f>2400*0.04</f>
        <v>96</v>
      </c>
      <c r="J49" s="43"/>
      <c r="K49" s="43"/>
      <c r="L49" s="144"/>
      <c r="M49" s="145"/>
      <c r="N49" s="146"/>
      <c r="O49" s="43"/>
      <c r="P49" s="7"/>
      <c r="Q49" s="7"/>
      <c r="R49" s="7"/>
      <c r="S49" s="7"/>
      <c r="T49" s="7"/>
      <c r="U49" s="8"/>
      <c r="AN49" s="9" t="s">
        <v>38</v>
      </c>
      <c r="AO49" s="9" t="s">
        <v>5</v>
      </c>
      <c r="AP49" s="9" t="s">
        <v>5</v>
      </c>
      <c r="AQ49" s="9" t="s">
        <v>39</v>
      </c>
      <c r="AR49" s="9" t="s">
        <v>40</v>
      </c>
      <c r="AS49" s="9" t="s">
        <v>33</v>
      </c>
    </row>
    <row r="50" spans="1:58" s="1" customFormat="1" ht="27" customHeight="1">
      <c r="A50" s="53">
        <v>33</v>
      </c>
      <c r="B50" s="18" t="s">
        <v>1</v>
      </c>
      <c r="C50" s="19" t="s">
        <v>56</v>
      </c>
      <c r="D50" s="126" t="s">
        <v>57</v>
      </c>
      <c r="E50" s="113"/>
      <c r="F50" s="113"/>
      <c r="G50" s="113"/>
      <c r="H50" s="20" t="s">
        <v>20</v>
      </c>
      <c r="I50" s="35">
        <v>2400</v>
      </c>
      <c r="J50" s="112"/>
      <c r="K50" s="113"/>
      <c r="L50" s="112">
        <f t="shared" si="1"/>
        <v>0</v>
      </c>
      <c r="M50" s="113"/>
      <c r="N50" s="114"/>
      <c r="O50" s="47"/>
      <c r="P50" s="4"/>
      <c r="Q50" s="5"/>
      <c r="R50" s="5"/>
      <c r="S50" s="5"/>
      <c r="T50" s="5"/>
      <c r="U50" s="6"/>
      <c r="AL50" s="1" t="s">
        <v>9</v>
      </c>
      <c r="AN50" s="1" t="s">
        <v>1</v>
      </c>
      <c r="AO50" s="1" t="s">
        <v>5</v>
      </c>
      <c r="AS50" s="1" t="s">
        <v>33</v>
      </c>
      <c r="AY50" s="2">
        <f>IF($P$117="základní",$L$117,0)</f>
        <v>0</v>
      </c>
      <c r="AZ50" s="2">
        <f>IF($P$117="snížená",$L$117,0)</f>
        <v>0</v>
      </c>
      <c r="BA50" s="2">
        <f>IF($P$117="zákl. přenesená",$L$117,0)</f>
        <v>0</v>
      </c>
      <c r="BB50" s="2">
        <f>IF($P$117="sníž. přenesená",$L$117,0)</f>
        <v>0</v>
      </c>
      <c r="BC50" s="2">
        <f>IF($P$117="nulová",$L$117,0)</f>
        <v>0</v>
      </c>
      <c r="BD50" s="1" t="s">
        <v>0</v>
      </c>
      <c r="BE50" s="2">
        <f>ROUND($J$117*$I$117,2)</f>
        <v>0</v>
      </c>
      <c r="BF50" s="1" t="s">
        <v>9</v>
      </c>
    </row>
    <row r="51" spans="1:58" s="1" customFormat="1" ht="32.25" customHeight="1">
      <c r="A51" s="53">
        <v>34</v>
      </c>
      <c r="B51" s="18" t="s">
        <v>1</v>
      </c>
      <c r="C51" s="19" t="s">
        <v>58</v>
      </c>
      <c r="D51" s="126" t="s">
        <v>59</v>
      </c>
      <c r="E51" s="113"/>
      <c r="F51" s="113"/>
      <c r="G51" s="113"/>
      <c r="H51" s="20" t="s">
        <v>7</v>
      </c>
      <c r="I51" s="35">
        <v>14</v>
      </c>
      <c r="J51" s="112"/>
      <c r="K51" s="113"/>
      <c r="L51" s="112">
        <f t="shared" si="1"/>
        <v>0</v>
      </c>
      <c r="M51" s="113"/>
      <c r="N51" s="114"/>
      <c r="O51" s="47"/>
      <c r="P51" s="4"/>
      <c r="Q51" s="5"/>
      <c r="R51" s="5"/>
      <c r="S51" s="5"/>
      <c r="T51" s="5"/>
      <c r="U51" s="6"/>
      <c r="AL51" s="1" t="s">
        <v>9</v>
      </c>
      <c r="AN51" s="1" t="s">
        <v>1</v>
      </c>
      <c r="AO51" s="1" t="s">
        <v>5</v>
      </c>
      <c r="AS51" s="1" t="s">
        <v>33</v>
      </c>
      <c r="AY51" s="2">
        <f>IF($P$119="základní",$L$119,0)</f>
        <v>0</v>
      </c>
      <c r="AZ51" s="2">
        <f>IF($P$119="snížená",$L$119,0)</f>
        <v>0</v>
      </c>
      <c r="BA51" s="2">
        <f>IF($P$119="zákl. přenesená",$L$119,0)</f>
        <v>0</v>
      </c>
      <c r="BB51" s="2">
        <f>IF($P$119="sníž. přenesená",$L$119,0)</f>
        <v>0</v>
      </c>
      <c r="BC51" s="2">
        <f>IF($P$119="nulová",$L$119,0)</f>
        <v>0</v>
      </c>
      <c r="BD51" s="1" t="s">
        <v>0</v>
      </c>
      <c r="BE51" s="2">
        <f>ROUND($J$119*$I$119,2)</f>
        <v>0</v>
      </c>
      <c r="BF51" s="1" t="s">
        <v>9</v>
      </c>
    </row>
    <row r="52" spans="1:58" s="1" customFormat="1" ht="15.75" customHeight="1">
      <c r="A52" s="53">
        <v>35</v>
      </c>
      <c r="B52" s="18" t="s">
        <v>1</v>
      </c>
      <c r="C52" s="19" t="s">
        <v>61</v>
      </c>
      <c r="D52" s="126" t="s">
        <v>62</v>
      </c>
      <c r="E52" s="113"/>
      <c r="F52" s="113"/>
      <c r="G52" s="113"/>
      <c r="H52" s="20" t="s">
        <v>20</v>
      </c>
      <c r="I52" s="35">
        <v>2400</v>
      </c>
      <c r="J52" s="112"/>
      <c r="K52" s="113"/>
      <c r="L52" s="112">
        <f t="shared" si="1"/>
        <v>0</v>
      </c>
      <c r="M52" s="113"/>
      <c r="N52" s="114"/>
      <c r="O52" s="47"/>
      <c r="P52" s="4"/>
      <c r="Q52" s="5"/>
      <c r="R52" s="5"/>
      <c r="S52" s="5"/>
      <c r="T52" s="5"/>
      <c r="U52" s="6"/>
      <c r="AL52" s="1" t="s">
        <v>9</v>
      </c>
      <c r="AN52" s="1" t="s">
        <v>1</v>
      </c>
      <c r="AO52" s="1" t="s">
        <v>5</v>
      </c>
      <c r="AS52" s="1" t="s">
        <v>33</v>
      </c>
      <c r="AY52" s="2">
        <f>IF($P$121="základní",$L$121,0)</f>
        <v>0</v>
      </c>
      <c r="AZ52" s="2">
        <f>IF($P$121="snížená",$L$121,0)</f>
        <v>0</v>
      </c>
      <c r="BA52" s="2">
        <f>IF($P$121="zákl. přenesená",$L$121,0)</f>
        <v>0</v>
      </c>
      <c r="BB52" s="2">
        <f>IF($P$121="sníž. přenesená",$L$121,0)</f>
        <v>0</v>
      </c>
      <c r="BC52" s="2">
        <f>IF($P$121="nulová",$L$121,0)</f>
        <v>0</v>
      </c>
      <c r="BD52" s="1" t="s">
        <v>0</v>
      </c>
      <c r="BE52" s="2">
        <f>ROUND($J$121*$I$121,2)</f>
        <v>0</v>
      </c>
      <c r="BF52" s="1" t="s">
        <v>9</v>
      </c>
    </row>
    <row r="53" spans="1:58" s="1" customFormat="1" ht="15.75" customHeight="1">
      <c r="A53" s="18">
        <v>36</v>
      </c>
      <c r="B53" s="18" t="s">
        <v>1</v>
      </c>
      <c r="C53" s="19" t="s">
        <v>63</v>
      </c>
      <c r="D53" s="126" t="s">
        <v>64</v>
      </c>
      <c r="E53" s="113"/>
      <c r="F53" s="113"/>
      <c r="G53" s="113"/>
      <c r="H53" s="20" t="s">
        <v>20</v>
      </c>
      <c r="I53" s="35">
        <v>4800</v>
      </c>
      <c r="J53" s="112"/>
      <c r="K53" s="113"/>
      <c r="L53" s="112">
        <f t="shared" si="1"/>
        <v>0</v>
      </c>
      <c r="M53" s="113"/>
      <c r="N53" s="113"/>
      <c r="O53" s="47"/>
      <c r="P53" s="4"/>
      <c r="Q53" s="5"/>
      <c r="R53" s="5"/>
      <c r="S53" s="5"/>
      <c r="T53" s="5"/>
      <c r="U53" s="6"/>
      <c r="AL53" s="1" t="s">
        <v>9</v>
      </c>
      <c r="AN53" s="1" t="s">
        <v>1</v>
      </c>
      <c r="AO53" s="1" t="s">
        <v>5</v>
      </c>
      <c r="AS53" s="1" t="s">
        <v>33</v>
      </c>
      <c r="AY53" s="2">
        <f>IF($P$123="základní",$L$123,0)</f>
        <v>0</v>
      </c>
      <c r="AZ53" s="2">
        <f>IF($P$123="snížená",$L$123,0)</f>
        <v>0</v>
      </c>
      <c r="BA53" s="2">
        <f>IF($P$123="zákl. přenesená",$L$123,0)</f>
        <v>0</v>
      </c>
      <c r="BB53" s="2">
        <f>IF($P$123="sníž. přenesená",$L$123,0)</f>
        <v>0</v>
      </c>
      <c r="BC53" s="2">
        <f>IF($P$123="nulová",$L$123,0)</f>
        <v>0</v>
      </c>
      <c r="BD53" s="1" t="s">
        <v>0</v>
      </c>
      <c r="BE53" s="2">
        <f>ROUND($J$123*$I$123,2)</f>
        <v>0</v>
      </c>
      <c r="BF53" s="1" t="s">
        <v>9</v>
      </c>
    </row>
    <row r="54" spans="1:45" s="1" customFormat="1" ht="15.75" customHeight="1">
      <c r="A54" s="71"/>
      <c r="B54" s="43"/>
      <c r="C54" s="43"/>
      <c r="D54" s="123" t="s">
        <v>65</v>
      </c>
      <c r="E54" s="124"/>
      <c r="F54" s="124"/>
      <c r="G54" s="124"/>
      <c r="H54" s="43"/>
      <c r="I54" s="41">
        <v>4800</v>
      </c>
      <c r="J54" s="43"/>
      <c r="K54" s="43"/>
      <c r="L54" s="144"/>
      <c r="M54" s="145"/>
      <c r="N54" s="146"/>
      <c r="O54" s="43"/>
      <c r="P54" s="7"/>
      <c r="Q54" s="7"/>
      <c r="R54" s="7"/>
      <c r="S54" s="7"/>
      <c r="T54" s="7"/>
      <c r="U54" s="8"/>
      <c r="AN54" s="9" t="s">
        <v>38</v>
      </c>
      <c r="AO54" s="9" t="s">
        <v>5</v>
      </c>
      <c r="AP54" s="9" t="s">
        <v>5</v>
      </c>
      <c r="AQ54" s="9" t="s">
        <v>39</v>
      </c>
      <c r="AR54" s="9" t="s">
        <v>0</v>
      </c>
      <c r="AS54" s="9" t="s">
        <v>33</v>
      </c>
    </row>
    <row r="55" spans="1:58" s="1" customFormat="1" ht="27" customHeight="1">
      <c r="A55" s="53">
        <v>37</v>
      </c>
      <c r="B55" s="18" t="s">
        <v>1</v>
      </c>
      <c r="C55" s="19" t="s">
        <v>66</v>
      </c>
      <c r="D55" s="126" t="s">
        <v>67</v>
      </c>
      <c r="E55" s="113"/>
      <c r="F55" s="113"/>
      <c r="G55" s="113"/>
      <c r="H55" s="20" t="s">
        <v>7</v>
      </c>
      <c r="I55" s="35">
        <v>14</v>
      </c>
      <c r="J55" s="112"/>
      <c r="K55" s="113"/>
      <c r="L55" s="112">
        <f t="shared" si="1"/>
        <v>0</v>
      </c>
      <c r="M55" s="113"/>
      <c r="N55" s="114"/>
      <c r="O55" s="47"/>
      <c r="P55" s="4"/>
      <c r="Q55" s="5"/>
      <c r="R55" s="5"/>
      <c r="S55" s="5"/>
      <c r="T55" s="5"/>
      <c r="U55" s="6"/>
      <c r="AL55" s="1" t="s">
        <v>9</v>
      </c>
      <c r="AN55" s="1" t="s">
        <v>1</v>
      </c>
      <c r="AO55" s="1" t="s">
        <v>5</v>
      </c>
      <c r="AS55" s="1" t="s">
        <v>33</v>
      </c>
      <c r="AY55" s="2">
        <f>IF($P$125="základní",$L$125,0)</f>
        <v>0</v>
      </c>
      <c r="AZ55" s="2">
        <f>IF($P$125="snížená",$L$125,0)</f>
        <v>0</v>
      </c>
      <c r="BA55" s="2">
        <f>IF($P$125="zákl. přenesená",$L$125,0)</f>
        <v>0</v>
      </c>
      <c r="BB55" s="2">
        <f>IF($P$125="sníž. přenesená",$L$125,0)</f>
        <v>0</v>
      </c>
      <c r="BC55" s="2">
        <f>IF($P$125="nulová",$L$125,0)</f>
        <v>0</v>
      </c>
      <c r="BD55" s="1" t="s">
        <v>0</v>
      </c>
      <c r="BE55" s="2">
        <f>ROUND($J$125*$I$125,2)</f>
        <v>0</v>
      </c>
      <c r="BF55" s="1" t="s">
        <v>9</v>
      </c>
    </row>
    <row r="56" spans="1:45" s="1" customFormat="1" ht="15.75" customHeight="1">
      <c r="A56" s="71"/>
      <c r="B56" s="43"/>
      <c r="C56" s="43"/>
      <c r="D56" s="123" t="s">
        <v>60</v>
      </c>
      <c r="E56" s="124"/>
      <c r="F56" s="124"/>
      <c r="G56" s="124"/>
      <c r="H56" s="43"/>
      <c r="I56" s="41">
        <v>14</v>
      </c>
      <c r="J56" s="43"/>
      <c r="K56" s="43"/>
      <c r="L56" s="144"/>
      <c r="M56" s="145"/>
      <c r="N56" s="146"/>
      <c r="O56" s="43"/>
      <c r="P56" s="7"/>
      <c r="Q56" s="7"/>
      <c r="R56" s="7"/>
      <c r="S56" s="7"/>
      <c r="T56" s="7"/>
      <c r="U56" s="8"/>
      <c r="AN56" s="9" t="s">
        <v>38</v>
      </c>
      <c r="AO56" s="9" t="s">
        <v>5</v>
      </c>
      <c r="AP56" s="9" t="s">
        <v>5</v>
      </c>
      <c r="AQ56" s="9" t="s">
        <v>39</v>
      </c>
      <c r="AR56" s="9" t="s">
        <v>0</v>
      </c>
      <c r="AS56" s="9" t="s">
        <v>33</v>
      </c>
    </row>
    <row r="57" spans="1:58" s="1" customFormat="1" ht="15.75" customHeight="1">
      <c r="A57" s="70">
        <v>38</v>
      </c>
      <c r="B57" s="31" t="s">
        <v>6</v>
      </c>
      <c r="C57" s="32" t="s">
        <v>22</v>
      </c>
      <c r="D57" s="121" t="s">
        <v>111</v>
      </c>
      <c r="E57" s="122"/>
      <c r="F57" s="122"/>
      <c r="G57" s="122"/>
      <c r="H57" s="33" t="s">
        <v>8</v>
      </c>
      <c r="I57" s="40">
        <v>14</v>
      </c>
      <c r="J57" s="125"/>
      <c r="K57" s="122"/>
      <c r="L57" s="112">
        <f t="shared" si="1"/>
        <v>0</v>
      </c>
      <c r="M57" s="113"/>
      <c r="N57" s="114"/>
      <c r="O57" s="47"/>
      <c r="P57" s="4"/>
      <c r="Q57" s="5"/>
      <c r="R57" s="5"/>
      <c r="S57" s="5"/>
      <c r="T57" s="5"/>
      <c r="U57" s="6"/>
      <c r="AL57" s="1" t="s">
        <v>11</v>
      </c>
      <c r="AN57" s="1" t="s">
        <v>6</v>
      </c>
      <c r="AO57" s="1" t="s">
        <v>5</v>
      </c>
      <c r="AS57" s="1" t="s">
        <v>33</v>
      </c>
      <c r="AY57" s="2">
        <f>IF($P$127="základní",$L$127,0)</f>
        <v>0</v>
      </c>
      <c r="AZ57" s="2">
        <f>IF($P$127="snížená",$L$127,0)</f>
        <v>0</v>
      </c>
      <c r="BA57" s="2">
        <f>IF($P$127="zákl. přenesená",$L$127,0)</f>
        <v>0</v>
      </c>
      <c r="BB57" s="2">
        <f>IF($P$127="sníž. přenesená",$L$127,0)</f>
        <v>0</v>
      </c>
      <c r="BC57" s="2">
        <f>IF($P$127="nulová",$L$127,0)</f>
        <v>0</v>
      </c>
      <c r="BD57" s="1" t="s">
        <v>0</v>
      </c>
      <c r="BE57" s="2">
        <f>ROUND($J$127*$I$127,2)</f>
        <v>0</v>
      </c>
      <c r="BF57" s="1" t="s">
        <v>9</v>
      </c>
    </row>
    <row r="58" spans="1:58" s="1" customFormat="1" ht="15">
      <c r="A58" s="53">
        <v>39</v>
      </c>
      <c r="B58" s="18" t="s">
        <v>1</v>
      </c>
      <c r="C58" s="19" t="s">
        <v>68</v>
      </c>
      <c r="D58" s="126" t="s">
        <v>69</v>
      </c>
      <c r="E58" s="113"/>
      <c r="F58" s="113"/>
      <c r="G58" s="113"/>
      <c r="H58" s="20" t="s">
        <v>7</v>
      </c>
      <c r="I58" s="35">
        <v>14</v>
      </c>
      <c r="J58" s="112"/>
      <c r="K58" s="113"/>
      <c r="L58" s="112">
        <f t="shared" si="1"/>
        <v>0</v>
      </c>
      <c r="M58" s="113"/>
      <c r="N58" s="114"/>
      <c r="O58" s="47"/>
      <c r="P58" s="4"/>
      <c r="Q58" s="5"/>
      <c r="R58" s="5"/>
      <c r="S58" s="5"/>
      <c r="T58" s="5"/>
      <c r="U58" s="6"/>
      <c r="AL58" s="1" t="s">
        <v>9</v>
      </c>
      <c r="AN58" s="1" t="s">
        <v>1</v>
      </c>
      <c r="AO58" s="1" t="s">
        <v>5</v>
      </c>
      <c r="AS58" s="1" t="s">
        <v>33</v>
      </c>
      <c r="AY58" s="2">
        <f>IF($P$131="základní",$L$131,0)</f>
        <v>0</v>
      </c>
      <c r="AZ58" s="2">
        <f>IF($P$131="snížená",$L$131,0)</f>
        <v>0</v>
      </c>
      <c r="BA58" s="2">
        <f>IF($P$131="zákl. přenesená",$L$131,0)</f>
        <v>0</v>
      </c>
      <c r="BB58" s="2">
        <f>IF($P$131="sníž. přenesená",$L$131,0)</f>
        <v>0</v>
      </c>
      <c r="BC58" s="2">
        <f>IF($P$131="nulová",$L$131,0)</f>
        <v>0</v>
      </c>
      <c r="BD58" s="1" t="s">
        <v>0</v>
      </c>
      <c r="BE58" s="2">
        <f>ROUND($J$131*$I$131,2)</f>
        <v>0</v>
      </c>
      <c r="BF58" s="1" t="s">
        <v>9</v>
      </c>
    </row>
    <row r="59" spans="1:58" s="1" customFormat="1" ht="15">
      <c r="A59" s="53">
        <v>40</v>
      </c>
      <c r="B59" s="18" t="s">
        <v>1</v>
      </c>
      <c r="C59" s="19" t="s">
        <v>70</v>
      </c>
      <c r="D59" s="126" t="s">
        <v>71</v>
      </c>
      <c r="E59" s="113"/>
      <c r="F59" s="113"/>
      <c r="G59" s="113"/>
      <c r="H59" s="20" t="s">
        <v>7</v>
      </c>
      <c r="I59" s="35">
        <v>14</v>
      </c>
      <c r="J59" s="112"/>
      <c r="K59" s="113"/>
      <c r="L59" s="112">
        <f t="shared" si="1"/>
        <v>0</v>
      </c>
      <c r="M59" s="113"/>
      <c r="N59" s="114"/>
      <c r="O59" s="47"/>
      <c r="P59" s="4"/>
      <c r="Q59" s="5"/>
      <c r="R59" s="5"/>
      <c r="S59" s="5"/>
      <c r="T59" s="5"/>
      <c r="U59" s="6"/>
      <c r="AL59" s="1" t="s">
        <v>9</v>
      </c>
      <c r="AN59" s="1" t="s">
        <v>1</v>
      </c>
      <c r="AO59" s="1" t="s">
        <v>5</v>
      </c>
      <c r="AS59" s="1" t="s">
        <v>33</v>
      </c>
      <c r="AY59" s="2">
        <f>IF($P$133="základní",$L$133,0)</f>
        <v>0</v>
      </c>
      <c r="AZ59" s="2">
        <f>IF($P$133="snížená",$L$133,0)</f>
        <v>0</v>
      </c>
      <c r="BA59" s="2">
        <f>IF($P$133="zákl. přenesená",$L$133,0)</f>
        <v>0</v>
      </c>
      <c r="BB59" s="2">
        <f>IF($P$133="sníž. přenesená",$L$133,0)</f>
        <v>0</v>
      </c>
      <c r="BC59" s="2">
        <f>IF($P$133="nulová",$L$133,0)</f>
        <v>0</v>
      </c>
      <c r="BD59" s="1" t="s">
        <v>0</v>
      </c>
      <c r="BE59" s="2">
        <f>ROUND($J$133*$I$133,2)</f>
        <v>0</v>
      </c>
      <c r="BF59" s="1" t="s">
        <v>9</v>
      </c>
    </row>
    <row r="60" spans="1:58" s="1" customFormat="1" ht="15">
      <c r="A60" s="70">
        <v>41</v>
      </c>
      <c r="B60" s="31" t="s">
        <v>6</v>
      </c>
      <c r="C60" s="32" t="s">
        <v>72</v>
      </c>
      <c r="D60" s="121" t="s">
        <v>73</v>
      </c>
      <c r="E60" s="122"/>
      <c r="F60" s="122"/>
      <c r="G60" s="122"/>
      <c r="H60" s="33" t="s">
        <v>19</v>
      </c>
      <c r="I60" s="40">
        <v>7</v>
      </c>
      <c r="J60" s="125"/>
      <c r="K60" s="122"/>
      <c r="L60" s="112">
        <f t="shared" si="1"/>
        <v>0</v>
      </c>
      <c r="M60" s="113"/>
      <c r="N60" s="114"/>
      <c r="O60" s="47"/>
      <c r="P60" s="4"/>
      <c r="Q60" s="5"/>
      <c r="R60" s="5"/>
      <c r="S60" s="5"/>
      <c r="T60" s="5"/>
      <c r="U60" s="6"/>
      <c r="AL60" s="1" t="s">
        <v>11</v>
      </c>
      <c r="AN60" s="1" t="s">
        <v>6</v>
      </c>
      <c r="AO60" s="1" t="s">
        <v>5</v>
      </c>
      <c r="AS60" s="1" t="s">
        <v>33</v>
      </c>
      <c r="AY60" s="2">
        <f>IF($P$135="základní",$L$135,0)</f>
        <v>0</v>
      </c>
      <c r="AZ60" s="2">
        <f>IF($P$135="snížená",$L$135,0)</f>
        <v>0</v>
      </c>
      <c r="BA60" s="2">
        <f>IF($P$135="zákl. přenesená",$L$135,0)</f>
        <v>0</v>
      </c>
      <c r="BB60" s="2">
        <f>IF($P$135="sníž. přenesená",$L$135,0)</f>
        <v>0</v>
      </c>
      <c r="BC60" s="2">
        <f>IF($P$135="nulová",$L$135,0)</f>
        <v>0</v>
      </c>
      <c r="BD60" s="1" t="s">
        <v>0</v>
      </c>
      <c r="BE60" s="2">
        <f>ROUND($J$135*$I$135,2)</f>
        <v>0</v>
      </c>
      <c r="BF60" s="1" t="s">
        <v>9</v>
      </c>
    </row>
    <row r="61" spans="1:45" s="1" customFormat="1" ht="15.75" customHeight="1">
      <c r="A61" s="71"/>
      <c r="B61" s="43"/>
      <c r="C61" s="43"/>
      <c r="D61" s="123" t="s">
        <v>74</v>
      </c>
      <c r="E61" s="124"/>
      <c r="F61" s="124"/>
      <c r="G61" s="124"/>
      <c r="H61" s="43"/>
      <c r="I61" s="41">
        <v>7</v>
      </c>
      <c r="J61" s="43"/>
      <c r="K61" s="43"/>
      <c r="L61" s="144"/>
      <c r="M61" s="145"/>
      <c r="N61" s="146"/>
      <c r="O61" s="43"/>
      <c r="P61" s="7"/>
      <c r="Q61" s="7"/>
      <c r="R61" s="7"/>
      <c r="S61" s="7"/>
      <c r="T61" s="7"/>
      <c r="U61" s="8"/>
      <c r="AN61" s="9" t="s">
        <v>38</v>
      </c>
      <c r="AO61" s="9" t="s">
        <v>5</v>
      </c>
      <c r="AP61" s="9" t="s">
        <v>5</v>
      </c>
      <c r="AQ61" s="9" t="s">
        <v>39</v>
      </c>
      <c r="AR61" s="9" t="s">
        <v>0</v>
      </c>
      <c r="AS61" s="9" t="s">
        <v>33</v>
      </c>
    </row>
    <row r="62" spans="1:58" s="1" customFormat="1" ht="27" customHeight="1">
      <c r="A62" s="70">
        <v>42</v>
      </c>
      <c r="B62" s="31" t="s">
        <v>6</v>
      </c>
      <c r="C62" s="32" t="s">
        <v>75</v>
      </c>
      <c r="D62" s="121" t="s">
        <v>76</v>
      </c>
      <c r="E62" s="122"/>
      <c r="F62" s="122"/>
      <c r="G62" s="122"/>
      <c r="H62" s="33" t="s">
        <v>7</v>
      </c>
      <c r="I62" s="40">
        <v>42.42</v>
      </c>
      <c r="J62" s="125"/>
      <c r="K62" s="122"/>
      <c r="L62" s="112">
        <f aca="true" t="shared" si="13" ref="L62:L101">I62*J62</f>
        <v>0</v>
      </c>
      <c r="M62" s="113"/>
      <c r="N62" s="114"/>
      <c r="O62" s="47"/>
      <c r="P62" s="4"/>
      <c r="Q62" s="5"/>
      <c r="R62" s="5"/>
      <c r="S62" s="5"/>
      <c r="T62" s="5"/>
      <c r="U62" s="6"/>
      <c r="AL62" s="1" t="s">
        <v>11</v>
      </c>
      <c r="AN62" s="1" t="s">
        <v>6</v>
      </c>
      <c r="AO62" s="1" t="s">
        <v>5</v>
      </c>
      <c r="AS62" s="1" t="s">
        <v>33</v>
      </c>
      <c r="AY62" s="2">
        <f>IF($P$137="základní",$L$137,0)</f>
        <v>0</v>
      </c>
      <c r="AZ62" s="2">
        <f>IF($P$137="snížená",$L$137,0)</f>
        <v>0</v>
      </c>
      <c r="BA62" s="2">
        <f>IF($P$137="zákl. přenesená",$L$137,0)</f>
        <v>0</v>
      </c>
      <c r="BB62" s="2">
        <f>IF($P$137="sníž. přenesená",$L$137,0)</f>
        <v>0</v>
      </c>
      <c r="BC62" s="2">
        <f>IF($P$137="nulová",$L$137,0)</f>
        <v>0</v>
      </c>
      <c r="BD62" s="1" t="s">
        <v>0</v>
      </c>
      <c r="BE62" s="2">
        <f>ROUND($J$137*$I$137,2)</f>
        <v>0</v>
      </c>
      <c r="BF62" s="1" t="s">
        <v>9</v>
      </c>
    </row>
    <row r="63" spans="1:45" s="1" customFormat="1" ht="15.75" customHeight="1">
      <c r="A63" s="71"/>
      <c r="B63" s="43"/>
      <c r="C63" s="43"/>
      <c r="D63" s="123" t="s">
        <v>77</v>
      </c>
      <c r="E63" s="124"/>
      <c r="F63" s="124"/>
      <c r="G63" s="124"/>
      <c r="H63" s="43"/>
      <c r="I63" s="41">
        <f>14*3*1.01</f>
        <v>42.42</v>
      </c>
      <c r="J63" s="43"/>
      <c r="K63" s="43"/>
      <c r="L63" s="144"/>
      <c r="M63" s="145"/>
      <c r="N63" s="146"/>
      <c r="O63" s="43"/>
      <c r="P63" s="7"/>
      <c r="Q63" s="7"/>
      <c r="R63" s="7"/>
      <c r="S63" s="7"/>
      <c r="T63" s="7"/>
      <c r="U63" s="8"/>
      <c r="AN63" s="9" t="s">
        <v>38</v>
      </c>
      <c r="AO63" s="9" t="s">
        <v>5</v>
      </c>
      <c r="AP63" s="9" t="s">
        <v>5</v>
      </c>
      <c r="AQ63" s="9" t="s">
        <v>39</v>
      </c>
      <c r="AR63" s="9" t="s">
        <v>0</v>
      </c>
      <c r="AS63" s="9" t="s">
        <v>33</v>
      </c>
    </row>
    <row r="64" spans="1:58" s="1" customFormat="1" ht="15.75" customHeight="1">
      <c r="A64" s="70">
        <v>43</v>
      </c>
      <c r="B64" s="31" t="s">
        <v>6</v>
      </c>
      <c r="C64" s="32" t="s">
        <v>78</v>
      </c>
      <c r="D64" s="121" t="s">
        <v>79</v>
      </c>
      <c r="E64" s="122"/>
      <c r="F64" s="122"/>
      <c r="G64" s="122"/>
      <c r="H64" s="33" t="s">
        <v>80</v>
      </c>
      <c r="I64" s="40">
        <v>29</v>
      </c>
      <c r="J64" s="125"/>
      <c r="K64" s="122"/>
      <c r="L64" s="112">
        <f t="shared" si="13"/>
        <v>0</v>
      </c>
      <c r="M64" s="113"/>
      <c r="N64" s="114"/>
      <c r="O64" s="47"/>
      <c r="P64" s="4"/>
      <c r="Q64" s="5"/>
      <c r="R64" s="5"/>
      <c r="S64" s="5"/>
      <c r="T64" s="5"/>
      <c r="U64" s="6"/>
      <c r="AL64" s="1" t="s">
        <v>11</v>
      </c>
      <c r="AN64" s="1" t="s">
        <v>6</v>
      </c>
      <c r="AO64" s="1" t="s">
        <v>5</v>
      </c>
      <c r="AS64" s="1" t="s">
        <v>33</v>
      </c>
      <c r="AY64" s="2">
        <f>IF($P$139="základní",$L$139,0)</f>
        <v>0</v>
      </c>
      <c r="AZ64" s="2">
        <f>IF($P$139="snížená",$L$139,0)</f>
        <v>0</v>
      </c>
      <c r="BA64" s="2">
        <f>IF($P$139="zákl. přenesená",$L$139,0)</f>
        <v>0</v>
      </c>
      <c r="BB64" s="2">
        <f>IF($P$139="sníž. přenesená",$L$139,0)</f>
        <v>0</v>
      </c>
      <c r="BC64" s="2">
        <f>IF($P$139="nulová",$L$139,0)</f>
        <v>0</v>
      </c>
      <c r="BD64" s="1" t="s">
        <v>0</v>
      </c>
      <c r="BE64" s="2">
        <f>ROUND($J$139*$I$139,2)</f>
        <v>0</v>
      </c>
      <c r="BF64" s="1" t="s">
        <v>9</v>
      </c>
    </row>
    <row r="65" spans="1:45" s="1" customFormat="1" ht="15.75" customHeight="1">
      <c r="A65" s="71"/>
      <c r="B65" s="43"/>
      <c r="C65" s="43"/>
      <c r="D65" s="123" t="s">
        <v>81</v>
      </c>
      <c r="E65" s="124"/>
      <c r="F65" s="124"/>
      <c r="G65" s="124"/>
      <c r="H65" s="43"/>
      <c r="I65" s="41"/>
      <c r="J65" s="43"/>
      <c r="K65" s="43"/>
      <c r="L65" s="144">
        <f t="shared" si="13"/>
        <v>0</v>
      </c>
      <c r="M65" s="145"/>
      <c r="N65" s="146"/>
      <c r="O65" s="43"/>
      <c r="P65" s="7"/>
      <c r="Q65" s="7"/>
      <c r="R65" s="7"/>
      <c r="S65" s="7"/>
      <c r="T65" s="7"/>
      <c r="U65" s="8"/>
      <c r="AN65" s="9" t="s">
        <v>38</v>
      </c>
      <c r="AO65" s="9" t="s">
        <v>5</v>
      </c>
      <c r="AP65" s="9" t="s">
        <v>5</v>
      </c>
      <c r="AQ65" s="9" t="s">
        <v>39</v>
      </c>
      <c r="AR65" s="9" t="s">
        <v>0</v>
      </c>
      <c r="AS65" s="9" t="s">
        <v>33</v>
      </c>
    </row>
    <row r="66" spans="1:58" s="1" customFormat="1" ht="27" customHeight="1">
      <c r="A66" s="70">
        <v>44</v>
      </c>
      <c r="B66" s="31" t="s">
        <v>6</v>
      </c>
      <c r="C66" s="32" t="s">
        <v>82</v>
      </c>
      <c r="D66" s="121" t="s">
        <v>83</v>
      </c>
      <c r="E66" s="122"/>
      <c r="F66" s="122"/>
      <c r="G66" s="122"/>
      <c r="H66" s="33" t="s">
        <v>8</v>
      </c>
      <c r="I66" s="40">
        <v>42.42</v>
      </c>
      <c r="J66" s="125"/>
      <c r="K66" s="122"/>
      <c r="L66" s="112">
        <f t="shared" si="13"/>
        <v>0</v>
      </c>
      <c r="M66" s="113"/>
      <c r="N66" s="114"/>
      <c r="O66" s="47"/>
      <c r="P66" s="4"/>
      <c r="Q66" s="5"/>
      <c r="R66" s="5"/>
      <c r="S66" s="5"/>
      <c r="T66" s="5"/>
      <c r="U66" s="6"/>
      <c r="AL66" s="1" t="s">
        <v>11</v>
      </c>
      <c r="AN66" s="1" t="s">
        <v>6</v>
      </c>
      <c r="AO66" s="1" t="s">
        <v>5</v>
      </c>
      <c r="AS66" s="1" t="s">
        <v>33</v>
      </c>
      <c r="AY66" s="2">
        <f>IF($P$141="základní",$L$141,0)</f>
        <v>0</v>
      </c>
      <c r="AZ66" s="2">
        <f>IF($P$141="snížená",$L$141,0)</f>
        <v>0</v>
      </c>
      <c r="BA66" s="2">
        <f>IF($P$141="zákl. přenesená",$L$141,0)</f>
        <v>0</v>
      </c>
      <c r="BB66" s="2">
        <f>IF($P$141="sníž. přenesená",$L$141,0)</f>
        <v>0</v>
      </c>
      <c r="BC66" s="2">
        <f>IF($P$141="nulová",$L$141,0)</f>
        <v>0</v>
      </c>
      <c r="BD66" s="1" t="s">
        <v>0</v>
      </c>
      <c r="BE66" s="2">
        <f>ROUND($J$141*$I$141,2)</f>
        <v>0</v>
      </c>
      <c r="BF66" s="1" t="s">
        <v>9</v>
      </c>
    </row>
    <row r="67" spans="1:45" s="1" customFormat="1" ht="15.75" customHeight="1">
      <c r="A67" s="71"/>
      <c r="B67" s="43"/>
      <c r="C67" s="43"/>
      <c r="D67" s="123" t="s">
        <v>84</v>
      </c>
      <c r="E67" s="124"/>
      <c r="F67" s="124"/>
      <c r="G67" s="124"/>
      <c r="H67" s="43"/>
      <c r="I67" s="41">
        <v>42.42</v>
      </c>
      <c r="J67" s="43"/>
      <c r="K67" s="43"/>
      <c r="L67" s="144"/>
      <c r="M67" s="145"/>
      <c r="N67" s="146"/>
      <c r="O67" s="43"/>
      <c r="P67" s="7"/>
      <c r="Q67" s="7"/>
      <c r="R67" s="7"/>
      <c r="S67" s="7"/>
      <c r="T67" s="7"/>
      <c r="U67" s="8"/>
      <c r="AN67" s="9" t="s">
        <v>38</v>
      </c>
      <c r="AO67" s="9" t="s">
        <v>5</v>
      </c>
      <c r="AP67" s="9" t="s">
        <v>5</v>
      </c>
      <c r="AQ67" s="9" t="s">
        <v>39</v>
      </c>
      <c r="AR67" s="9" t="s">
        <v>0</v>
      </c>
      <c r="AS67" s="9" t="s">
        <v>33</v>
      </c>
    </row>
    <row r="68" spans="1:58" s="1" customFormat="1" ht="27" customHeight="1">
      <c r="A68" s="53">
        <v>45</v>
      </c>
      <c r="B68" s="18" t="s">
        <v>1</v>
      </c>
      <c r="C68" s="19" t="s">
        <v>85</v>
      </c>
      <c r="D68" s="126" t="s">
        <v>86</v>
      </c>
      <c r="E68" s="113"/>
      <c r="F68" s="113"/>
      <c r="G68" s="113"/>
      <c r="H68" s="20" t="s">
        <v>30</v>
      </c>
      <c r="I68" s="35">
        <v>0.1</v>
      </c>
      <c r="J68" s="112"/>
      <c r="K68" s="113"/>
      <c r="L68" s="112">
        <f t="shared" si="13"/>
        <v>0</v>
      </c>
      <c r="M68" s="113"/>
      <c r="N68" s="114"/>
      <c r="O68" s="47"/>
      <c r="P68" s="4"/>
      <c r="Q68" s="5"/>
      <c r="R68" s="5"/>
      <c r="S68" s="5"/>
      <c r="T68" s="5"/>
      <c r="U68" s="6"/>
      <c r="AL68" s="1" t="s">
        <v>9</v>
      </c>
      <c r="AN68" s="1" t="s">
        <v>1</v>
      </c>
      <c r="AO68" s="1" t="s">
        <v>5</v>
      </c>
      <c r="AS68" s="1" t="s">
        <v>33</v>
      </c>
      <c r="AY68" s="2">
        <f>IF($P$143="základní",$L$143,0)</f>
        <v>0</v>
      </c>
      <c r="AZ68" s="2">
        <f>IF($P$143="snížená",$L$143,0)</f>
        <v>0</v>
      </c>
      <c r="BA68" s="2">
        <f>IF($P$143="zákl. přenesená",$L$143,0)</f>
        <v>0</v>
      </c>
      <c r="BB68" s="2">
        <f>IF($P$143="sníž. přenesená",$L$143,0)</f>
        <v>0</v>
      </c>
      <c r="BC68" s="2">
        <f>IF($P$143="nulová",$L$143,0)</f>
        <v>0</v>
      </c>
      <c r="BD68" s="1" t="s">
        <v>0</v>
      </c>
      <c r="BE68" s="2">
        <f>ROUND($J$143*$I$143,2)</f>
        <v>0</v>
      </c>
      <c r="BF68" s="1" t="s">
        <v>9</v>
      </c>
    </row>
    <row r="69" spans="1:45" s="1" customFormat="1" ht="15.75" customHeight="1">
      <c r="A69" s="71"/>
      <c r="B69" s="43"/>
      <c r="C69" s="43"/>
      <c r="D69" s="123" t="s">
        <v>113</v>
      </c>
      <c r="E69" s="124"/>
      <c r="F69" s="124"/>
      <c r="G69" s="124"/>
      <c r="H69" s="43"/>
      <c r="I69" s="41">
        <f>2400*0.00004</f>
        <v>0.096</v>
      </c>
      <c r="J69" s="43"/>
      <c r="K69" s="43"/>
      <c r="L69" s="144"/>
      <c r="M69" s="145"/>
      <c r="N69" s="146"/>
      <c r="O69" s="43"/>
      <c r="P69" s="7"/>
      <c r="Q69" s="7"/>
      <c r="R69" s="7"/>
      <c r="S69" s="7"/>
      <c r="T69" s="7"/>
      <c r="U69" s="8"/>
      <c r="AN69" s="9" t="s">
        <v>38</v>
      </c>
      <c r="AO69" s="9" t="s">
        <v>5</v>
      </c>
      <c r="AP69" s="9" t="s">
        <v>5</v>
      </c>
      <c r="AQ69" s="9" t="s">
        <v>39</v>
      </c>
      <c r="AR69" s="9" t="s">
        <v>40</v>
      </c>
      <c r="AS69" s="9" t="s">
        <v>33</v>
      </c>
    </row>
    <row r="70" spans="1:58" s="1" customFormat="1" ht="15">
      <c r="A70" s="53">
        <v>46</v>
      </c>
      <c r="B70" s="18" t="s">
        <v>1</v>
      </c>
      <c r="C70" s="19" t="s">
        <v>87</v>
      </c>
      <c r="D70" s="126" t="s">
        <v>88</v>
      </c>
      <c r="E70" s="113"/>
      <c r="F70" s="113"/>
      <c r="G70" s="113"/>
      <c r="H70" s="20" t="s">
        <v>20</v>
      </c>
      <c r="I70" s="35">
        <v>14</v>
      </c>
      <c r="J70" s="112"/>
      <c r="K70" s="113"/>
      <c r="L70" s="112">
        <f t="shared" si="13"/>
        <v>0</v>
      </c>
      <c r="M70" s="113"/>
      <c r="N70" s="114"/>
      <c r="O70" s="47"/>
      <c r="P70" s="4"/>
      <c r="Q70" s="5"/>
      <c r="R70" s="5"/>
      <c r="S70" s="5"/>
      <c r="T70" s="5"/>
      <c r="U70" s="6"/>
      <c r="AL70" s="1" t="s">
        <v>9</v>
      </c>
      <c r="AN70" s="1" t="s">
        <v>1</v>
      </c>
      <c r="AO70" s="1" t="s">
        <v>5</v>
      </c>
      <c r="AS70" s="1" t="s">
        <v>33</v>
      </c>
      <c r="AY70" s="2">
        <f>IF($P$145="základní",$L$145,0)</f>
        <v>0</v>
      </c>
      <c r="AZ70" s="2">
        <f>IF($P$145="snížená",$L$145,0)</f>
        <v>0</v>
      </c>
      <c r="BA70" s="2">
        <f>IF($P$145="zákl. přenesená",$L$145,0)</f>
        <v>0</v>
      </c>
      <c r="BB70" s="2">
        <f>IF($P$145="sníž. přenesená",$L$145,0)</f>
        <v>0</v>
      </c>
      <c r="BC70" s="2">
        <f>IF($P$145="nulová",$L$145,0)</f>
        <v>0</v>
      </c>
      <c r="BD70" s="1" t="s">
        <v>0</v>
      </c>
      <c r="BE70" s="2">
        <f>ROUND($J$145*$I$145,2)</f>
        <v>0</v>
      </c>
      <c r="BF70" s="1" t="s">
        <v>9</v>
      </c>
    </row>
    <row r="71" spans="1:45" s="1" customFormat="1" ht="15.75" customHeight="1">
      <c r="A71" s="71"/>
      <c r="B71" s="43"/>
      <c r="C71" s="43"/>
      <c r="D71" s="123" t="s">
        <v>89</v>
      </c>
      <c r="E71" s="124"/>
      <c r="F71" s="124"/>
      <c r="G71" s="124"/>
      <c r="H71" s="43"/>
      <c r="I71" s="41">
        <v>14</v>
      </c>
      <c r="J71" s="43"/>
      <c r="K71" s="43"/>
      <c r="L71" s="144"/>
      <c r="M71" s="145"/>
      <c r="N71" s="146"/>
      <c r="O71" s="43"/>
      <c r="P71" s="7"/>
      <c r="Q71" s="7"/>
      <c r="R71" s="7"/>
      <c r="S71" s="7"/>
      <c r="T71" s="7"/>
      <c r="U71" s="8"/>
      <c r="AN71" s="9" t="s">
        <v>38</v>
      </c>
      <c r="AO71" s="9" t="s">
        <v>5</v>
      </c>
      <c r="AP71" s="9" t="s">
        <v>5</v>
      </c>
      <c r="AQ71" s="9" t="s">
        <v>39</v>
      </c>
      <c r="AR71" s="9" t="s">
        <v>40</v>
      </c>
      <c r="AS71" s="9" t="s">
        <v>33</v>
      </c>
    </row>
    <row r="72" spans="1:58" s="1" customFormat="1" ht="15">
      <c r="A72" s="70">
        <v>47</v>
      </c>
      <c r="B72" s="31" t="s">
        <v>6</v>
      </c>
      <c r="C72" s="32" t="s">
        <v>90</v>
      </c>
      <c r="D72" s="121" t="s">
        <v>91</v>
      </c>
      <c r="E72" s="122"/>
      <c r="F72" s="122"/>
      <c r="G72" s="122"/>
      <c r="H72" s="33" t="s">
        <v>36</v>
      </c>
      <c r="I72" s="40">
        <v>1.4</v>
      </c>
      <c r="J72" s="125"/>
      <c r="K72" s="122"/>
      <c r="L72" s="112">
        <f t="shared" si="13"/>
        <v>0</v>
      </c>
      <c r="M72" s="113"/>
      <c r="N72" s="114"/>
      <c r="O72" s="47"/>
      <c r="P72" s="4"/>
      <c r="Q72" s="5"/>
      <c r="R72" s="5"/>
      <c r="S72" s="5"/>
      <c r="T72" s="5"/>
      <c r="U72" s="6"/>
      <c r="AL72" s="1" t="s">
        <v>11</v>
      </c>
      <c r="AN72" s="1" t="s">
        <v>6</v>
      </c>
      <c r="AO72" s="1" t="s">
        <v>5</v>
      </c>
      <c r="AS72" s="1" t="s">
        <v>33</v>
      </c>
      <c r="AY72" s="2">
        <f>IF($P$147="základní",$L$147,0)</f>
        <v>0</v>
      </c>
      <c r="AZ72" s="2">
        <f>IF($P$147="snížená",$L$147,0)</f>
        <v>0</v>
      </c>
      <c r="BA72" s="2">
        <f>IF($P$147="zákl. přenesená",$L$147,0)</f>
        <v>0</v>
      </c>
      <c r="BB72" s="2">
        <f>IF($P$147="sníž. přenesená",$L$147,0)</f>
        <v>0</v>
      </c>
      <c r="BC72" s="2">
        <f>IF($P$147="nulová",$L$147,0)</f>
        <v>0</v>
      </c>
      <c r="BD72" s="1" t="s">
        <v>0</v>
      </c>
      <c r="BE72" s="2">
        <f>ROUND($J$147*$I$147,2)</f>
        <v>0</v>
      </c>
      <c r="BF72" s="1" t="s">
        <v>9</v>
      </c>
    </row>
    <row r="73" spans="1:45" s="1" customFormat="1" ht="15.75" customHeight="1">
      <c r="A73" s="71"/>
      <c r="B73" s="43"/>
      <c r="C73" s="43"/>
      <c r="D73" s="123" t="s">
        <v>92</v>
      </c>
      <c r="E73" s="124"/>
      <c r="F73" s="124"/>
      <c r="G73" s="124"/>
      <c r="H73" s="43"/>
      <c r="I73" s="41">
        <v>1.4</v>
      </c>
      <c r="J73" s="43"/>
      <c r="K73" s="43"/>
      <c r="L73" s="144"/>
      <c r="M73" s="145"/>
      <c r="N73" s="146"/>
      <c r="O73" s="43"/>
      <c r="P73" s="7"/>
      <c r="Q73" s="7"/>
      <c r="R73" s="7"/>
      <c r="S73" s="7"/>
      <c r="T73" s="7"/>
      <c r="U73" s="8"/>
      <c r="AN73" s="9" t="s">
        <v>38</v>
      </c>
      <c r="AO73" s="9" t="s">
        <v>5</v>
      </c>
      <c r="AP73" s="9" t="s">
        <v>5</v>
      </c>
      <c r="AQ73" s="9" t="s">
        <v>39</v>
      </c>
      <c r="AR73" s="9" t="s">
        <v>40</v>
      </c>
      <c r="AS73" s="9" t="s">
        <v>33</v>
      </c>
    </row>
    <row r="74" spans="1:58" s="1" customFormat="1" ht="27" customHeight="1">
      <c r="A74" s="53">
        <v>48</v>
      </c>
      <c r="B74" s="18" t="s">
        <v>1</v>
      </c>
      <c r="C74" s="19" t="s">
        <v>93</v>
      </c>
      <c r="D74" s="126" t="s">
        <v>94</v>
      </c>
      <c r="E74" s="113"/>
      <c r="F74" s="113"/>
      <c r="G74" s="113"/>
      <c r="H74" s="20" t="s">
        <v>30</v>
      </c>
      <c r="I74" s="35">
        <f>17*0.5*1.03/1000</f>
        <v>0.008755</v>
      </c>
      <c r="J74" s="112"/>
      <c r="K74" s="113"/>
      <c r="L74" s="112">
        <f t="shared" si="13"/>
        <v>0</v>
      </c>
      <c r="M74" s="113"/>
      <c r="N74" s="114"/>
      <c r="O74" s="47"/>
      <c r="P74" s="4"/>
      <c r="Q74" s="5"/>
      <c r="R74" s="5"/>
      <c r="S74" s="5"/>
      <c r="T74" s="5"/>
      <c r="U74" s="6"/>
      <c r="AL74" s="1" t="s">
        <v>9</v>
      </c>
      <c r="AN74" s="1" t="s">
        <v>1</v>
      </c>
      <c r="AO74" s="1" t="s">
        <v>5</v>
      </c>
      <c r="AS74" s="1" t="s">
        <v>33</v>
      </c>
      <c r="AY74" s="2">
        <f>IF($P$150="základní",$L$150,0)</f>
        <v>0</v>
      </c>
      <c r="AZ74" s="2">
        <f>IF($P$150="snížená",$L$150,0)</f>
        <v>0</v>
      </c>
      <c r="BA74" s="2">
        <f>IF($P$150="zákl. přenesená",$L$150,0)</f>
        <v>0</v>
      </c>
      <c r="BB74" s="2">
        <f>IF($P$150="sníž. přenesená",$L$150,0)</f>
        <v>0</v>
      </c>
      <c r="BC74" s="2">
        <f>IF($P$150="nulová",$L$150,0)</f>
        <v>0</v>
      </c>
      <c r="BD74" s="1" t="s">
        <v>0</v>
      </c>
      <c r="BE74" s="2">
        <f>ROUND($J$150*$I$150,2)</f>
        <v>0</v>
      </c>
      <c r="BF74" s="1" t="s">
        <v>9</v>
      </c>
    </row>
    <row r="75" spans="1:45" s="1" customFormat="1" ht="15.75" customHeight="1">
      <c r="A75" s="71"/>
      <c r="B75" s="43"/>
      <c r="C75" s="43"/>
      <c r="D75" s="123" t="s">
        <v>95</v>
      </c>
      <c r="E75" s="124"/>
      <c r="F75" s="124"/>
      <c r="G75" s="124"/>
      <c r="H75" s="43"/>
      <c r="I75" s="41"/>
      <c r="J75" s="43"/>
      <c r="K75" s="43"/>
      <c r="L75" s="144"/>
      <c r="M75" s="145"/>
      <c r="N75" s="146"/>
      <c r="O75" s="43"/>
      <c r="P75" s="7"/>
      <c r="Q75" s="7"/>
      <c r="R75" s="7"/>
      <c r="S75" s="7"/>
      <c r="T75" s="7"/>
      <c r="U75" s="8"/>
      <c r="AN75" s="9" t="s">
        <v>38</v>
      </c>
      <c r="AO75" s="9" t="s">
        <v>5</v>
      </c>
      <c r="AP75" s="9" t="s">
        <v>5</v>
      </c>
      <c r="AQ75" s="9" t="s">
        <v>39</v>
      </c>
      <c r="AR75" s="9" t="s">
        <v>40</v>
      </c>
      <c r="AS75" s="9" t="s">
        <v>33</v>
      </c>
    </row>
    <row r="76" spans="1:58" s="1" customFormat="1" ht="15">
      <c r="A76" s="70">
        <v>49</v>
      </c>
      <c r="B76" s="31" t="s">
        <v>6</v>
      </c>
      <c r="C76" s="32" t="s">
        <v>96</v>
      </c>
      <c r="D76" s="121" t="s">
        <v>97</v>
      </c>
      <c r="E76" s="122"/>
      <c r="F76" s="122"/>
      <c r="G76" s="122"/>
      <c r="H76" s="33" t="s">
        <v>52</v>
      </c>
      <c r="I76" s="40">
        <v>7.21</v>
      </c>
      <c r="J76" s="125"/>
      <c r="K76" s="122"/>
      <c r="L76" s="112">
        <f t="shared" si="13"/>
        <v>0</v>
      </c>
      <c r="M76" s="113"/>
      <c r="N76" s="114"/>
      <c r="O76" s="47"/>
      <c r="P76" s="4"/>
      <c r="Q76" s="5"/>
      <c r="R76" s="5"/>
      <c r="S76" s="5"/>
      <c r="T76" s="5"/>
      <c r="U76" s="6"/>
      <c r="AL76" s="1" t="s">
        <v>11</v>
      </c>
      <c r="AN76" s="1" t="s">
        <v>6</v>
      </c>
      <c r="AO76" s="1" t="s">
        <v>5</v>
      </c>
      <c r="AS76" s="1" t="s">
        <v>33</v>
      </c>
      <c r="AY76" s="2">
        <f>IF($P$152="základní",$L$152,0)</f>
        <v>0</v>
      </c>
      <c r="AZ76" s="2">
        <f>IF($P$152="snížená",$L$152,0)</f>
        <v>0</v>
      </c>
      <c r="BA76" s="2">
        <f>IF($P$152="zákl. přenesená",$L$152,0)</f>
        <v>0</v>
      </c>
      <c r="BB76" s="2">
        <f>IF($P$152="sníž. přenesená",$L$152,0)</f>
        <v>0</v>
      </c>
      <c r="BC76" s="2">
        <f>IF($P$152="nulová",$L$152,0)</f>
        <v>0</v>
      </c>
      <c r="BD76" s="1" t="s">
        <v>0</v>
      </c>
      <c r="BE76" s="2">
        <f>ROUND($J$152*$I$152,2)</f>
        <v>0</v>
      </c>
      <c r="BF76" s="1" t="s">
        <v>9</v>
      </c>
    </row>
    <row r="77" spans="1:45" s="1" customFormat="1" ht="15.75" customHeight="1">
      <c r="A77" s="71"/>
      <c r="B77" s="43"/>
      <c r="C77" s="43"/>
      <c r="D77" s="123" t="s">
        <v>98</v>
      </c>
      <c r="E77" s="124"/>
      <c r="F77" s="124"/>
      <c r="G77" s="124"/>
      <c r="H77" s="43"/>
      <c r="I77" s="41">
        <f>14*0.5*1.03</f>
        <v>7.21</v>
      </c>
      <c r="J77" s="43"/>
      <c r="K77" s="43"/>
      <c r="L77" s="144"/>
      <c r="M77" s="145"/>
      <c r="N77" s="146"/>
      <c r="O77" s="43"/>
      <c r="P77" s="7"/>
      <c r="Q77" s="7"/>
      <c r="R77" s="7"/>
      <c r="S77" s="7"/>
      <c r="T77" s="7"/>
      <c r="U77" s="8"/>
      <c r="AN77" s="9" t="s">
        <v>38</v>
      </c>
      <c r="AO77" s="9" t="s">
        <v>5</v>
      </c>
      <c r="AP77" s="9" t="s">
        <v>5</v>
      </c>
      <c r="AQ77" s="9" t="s">
        <v>39</v>
      </c>
      <c r="AR77" s="9" t="s">
        <v>40</v>
      </c>
      <c r="AS77" s="9" t="s">
        <v>33</v>
      </c>
    </row>
    <row r="78" spans="1:58" s="1" customFormat="1" ht="27" customHeight="1">
      <c r="A78" s="53">
        <v>50</v>
      </c>
      <c r="B78" s="18" t="s">
        <v>1</v>
      </c>
      <c r="C78" s="19" t="s">
        <v>99</v>
      </c>
      <c r="D78" s="126" t="s">
        <v>100</v>
      </c>
      <c r="E78" s="113"/>
      <c r="F78" s="113"/>
      <c r="G78" s="113"/>
      <c r="H78" s="20" t="s">
        <v>7</v>
      </c>
      <c r="I78" s="35">
        <v>14</v>
      </c>
      <c r="J78" s="112"/>
      <c r="K78" s="113"/>
      <c r="L78" s="112">
        <f t="shared" si="13"/>
        <v>0</v>
      </c>
      <c r="M78" s="113"/>
      <c r="N78" s="114"/>
      <c r="O78" s="47"/>
      <c r="P78" s="4"/>
      <c r="Q78" s="5"/>
      <c r="R78" s="5"/>
      <c r="S78" s="5"/>
      <c r="T78" s="5"/>
      <c r="U78" s="6"/>
      <c r="AL78" s="1" t="s">
        <v>9</v>
      </c>
      <c r="AN78" s="1" t="s">
        <v>1</v>
      </c>
      <c r="AO78" s="1" t="s">
        <v>5</v>
      </c>
      <c r="AS78" s="1" t="s">
        <v>33</v>
      </c>
      <c r="AY78" s="2">
        <f>IF($P$154="základní",$L$154,0)</f>
        <v>0</v>
      </c>
      <c r="AZ78" s="2">
        <f>IF($P$154="snížená",$L$154,0)</f>
        <v>0</v>
      </c>
      <c r="BA78" s="2">
        <f>IF($P$154="zákl. přenesená",$L$154,0)</f>
        <v>0</v>
      </c>
      <c r="BB78" s="2">
        <f>IF($P$154="sníž. přenesená",$L$154,0)</f>
        <v>0</v>
      </c>
      <c r="BC78" s="2">
        <f>IF($P$154="nulová",$L$154,0)</f>
        <v>0</v>
      </c>
      <c r="BD78" s="1" t="s">
        <v>0</v>
      </c>
      <c r="BE78" s="2">
        <f>ROUND($J$154*$I$154,2)</f>
        <v>0</v>
      </c>
      <c r="BF78" s="1" t="s">
        <v>9</v>
      </c>
    </row>
    <row r="79" spans="1:45" s="1" customFormat="1" ht="15.75" customHeight="1">
      <c r="A79" s="71"/>
      <c r="B79" s="43"/>
      <c r="C79" s="43"/>
      <c r="D79" s="123" t="s">
        <v>60</v>
      </c>
      <c r="E79" s="124"/>
      <c r="F79" s="124"/>
      <c r="G79" s="124"/>
      <c r="H79" s="43"/>
      <c r="I79" s="41"/>
      <c r="J79" s="43"/>
      <c r="K79" s="43"/>
      <c r="L79" s="144"/>
      <c r="M79" s="145"/>
      <c r="N79" s="146"/>
      <c r="O79" s="43"/>
      <c r="P79" s="7"/>
      <c r="Q79" s="7"/>
      <c r="R79" s="7"/>
      <c r="S79" s="7"/>
      <c r="T79" s="7"/>
      <c r="U79" s="8"/>
      <c r="AN79" s="9" t="s">
        <v>38</v>
      </c>
      <c r="AO79" s="9" t="s">
        <v>5</v>
      </c>
      <c r="AP79" s="9" t="s">
        <v>5</v>
      </c>
      <c r="AQ79" s="9" t="s">
        <v>39</v>
      </c>
      <c r="AR79" s="9" t="s">
        <v>0</v>
      </c>
      <c r="AS79" s="9" t="s">
        <v>33</v>
      </c>
    </row>
    <row r="80" spans="1:58" s="1" customFormat="1" ht="19.5" customHeight="1">
      <c r="A80" s="53">
        <v>51</v>
      </c>
      <c r="B80" s="18" t="s">
        <v>1</v>
      </c>
      <c r="C80" s="19" t="s">
        <v>101</v>
      </c>
      <c r="D80" s="126" t="s">
        <v>102</v>
      </c>
      <c r="E80" s="113"/>
      <c r="F80" s="113"/>
      <c r="G80" s="113"/>
      <c r="H80" s="20" t="s">
        <v>36</v>
      </c>
      <c r="I80" s="35">
        <f>SUM(I81:I82)</f>
        <v>47.6</v>
      </c>
      <c r="J80" s="112"/>
      <c r="K80" s="113"/>
      <c r="L80" s="112">
        <f t="shared" si="13"/>
        <v>0</v>
      </c>
      <c r="M80" s="113"/>
      <c r="N80" s="114"/>
      <c r="O80" s="47"/>
      <c r="P80" s="4"/>
      <c r="Q80" s="5"/>
      <c r="R80" s="5"/>
      <c r="S80" s="5"/>
      <c r="T80" s="5"/>
      <c r="U80" s="6"/>
      <c r="AL80" s="1" t="s">
        <v>9</v>
      </c>
      <c r="AN80" s="1" t="s">
        <v>1</v>
      </c>
      <c r="AO80" s="1" t="s">
        <v>5</v>
      </c>
      <c r="AS80" s="1" t="s">
        <v>33</v>
      </c>
      <c r="AY80" s="2">
        <f>IF($P$156="základní",$L$156,0)</f>
        <v>0</v>
      </c>
      <c r="AZ80" s="2">
        <f>IF($P$156="snížená",$L$156,0)</f>
        <v>0</v>
      </c>
      <c r="BA80" s="2">
        <f>IF($P$156="zákl. přenesená",$L$156,0)</f>
        <v>0</v>
      </c>
      <c r="BB80" s="2">
        <f>IF($P$156="sníž. přenesená",$L$156,0)</f>
        <v>0</v>
      </c>
      <c r="BC80" s="2">
        <f>IF($P$156="nulová",$L$156,0)</f>
        <v>0</v>
      </c>
      <c r="BD80" s="1" t="s">
        <v>0</v>
      </c>
      <c r="BE80" s="2">
        <f>ROUND($J$156*$I$156,2)</f>
        <v>0</v>
      </c>
      <c r="BF80" s="1" t="s">
        <v>9</v>
      </c>
    </row>
    <row r="81" spans="1:57" s="1" customFormat="1" ht="19.5" customHeight="1">
      <c r="A81" s="72"/>
      <c r="B81" s="12"/>
      <c r="C81" s="13"/>
      <c r="D81" s="123" t="s">
        <v>105</v>
      </c>
      <c r="E81" s="124"/>
      <c r="F81" s="124"/>
      <c r="G81" s="124"/>
      <c r="H81" s="43"/>
      <c r="I81" s="41">
        <f>14*0.08*5</f>
        <v>5.6000000000000005</v>
      </c>
      <c r="J81" s="44"/>
      <c r="K81" s="45"/>
      <c r="L81" s="44"/>
      <c r="M81" s="45"/>
      <c r="N81" s="73"/>
      <c r="O81" s="10"/>
      <c r="P81" s="4"/>
      <c r="Q81" s="5"/>
      <c r="R81" s="5"/>
      <c r="S81" s="5"/>
      <c r="T81" s="5"/>
      <c r="U81" s="6"/>
      <c r="AY81" s="2"/>
      <c r="AZ81" s="2"/>
      <c r="BA81" s="2"/>
      <c r="BB81" s="2"/>
      <c r="BC81" s="2"/>
      <c r="BE81" s="2"/>
    </row>
    <row r="82" spans="1:45" s="1" customFormat="1" ht="15.75" customHeight="1">
      <c r="A82" s="71"/>
      <c r="B82" s="43"/>
      <c r="C82" s="43"/>
      <c r="D82" s="123" t="s">
        <v>112</v>
      </c>
      <c r="E82" s="124"/>
      <c r="F82" s="124"/>
      <c r="G82" s="124"/>
      <c r="H82" s="43"/>
      <c r="I82" s="41">
        <f>4200*0.01</f>
        <v>42</v>
      </c>
      <c r="J82" s="43"/>
      <c r="K82" s="43"/>
      <c r="L82" s="144"/>
      <c r="M82" s="145"/>
      <c r="N82" s="146"/>
      <c r="O82" s="43"/>
      <c r="P82" s="7"/>
      <c r="Q82" s="7"/>
      <c r="R82" s="7"/>
      <c r="S82" s="7"/>
      <c r="T82" s="7"/>
      <c r="U82" s="8"/>
      <c r="AN82" s="9" t="s">
        <v>38</v>
      </c>
      <c r="AO82" s="9" t="s">
        <v>5</v>
      </c>
      <c r="AP82" s="9" t="s">
        <v>5</v>
      </c>
      <c r="AQ82" s="9" t="s">
        <v>39</v>
      </c>
      <c r="AR82" s="9" t="s">
        <v>0</v>
      </c>
      <c r="AS82" s="9" t="s">
        <v>33</v>
      </c>
    </row>
    <row r="83" spans="1:58" s="1" customFormat="1" ht="15">
      <c r="A83" s="70">
        <v>52</v>
      </c>
      <c r="B83" s="31" t="s">
        <v>6</v>
      </c>
      <c r="C83" s="32" t="s">
        <v>103</v>
      </c>
      <c r="D83" s="121" t="s">
        <v>104</v>
      </c>
      <c r="E83" s="122"/>
      <c r="F83" s="122"/>
      <c r="G83" s="122"/>
      <c r="H83" s="33" t="s">
        <v>36</v>
      </c>
      <c r="I83" s="40">
        <f>SUM(I84:I85)</f>
        <v>47.6</v>
      </c>
      <c r="J83" s="125"/>
      <c r="K83" s="122"/>
      <c r="L83" s="112">
        <f t="shared" si="13"/>
        <v>0</v>
      </c>
      <c r="M83" s="113"/>
      <c r="N83" s="114"/>
      <c r="O83" s="47"/>
      <c r="P83" s="4"/>
      <c r="Q83" s="5"/>
      <c r="R83" s="5"/>
      <c r="S83" s="5"/>
      <c r="T83" s="5"/>
      <c r="U83" s="6"/>
      <c r="AL83" s="1" t="s">
        <v>11</v>
      </c>
      <c r="AN83" s="1" t="s">
        <v>6</v>
      </c>
      <c r="AO83" s="1" t="s">
        <v>5</v>
      </c>
      <c r="AS83" s="1" t="s">
        <v>33</v>
      </c>
      <c r="AY83" s="2">
        <f>IF($P$158="základní",$L$158,0)</f>
        <v>0</v>
      </c>
      <c r="AZ83" s="2">
        <f>IF($P$158="snížená",$L$158,0)</f>
        <v>0</v>
      </c>
      <c r="BA83" s="2">
        <f>IF($P$158="zákl. přenesená",$L$158,0)</f>
        <v>0</v>
      </c>
      <c r="BB83" s="2">
        <f>IF($P$158="sníž. přenesená",$L$158,0)</f>
        <v>0</v>
      </c>
      <c r="BC83" s="2">
        <f>IF($P$158="nulová",$L$158,0)</f>
        <v>0</v>
      </c>
      <c r="BD83" s="1" t="s">
        <v>0</v>
      </c>
      <c r="BE83" s="2">
        <f>ROUND($J$158*$I$158,2)</f>
        <v>0</v>
      </c>
      <c r="BF83" s="1" t="s">
        <v>9</v>
      </c>
    </row>
    <row r="84" spans="1:45" s="1" customFormat="1" ht="15.75" customHeight="1">
      <c r="A84" s="71"/>
      <c r="B84" s="43"/>
      <c r="C84" s="43"/>
      <c r="D84" s="123" t="s">
        <v>112</v>
      </c>
      <c r="E84" s="124"/>
      <c r="F84" s="124"/>
      <c r="G84" s="124"/>
      <c r="H84" s="43"/>
      <c r="I84" s="41">
        <f>14*0.08*5</f>
        <v>5.6000000000000005</v>
      </c>
      <c r="J84" s="43"/>
      <c r="K84" s="43"/>
      <c r="L84" s="144"/>
      <c r="M84" s="145"/>
      <c r="N84" s="146"/>
      <c r="O84" s="43"/>
      <c r="P84" s="7"/>
      <c r="Q84" s="7"/>
      <c r="R84" s="7"/>
      <c r="S84" s="7"/>
      <c r="T84" s="7"/>
      <c r="U84" s="8"/>
      <c r="AN84" s="9" t="s">
        <v>38</v>
      </c>
      <c r="AO84" s="9" t="s">
        <v>5</v>
      </c>
      <c r="AP84" s="9" t="s">
        <v>5</v>
      </c>
      <c r="AQ84" s="9" t="s">
        <v>39</v>
      </c>
      <c r="AR84" s="9" t="s">
        <v>40</v>
      </c>
      <c r="AS84" s="9" t="s">
        <v>33</v>
      </c>
    </row>
    <row r="85" spans="1:45" s="1" customFormat="1" ht="15.75" customHeight="1">
      <c r="A85" s="71"/>
      <c r="B85" s="43"/>
      <c r="C85" s="43"/>
      <c r="D85" s="123" t="s">
        <v>105</v>
      </c>
      <c r="E85" s="124"/>
      <c r="F85" s="124"/>
      <c r="G85" s="124"/>
      <c r="H85" s="43"/>
      <c r="I85" s="41">
        <f>4200*0.01</f>
        <v>42</v>
      </c>
      <c r="J85" s="43"/>
      <c r="K85" s="43"/>
      <c r="L85" s="144"/>
      <c r="M85" s="145"/>
      <c r="N85" s="146"/>
      <c r="O85" s="43"/>
      <c r="P85" s="7"/>
      <c r="Q85" s="7"/>
      <c r="R85" s="7"/>
      <c r="S85" s="7"/>
      <c r="T85" s="7"/>
      <c r="U85" s="8"/>
      <c r="AN85" s="9" t="s">
        <v>38</v>
      </c>
      <c r="AO85" s="9" t="s">
        <v>5</v>
      </c>
      <c r="AP85" s="9" t="s">
        <v>5</v>
      </c>
      <c r="AQ85" s="9" t="s">
        <v>39</v>
      </c>
      <c r="AR85" s="9" t="s">
        <v>40</v>
      </c>
      <c r="AS85" s="9" t="s">
        <v>33</v>
      </c>
    </row>
    <row r="86" spans="1:58" s="1" customFormat="1" ht="27" customHeight="1">
      <c r="A86" s="53">
        <v>53</v>
      </c>
      <c r="B86" s="18" t="s">
        <v>1</v>
      </c>
      <c r="C86" s="19" t="s">
        <v>106</v>
      </c>
      <c r="D86" s="126" t="s">
        <v>107</v>
      </c>
      <c r="E86" s="113"/>
      <c r="F86" s="113"/>
      <c r="G86" s="113"/>
      <c r="H86" s="20" t="s">
        <v>7</v>
      </c>
      <c r="I86" s="35">
        <v>14</v>
      </c>
      <c r="J86" s="112"/>
      <c r="K86" s="113"/>
      <c r="L86" s="112">
        <f t="shared" si="13"/>
        <v>0</v>
      </c>
      <c r="M86" s="113"/>
      <c r="N86" s="114"/>
      <c r="O86" s="47"/>
      <c r="P86" s="4"/>
      <c r="Q86" s="5"/>
      <c r="R86" s="5"/>
      <c r="S86" s="5"/>
      <c r="T86" s="5"/>
      <c r="U86" s="6"/>
      <c r="AL86" s="1" t="s">
        <v>9</v>
      </c>
      <c r="AN86" s="1" t="s">
        <v>1</v>
      </c>
      <c r="AO86" s="1" t="s">
        <v>5</v>
      </c>
      <c r="AS86" s="1" t="s">
        <v>33</v>
      </c>
      <c r="AY86" s="2">
        <f>IF($P$161="základní",$L$161,0)</f>
        <v>0</v>
      </c>
      <c r="AZ86" s="2">
        <f>IF($P$161="snížená",$L$161,0)</f>
        <v>0</v>
      </c>
      <c r="BA86" s="2">
        <f>IF($P$161="zákl. přenesená",$L$161,0)</f>
        <v>0</v>
      </c>
      <c r="BB86" s="2">
        <f>IF($P$161="sníž. přenesená",$L$161,0)</f>
        <v>0</v>
      </c>
      <c r="BC86" s="2">
        <f>IF($P$161="nulová",$L$161,0)</f>
        <v>0</v>
      </c>
      <c r="BD86" s="1" t="s">
        <v>0</v>
      </c>
      <c r="BE86" s="2">
        <f>ROUND($J$161*$I$161,2)</f>
        <v>0</v>
      </c>
      <c r="BF86" s="1" t="s">
        <v>9</v>
      </c>
    </row>
    <row r="87" spans="1:45" s="1" customFormat="1" ht="15.75" customHeight="1">
      <c r="A87" s="71"/>
      <c r="B87" s="43"/>
      <c r="C87" s="43"/>
      <c r="D87" s="123" t="s">
        <v>60</v>
      </c>
      <c r="E87" s="124"/>
      <c r="F87" s="124"/>
      <c r="G87" s="124"/>
      <c r="H87" s="43"/>
      <c r="I87" s="41"/>
      <c r="J87" s="43"/>
      <c r="K87" s="43"/>
      <c r="L87" s="144"/>
      <c r="M87" s="145"/>
      <c r="N87" s="146"/>
      <c r="O87" s="43"/>
      <c r="P87" s="7"/>
      <c r="Q87" s="7"/>
      <c r="R87" s="7"/>
      <c r="S87" s="7"/>
      <c r="T87" s="7"/>
      <c r="U87" s="8"/>
      <c r="AN87" s="9" t="s">
        <v>38</v>
      </c>
      <c r="AO87" s="9" t="s">
        <v>5</v>
      </c>
      <c r="AP87" s="9" t="s">
        <v>5</v>
      </c>
      <c r="AQ87" s="9" t="s">
        <v>39</v>
      </c>
      <c r="AR87" s="9" t="s">
        <v>0</v>
      </c>
      <c r="AS87" s="9" t="s">
        <v>33</v>
      </c>
    </row>
    <row r="88" spans="1:58" s="1" customFormat="1" ht="15.75" customHeight="1" thickBot="1">
      <c r="A88" s="74">
        <v>54</v>
      </c>
      <c r="B88" s="75" t="s">
        <v>1</v>
      </c>
      <c r="C88" s="76" t="s">
        <v>108</v>
      </c>
      <c r="D88" s="169" t="s">
        <v>109</v>
      </c>
      <c r="E88" s="170"/>
      <c r="F88" s="170"/>
      <c r="G88" s="170"/>
      <c r="H88" s="77" t="s">
        <v>110</v>
      </c>
      <c r="I88" s="78">
        <v>1</v>
      </c>
      <c r="J88" s="160"/>
      <c r="K88" s="170"/>
      <c r="L88" s="160">
        <f t="shared" si="13"/>
        <v>0</v>
      </c>
      <c r="M88" s="170"/>
      <c r="N88" s="171"/>
      <c r="O88" s="47"/>
      <c r="P88" s="4"/>
      <c r="Q88" s="5"/>
      <c r="R88" s="5"/>
      <c r="S88" s="5"/>
      <c r="T88" s="5"/>
      <c r="U88" s="6"/>
      <c r="AL88" s="1" t="s">
        <v>9</v>
      </c>
      <c r="AN88" s="1" t="s">
        <v>1</v>
      </c>
      <c r="AO88" s="1" t="s">
        <v>5</v>
      </c>
      <c r="AS88" s="1" t="s">
        <v>33</v>
      </c>
      <c r="AY88" s="2">
        <f>IF($P$163="základní",$L$163,0)</f>
        <v>0</v>
      </c>
      <c r="AZ88" s="2">
        <f>IF($P$163="snížená",$L$163,0)</f>
        <v>0</v>
      </c>
      <c r="BA88" s="2">
        <f>IF($P$163="zákl. přenesená",$L$163,0)</f>
        <v>0</v>
      </c>
      <c r="BB88" s="2">
        <f>IF($P$163="sníž. přenesená",$L$163,0)</f>
        <v>0</v>
      </c>
      <c r="BC88" s="2">
        <f>IF($P$163="nulová",$L$163,0)</f>
        <v>0</v>
      </c>
      <c r="BD88" s="1" t="s">
        <v>0</v>
      </c>
      <c r="BE88" s="2">
        <f>ROUND($J$163*$I$163,2)</f>
        <v>0</v>
      </c>
      <c r="BF88" s="1" t="s">
        <v>9</v>
      </c>
    </row>
    <row r="89" spans="1:57" s="1" customFormat="1" ht="15.75" customHeight="1" thickBot="1">
      <c r="A89" s="12"/>
      <c r="B89" s="12"/>
      <c r="C89" s="13"/>
      <c r="D89" s="93"/>
      <c r="E89" s="91"/>
      <c r="F89" s="91"/>
      <c r="G89" s="91"/>
      <c r="H89" s="94"/>
      <c r="I89" s="95"/>
      <c r="J89" s="90"/>
      <c r="K89" s="91"/>
      <c r="L89" s="90"/>
      <c r="M89" s="91"/>
      <c r="N89" s="91"/>
      <c r="O89" s="10"/>
      <c r="P89" s="4"/>
      <c r="Q89" s="5"/>
      <c r="R89" s="5"/>
      <c r="S89" s="5"/>
      <c r="T89" s="5"/>
      <c r="U89" s="11"/>
      <c r="AY89" s="2"/>
      <c r="AZ89" s="2"/>
      <c r="BA89" s="2"/>
      <c r="BB89" s="2"/>
      <c r="BC89" s="2"/>
      <c r="BE89" s="2"/>
    </row>
    <row r="90" spans="1:57" s="1" customFormat="1" ht="15.75" customHeight="1">
      <c r="A90" s="49"/>
      <c r="B90" s="50" t="s">
        <v>162</v>
      </c>
      <c r="C90" s="51"/>
      <c r="D90" s="51"/>
      <c r="E90" s="51"/>
      <c r="F90" s="51"/>
      <c r="G90" s="51"/>
      <c r="H90" s="51"/>
      <c r="I90" s="52"/>
      <c r="J90" s="51"/>
      <c r="K90" s="51"/>
      <c r="L90" s="187"/>
      <c r="M90" s="188"/>
      <c r="N90" s="189"/>
      <c r="O90" s="10"/>
      <c r="P90" s="4"/>
      <c r="Q90" s="5"/>
      <c r="R90" s="5"/>
      <c r="S90" s="5"/>
      <c r="T90" s="5"/>
      <c r="U90" s="11"/>
      <c r="AY90" s="2"/>
      <c r="AZ90" s="2"/>
      <c r="BA90" s="2"/>
      <c r="BB90" s="2"/>
      <c r="BC90" s="2"/>
      <c r="BE90" s="2"/>
    </row>
    <row r="91" spans="1:57" s="1" customFormat="1" ht="15.75" customHeight="1">
      <c r="A91" s="53">
        <v>55</v>
      </c>
      <c r="B91" s="18" t="s">
        <v>1</v>
      </c>
      <c r="C91" s="19" t="s">
        <v>163</v>
      </c>
      <c r="D91" s="126" t="s">
        <v>169</v>
      </c>
      <c r="E91" s="113"/>
      <c r="F91" s="113"/>
      <c r="G91" s="113"/>
      <c r="H91" s="20" t="s">
        <v>4</v>
      </c>
      <c r="I91" s="35">
        <v>1</v>
      </c>
      <c r="J91" s="153"/>
      <c r="K91" s="154"/>
      <c r="L91" s="112">
        <f>I91*J91</f>
        <v>0</v>
      </c>
      <c r="M91" s="113"/>
      <c r="N91" s="114"/>
      <c r="O91" s="10"/>
      <c r="P91" s="4"/>
      <c r="Q91" s="5"/>
      <c r="R91" s="5"/>
      <c r="S91" s="5"/>
      <c r="T91" s="5"/>
      <c r="U91" s="11"/>
      <c r="AY91" s="2"/>
      <c r="AZ91" s="2"/>
      <c r="BA91" s="2"/>
      <c r="BB91" s="2"/>
      <c r="BC91" s="2"/>
      <c r="BE91" s="2"/>
    </row>
    <row r="92" spans="1:57" s="1" customFormat="1" ht="15.75" customHeight="1">
      <c r="A92" s="54">
        <v>56</v>
      </c>
      <c r="B92" s="18" t="s">
        <v>1</v>
      </c>
      <c r="C92" s="19" t="s">
        <v>163</v>
      </c>
      <c r="D92" s="126" t="s">
        <v>164</v>
      </c>
      <c r="E92" s="113"/>
      <c r="F92" s="113"/>
      <c r="G92" s="113"/>
      <c r="H92" s="20" t="s">
        <v>8</v>
      </c>
      <c r="I92" s="35">
        <v>3</v>
      </c>
      <c r="J92" s="153"/>
      <c r="K92" s="154"/>
      <c r="L92" s="112">
        <f aca="true" t="shared" si="14" ref="L92:L96">I92*J92</f>
        <v>0</v>
      </c>
      <c r="M92" s="113"/>
      <c r="N92" s="114"/>
      <c r="O92" s="10"/>
      <c r="P92" s="4"/>
      <c r="Q92" s="5"/>
      <c r="R92" s="5"/>
      <c r="S92" s="5"/>
      <c r="T92" s="5"/>
      <c r="U92" s="11"/>
      <c r="AY92" s="2"/>
      <c r="AZ92" s="2"/>
      <c r="BA92" s="2"/>
      <c r="BB92" s="2"/>
      <c r="BC92" s="2"/>
      <c r="BE92" s="2"/>
    </row>
    <row r="93" spans="1:57" s="1" customFormat="1" ht="15.75" customHeight="1">
      <c r="A93" s="54">
        <v>57</v>
      </c>
      <c r="B93" s="18" t="s">
        <v>1</v>
      </c>
      <c r="C93" s="19" t="s">
        <v>163</v>
      </c>
      <c r="D93" s="126" t="s">
        <v>165</v>
      </c>
      <c r="E93" s="113"/>
      <c r="F93" s="113"/>
      <c r="G93" s="113"/>
      <c r="H93" s="20" t="s">
        <v>8</v>
      </c>
      <c r="I93" s="35">
        <v>3</v>
      </c>
      <c r="J93" s="153"/>
      <c r="K93" s="154"/>
      <c r="L93" s="112">
        <f t="shared" si="14"/>
        <v>0</v>
      </c>
      <c r="M93" s="113"/>
      <c r="N93" s="114"/>
      <c r="O93" s="10"/>
      <c r="P93" s="4"/>
      <c r="Q93" s="5"/>
      <c r="R93" s="5"/>
      <c r="S93" s="5"/>
      <c r="T93" s="5"/>
      <c r="U93" s="11"/>
      <c r="AY93" s="2"/>
      <c r="AZ93" s="2"/>
      <c r="BA93" s="2"/>
      <c r="BB93" s="2"/>
      <c r="BC93" s="2"/>
      <c r="BE93" s="2"/>
    </row>
    <row r="94" spans="1:57" s="1" customFormat="1" ht="15.75" customHeight="1">
      <c r="A94" s="98">
        <v>58</v>
      </c>
      <c r="B94" s="99" t="s">
        <v>1</v>
      </c>
      <c r="C94" s="100" t="s">
        <v>163</v>
      </c>
      <c r="D94" s="126" t="s">
        <v>167</v>
      </c>
      <c r="E94" s="113"/>
      <c r="F94" s="113"/>
      <c r="G94" s="113"/>
      <c r="H94" s="101" t="s">
        <v>8</v>
      </c>
      <c r="I94" s="102">
        <v>3</v>
      </c>
      <c r="J94" s="103"/>
      <c r="K94" s="104"/>
      <c r="L94" s="105"/>
      <c r="M94" s="106"/>
      <c r="N94" s="107"/>
      <c r="O94" s="10"/>
      <c r="P94" s="4"/>
      <c r="Q94" s="5"/>
      <c r="R94" s="5"/>
      <c r="S94" s="5"/>
      <c r="T94" s="5"/>
      <c r="U94" s="11"/>
      <c r="AY94" s="2"/>
      <c r="AZ94" s="2"/>
      <c r="BA94" s="2"/>
      <c r="BB94" s="2"/>
      <c r="BC94" s="2"/>
      <c r="BE94" s="2"/>
    </row>
    <row r="95" spans="1:57" s="1" customFormat="1" ht="15.75" customHeight="1">
      <c r="A95" s="98">
        <v>59</v>
      </c>
      <c r="B95" s="99" t="s">
        <v>1</v>
      </c>
      <c r="C95" s="100" t="s">
        <v>163</v>
      </c>
      <c r="D95" s="126" t="s">
        <v>168</v>
      </c>
      <c r="E95" s="113"/>
      <c r="F95" s="113"/>
      <c r="G95" s="113"/>
      <c r="H95" s="101" t="s">
        <v>8</v>
      </c>
      <c r="I95" s="102">
        <v>1</v>
      </c>
      <c r="J95" s="103"/>
      <c r="K95" s="104"/>
      <c r="L95" s="105"/>
      <c r="M95" s="106"/>
      <c r="N95" s="107"/>
      <c r="O95" s="10"/>
      <c r="P95" s="4"/>
      <c r="Q95" s="5"/>
      <c r="R95" s="5"/>
      <c r="S95" s="5"/>
      <c r="T95" s="5"/>
      <c r="U95" s="11"/>
      <c r="AY95" s="2"/>
      <c r="AZ95" s="2"/>
      <c r="BA95" s="2"/>
      <c r="BB95" s="2"/>
      <c r="BC95" s="2"/>
      <c r="BE95" s="2"/>
    </row>
    <row r="96" spans="1:57" s="1" customFormat="1" ht="15.75" customHeight="1" thickBot="1">
      <c r="A96" s="74">
        <v>58</v>
      </c>
      <c r="B96" s="64" t="s">
        <v>1</v>
      </c>
      <c r="C96" s="76" t="s">
        <v>163</v>
      </c>
      <c r="D96" s="183" t="s">
        <v>166</v>
      </c>
      <c r="E96" s="184"/>
      <c r="F96" s="184"/>
      <c r="G96" s="184"/>
      <c r="H96" s="66" t="s">
        <v>4</v>
      </c>
      <c r="I96" s="67">
        <v>3</v>
      </c>
      <c r="J96" s="133"/>
      <c r="K96" s="134"/>
      <c r="L96" s="160">
        <f t="shared" si="14"/>
        <v>0</v>
      </c>
      <c r="M96" s="170"/>
      <c r="N96" s="171"/>
      <c r="O96" s="10"/>
      <c r="P96" s="4"/>
      <c r="Q96" s="5"/>
      <c r="R96" s="5"/>
      <c r="S96" s="5"/>
      <c r="T96" s="5"/>
      <c r="U96" s="11"/>
      <c r="AY96" s="2"/>
      <c r="AZ96" s="2"/>
      <c r="BA96" s="2"/>
      <c r="BB96" s="2"/>
      <c r="BC96" s="2"/>
      <c r="BE96" s="2"/>
    </row>
    <row r="97" spans="1:57" s="1" customFormat="1" ht="15.75" customHeight="1">
      <c r="A97" s="12"/>
      <c r="B97" s="12"/>
      <c r="C97" s="13"/>
      <c r="D97" s="93"/>
      <c r="E97" s="91"/>
      <c r="F97" s="91"/>
      <c r="G97" s="91"/>
      <c r="H97" s="94"/>
      <c r="I97" s="95"/>
      <c r="J97" s="90"/>
      <c r="K97" s="91"/>
      <c r="L97" s="92"/>
      <c r="M97" s="96"/>
      <c r="N97" s="96"/>
      <c r="O97" s="10"/>
      <c r="P97" s="4"/>
      <c r="Q97" s="5"/>
      <c r="R97" s="5"/>
      <c r="S97" s="5"/>
      <c r="T97" s="5"/>
      <c r="U97" s="11"/>
      <c r="AY97" s="2"/>
      <c r="AZ97" s="2"/>
      <c r="BA97" s="2"/>
      <c r="BB97" s="2"/>
      <c r="BC97" s="2"/>
      <c r="BE97" s="2"/>
    </row>
    <row r="98" spans="12:14" ht="15" thickBot="1">
      <c r="L98" s="155"/>
      <c r="M98" s="156"/>
      <c r="N98" s="157"/>
    </row>
    <row r="99" spans="1:14" ht="13.5" customHeight="1">
      <c r="A99" s="49"/>
      <c r="B99" s="51" t="s">
        <v>26</v>
      </c>
      <c r="C99" s="51"/>
      <c r="D99" s="51"/>
      <c r="E99" s="51"/>
      <c r="F99" s="51"/>
      <c r="G99" s="51"/>
      <c r="H99" s="51"/>
      <c r="I99" s="52"/>
      <c r="J99" s="51"/>
      <c r="K99" s="51"/>
      <c r="L99" s="127"/>
      <c r="M99" s="128"/>
      <c r="N99" s="129"/>
    </row>
    <row r="100" spans="1:14" ht="15" customHeight="1">
      <c r="A100" s="79"/>
      <c r="B100" s="81" t="s">
        <v>27</v>
      </c>
      <c r="C100" s="81"/>
      <c r="D100" s="81"/>
      <c r="E100" s="81"/>
      <c r="F100" s="81"/>
      <c r="G100" s="81"/>
      <c r="H100" s="81"/>
      <c r="I100" s="82"/>
      <c r="J100" s="81"/>
      <c r="K100" s="81"/>
      <c r="L100" s="141"/>
      <c r="M100" s="142"/>
      <c r="N100" s="143"/>
    </row>
    <row r="101" spans="1:14" ht="30" customHeight="1" thickBot="1">
      <c r="A101" s="63">
        <v>60</v>
      </c>
      <c r="B101" s="64" t="s">
        <v>1</v>
      </c>
      <c r="C101" s="65" t="s">
        <v>28</v>
      </c>
      <c r="D101" s="130" t="s">
        <v>29</v>
      </c>
      <c r="E101" s="131"/>
      <c r="F101" s="131"/>
      <c r="G101" s="132"/>
      <c r="H101" s="66" t="s">
        <v>30</v>
      </c>
      <c r="I101" s="67">
        <v>28</v>
      </c>
      <c r="J101" s="133"/>
      <c r="K101" s="134"/>
      <c r="L101" s="135">
        <f t="shared" si="13"/>
        <v>0</v>
      </c>
      <c r="M101" s="136"/>
      <c r="N101" s="137"/>
    </row>
    <row r="102" ht="15" customHeight="1" thickBot="1"/>
    <row r="103" spans="1:14" s="34" customFormat="1" ht="27" customHeight="1" thickBot="1">
      <c r="A103" s="88" t="s">
        <v>141</v>
      </c>
      <c r="B103" s="89"/>
      <c r="C103" s="89"/>
      <c r="D103" s="89"/>
      <c r="E103" s="89"/>
      <c r="F103" s="89"/>
      <c r="G103" s="89"/>
      <c r="H103" s="89"/>
      <c r="I103" s="89"/>
      <c r="J103" s="177">
        <f>SUM(L3:N101)</f>
        <v>0</v>
      </c>
      <c r="K103" s="177"/>
      <c r="L103" s="177"/>
      <c r="M103" s="177"/>
      <c r="N103" s="178"/>
    </row>
    <row r="105" spans="10:14" ht="15">
      <c r="J105" s="97"/>
      <c r="K105" s="97"/>
      <c r="L105" s="97"/>
      <c r="M105" s="97"/>
      <c r="N105" s="97"/>
    </row>
  </sheetData>
  <mergeCells count="249">
    <mergeCell ref="L90:N90"/>
    <mergeCell ref="L91:N91"/>
    <mergeCell ref="J92:K92"/>
    <mergeCell ref="L92:N92"/>
    <mergeCell ref="D91:G91"/>
    <mergeCell ref="J91:K91"/>
    <mergeCell ref="J93:K93"/>
    <mergeCell ref="L93:N93"/>
    <mergeCell ref="D96:G96"/>
    <mergeCell ref="J96:K96"/>
    <mergeCell ref="L96:N96"/>
    <mergeCell ref="J1:K1"/>
    <mergeCell ref="L1:N1"/>
    <mergeCell ref="D1:G1"/>
    <mergeCell ref="J103:N103"/>
    <mergeCell ref="D10:G10"/>
    <mergeCell ref="J10:K10"/>
    <mergeCell ref="L10:N10"/>
    <mergeCell ref="L11:N11"/>
    <mergeCell ref="D23:G23"/>
    <mergeCell ref="J23:K23"/>
    <mergeCell ref="L23:N23"/>
    <mergeCell ref="L2:N2"/>
    <mergeCell ref="D14:G14"/>
    <mergeCell ref="J14:K14"/>
    <mergeCell ref="L14:N14"/>
    <mergeCell ref="D18:G18"/>
    <mergeCell ref="J18:K18"/>
    <mergeCell ref="L18:N18"/>
    <mergeCell ref="D19:G19"/>
    <mergeCell ref="J19:K19"/>
    <mergeCell ref="L19:N19"/>
    <mergeCell ref="D4:G4"/>
    <mergeCell ref="J4:K4"/>
    <mergeCell ref="L4:N4"/>
    <mergeCell ref="D5:G5"/>
    <mergeCell ref="J5:K5"/>
    <mergeCell ref="L5:N5"/>
    <mergeCell ref="D7:G7"/>
    <mergeCell ref="J7:K7"/>
    <mergeCell ref="L7:N7"/>
    <mergeCell ref="D12:G12"/>
    <mergeCell ref="D87:G87"/>
    <mergeCell ref="D88:G88"/>
    <mergeCell ref="J88:K88"/>
    <mergeCell ref="L88:N88"/>
    <mergeCell ref="L33:N33"/>
    <mergeCell ref="L35:N35"/>
    <mergeCell ref="L36:N36"/>
    <mergeCell ref="L38:N38"/>
    <mergeCell ref="L40:N40"/>
    <mergeCell ref="L41:N41"/>
    <mergeCell ref="L43:N43"/>
    <mergeCell ref="L45:N45"/>
    <mergeCell ref="L47:N47"/>
    <mergeCell ref="L49:N49"/>
    <mergeCell ref="L54:N54"/>
    <mergeCell ref="L56:N56"/>
    <mergeCell ref="D82:G82"/>
    <mergeCell ref="D83:G83"/>
    <mergeCell ref="J83:K83"/>
    <mergeCell ref="L83:N83"/>
    <mergeCell ref="D84:G84"/>
    <mergeCell ref="D85:G85"/>
    <mergeCell ref="D86:G86"/>
    <mergeCell ref="J86:K86"/>
    <mergeCell ref="L86:N86"/>
    <mergeCell ref="L82:N82"/>
    <mergeCell ref="L84:N84"/>
    <mergeCell ref="L85:N85"/>
    <mergeCell ref="D76:G76"/>
    <mergeCell ref="J76:K76"/>
    <mergeCell ref="L76:N76"/>
    <mergeCell ref="D77:G77"/>
    <mergeCell ref="D78:G78"/>
    <mergeCell ref="J78:K78"/>
    <mergeCell ref="L78:N78"/>
    <mergeCell ref="D79:G79"/>
    <mergeCell ref="D80:G80"/>
    <mergeCell ref="J80:K80"/>
    <mergeCell ref="L80:N80"/>
    <mergeCell ref="L77:N77"/>
    <mergeCell ref="L79:N79"/>
    <mergeCell ref="D72:G72"/>
    <mergeCell ref="J72:K72"/>
    <mergeCell ref="L72:N72"/>
    <mergeCell ref="D73:G73"/>
    <mergeCell ref="D74:G74"/>
    <mergeCell ref="J74:K74"/>
    <mergeCell ref="L74:N74"/>
    <mergeCell ref="D75:G75"/>
    <mergeCell ref="L73:N73"/>
    <mergeCell ref="L75:N75"/>
    <mergeCell ref="D68:G68"/>
    <mergeCell ref="J68:K68"/>
    <mergeCell ref="L68:N68"/>
    <mergeCell ref="D69:G69"/>
    <mergeCell ref="D70:G70"/>
    <mergeCell ref="J70:K70"/>
    <mergeCell ref="L70:N70"/>
    <mergeCell ref="D71:G71"/>
    <mergeCell ref="L67:N67"/>
    <mergeCell ref="L69:N69"/>
    <mergeCell ref="L71:N71"/>
    <mergeCell ref="J64:K64"/>
    <mergeCell ref="L64:N64"/>
    <mergeCell ref="D65:G65"/>
    <mergeCell ref="D66:G66"/>
    <mergeCell ref="J66:K66"/>
    <mergeCell ref="L66:N66"/>
    <mergeCell ref="L63:N63"/>
    <mergeCell ref="L65:N65"/>
    <mergeCell ref="D67:G67"/>
    <mergeCell ref="D25:G25"/>
    <mergeCell ref="J25:K25"/>
    <mergeCell ref="L25:N25"/>
    <mergeCell ref="D26:G26"/>
    <mergeCell ref="D45:G45"/>
    <mergeCell ref="D37:G37"/>
    <mergeCell ref="J37:K37"/>
    <mergeCell ref="L37:N37"/>
    <mergeCell ref="D38:G38"/>
    <mergeCell ref="D39:G39"/>
    <mergeCell ref="J39:K39"/>
    <mergeCell ref="L39:N39"/>
    <mergeCell ref="D40:G40"/>
    <mergeCell ref="D41:G41"/>
    <mergeCell ref="J34:K34"/>
    <mergeCell ref="L34:N34"/>
    <mergeCell ref="D29:G29"/>
    <mergeCell ref="J29:K29"/>
    <mergeCell ref="L29:N29"/>
    <mergeCell ref="J26:K26"/>
    <mergeCell ref="L26:N26"/>
    <mergeCell ref="D28:G28"/>
    <mergeCell ref="J28:K28"/>
    <mergeCell ref="L28:N28"/>
    <mergeCell ref="L20:N20"/>
    <mergeCell ref="L13:N13"/>
    <mergeCell ref="L27:N27"/>
    <mergeCell ref="D3:G3"/>
    <mergeCell ref="J3:K3"/>
    <mergeCell ref="L3:N3"/>
    <mergeCell ref="L87:N87"/>
    <mergeCell ref="L98:N98"/>
    <mergeCell ref="J12:K12"/>
    <mergeCell ref="L12:N12"/>
    <mergeCell ref="D81:G81"/>
    <mergeCell ref="D8:G8"/>
    <mergeCell ref="J8:K8"/>
    <mergeCell ref="L8:N8"/>
    <mergeCell ref="D9:G9"/>
    <mergeCell ref="L17:N17"/>
    <mergeCell ref="D21:G21"/>
    <mergeCell ref="J21:K21"/>
    <mergeCell ref="L21:N21"/>
    <mergeCell ref="L9:N9"/>
    <mergeCell ref="D11:G11"/>
    <mergeCell ref="D42:G42"/>
    <mergeCell ref="J42:K42"/>
    <mergeCell ref="L42:N42"/>
    <mergeCell ref="D101:G101"/>
    <mergeCell ref="J101:K101"/>
    <mergeCell ref="L101:N101"/>
    <mergeCell ref="D43:G43"/>
    <mergeCell ref="D44:G44"/>
    <mergeCell ref="J44:K44"/>
    <mergeCell ref="L44:N44"/>
    <mergeCell ref="D35:G35"/>
    <mergeCell ref="D36:G36"/>
    <mergeCell ref="L100:N100"/>
    <mergeCell ref="J57:K57"/>
    <mergeCell ref="L57:N57"/>
    <mergeCell ref="D51:G51"/>
    <mergeCell ref="J51:K51"/>
    <mergeCell ref="D60:G60"/>
    <mergeCell ref="J60:K60"/>
    <mergeCell ref="L60:N60"/>
    <mergeCell ref="D61:G61"/>
    <mergeCell ref="L61:N61"/>
    <mergeCell ref="D58:G58"/>
    <mergeCell ref="J58:K58"/>
    <mergeCell ref="L58:N58"/>
    <mergeCell ref="J52:K52"/>
    <mergeCell ref="L52:N52"/>
    <mergeCell ref="L99:N99"/>
    <mergeCell ref="L51:N51"/>
    <mergeCell ref="D52:G52"/>
    <mergeCell ref="D53:G53"/>
    <mergeCell ref="J53:K53"/>
    <mergeCell ref="L53:N53"/>
    <mergeCell ref="D92:G92"/>
    <mergeCell ref="D93:G93"/>
    <mergeCell ref="D94:G94"/>
    <mergeCell ref="D95:G95"/>
    <mergeCell ref="D59:G59"/>
    <mergeCell ref="J59:K59"/>
    <mergeCell ref="L59:N59"/>
    <mergeCell ref="D54:G54"/>
    <mergeCell ref="D55:G55"/>
    <mergeCell ref="J55:K55"/>
    <mergeCell ref="L55:N55"/>
    <mergeCell ref="D56:G56"/>
    <mergeCell ref="D57:G57"/>
    <mergeCell ref="D62:G62"/>
    <mergeCell ref="J62:K62"/>
    <mergeCell ref="L62:N62"/>
    <mergeCell ref="D63:G63"/>
    <mergeCell ref="D64:G64"/>
    <mergeCell ref="L30:N30"/>
    <mergeCell ref="D34:G34"/>
    <mergeCell ref="L50:N50"/>
    <mergeCell ref="D47:G47"/>
    <mergeCell ref="D46:G46"/>
    <mergeCell ref="J46:K46"/>
    <mergeCell ref="L46:N46"/>
    <mergeCell ref="D32:G32"/>
    <mergeCell ref="J32:K32"/>
    <mergeCell ref="L32:N32"/>
    <mergeCell ref="D48:G48"/>
    <mergeCell ref="J48:K48"/>
    <mergeCell ref="L48:N48"/>
    <mergeCell ref="D49:G49"/>
    <mergeCell ref="D50:G50"/>
    <mergeCell ref="J50:K50"/>
    <mergeCell ref="D6:G6"/>
    <mergeCell ref="J6:K6"/>
    <mergeCell ref="L6:N6"/>
    <mergeCell ref="J11:K11"/>
    <mergeCell ref="J9:K9"/>
    <mergeCell ref="D31:G31"/>
    <mergeCell ref="J31:K31"/>
    <mergeCell ref="L31:N31"/>
    <mergeCell ref="D15:G15"/>
    <mergeCell ref="J15:K15"/>
    <mergeCell ref="L22:N22"/>
    <mergeCell ref="D22:G22"/>
    <mergeCell ref="J22:K22"/>
    <mergeCell ref="L15:N15"/>
    <mergeCell ref="D24:G24"/>
    <mergeCell ref="J24:K24"/>
    <mergeCell ref="L24:N24"/>
    <mergeCell ref="D16:G16"/>
    <mergeCell ref="J16:K16"/>
    <mergeCell ref="L16:N16"/>
    <mergeCell ref="D17:G17"/>
    <mergeCell ref="J17:K17"/>
    <mergeCell ref="D30:G30"/>
    <mergeCell ref="J30:K30"/>
  </mergeCells>
  <printOptions/>
  <pageMargins left="0.7" right="0.7" top="0.787401575" bottom="0.787401575" header="0.3" footer="0.3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Ulehlova, Gabriela</dc:creator>
  <cp:keywords/>
  <dc:description/>
  <cp:lastModifiedBy>Kabátovi Úlehle 15</cp:lastModifiedBy>
  <cp:lastPrinted>2021-09-10T08:49:44Z</cp:lastPrinted>
  <dcterms:created xsi:type="dcterms:W3CDTF">2019-10-31T08:18:42Z</dcterms:created>
  <dcterms:modified xsi:type="dcterms:W3CDTF">2022-02-10T07:24:24Z</dcterms:modified>
  <cp:category/>
  <cp:version/>
  <cp:contentType/>
  <cp:contentStatus/>
</cp:coreProperties>
</file>