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ozpočty\2021\Brno_Šumavská_parkoviště\Rozpočty_bez_obch_názvů\XLS\"/>
    </mc:Choice>
  </mc:AlternateContent>
  <xr:revisionPtr revIDLastSave="0" documentId="13_ncr:1_{BA93AF6D-8FDD-429F-A82C-64C082E1AC47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Pol'!$A$1:$U$98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8" i="12" l="1"/>
  <c r="F39" i="1" s="1"/>
  <c r="F40" i="1" s="1"/>
  <c r="G23" i="1" s="1"/>
  <c r="AD88" i="12"/>
  <c r="G39" i="1" s="1"/>
  <c r="BA23" i="12"/>
  <c r="G9" i="12"/>
  <c r="I9" i="12"/>
  <c r="K9" i="12"/>
  <c r="M9" i="12"/>
  <c r="O9" i="12"/>
  <c r="Q9" i="12"/>
  <c r="U9" i="12"/>
  <c r="G10" i="12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I50" i="1"/>
  <c r="U25" i="12"/>
  <c r="U24" i="12" s="1"/>
  <c r="Q26" i="12"/>
  <c r="G27" i="12"/>
  <c r="G26" i="12" s="1"/>
  <c r="I51" i="1" s="1"/>
  <c r="I27" i="12"/>
  <c r="I26" i="12" s="1"/>
  <c r="K27" i="12"/>
  <c r="K26" i="12" s="1"/>
  <c r="O27" i="12"/>
  <c r="O26" i="12" s="1"/>
  <c r="Q27" i="12"/>
  <c r="U27" i="12"/>
  <c r="U26" i="12" s="1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3" i="12"/>
  <c r="I53" i="1" s="1"/>
  <c r="Q83" i="12"/>
  <c r="G84" i="12"/>
  <c r="M84" i="12" s="1"/>
  <c r="M83" i="12" s="1"/>
  <c r="I84" i="12"/>
  <c r="I83" i="12" s="1"/>
  <c r="K84" i="12"/>
  <c r="K83" i="12" s="1"/>
  <c r="O84" i="12"/>
  <c r="O83" i="12" s="1"/>
  <c r="Q84" i="12"/>
  <c r="U84" i="12"/>
  <c r="U83" i="12" s="1"/>
  <c r="Q85" i="12"/>
  <c r="G86" i="12"/>
  <c r="M86" i="12" s="1"/>
  <c r="M85" i="12" s="1"/>
  <c r="I86" i="12"/>
  <c r="I85" i="12" s="1"/>
  <c r="K86" i="12"/>
  <c r="K85" i="12" s="1"/>
  <c r="O86" i="12"/>
  <c r="O85" i="12" s="1"/>
  <c r="Q86" i="12"/>
  <c r="U86" i="12"/>
  <c r="U85" i="12" s="1"/>
  <c r="I20" i="1"/>
  <c r="I18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G40" i="1" l="1"/>
  <c r="G25" i="1" s="1"/>
  <c r="G26" i="1" s="1"/>
  <c r="H39" i="1"/>
  <c r="H40" i="1" s="1"/>
  <c r="G85" i="12"/>
  <c r="I54" i="1" s="1"/>
  <c r="I19" i="1" s="1"/>
  <c r="I28" i="12"/>
  <c r="G8" i="12"/>
  <c r="Q28" i="12"/>
  <c r="M27" i="12"/>
  <c r="M26" i="12" s="1"/>
  <c r="U8" i="12"/>
  <c r="U28" i="12"/>
  <c r="Q8" i="12"/>
  <c r="I8" i="12"/>
  <c r="K8" i="12"/>
  <c r="O28" i="12"/>
  <c r="K28" i="12"/>
  <c r="O8" i="12"/>
  <c r="G24" i="1"/>
  <c r="G29" i="1"/>
  <c r="M28" i="12"/>
  <c r="G28" i="12"/>
  <c r="I52" i="1" s="1"/>
  <c r="M10" i="12"/>
  <c r="M8" i="12" s="1"/>
  <c r="I39" i="1"/>
  <c r="I40" i="1" s="1"/>
  <c r="J39" i="1" s="1"/>
  <c r="J40" i="1" s="1"/>
  <c r="G28" i="1" l="1"/>
  <c r="G88" i="12"/>
  <c r="I49" i="1"/>
  <c r="I16" i="1" l="1"/>
  <c r="I21" i="1" s="1"/>
  <c r="I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<sst xmlns="http://schemas.openxmlformats.org/spreadsheetml/2006/main" count="455" uniqueCount="258">
  <si>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</si>
  <si>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</si>
  <si>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</si>
  <si>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</si>
  <si>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</si>
  <si>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</si>
  <si>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</si>
  <si>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</si>
  <si>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</si>
  <si>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</si>
  <si>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</si>
  <si>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</si>
  <si>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</si>
  <si>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</si>
  <si>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</si>
  <si>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</si>
  <si>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</si>
  <si>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</si>
  <si>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</si>
  <si>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</si>
  <si>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</si>
  <si>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</si>
  <si>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</si>
  <si>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</si>
  <si>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</si>
  <si>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</si>
  <si>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</si>
  <si>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</si>
  <si>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</si>
  <si>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</si>
  <si>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</si>
  <si>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</si>
  <si>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</si>
  <si>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</si>
  <si>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</si>
  <si>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</si>
  <si>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</si>
  <si>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</si>
  <si>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</si>
  <si>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</si>
  <si>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</si>
  <si>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</si>
  <si>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</si>
  <si>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Brno, ul. Šumavská</t>
  </si>
  <si>
    <t>Rozpočet:</t>
  </si>
  <si>
    <t>Misto</t>
  </si>
  <si>
    <t>P.Smilková</t>
  </si>
  <si>
    <t>AKADEMICKÉ NÁMĚSTÍ - SO 11a Dešťová kanalizace parkoviště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</si>
  <si>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</si>
  <si>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</si>
  <si>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</si>
  <si>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</si>
  <si>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</si>
  <si>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</si>
  <si>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PROGIS PRO s.r.o.</t>
  </si>
  <si>
    <t>Jeronýmova 1385/23</t>
  </si>
  <si>
    <t>Brno-Židenice</t>
  </si>
  <si>
    <t>61800</t>
  </si>
  <si>
    <t>04785126</t>
  </si>
  <si>
    <t>CZ04785126</t>
  </si>
  <si>
    <t>Rozpočet</t>
  </si>
  <si>
    <t>Celkem za stavbu</t>
  </si>
  <si>
    <t>CZK</t>
  </si>
  <si>
    <t xml:space="preserve">Popis rozpočtu:  - </t>
  </si>
  <si>
    <t>Rozpočet je pouze informativní. Práce a materiál budou fakturovány dle skutečnosti.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</si>
  <si>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</si>
  <si>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</si>
  <si>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</si>
  <si>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</si>
  <si>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</si>
  <si>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</si>
  <si>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</si>
  <si>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</si>
  <si>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8</t>
  </si>
  <si>
    <t>Trubní vedení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</si>
  <si>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</si>
  <si>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</si>
  <si>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</si>
  <si>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</si>
  <si>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</si>
  <si>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</si>
  <si>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</si>
  <si>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</si>
  <si>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</si>
  <si>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</si>
  <si>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</si>
  <si>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</si>
  <si>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</si>
  <si>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</si>
  <si>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</si>
  <si>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</si>
  <si>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</si>
  <si>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</si>
  <si>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</si>
  <si>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</si>
  <si>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</si>
  <si>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</si>
  <si>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</si>
  <si>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</si>
  <si>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</si>
  <si>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</si>
  <si>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</si>
  <si>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</si>
  <si>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</si>
  <si>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</si>
  <si>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</si>
  <si>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131201202R00</t>
  </si>
  <si>
    <t>Hloubení zapažených jam v hor.3 do 1000 m3, revizní šachty</t>
  </si>
  <si>
    <t>m3</t>
  </si>
  <si>
    <t>POL1_0</t>
  </si>
  <si>
    <t>131201209R00</t>
  </si>
  <si>
    <t>Příplatek za lepivost - hloubení zapaž.jam v hor.3</t>
  </si>
  <si>
    <t>132201213R00</t>
  </si>
  <si>
    <t>Hloubení rýh š.do 200 cm hor.3 do 10000 m3,STROJNĚ</t>
  </si>
  <si>
    <t>132201219R00</t>
  </si>
  <si>
    <t>Přípl.za lepivost,hloubení rýh 200cm,hor.3,STROJNĚ</t>
  </si>
  <si>
    <t>151101101R00</t>
  </si>
  <si>
    <t>Pažení a rozepření stěn rýh - příložné - hl.do 2 m</t>
  </si>
  <si>
    <t>m2</t>
  </si>
  <si>
    <t>151101111R00</t>
  </si>
  <si>
    <t>Odstranění pažení stěn rýh - příložné - hl. do 2 m, rýhy 2756,4 m2, jámy 404,8 m2</t>
  </si>
  <si>
    <t>161101101R00</t>
  </si>
  <si>
    <t>Svislé přemístění výkopku z hor.1-4 do 2,5 m</t>
  </si>
  <si>
    <t>162201102R00</t>
  </si>
  <si>
    <t>Vodorovné přemístění výkopku z hor.1-4 do 50 m</t>
  </si>
  <si>
    <t>162601102RT3</t>
  </si>
  <si>
    <t>Vodorovné přemístění výkopku z hor.1-4 do 5000 m, nosnost 12 t</t>
  </si>
  <si>
    <t>171201101R00</t>
  </si>
  <si>
    <t>Uložení sypaniny do násypů nezhutněných</t>
  </si>
  <si>
    <t>199000002R00</t>
  </si>
  <si>
    <t>Poplatek za skládku horniny 1- 4</t>
  </si>
  <si>
    <t>174100050RAB</t>
  </si>
  <si>
    <t>Zásyp rýh  štěrkopískem, dovoz štěrkopísku ze vzdálenosti 5 km</t>
  </si>
  <si>
    <t>POL2_0</t>
  </si>
  <si>
    <t>175200022RA0</t>
  </si>
  <si>
    <t>Obsyp objektu štěrkopískem, šachty</t>
  </si>
  <si>
    <t>175101101RT2</t>
  </si>
  <si>
    <t>Obsyp potrubí bez prohození sypaniny, s dodáním štěrkopísku frakce 0 - 22 mm</t>
  </si>
  <si>
    <t>Odečtena kubatura potrubí</t>
  </si>
  <si>
    <t>POP</t>
  </si>
  <si>
    <t>m</t>
  </si>
  <si>
    <t>451572111RK1</t>
  </si>
  <si>
    <t>Lože pod potrubí z kameniva těženého 0 - 4 mm, kraj Jihomoravský</t>
  </si>
  <si>
    <t>871313121R00</t>
  </si>
  <si>
    <t>Montáž trub z plastu, gumový kroužek, DN 150</t>
  </si>
  <si>
    <t>28614539R</t>
  </si>
  <si>
    <t>Trubka kanalizační PP SN 10 DN 100/3000</t>
  </si>
  <si>
    <t>kus</t>
  </si>
  <si>
    <t>POL3_0</t>
  </si>
  <si>
    <t>28614541R</t>
  </si>
  <si>
    <t>Trubka kanalizační PP SN 10 DN 125/1000</t>
  </si>
  <si>
    <t>28614520R</t>
  </si>
  <si>
    <t>Trubka kanalizační PP SN 12  DN 150/1000</t>
  </si>
  <si>
    <t>871353121R00</t>
  </si>
  <si>
    <t>Montáž trub z plastu, gumový kroužek, DN 200</t>
  </si>
  <si>
    <t>28614547R</t>
  </si>
  <si>
    <t>Trubka kanalizační PP SN 10 DN 200/1000</t>
  </si>
  <si>
    <t>28614523R</t>
  </si>
  <si>
    <t>Trubka kanalizační PP SN 12  DN 200/1000</t>
  </si>
  <si>
    <t>871373121R00</t>
  </si>
  <si>
    <t>Montáž trub z plastu, gumový kroužek, do DN 300</t>
  </si>
  <si>
    <t>28614526R</t>
  </si>
  <si>
    <t>Trubka kanalizační PP SN 12  DN 250/1000</t>
  </si>
  <si>
    <t>28614529R</t>
  </si>
  <si>
    <t>Trubka kanalizační PP SN 12  DN 300/1000</t>
  </si>
  <si>
    <t>871393121R00</t>
  </si>
  <si>
    <t>Montáž trub z plastu, gumový kroužek, DN 400</t>
  </si>
  <si>
    <t>28614532R</t>
  </si>
  <si>
    <t>Trubka kanalizační PP SN 12  DN 400/1000</t>
  </si>
  <si>
    <t>877353121R00</t>
  </si>
  <si>
    <t>Montáž tvarovek odboč. plast. gum. kroužek DN 200</t>
  </si>
  <si>
    <t>28654567R</t>
  </si>
  <si>
    <t>Odbočka kanalizační PP DN 200/150  45°</t>
  </si>
  <si>
    <t>877373121R00</t>
  </si>
  <si>
    <t>Montáž tvarovek odboč. plast. gum. kroužek DN 300</t>
  </si>
  <si>
    <t>28654570R</t>
  </si>
  <si>
    <t>Odbočka kanalizační PP DN 250/150  45°</t>
  </si>
  <si>
    <t>28654571R</t>
  </si>
  <si>
    <t>Odbočka kanalizační PP DN 250/200  45°</t>
  </si>
  <si>
    <t>28654574R</t>
  </si>
  <si>
    <t>Odbočka kanalizační PP DN 300/150  45°</t>
  </si>
  <si>
    <t>877393121R00</t>
  </si>
  <si>
    <t>Montáž tvarovek odboč. plast. gum. kroužek DN 400</t>
  </si>
  <si>
    <t>28654579R</t>
  </si>
  <si>
    <t>Odbočka kanalizační PP DN 400/150  45°</t>
  </si>
  <si>
    <t>877313123R00</t>
  </si>
  <si>
    <t>Montáž tvarovek jednoos. plast. gum.kroužek do DN, 150</t>
  </si>
  <si>
    <t>28654596R</t>
  </si>
  <si>
    <t>Koleno kanalizační PP DN 125/45°</t>
  </si>
  <si>
    <t>28654600R</t>
  </si>
  <si>
    <t>Koleno kanalizační PP DN 150/45°</t>
  </si>
  <si>
    <t>877353123R00</t>
  </si>
  <si>
    <t>Montáž tvarovek jednoos. plast. gum.kroužek DN 200</t>
  </si>
  <si>
    <t>28654604R</t>
  </si>
  <si>
    <t>Koleno kanalizační PP DN 200/45°</t>
  </si>
  <si>
    <t>28654632R</t>
  </si>
  <si>
    <t>Redukce kanalizační PP , DN 200/150 mm, DN 100/125mm</t>
  </si>
  <si>
    <t>28654631R</t>
  </si>
  <si>
    <t>Redukce kanalizační PP DN 150/125 mm</t>
  </si>
  <si>
    <t>28654633R</t>
  </si>
  <si>
    <t>Redukce kanalizační PP DN 250/200 mm</t>
  </si>
  <si>
    <t>PC</t>
  </si>
  <si>
    <t>Klapka koncová (žabí) DN200, dešťová kanalizace</t>
  </si>
  <si>
    <t>899711122R00</t>
  </si>
  <si>
    <t>Fólie výstražná z PVC šedá, šířka 30 cm</t>
  </si>
  <si>
    <t>894411111R00</t>
  </si>
  <si>
    <t>Zřízení šachet z dílců,dno C 25/30, potrubí DN 200</t>
  </si>
  <si>
    <t>894411131R00</t>
  </si>
  <si>
    <t>Zřízení šachet z dílců, dno C25/30, potrubí DN 300</t>
  </si>
  <si>
    <t>Zřízení šachet z dílců, dno C25/30, potrubí DN 400</t>
  </si>
  <si>
    <t>894118001R00</t>
  </si>
  <si>
    <t>Přípl.za dalších 0,60m výšky vstupu,šachty na potr</t>
  </si>
  <si>
    <t>55243347R</t>
  </si>
  <si>
    <t xml:space="preserve">Poklop litinový D 610 mm pro zatížení 40 t, poklop litinový </t>
  </si>
  <si>
    <t>899103111R00</t>
  </si>
  <si>
    <t>Osazení poklopu s rámem do 150 kg</t>
  </si>
  <si>
    <t>59224120R</t>
  </si>
  <si>
    <t>Skruž přechodová 625/600/90/SP , revizní šachty</t>
  </si>
  <si>
    <t>59224150R</t>
  </si>
  <si>
    <t>Skruž 1000/250/120 SP</t>
  </si>
  <si>
    <t>59224152R</t>
  </si>
  <si>
    <t>Skruž 1000/500/120/SP</t>
  </si>
  <si>
    <t>892573111R00</t>
  </si>
  <si>
    <t>Zabezpečení konců kanal. potrubí DN do 200, vodou</t>
  </si>
  <si>
    <t>úsek</t>
  </si>
  <si>
    <t>892583111R00</t>
  </si>
  <si>
    <t>Zabezpečení konců kanal. potrubí DN do 300, vodou</t>
  </si>
  <si>
    <t>892593111R00</t>
  </si>
  <si>
    <t>Zabezpečení konců kanal. potrubí DN do 400, vodou</t>
  </si>
  <si>
    <t>286135355R</t>
  </si>
  <si>
    <t>Trubka kan. chránička PE100 225x20,5 mm PN16, tyč 12 m</t>
  </si>
  <si>
    <t>230191039R00</t>
  </si>
  <si>
    <t>Uložení chráničky ve výkopu PE 225x20,5 mm</t>
  </si>
  <si>
    <t>Trubka kan. chránička PE100 280x16,6 mm PN16, tyč 12 m</t>
  </si>
  <si>
    <t>230191045R00</t>
  </si>
  <si>
    <t>Uložení chráničky ve výkopu PE 280x16,6 mm</t>
  </si>
  <si>
    <t>Trubka kan. chránička PE100 315x18,7 mm PN16, tyč 12 m</t>
  </si>
  <si>
    <t>230191048R00</t>
  </si>
  <si>
    <t>Uložení chráničky ve výkopu PE 315x18,7 mm</t>
  </si>
  <si>
    <t>230195033R00</t>
  </si>
  <si>
    <t>Montáž distanční objímky do chráničky</t>
  </si>
  <si>
    <t>Objímka distanční PEHD výška 15 mm, 14 prvků</t>
  </si>
  <si>
    <t>892571111R00</t>
  </si>
  <si>
    <t>Zkouška těsnosti kanalizace DN do 200, vodou</t>
  </si>
  <si>
    <t>892581111R00</t>
  </si>
  <si>
    <t>Zkouška těsnosti kanalizace DN do 300, vodou</t>
  </si>
  <si>
    <t>892591111R00</t>
  </si>
  <si>
    <t>Zkouška těsnosti kanalizace DN do 400, vodou</t>
  </si>
  <si>
    <t>998276101R00</t>
  </si>
  <si>
    <t>Přesun hmot, trubní vedení plastová, otevř. výkop</t>
  </si>
  <si>
    <t>t</t>
  </si>
  <si>
    <t>005241020R</t>
  </si>
  <si>
    <t>Geodetické zaměření skutečného provedení , kanalizace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</si>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</sst>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26" xfId="0" applyFont="1" applyFill="1" applyBorder="1" applyAlignment="1">
      <alignment vertical="top"/>
    </xf>
    <xf numFmtId="0" fontId="17" fillId="0" borderId="26" xfId="0" applyNumberFormat="1" applyFont="1" applyFill="1" applyBorder="1" applyAlignment="1">
      <alignment vertical="top"/>
    </xf>
    <xf numFmtId="0" fontId="17" fillId="0" borderId="33" xfId="0" applyNumberFormat="1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vertical="top" shrinkToFit="1"/>
    </xf>
    <xf numFmtId="164" fontId="17" fillId="0" borderId="33" xfId="0" applyNumberFormat="1" applyFont="1" applyFill="1" applyBorder="1" applyAlignment="1">
      <alignment vertical="top" shrinkToFit="1"/>
    </xf>
    <xf numFmtId="4" fontId="17" fillId="0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0" borderId="0" xfId="0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vertical="top" shrinkToFit="1"/>
    </xf>
    <xf numFmtId="164" fontId="0" fillId="0" borderId="0" xfId="0" applyNumberFormat="1" applyFill="1" applyBorder="1" applyAlignment="1">
      <alignment vertical="top" shrinkToFit="1"/>
    </xf>
    <xf numFmtId="4" fontId="0" fillId="0" borderId="0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8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36</v>
      </c>
      <c r="B1" s="230" t="s">
        <v>42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 x14ac:dyDescent="0.2">
      <c r="A2" s="4"/>
      <c r="B2" s="81" t="s">
        <v>40</v>
      </c>
      <c r="C2" s="82"/>
      <c r="D2" s="215" t="s">
        <v>47</v>
      </c>
      <c r="E2" s="216"/>
      <c r="F2" s="216"/>
      <c r="G2" s="216"/>
      <c r="H2" s="216"/>
      <c r="I2" s="216"/>
      <c r="J2" s="217"/>
      <c r="O2" s="2"/>
    </row>
    <row r="3" spans="1:15" ht="23.25" customHeight="1" x14ac:dyDescent="0.2">
      <c r="A3" s="4"/>
      <c r="B3" s="83" t="s">
        <v>45</v>
      </c>
      <c r="C3" s="84"/>
      <c r="D3" s="243" t="s">
        <v>43</v>
      </c>
      <c r="E3" s="244"/>
      <c r="F3" s="244"/>
      <c r="G3" s="244"/>
      <c r="H3" s="244"/>
      <c r="I3" s="244"/>
      <c r="J3" s="245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2" t="s">
        <v>54</v>
      </c>
      <c r="E11" s="222"/>
      <c r="F11" s="222"/>
      <c r="G11" s="222"/>
      <c r="H11" s="28" t="s">
        <v>33</v>
      </c>
      <c r="I11" s="94" t="s">
        <v>58</v>
      </c>
      <c r="J11" s="11"/>
    </row>
    <row r="12" spans="1:15" ht="15.75" customHeight="1" x14ac:dyDescent="0.2">
      <c r="A12" s="4"/>
      <c r="B12" s="41"/>
      <c r="C12" s="26"/>
      <c r="D12" s="241" t="s">
        <v>55</v>
      </c>
      <c r="E12" s="241"/>
      <c r="F12" s="241"/>
      <c r="G12" s="241"/>
      <c r="H12" s="28" t="s">
        <v>34</v>
      </c>
      <c r="I12" s="94" t="s">
        <v>59</v>
      </c>
      <c r="J12" s="11"/>
    </row>
    <row r="13" spans="1:15" ht="15.75" customHeight="1" x14ac:dyDescent="0.2">
      <c r="A13" s="4"/>
      <c r="B13" s="42"/>
      <c r="C13" s="93" t="s">
        <v>57</v>
      </c>
      <c r="D13" s="242" t="s">
        <v>56</v>
      </c>
      <c r="E13" s="242"/>
      <c r="F13" s="242"/>
      <c r="G13" s="24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1"/>
      <c r="F15" s="221"/>
      <c r="G15" s="239"/>
      <c r="H15" s="239"/>
      <c r="I15" s="239" t="s">
        <v>28</v>
      </c>
      <c r="J15" s="240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8"/>
      <c r="F16" s="219"/>
      <c r="G16" s="218"/>
      <c r="H16" s="219"/>
      <c r="I16" s="218">
        <f>SUMIF(F49:F54,A16,I49:I54)+SUMIF(F49:F54,"PSU",I49:I54)</f>
        <v>0</v>
      </c>
      <c r="J16" s="220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8"/>
      <c r="F17" s="219"/>
      <c r="G17" s="218"/>
      <c r="H17" s="219"/>
      <c r="I17" s="218">
        <f>SUMIF(F49:F54,A17,I49:I54)</f>
        <v>0</v>
      </c>
      <c r="J17" s="220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8"/>
      <c r="F18" s="219"/>
      <c r="G18" s="218"/>
      <c r="H18" s="219"/>
      <c r="I18" s="218">
        <f>SUMIF(F49:F54,A18,I49:I54)</f>
        <v>0</v>
      </c>
      <c r="J18" s="220"/>
    </row>
    <row r="19" spans="1:10" ht="23.25" customHeight="1" x14ac:dyDescent="0.2">
      <c r="A19" s="142" t="s">
        <v>77</v>
      </c>
      <c r="B19" s="143" t="s">
        <v>26</v>
      </c>
      <c r="C19" s="58"/>
      <c r="D19" s="59"/>
      <c r="E19" s="218"/>
      <c r="F19" s="219"/>
      <c r="G19" s="218"/>
      <c r="H19" s="219"/>
      <c r="I19" s="218">
        <f>SUMIF(F49:F54,A19,I49:I54)</f>
        <v>0</v>
      </c>
      <c r="J19" s="220"/>
    </row>
    <row r="20" spans="1:10" ht="23.25" customHeight="1" x14ac:dyDescent="0.2">
      <c r="A20" s="142" t="s">
        <v>78</v>
      </c>
      <c r="B20" s="143" t="s">
        <v>27</v>
      </c>
      <c r="C20" s="58"/>
      <c r="D20" s="59"/>
      <c r="E20" s="218"/>
      <c r="F20" s="219"/>
      <c r="G20" s="218"/>
      <c r="H20" s="219"/>
      <c r="I20" s="218">
        <f>SUMIF(F49:F54,A20,I49:I54)</f>
        <v>0</v>
      </c>
      <c r="J20" s="220"/>
    </row>
    <row r="21" spans="1:10" ht="23.25" customHeight="1" x14ac:dyDescent="0.2">
      <c r="A21" s="4"/>
      <c r="B21" s="74" t="s">
        <v>28</v>
      </c>
      <c r="C21" s="75"/>
      <c r="D21" s="76"/>
      <c r="E21" s="228"/>
      <c r="F21" s="237"/>
      <c r="G21" s="228"/>
      <c r="H21" s="237"/>
      <c r="I21" s="228">
        <f>SUM(I16:J20)</f>
        <v>0</v>
      </c>
      <c r="J21" s="22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f>ZakladDPHSni*SazbaDPH1/100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3">
        <f>ZakladDPHZakl*SazbaDPH2/100</f>
        <v>0</v>
      </c>
      <c r="H26" s="234"/>
      <c r="I26" s="23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5">
        <f>0</f>
        <v>0</v>
      </c>
      <c r="H27" s="235"/>
      <c r="I27" s="23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8">
        <f>ZakladDPHSniVypocet+ZakladDPHZaklVypocet</f>
        <v>0</v>
      </c>
      <c r="H28" s="238"/>
      <c r="I28" s="238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6">
        <f>ZakladDPHSni+DPHSni+ZakladDPHZakl+DPHZakl+Zaokrouhleni</f>
        <v>0</v>
      </c>
      <c r="H29" s="236"/>
      <c r="I29" s="236"/>
      <c r="J29" s="119" t="s">
        <v>62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44685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60</v>
      </c>
      <c r="C39" s="205" t="s">
        <v>47</v>
      </c>
      <c r="D39" s="206"/>
      <c r="E39" s="206"/>
      <c r="F39" s="108">
        <f>'Rozpočet Pol'!AC88</f>
        <v>0</v>
      </c>
      <c r="G39" s="109">
        <f>'Rozpočet Pol'!AD88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07" t="s">
        <v>61</v>
      </c>
      <c r="C40" s="208"/>
      <c r="D40" s="208"/>
      <c r="E40" s="209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63</v>
      </c>
    </row>
    <row r="43" spans="1:52" x14ac:dyDescent="0.2">
      <c r="B43" s="210" t="s">
        <v>64</v>
      </c>
      <c r="C43" s="210"/>
      <c r="D43" s="210"/>
      <c r="E43" s="210"/>
      <c r="F43" s="210"/>
      <c r="G43" s="210"/>
      <c r="H43" s="210"/>
      <c r="I43" s="210"/>
      <c r="J43" s="210"/>
      <c r="AZ43" s="120" t="str">
        <f>B43</f>
        <v>Rozpočet je pouze informativní. Práce a materiál budou fakturovány dle skutečnosti.</v>
      </c>
    </row>
    <row r="46" spans="1:52" ht="15.75" x14ac:dyDescent="0.25">
      <c r="B46" s="121" t="s">
        <v>65</v>
      </c>
    </row>
    <row r="48" spans="1:52" ht="25.5" customHeight="1" x14ac:dyDescent="0.2">
      <c r="A48" s="122"/>
      <c r="B48" s="126" t="s">
        <v>16</v>
      </c>
      <c r="C48" s="126" t="s">
        <v>5</v>
      </c>
      <c r="D48" s="127"/>
      <c r="E48" s="127"/>
      <c r="F48" s="130" t="s">
        <v>66</v>
      </c>
      <c r="G48" s="130"/>
      <c r="H48" s="130"/>
      <c r="I48" s="211" t="s">
        <v>28</v>
      </c>
      <c r="J48" s="211"/>
    </row>
    <row r="49" spans="1:10" ht="25.5" customHeight="1" x14ac:dyDescent="0.2">
      <c r="A49" s="123"/>
      <c r="B49" s="131" t="s">
        <v>67</v>
      </c>
      <c r="C49" s="213" t="s">
        <v>68</v>
      </c>
      <c r="D49" s="214"/>
      <c r="E49" s="214"/>
      <c r="F49" s="133" t="s">
        <v>23</v>
      </c>
      <c r="G49" s="134"/>
      <c r="H49" s="134"/>
      <c r="I49" s="212">
        <f>'Rozpočet Pol'!G8</f>
        <v>0</v>
      </c>
      <c r="J49" s="212"/>
    </row>
    <row r="50" spans="1:10" ht="25.5" customHeight="1" x14ac:dyDescent="0.2">
      <c r="A50" s="123"/>
      <c r="B50" s="125" t="s">
        <v>69</v>
      </c>
      <c r="C50" s="199" t="s">
        <v>70</v>
      </c>
      <c r="D50" s="200"/>
      <c r="E50" s="200"/>
      <c r="F50" s="135" t="s">
        <v>23</v>
      </c>
      <c r="G50" s="136"/>
      <c r="H50" s="136"/>
      <c r="I50" s="198">
        <f>'Rozpočet Pol'!G24</f>
        <v>0</v>
      </c>
      <c r="J50" s="198"/>
    </row>
    <row r="51" spans="1:10" ht="25.5" customHeight="1" x14ac:dyDescent="0.2">
      <c r="A51" s="123"/>
      <c r="B51" s="125" t="s">
        <v>71</v>
      </c>
      <c r="C51" s="199" t="s">
        <v>72</v>
      </c>
      <c r="D51" s="200"/>
      <c r="E51" s="200"/>
      <c r="F51" s="135" t="s">
        <v>23</v>
      </c>
      <c r="G51" s="136"/>
      <c r="H51" s="136"/>
      <c r="I51" s="198">
        <f>'Rozpočet Pol'!G26</f>
        <v>0</v>
      </c>
      <c r="J51" s="198"/>
    </row>
    <row r="52" spans="1:10" ht="25.5" customHeight="1" x14ac:dyDescent="0.2">
      <c r="A52" s="123"/>
      <c r="B52" s="125" t="s">
        <v>73</v>
      </c>
      <c r="C52" s="199" t="s">
        <v>74</v>
      </c>
      <c r="D52" s="200"/>
      <c r="E52" s="200"/>
      <c r="F52" s="135" t="s">
        <v>23</v>
      </c>
      <c r="G52" s="136"/>
      <c r="H52" s="136"/>
      <c r="I52" s="198">
        <f>'Rozpočet Pol'!G28</f>
        <v>0</v>
      </c>
      <c r="J52" s="198"/>
    </row>
    <row r="53" spans="1:10" ht="25.5" customHeight="1" x14ac:dyDescent="0.2">
      <c r="A53" s="123"/>
      <c r="B53" s="125" t="s">
        <v>75</v>
      </c>
      <c r="C53" s="199" t="s">
        <v>76</v>
      </c>
      <c r="D53" s="200"/>
      <c r="E53" s="200"/>
      <c r="F53" s="135" t="s">
        <v>23</v>
      </c>
      <c r="G53" s="136"/>
      <c r="H53" s="136"/>
      <c r="I53" s="198">
        <f>'Rozpočet Pol'!G83</f>
        <v>0</v>
      </c>
      <c r="J53" s="198"/>
    </row>
    <row r="54" spans="1:10" ht="25.5" customHeight="1" x14ac:dyDescent="0.2">
      <c r="A54" s="123"/>
      <c r="B54" s="132" t="s">
        <v>77</v>
      </c>
      <c r="C54" s="202" t="s">
        <v>26</v>
      </c>
      <c r="D54" s="203"/>
      <c r="E54" s="203"/>
      <c r="F54" s="137" t="s">
        <v>77</v>
      </c>
      <c r="G54" s="138"/>
      <c r="H54" s="138"/>
      <c r="I54" s="201">
        <f>'Rozpočet Pol'!G85</f>
        <v>0</v>
      </c>
      <c r="J54" s="201"/>
    </row>
    <row r="55" spans="1:10" ht="25.5" customHeight="1" x14ac:dyDescent="0.2">
      <c r="A55" s="124"/>
      <c r="B55" s="128" t="s">
        <v>1</v>
      </c>
      <c r="C55" s="128"/>
      <c r="D55" s="129"/>
      <c r="E55" s="129"/>
      <c r="F55" s="139"/>
      <c r="G55" s="140"/>
      <c r="H55" s="140"/>
      <c r="I55" s="204">
        <f>SUM(I49:I54)</f>
        <v>0</v>
      </c>
      <c r="J55" s="204"/>
    </row>
    <row r="56" spans="1:10" x14ac:dyDescent="0.2">
      <c r="F56" s="141"/>
      <c r="G56" s="96"/>
      <c r="H56" s="141"/>
      <c r="I56" s="96"/>
      <c r="J56" s="96"/>
    </row>
    <row r="57" spans="1:10" x14ac:dyDescent="0.2">
      <c r="F57" s="141"/>
      <c r="G57" s="96"/>
      <c r="H57" s="141"/>
      <c r="I57" s="96"/>
      <c r="J57" s="96"/>
    </row>
    <row r="58" spans="1:10" x14ac:dyDescent="0.2">
      <c r="F58" s="141"/>
      <c r="G58" s="96"/>
      <c r="H58" s="141"/>
      <c r="I58" s="96"/>
      <c r="J5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9" t="s">
        <v>41</v>
      </c>
      <c r="B2" s="78"/>
      <c r="C2" s="248"/>
      <c r="D2" s="248"/>
      <c r="E2" s="248"/>
      <c r="F2" s="248"/>
      <c r="G2" s="249"/>
    </row>
    <row r="3" spans="1:7" ht="24.95" hidden="1" customHeight="1" x14ac:dyDescent="0.2">
      <c r="A3" s="79" t="s">
        <v>7</v>
      </c>
      <c r="B3" s="78"/>
      <c r="C3" s="248"/>
      <c r="D3" s="248"/>
      <c r="E3" s="248"/>
      <c r="F3" s="248"/>
      <c r="G3" s="249"/>
    </row>
    <row r="4" spans="1:7" ht="24.95" hidden="1" customHeight="1" x14ac:dyDescent="0.2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8"/>
  <sheetViews>
    <sheetView tabSelected="1" workbookViewId="0">
      <selection activeCell="E22" sqref="E2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2" t="s">
        <v>6</v>
      </c>
      <c r="B1" s="262"/>
      <c r="C1" s="262"/>
      <c r="D1" s="262"/>
      <c r="E1" s="262"/>
      <c r="F1" s="262"/>
      <c r="G1" s="262"/>
      <c r="AE1" t="s">
        <v>80</v>
      </c>
    </row>
    <row r="2" spans="1:60" ht="25.15" customHeight="1" x14ac:dyDescent="0.2">
      <c r="A2" s="146" t="s">
        <v>79</v>
      </c>
      <c r="B2" s="144"/>
      <c r="C2" s="263" t="s">
        <v>47</v>
      </c>
      <c r="D2" s="264"/>
      <c r="E2" s="264"/>
      <c r="F2" s="264"/>
      <c r="G2" s="265"/>
      <c r="AE2" t="s">
        <v>81</v>
      </c>
    </row>
    <row r="3" spans="1:60" ht="25.15" customHeight="1" x14ac:dyDescent="0.2">
      <c r="A3" s="147" t="s">
        <v>7</v>
      </c>
      <c r="B3" s="145"/>
      <c r="C3" s="266" t="s">
        <v>43</v>
      </c>
      <c r="D3" s="267"/>
      <c r="E3" s="267"/>
      <c r="F3" s="267"/>
      <c r="G3" s="268"/>
      <c r="AE3" t="s">
        <v>82</v>
      </c>
    </row>
    <row r="4" spans="1:60" ht="25.15" hidden="1" customHeight="1" x14ac:dyDescent="0.2">
      <c r="A4" s="147" t="s">
        <v>8</v>
      </c>
      <c r="B4" s="145"/>
      <c r="C4" s="266"/>
      <c r="D4" s="267"/>
      <c r="E4" s="267"/>
      <c r="F4" s="267"/>
      <c r="G4" s="268"/>
      <c r="AE4" t="s">
        <v>83</v>
      </c>
    </row>
    <row r="5" spans="1:60" hidden="1" x14ac:dyDescent="0.2">
      <c r="A5" s="148" t="s">
        <v>84</v>
      </c>
      <c r="B5" s="149"/>
      <c r="C5" s="150"/>
      <c r="D5" s="151"/>
      <c r="E5" s="151"/>
      <c r="F5" s="151"/>
      <c r="G5" s="152"/>
      <c r="AE5" t="s">
        <v>85</v>
      </c>
    </row>
    <row r="7" spans="1:60" ht="38.25" x14ac:dyDescent="0.2">
      <c r="A7" s="158" t="s">
        <v>86</v>
      </c>
      <c r="B7" s="159" t="s">
        <v>87</v>
      </c>
      <c r="C7" s="159" t="s">
        <v>88</v>
      </c>
      <c r="D7" s="158" t="s">
        <v>89</v>
      </c>
      <c r="E7" s="158" t="s">
        <v>90</v>
      </c>
      <c r="F7" s="153" t="s">
        <v>91</v>
      </c>
      <c r="G7" s="173" t="s">
        <v>28</v>
      </c>
      <c r="H7" s="174" t="s">
        <v>29</v>
      </c>
      <c r="I7" s="174" t="s">
        <v>92</v>
      </c>
      <c r="J7" s="174" t="s">
        <v>30</v>
      </c>
      <c r="K7" s="174" t="s">
        <v>93</v>
      </c>
      <c r="L7" s="174" t="s">
        <v>94</v>
      </c>
      <c r="M7" s="174" t="s">
        <v>95</v>
      </c>
      <c r="N7" s="174" t="s">
        <v>96</v>
      </c>
      <c r="O7" s="174" t="s">
        <v>97</v>
      </c>
      <c r="P7" s="174" t="s">
        <v>98</v>
      </c>
      <c r="Q7" s="174" t="s">
        <v>99</v>
      </c>
      <c r="R7" s="174" t="s">
        <v>100</v>
      </c>
      <c r="S7" s="174" t="s">
        <v>101</v>
      </c>
      <c r="T7" s="174" t="s">
        <v>102</v>
      </c>
      <c r="U7" s="161" t="s">
        <v>103</v>
      </c>
    </row>
    <row r="8" spans="1:60" x14ac:dyDescent="0.2">
      <c r="A8" s="175" t="s">
        <v>104</v>
      </c>
      <c r="B8" s="176" t="s">
        <v>67</v>
      </c>
      <c r="C8" s="177" t="s">
        <v>68</v>
      </c>
      <c r="D8" s="160"/>
      <c r="E8" s="178"/>
      <c r="F8" s="179"/>
      <c r="G8" s="179">
        <f>SUMIF(AE9:AE23,"&lt;&gt;NOR",G9:G23)</f>
        <v>0</v>
      </c>
      <c r="H8" s="179"/>
      <c r="I8" s="179">
        <f>SUM(I9:I23)</f>
        <v>0</v>
      </c>
      <c r="J8" s="179"/>
      <c r="K8" s="179">
        <f>SUM(K9:K23)</f>
        <v>0</v>
      </c>
      <c r="L8" s="179"/>
      <c r="M8" s="179">
        <f>SUM(M9:M23)</f>
        <v>0</v>
      </c>
      <c r="N8" s="160"/>
      <c r="O8" s="160">
        <f>SUM(O9:O23)</f>
        <v>1672.55384</v>
      </c>
      <c r="P8" s="160"/>
      <c r="Q8" s="160">
        <f>SUM(Q9:Q23)</f>
        <v>0</v>
      </c>
      <c r="R8" s="160"/>
      <c r="S8" s="160"/>
      <c r="T8" s="175"/>
      <c r="U8" s="160">
        <f>SUM(U9:U23)</f>
        <v>3290.1699999999996</v>
      </c>
      <c r="AE8" t="s">
        <v>105</v>
      </c>
    </row>
    <row r="9" spans="1:60" ht="22.5" outlineLevel="1" x14ac:dyDescent="0.2">
      <c r="A9" s="155">
        <v>1</v>
      </c>
      <c r="B9" s="162" t="s">
        <v>106</v>
      </c>
      <c r="C9" s="191" t="s">
        <v>107</v>
      </c>
      <c r="D9" s="164" t="s">
        <v>108</v>
      </c>
      <c r="E9" s="168">
        <v>222.7</v>
      </c>
      <c r="F9" s="170"/>
      <c r="G9" s="171">
        <f t="shared" ref="G9:G22" si="0">ROUND(E9*F9,2)</f>
        <v>0</v>
      </c>
      <c r="H9" s="170"/>
      <c r="I9" s="171">
        <f t="shared" ref="I9:I22" si="1">ROUND(E9*H9,2)</f>
        <v>0</v>
      </c>
      <c r="J9" s="170"/>
      <c r="K9" s="171">
        <f t="shared" ref="K9:K22" si="2">ROUND(E9*J9,2)</f>
        <v>0</v>
      </c>
      <c r="L9" s="171">
        <v>21</v>
      </c>
      <c r="M9" s="171">
        <f t="shared" ref="M9:M22" si="3">G9*(1+L9/100)</f>
        <v>0</v>
      </c>
      <c r="N9" s="164">
        <v>0</v>
      </c>
      <c r="O9" s="164">
        <f t="shared" ref="O9:O22" si="4">ROUND(E9*N9,5)</f>
        <v>0</v>
      </c>
      <c r="P9" s="164">
        <v>0</v>
      </c>
      <c r="Q9" s="164">
        <f t="shared" ref="Q9:Q22" si="5">ROUND(E9*P9,5)</f>
        <v>0</v>
      </c>
      <c r="R9" s="164"/>
      <c r="S9" s="164"/>
      <c r="T9" s="165">
        <v>1.556</v>
      </c>
      <c r="U9" s="164">
        <f t="shared" ref="U9:U22" si="6">ROUND(E9*T9,2)</f>
        <v>346.52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109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>
        <v>2</v>
      </c>
      <c r="B10" s="162" t="s">
        <v>110</v>
      </c>
      <c r="C10" s="191" t="s">
        <v>111</v>
      </c>
      <c r="D10" s="164" t="s">
        <v>108</v>
      </c>
      <c r="E10" s="168">
        <v>222.7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4">
        <v>0</v>
      </c>
      <c r="O10" s="164">
        <f t="shared" si="4"/>
        <v>0</v>
      </c>
      <c r="P10" s="164">
        <v>0</v>
      </c>
      <c r="Q10" s="164">
        <f t="shared" si="5"/>
        <v>0</v>
      </c>
      <c r="R10" s="164"/>
      <c r="S10" s="164"/>
      <c r="T10" s="165">
        <v>0.107</v>
      </c>
      <c r="U10" s="164">
        <f t="shared" si="6"/>
        <v>23.83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109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55">
        <v>3</v>
      </c>
      <c r="B11" s="162" t="s">
        <v>112</v>
      </c>
      <c r="C11" s="191" t="s">
        <v>113</v>
      </c>
      <c r="D11" s="164" t="s">
        <v>108</v>
      </c>
      <c r="E11" s="168">
        <v>1378.2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4">
        <v>0</v>
      </c>
      <c r="O11" s="164">
        <f t="shared" si="4"/>
        <v>0</v>
      </c>
      <c r="P11" s="164">
        <v>0</v>
      </c>
      <c r="Q11" s="164">
        <f t="shared" si="5"/>
        <v>0</v>
      </c>
      <c r="R11" s="164"/>
      <c r="S11" s="164"/>
      <c r="T11" s="165">
        <v>0.12</v>
      </c>
      <c r="U11" s="164">
        <f t="shared" si="6"/>
        <v>165.38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109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4</v>
      </c>
      <c r="B12" s="162" t="s">
        <v>114</v>
      </c>
      <c r="C12" s="191" t="s">
        <v>115</v>
      </c>
      <c r="D12" s="164" t="s">
        <v>108</v>
      </c>
      <c r="E12" s="168">
        <v>1378.2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4">
        <v>0</v>
      </c>
      <c r="O12" s="164">
        <f t="shared" si="4"/>
        <v>0</v>
      </c>
      <c r="P12" s="164">
        <v>0</v>
      </c>
      <c r="Q12" s="164">
        <f t="shared" si="5"/>
        <v>0</v>
      </c>
      <c r="R12" s="164"/>
      <c r="S12" s="164"/>
      <c r="T12" s="165">
        <v>8.4000000000000005E-2</v>
      </c>
      <c r="U12" s="164">
        <f t="shared" si="6"/>
        <v>115.77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109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>
        <v>5</v>
      </c>
      <c r="B13" s="162" t="s">
        <v>116</v>
      </c>
      <c r="C13" s="191" t="s">
        <v>117</v>
      </c>
      <c r="D13" s="164" t="s">
        <v>118</v>
      </c>
      <c r="E13" s="168">
        <v>2756.4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4">
        <v>9.8999999999999999E-4</v>
      </c>
      <c r="O13" s="164">
        <f t="shared" si="4"/>
        <v>2.7288399999999999</v>
      </c>
      <c r="P13" s="164">
        <v>0</v>
      </c>
      <c r="Q13" s="164">
        <f t="shared" si="5"/>
        <v>0</v>
      </c>
      <c r="R13" s="164"/>
      <c r="S13" s="164"/>
      <c r="T13" s="165">
        <v>0.23599999999999999</v>
      </c>
      <c r="U13" s="164">
        <f t="shared" si="6"/>
        <v>650.51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109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>
        <v>6</v>
      </c>
      <c r="B14" s="162" t="s">
        <v>119</v>
      </c>
      <c r="C14" s="191" t="s">
        <v>120</v>
      </c>
      <c r="D14" s="164" t="s">
        <v>118</v>
      </c>
      <c r="E14" s="168">
        <v>3161.2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4">
        <v>0</v>
      </c>
      <c r="O14" s="164">
        <f t="shared" si="4"/>
        <v>0</v>
      </c>
      <c r="P14" s="164">
        <v>0</v>
      </c>
      <c r="Q14" s="164">
        <f t="shared" si="5"/>
        <v>0</v>
      </c>
      <c r="R14" s="164"/>
      <c r="S14" s="164"/>
      <c r="T14" s="165">
        <v>7.0000000000000007E-2</v>
      </c>
      <c r="U14" s="164">
        <f t="shared" si="6"/>
        <v>221.28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109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7</v>
      </c>
      <c r="B15" s="162" t="s">
        <v>121</v>
      </c>
      <c r="C15" s="191" t="s">
        <v>122</v>
      </c>
      <c r="D15" s="164" t="s">
        <v>108</v>
      </c>
      <c r="E15" s="168">
        <v>1600.9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4">
        <v>0</v>
      </c>
      <c r="O15" s="164">
        <f t="shared" si="4"/>
        <v>0</v>
      </c>
      <c r="P15" s="164">
        <v>0</v>
      </c>
      <c r="Q15" s="164">
        <f t="shared" si="5"/>
        <v>0</v>
      </c>
      <c r="R15" s="164"/>
      <c r="S15" s="164"/>
      <c r="T15" s="165">
        <v>0.34499999999999997</v>
      </c>
      <c r="U15" s="164">
        <f t="shared" si="6"/>
        <v>552.30999999999995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109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8</v>
      </c>
      <c r="B16" s="162" t="s">
        <v>123</v>
      </c>
      <c r="C16" s="191" t="s">
        <v>124</v>
      </c>
      <c r="D16" s="164" t="s">
        <v>108</v>
      </c>
      <c r="E16" s="168">
        <v>1600.9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4">
        <v>0</v>
      </c>
      <c r="O16" s="164">
        <f t="shared" si="4"/>
        <v>0</v>
      </c>
      <c r="P16" s="164">
        <v>0</v>
      </c>
      <c r="Q16" s="164">
        <f t="shared" si="5"/>
        <v>0</v>
      </c>
      <c r="R16" s="164"/>
      <c r="S16" s="164"/>
      <c r="T16" s="165">
        <v>7.3999999999999996E-2</v>
      </c>
      <c r="U16" s="164">
        <f t="shared" si="6"/>
        <v>118.47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109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55">
        <v>9</v>
      </c>
      <c r="B17" s="162" t="s">
        <v>125</v>
      </c>
      <c r="C17" s="191" t="s">
        <v>126</v>
      </c>
      <c r="D17" s="164" t="s">
        <v>108</v>
      </c>
      <c r="E17" s="168">
        <v>754.5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4">
        <v>0</v>
      </c>
      <c r="O17" s="164">
        <f t="shared" si="4"/>
        <v>0</v>
      </c>
      <c r="P17" s="164">
        <v>0</v>
      </c>
      <c r="Q17" s="164">
        <f t="shared" si="5"/>
        <v>0</v>
      </c>
      <c r="R17" s="164"/>
      <c r="S17" s="164"/>
      <c r="T17" s="165">
        <v>5.1999999999999998E-3</v>
      </c>
      <c r="U17" s="164">
        <f t="shared" si="6"/>
        <v>3.92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109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10</v>
      </c>
      <c r="B18" s="162" t="s">
        <v>127</v>
      </c>
      <c r="C18" s="191" t="s">
        <v>128</v>
      </c>
      <c r="D18" s="164" t="s">
        <v>108</v>
      </c>
      <c r="E18" s="168">
        <v>754.5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4">
        <v>0</v>
      </c>
      <c r="O18" s="164">
        <f t="shared" si="4"/>
        <v>0</v>
      </c>
      <c r="P18" s="164">
        <v>0</v>
      </c>
      <c r="Q18" s="164">
        <f t="shared" si="5"/>
        <v>0</v>
      </c>
      <c r="R18" s="164"/>
      <c r="S18" s="164"/>
      <c r="T18" s="165">
        <v>3.1E-2</v>
      </c>
      <c r="U18" s="164">
        <f t="shared" si="6"/>
        <v>23.39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109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>
        <v>11</v>
      </c>
      <c r="B19" s="162" t="s">
        <v>129</v>
      </c>
      <c r="C19" s="191" t="s">
        <v>130</v>
      </c>
      <c r="D19" s="164" t="s">
        <v>108</v>
      </c>
      <c r="E19" s="168">
        <v>754.5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4">
        <v>0</v>
      </c>
      <c r="O19" s="164">
        <f t="shared" si="4"/>
        <v>0</v>
      </c>
      <c r="P19" s="164">
        <v>0</v>
      </c>
      <c r="Q19" s="164">
        <f t="shared" si="5"/>
        <v>0</v>
      </c>
      <c r="R19" s="164"/>
      <c r="S19" s="164"/>
      <c r="T19" s="165">
        <v>0</v>
      </c>
      <c r="U19" s="164">
        <f t="shared" si="6"/>
        <v>0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109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2.5" outlineLevel="1" x14ac:dyDescent="0.2">
      <c r="A20" s="155">
        <v>12</v>
      </c>
      <c r="B20" s="162" t="s">
        <v>131</v>
      </c>
      <c r="C20" s="191" t="s">
        <v>132</v>
      </c>
      <c r="D20" s="164" t="s">
        <v>108</v>
      </c>
      <c r="E20" s="168">
        <v>441.8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4">
        <v>1.67</v>
      </c>
      <c r="O20" s="164">
        <f t="shared" si="4"/>
        <v>737.80600000000004</v>
      </c>
      <c r="P20" s="164">
        <v>0</v>
      </c>
      <c r="Q20" s="164">
        <f t="shared" si="5"/>
        <v>0</v>
      </c>
      <c r="R20" s="164"/>
      <c r="S20" s="164"/>
      <c r="T20" s="165">
        <v>0.21299999999999999</v>
      </c>
      <c r="U20" s="164">
        <f t="shared" si="6"/>
        <v>94.1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133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13</v>
      </c>
      <c r="B21" s="162" t="s">
        <v>134</v>
      </c>
      <c r="C21" s="191" t="s">
        <v>135</v>
      </c>
      <c r="D21" s="164" t="s">
        <v>108</v>
      </c>
      <c r="E21" s="168">
        <v>161.69999999999999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4">
        <v>1.67</v>
      </c>
      <c r="O21" s="164">
        <f t="shared" si="4"/>
        <v>270.03899999999999</v>
      </c>
      <c r="P21" s="164">
        <v>0</v>
      </c>
      <c r="Q21" s="164">
        <f t="shared" si="5"/>
        <v>0</v>
      </c>
      <c r="R21" s="164"/>
      <c r="S21" s="164"/>
      <c r="T21" s="165">
        <v>2.206</v>
      </c>
      <c r="U21" s="164">
        <f t="shared" si="6"/>
        <v>356.71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133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55">
        <v>14</v>
      </c>
      <c r="B22" s="162" t="s">
        <v>136</v>
      </c>
      <c r="C22" s="191" t="s">
        <v>137</v>
      </c>
      <c r="D22" s="164" t="s">
        <v>108</v>
      </c>
      <c r="E22" s="168">
        <v>389.4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21</v>
      </c>
      <c r="M22" s="171">
        <f t="shared" si="3"/>
        <v>0</v>
      </c>
      <c r="N22" s="164">
        <v>1.7</v>
      </c>
      <c r="O22" s="164">
        <f t="shared" si="4"/>
        <v>661.98</v>
      </c>
      <c r="P22" s="164">
        <v>0</v>
      </c>
      <c r="Q22" s="164">
        <f t="shared" si="5"/>
        <v>0</v>
      </c>
      <c r="R22" s="164"/>
      <c r="S22" s="164"/>
      <c r="T22" s="165">
        <v>1.587</v>
      </c>
      <c r="U22" s="164">
        <f t="shared" si="6"/>
        <v>617.98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109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/>
      <c r="B23" s="162"/>
      <c r="C23" s="269" t="s">
        <v>138</v>
      </c>
      <c r="D23" s="270"/>
      <c r="E23" s="271"/>
      <c r="F23" s="272"/>
      <c r="G23" s="273"/>
      <c r="H23" s="171"/>
      <c r="I23" s="171"/>
      <c r="J23" s="171"/>
      <c r="K23" s="171"/>
      <c r="L23" s="171"/>
      <c r="M23" s="171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139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7" t="str">
        <f>C23</f>
        <v>Odečtena kubatura potrubí</v>
      </c>
      <c r="BB23" s="154"/>
      <c r="BC23" s="154"/>
      <c r="BD23" s="154"/>
      <c r="BE23" s="154"/>
      <c r="BF23" s="154"/>
      <c r="BG23" s="154"/>
      <c r="BH23" s="154"/>
    </row>
    <row r="24" spans="1:60" x14ac:dyDescent="0.2">
      <c r="A24" s="284"/>
      <c r="B24" s="285"/>
      <c r="C24" s="286"/>
      <c r="D24" s="287"/>
      <c r="E24" s="288"/>
      <c r="F24" s="289"/>
      <c r="G24" s="289"/>
      <c r="H24" s="289"/>
      <c r="I24" s="289"/>
      <c r="J24" s="289"/>
      <c r="K24" s="289"/>
      <c r="L24" s="289"/>
      <c r="M24" s="289"/>
      <c r="N24" s="287"/>
      <c r="O24" s="287"/>
      <c r="P24" s="287"/>
      <c r="Q24" s="287"/>
      <c r="R24" s="283"/>
      <c r="S24" s="166"/>
      <c r="T24" s="167"/>
      <c r="U24" s="166">
        <f>SUM(U25:U25)</f>
        <v>0</v>
      </c>
      <c r="AE24" t="s">
        <v>105</v>
      </c>
    </row>
    <row r="25" spans="1:60" outlineLevel="1" x14ac:dyDescent="0.2">
      <c r="A25" s="276"/>
      <c r="B25" s="277"/>
      <c r="C25" s="278"/>
      <c r="D25" s="279"/>
      <c r="E25" s="280"/>
      <c r="F25" s="281"/>
      <c r="G25" s="282"/>
      <c r="H25" s="281"/>
      <c r="I25" s="282"/>
      <c r="J25" s="281"/>
      <c r="K25" s="282"/>
      <c r="L25" s="282"/>
      <c r="M25" s="282"/>
      <c r="N25" s="279"/>
      <c r="O25" s="279"/>
      <c r="P25" s="279"/>
      <c r="Q25" s="279"/>
      <c r="R25" s="164"/>
      <c r="S25" s="164"/>
      <c r="T25" s="165">
        <v>0.125</v>
      </c>
      <c r="U25" s="164">
        <f>ROUND(E25*T25,2)</f>
        <v>0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109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x14ac:dyDescent="0.2">
      <c r="A26" s="156" t="s">
        <v>104</v>
      </c>
      <c r="B26" s="163" t="s">
        <v>71</v>
      </c>
      <c r="C26" s="192" t="s">
        <v>72</v>
      </c>
      <c r="D26" s="166"/>
      <c r="E26" s="169"/>
      <c r="F26" s="172"/>
      <c r="G26" s="172">
        <f>SUMIF(AE27:AE27,"&lt;&gt;NOR",G27:G27)</f>
        <v>0</v>
      </c>
      <c r="H26" s="172"/>
      <c r="I26" s="172">
        <f>SUM(I27:I27)</f>
        <v>0</v>
      </c>
      <c r="J26" s="172"/>
      <c r="K26" s="172">
        <f>SUM(K27:K27)</f>
        <v>0</v>
      </c>
      <c r="L26" s="172"/>
      <c r="M26" s="172">
        <f>SUM(M27:M27)</f>
        <v>0</v>
      </c>
      <c r="N26" s="166"/>
      <c r="O26" s="166">
        <f>SUM(O27:O27)</f>
        <v>161.09360000000001</v>
      </c>
      <c r="P26" s="166"/>
      <c r="Q26" s="166">
        <f>SUM(Q27:Q27)</f>
        <v>0</v>
      </c>
      <c r="R26" s="166"/>
      <c r="S26" s="166"/>
      <c r="T26" s="167"/>
      <c r="U26" s="166">
        <f>SUM(U27:U27)</f>
        <v>144.41</v>
      </c>
      <c r="AE26" t="s">
        <v>105</v>
      </c>
    </row>
    <row r="27" spans="1:60" ht="22.5" outlineLevel="1" x14ac:dyDescent="0.2">
      <c r="A27" s="155">
        <v>16</v>
      </c>
      <c r="B27" s="162" t="s">
        <v>141</v>
      </c>
      <c r="C27" s="191" t="s">
        <v>142</v>
      </c>
      <c r="D27" s="164" t="s">
        <v>108</v>
      </c>
      <c r="E27" s="168">
        <v>85.2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4">
        <v>1.8907700000000001</v>
      </c>
      <c r="O27" s="164">
        <f>ROUND(E27*N27,5)</f>
        <v>161.09360000000001</v>
      </c>
      <c r="P27" s="164">
        <v>0</v>
      </c>
      <c r="Q27" s="164">
        <f>ROUND(E27*P27,5)</f>
        <v>0</v>
      </c>
      <c r="R27" s="164"/>
      <c r="S27" s="164"/>
      <c r="T27" s="165">
        <v>1.6950000000000001</v>
      </c>
      <c r="U27" s="164">
        <f>ROUND(E27*T27,2)</f>
        <v>144.41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109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56" t="s">
        <v>104</v>
      </c>
      <c r="B28" s="163" t="s">
        <v>73</v>
      </c>
      <c r="C28" s="192" t="s">
        <v>74</v>
      </c>
      <c r="D28" s="166"/>
      <c r="E28" s="169"/>
      <c r="F28" s="172"/>
      <c r="G28" s="172">
        <f>SUMIF(AE29:AE82,"&lt;&gt;NOR",G29:G82)</f>
        <v>0</v>
      </c>
      <c r="H28" s="172"/>
      <c r="I28" s="172">
        <f>SUM(I29:I82)</f>
        <v>0</v>
      </c>
      <c r="J28" s="172"/>
      <c r="K28" s="172">
        <f>SUM(K29:K82)</f>
        <v>0</v>
      </c>
      <c r="L28" s="172"/>
      <c r="M28" s="172">
        <f>SUM(M29:M82)</f>
        <v>0</v>
      </c>
      <c r="N28" s="166"/>
      <c r="O28" s="166">
        <f>SUM(O29:O82)</f>
        <v>72.62727000000001</v>
      </c>
      <c r="P28" s="166"/>
      <c r="Q28" s="166">
        <f>SUM(Q29:Q82)</f>
        <v>0</v>
      </c>
      <c r="R28" s="166"/>
      <c r="S28" s="166"/>
      <c r="T28" s="167"/>
      <c r="U28" s="166">
        <f>SUM(U29:U82)</f>
        <v>1143.8499999999997</v>
      </c>
      <c r="AE28" t="s">
        <v>105</v>
      </c>
    </row>
    <row r="29" spans="1:60" outlineLevel="1" x14ac:dyDescent="0.2">
      <c r="A29" s="155">
        <v>17</v>
      </c>
      <c r="B29" s="162" t="s">
        <v>143</v>
      </c>
      <c r="C29" s="191" t="s">
        <v>144</v>
      </c>
      <c r="D29" s="164" t="s">
        <v>140</v>
      </c>
      <c r="E29" s="168">
        <v>320</v>
      </c>
      <c r="F29" s="170"/>
      <c r="G29" s="171">
        <f t="shared" ref="G29:G60" si="7">ROUND(E29*F29,2)</f>
        <v>0</v>
      </c>
      <c r="H29" s="170"/>
      <c r="I29" s="171">
        <f t="shared" ref="I29:I60" si="8">ROUND(E29*H29,2)</f>
        <v>0</v>
      </c>
      <c r="J29" s="170"/>
      <c r="K29" s="171">
        <f t="shared" ref="K29:K60" si="9">ROUND(E29*J29,2)</f>
        <v>0</v>
      </c>
      <c r="L29" s="171">
        <v>21</v>
      </c>
      <c r="M29" s="171">
        <f t="shared" ref="M29:M60" si="10">G29*(1+L29/100)</f>
        <v>0</v>
      </c>
      <c r="N29" s="164">
        <v>0</v>
      </c>
      <c r="O29" s="164">
        <f t="shared" ref="O29:O60" si="11">ROUND(E29*N29,5)</f>
        <v>0</v>
      </c>
      <c r="P29" s="164">
        <v>0</v>
      </c>
      <c r="Q29" s="164">
        <f t="shared" ref="Q29:Q60" si="12">ROUND(E29*P29,5)</f>
        <v>0</v>
      </c>
      <c r="R29" s="164"/>
      <c r="S29" s="164"/>
      <c r="T29" s="165">
        <v>6.6000000000000003E-2</v>
      </c>
      <c r="U29" s="164">
        <f t="shared" ref="U29:U60" si="13">ROUND(E29*T29,2)</f>
        <v>21.12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109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18</v>
      </c>
      <c r="B30" s="162" t="s">
        <v>145</v>
      </c>
      <c r="C30" s="191" t="s">
        <v>146</v>
      </c>
      <c r="D30" s="164" t="s">
        <v>147</v>
      </c>
      <c r="E30" s="168">
        <v>10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64">
        <v>4.1999999999999997E-3</v>
      </c>
      <c r="O30" s="164">
        <f t="shared" si="11"/>
        <v>4.2000000000000003E-2</v>
      </c>
      <c r="P30" s="164">
        <v>0</v>
      </c>
      <c r="Q30" s="164">
        <f t="shared" si="12"/>
        <v>0</v>
      </c>
      <c r="R30" s="164"/>
      <c r="S30" s="164"/>
      <c r="T30" s="165">
        <v>0</v>
      </c>
      <c r="U30" s="164">
        <f t="shared" si="13"/>
        <v>0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148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19</v>
      </c>
      <c r="B31" s="162" t="s">
        <v>149</v>
      </c>
      <c r="C31" s="191" t="s">
        <v>150</v>
      </c>
      <c r="D31" s="164" t="s">
        <v>147</v>
      </c>
      <c r="E31" s="168">
        <v>23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64">
        <v>1.8E-3</v>
      </c>
      <c r="O31" s="164">
        <f t="shared" si="11"/>
        <v>4.1399999999999999E-2</v>
      </c>
      <c r="P31" s="164">
        <v>0</v>
      </c>
      <c r="Q31" s="164">
        <f t="shared" si="12"/>
        <v>0</v>
      </c>
      <c r="R31" s="164"/>
      <c r="S31" s="164"/>
      <c r="T31" s="165">
        <v>0</v>
      </c>
      <c r="U31" s="164">
        <f t="shared" si="13"/>
        <v>0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148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20</v>
      </c>
      <c r="B32" s="162" t="s">
        <v>151</v>
      </c>
      <c r="C32" s="191" t="s">
        <v>152</v>
      </c>
      <c r="D32" s="164" t="s">
        <v>147</v>
      </c>
      <c r="E32" s="168">
        <v>287</v>
      </c>
      <c r="F32" s="170"/>
      <c r="G32" s="171">
        <f t="shared" si="7"/>
        <v>0</v>
      </c>
      <c r="H32" s="170"/>
      <c r="I32" s="171">
        <f t="shared" si="8"/>
        <v>0</v>
      </c>
      <c r="J32" s="170"/>
      <c r="K32" s="171">
        <f t="shared" si="9"/>
        <v>0</v>
      </c>
      <c r="L32" s="171">
        <v>21</v>
      </c>
      <c r="M32" s="171">
        <f t="shared" si="10"/>
        <v>0</v>
      </c>
      <c r="N32" s="164">
        <v>3.5999999999999999E-3</v>
      </c>
      <c r="O32" s="164">
        <f t="shared" si="11"/>
        <v>1.0331999999999999</v>
      </c>
      <c r="P32" s="164">
        <v>0</v>
      </c>
      <c r="Q32" s="164">
        <f t="shared" si="12"/>
        <v>0</v>
      </c>
      <c r="R32" s="164"/>
      <c r="S32" s="164"/>
      <c r="T32" s="165">
        <v>0</v>
      </c>
      <c r="U32" s="164">
        <f t="shared" si="13"/>
        <v>0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148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>
        <v>21</v>
      </c>
      <c r="B33" s="162" t="s">
        <v>153</v>
      </c>
      <c r="C33" s="191" t="s">
        <v>154</v>
      </c>
      <c r="D33" s="164" t="s">
        <v>140</v>
      </c>
      <c r="E33" s="168">
        <v>311</v>
      </c>
      <c r="F33" s="170"/>
      <c r="G33" s="171">
        <f t="shared" si="7"/>
        <v>0</v>
      </c>
      <c r="H33" s="170"/>
      <c r="I33" s="171">
        <f t="shared" si="8"/>
        <v>0</v>
      </c>
      <c r="J33" s="170"/>
      <c r="K33" s="171">
        <f t="shared" si="9"/>
        <v>0</v>
      </c>
      <c r="L33" s="171">
        <v>21</v>
      </c>
      <c r="M33" s="171">
        <f t="shared" si="10"/>
        <v>0</v>
      </c>
      <c r="N33" s="164">
        <v>1.0000000000000001E-5</v>
      </c>
      <c r="O33" s="164">
        <f t="shared" si="11"/>
        <v>3.1099999999999999E-3</v>
      </c>
      <c r="P33" s="164">
        <v>0</v>
      </c>
      <c r="Q33" s="164">
        <f t="shared" si="12"/>
        <v>0</v>
      </c>
      <c r="R33" s="164"/>
      <c r="S33" s="164"/>
      <c r="T33" s="165">
        <v>0.08</v>
      </c>
      <c r="U33" s="164">
        <f t="shared" si="13"/>
        <v>24.88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109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22</v>
      </c>
      <c r="B34" s="162" t="s">
        <v>155</v>
      </c>
      <c r="C34" s="191" t="s">
        <v>156</v>
      </c>
      <c r="D34" s="164" t="s">
        <v>147</v>
      </c>
      <c r="E34" s="168">
        <v>31</v>
      </c>
      <c r="F34" s="170"/>
      <c r="G34" s="171">
        <f t="shared" si="7"/>
        <v>0</v>
      </c>
      <c r="H34" s="170"/>
      <c r="I34" s="171">
        <f t="shared" si="8"/>
        <v>0</v>
      </c>
      <c r="J34" s="170"/>
      <c r="K34" s="171">
        <f t="shared" si="9"/>
        <v>0</v>
      </c>
      <c r="L34" s="171">
        <v>21</v>
      </c>
      <c r="M34" s="171">
        <f t="shared" si="10"/>
        <v>0</v>
      </c>
      <c r="N34" s="164">
        <v>4.5999999999999999E-3</v>
      </c>
      <c r="O34" s="164">
        <f t="shared" si="11"/>
        <v>0.1426</v>
      </c>
      <c r="P34" s="164">
        <v>0</v>
      </c>
      <c r="Q34" s="164">
        <f t="shared" si="12"/>
        <v>0</v>
      </c>
      <c r="R34" s="164"/>
      <c r="S34" s="164"/>
      <c r="T34" s="165">
        <v>0</v>
      </c>
      <c r="U34" s="164">
        <f t="shared" si="13"/>
        <v>0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148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>
        <v>23</v>
      </c>
      <c r="B35" s="162" t="s">
        <v>157</v>
      </c>
      <c r="C35" s="191" t="s">
        <v>158</v>
      </c>
      <c r="D35" s="164" t="s">
        <v>147</v>
      </c>
      <c r="E35" s="168">
        <v>280</v>
      </c>
      <c r="F35" s="170"/>
      <c r="G35" s="171">
        <f t="shared" si="7"/>
        <v>0</v>
      </c>
      <c r="H35" s="170"/>
      <c r="I35" s="171">
        <f t="shared" si="8"/>
        <v>0</v>
      </c>
      <c r="J35" s="170"/>
      <c r="K35" s="171">
        <f t="shared" si="9"/>
        <v>0</v>
      </c>
      <c r="L35" s="171">
        <v>21</v>
      </c>
      <c r="M35" s="171">
        <f t="shared" si="10"/>
        <v>0</v>
      </c>
      <c r="N35" s="164">
        <v>5.1000000000000004E-3</v>
      </c>
      <c r="O35" s="164">
        <f t="shared" si="11"/>
        <v>1.4279999999999999</v>
      </c>
      <c r="P35" s="164">
        <v>0</v>
      </c>
      <c r="Q35" s="164">
        <f t="shared" si="12"/>
        <v>0</v>
      </c>
      <c r="R35" s="164"/>
      <c r="S35" s="164"/>
      <c r="T35" s="165">
        <v>0</v>
      </c>
      <c r="U35" s="164">
        <f t="shared" si="13"/>
        <v>0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148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24</v>
      </c>
      <c r="B36" s="162" t="s">
        <v>159</v>
      </c>
      <c r="C36" s="191" t="s">
        <v>160</v>
      </c>
      <c r="D36" s="164" t="s">
        <v>140</v>
      </c>
      <c r="E36" s="168">
        <v>153</v>
      </c>
      <c r="F36" s="170"/>
      <c r="G36" s="171">
        <f t="shared" si="7"/>
        <v>0</v>
      </c>
      <c r="H36" s="170"/>
      <c r="I36" s="171">
        <f t="shared" si="8"/>
        <v>0</v>
      </c>
      <c r="J36" s="170"/>
      <c r="K36" s="171">
        <f t="shared" si="9"/>
        <v>0</v>
      </c>
      <c r="L36" s="171">
        <v>21</v>
      </c>
      <c r="M36" s="171">
        <f t="shared" si="10"/>
        <v>0</v>
      </c>
      <c r="N36" s="164">
        <v>1.0000000000000001E-5</v>
      </c>
      <c r="O36" s="164">
        <f t="shared" si="11"/>
        <v>1.5299999999999999E-3</v>
      </c>
      <c r="P36" s="164">
        <v>0</v>
      </c>
      <c r="Q36" s="164">
        <f t="shared" si="12"/>
        <v>0</v>
      </c>
      <c r="R36" s="164"/>
      <c r="S36" s="164"/>
      <c r="T36" s="165">
        <v>9.7000000000000003E-2</v>
      </c>
      <c r="U36" s="164">
        <f t="shared" si="13"/>
        <v>14.84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109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>
        <v>25</v>
      </c>
      <c r="B37" s="162" t="s">
        <v>161</v>
      </c>
      <c r="C37" s="191" t="s">
        <v>162</v>
      </c>
      <c r="D37" s="164" t="s">
        <v>147</v>
      </c>
      <c r="E37" s="168">
        <v>132</v>
      </c>
      <c r="F37" s="170"/>
      <c r="G37" s="171">
        <f t="shared" si="7"/>
        <v>0</v>
      </c>
      <c r="H37" s="170"/>
      <c r="I37" s="171">
        <f t="shared" si="8"/>
        <v>0</v>
      </c>
      <c r="J37" s="170"/>
      <c r="K37" s="171">
        <f t="shared" si="9"/>
        <v>0</v>
      </c>
      <c r="L37" s="171">
        <v>21</v>
      </c>
      <c r="M37" s="171">
        <f t="shared" si="10"/>
        <v>0</v>
      </c>
      <c r="N37" s="164">
        <v>8.0000000000000002E-3</v>
      </c>
      <c r="O37" s="164">
        <f t="shared" si="11"/>
        <v>1.056</v>
      </c>
      <c r="P37" s="164">
        <v>0</v>
      </c>
      <c r="Q37" s="164">
        <f t="shared" si="12"/>
        <v>0</v>
      </c>
      <c r="R37" s="164"/>
      <c r="S37" s="164"/>
      <c r="T37" s="165">
        <v>0</v>
      </c>
      <c r="U37" s="164">
        <f t="shared" si="13"/>
        <v>0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148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>
        <v>26</v>
      </c>
      <c r="B38" s="162" t="s">
        <v>163</v>
      </c>
      <c r="C38" s="191" t="s">
        <v>164</v>
      </c>
      <c r="D38" s="164" t="s">
        <v>147</v>
      </c>
      <c r="E38" s="168">
        <v>21</v>
      </c>
      <c r="F38" s="170"/>
      <c r="G38" s="171">
        <f t="shared" si="7"/>
        <v>0</v>
      </c>
      <c r="H38" s="170"/>
      <c r="I38" s="171">
        <f t="shared" si="8"/>
        <v>0</v>
      </c>
      <c r="J38" s="170"/>
      <c r="K38" s="171">
        <f t="shared" si="9"/>
        <v>0</v>
      </c>
      <c r="L38" s="171">
        <v>21</v>
      </c>
      <c r="M38" s="171">
        <f t="shared" si="10"/>
        <v>0</v>
      </c>
      <c r="N38" s="164">
        <v>1.2699999999999999E-2</v>
      </c>
      <c r="O38" s="164">
        <f t="shared" si="11"/>
        <v>0.26669999999999999</v>
      </c>
      <c r="P38" s="164">
        <v>0</v>
      </c>
      <c r="Q38" s="164">
        <f t="shared" si="12"/>
        <v>0</v>
      </c>
      <c r="R38" s="164"/>
      <c r="S38" s="164"/>
      <c r="T38" s="165">
        <v>0</v>
      </c>
      <c r="U38" s="164">
        <f t="shared" si="13"/>
        <v>0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148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>
        <v>27</v>
      </c>
      <c r="B39" s="162" t="s">
        <v>165</v>
      </c>
      <c r="C39" s="191" t="s">
        <v>166</v>
      </c>
      <c r="D39" s="164" t="s">
        <v>140</v>
      </c>
      <c r="E39" s="168">
        <v>41</v>
      </c>
      <c r="F39" s="170"/>
      <c r="G39" s="171">
        <f t="shared" si="7"/>
        <v>0</v>
      </c>
      <c r="H39" s="170"/>
      <c r="I39" s="171">
        <f t="shared" si="8"/>
        <v>0</v>
      </c>
      <c r="J39" s="170"/>
      <c r="K39" s="171">
        <f t="shared" si="9"/>
        <v>0</v>
      </c>
      <c r="L39" s="171">
        <v>21</v>
      </c>
      <c r="M39" s="171">
        <f t="shared" si="10"/>
        <v>0</v>
      </c>
      <c r="N39" s="164">
        <v>1.0000000000000001E-5</v>
      </c>
      <c r="O39" s="164">
        <f t="shared" si="11"/>
        <v>4.0999999999999999E-4</v>
      </c>
      <c r="P39" s="164">
        <v>0</v>
      </c>
      <c r="Q39" s="164">
        <f t="shared" si="12"/>
        <v>0</v>
      </c>
      <c r="R39" s="164"/>
      <c r="S39" s="164"/>
      <c r="T39" s="165">
        <v>0.14499999999999999</v>
      </c>
      <c r="U39" s="164">
        <f t="shared" si="13"/>
        <v>5.95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109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>
        <v>28</v>
      </c>
      <c r="B40" s="162" t="s">
        <v>167</v>
      </c>
      <c r="C40" s="191" t="s">
        <v>168</v>
      </c>
      <c r="D40" s="164" t="s">
        <v>147</v>
      </c>
      <c r="E40" s="168">
        <v>41</v>
      </c>
      <c r="F40" s="170"/>
      <c r="G40" s="171">
        <f t="shared" si="7"/>
        <v>0</v>
      </c>
      <c r="H40" s="170"/>
      <c r="I40" s="171">
        <f t="shared" si="8"/>
        <v>0</v>
      </c>
      <c r="J40" s="170"/>
      <c r="K40" s="171">
        <f t="shared" si="9"/>
        <v>0</v>
      </c>
      <c r="L40" s="171">
        <v>21</v>
      </c>
      <c r="M40" s="171">
        <f t="shared" si="10"/>
        <v>0</v>
      </c>
      <c r="N40" s="164">
        <v>2.0400000000000001E-2</v>
      </c>
      <c r="O40" s="164">
        <f t="shared" si="11"/>
        <v>0.83640000000000003</v>
      </c>
      <c r="P40" s="164">
        <v>0</v>
      </c>
      <c r="Q40" s="164">
        <f t="shared" si="12"/>
        <v>0</v>
      </c>
      <c r="R40" s="164"/>
      <c r="S40" s="164"/>
      <c r="T40" s="165">
        <v>0</v>
      </c>
      <c r="U40" s="164">
        <f t="shared" si="13"/>
        <v>0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148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29</v>
      </c>
      <c r="B41" s="162" t="s">
        <v>169</v>
      </c>
      <c r="C41" s="191" t="s">
        <v>170</v>
      </c>
      <c r="D41" s="164" t="s">
        <v>147</v>
      </c>
      <c r="E41" s="168">
        <v>20</v>
      </c>
      <c r="F41" s="170"/>
      <c r="G41" s="171">
        <f t="shared" si="7"/>
        <v>0</v>
      </c>
      <c r="H41" s="170"/>
      <c r="I41" s="171">
        <f t="shared" si="8"/>
        <v>0</v>
      </c>
      <c r="J41" s="170"/>
      <c r="K41" s="171">
        <f t="shared" si="9"/>
        <v>0</v>
      </c>
      <c r="L41" s="171">
        <v>21</v>
      </c>
      <c r="M41" s="171">
        <f t="shared" si="10"/>
        <v>0</v>
      </c>
      <c r="N41" s="164">
        <v>3.0000000000000001E-5</v>
      </c>
      <c r="O41" s="164">
        <f t="shared" si="11"/>
        <v>5.9999999999999995E-4</v>
      </c>
      <c r="P41" s="164">
        <v>0</v>
      </c>
      <c r="Q41" s="164">
        <f t="shared" si="12"/>
        <v>0</v>
      </c>
      <c r="R41" s="164"/>
      <c r="S41" s="164"/>
      <c r="T41" s="165">
        <v>0.33</v>
      </c>
      <c r="U41" s="164">
        <f t="shared" si="13"/>
        <v>6.6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109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30</v>
      </c>
      <c r="B42" s="162" t="s">
        <v>171</v>
      </c>
      <c r="C42" s="191" t="s">
        <v>172</v>
      </c>
      <c r="D42" s="164" t="s">
        <v>147</v>
      </c>
      <c r="E42" s="168">
        <v>20</v>
      </c>
      <c r="F42" s="170"/>
      <c r="G42" s="171">
        <f t="shared" si="7"/>
        <v>0</v>
      </c>
      <c r="H42" s="170"/>
      <c r="I42" s="171">
        <f t="shared" si="8"/>
        <v>0</v>
      </c>
      <c r="J42" s="170"/>
      <c r="K42" s="171">
        <f t="shared" si="9"/>
        <v>0</v>
      </c>
      <c r="L42" s="171">
        <v>21</v>
      </c>
      <c r="M42" s="171">
        <f t="shared" si="10"/>
        <v>0</v>
      </c>
      <c r="N42" s="164">
        <v>2.0999999999999999E-3</v>
      </c>
      <c r="O42" s="164">
        <f t="shared" si="11"/>
        <v>4.2000000000000003E-2</v>
      </c>
      <c r="P42" s="164">
        <v>0</v>
      </c>
      <c r="Q42" s="164">
        <f t="shared" si="12"/>
        <v>0</v>
      </c>
      <c r="R42" s="164"/>
      <c r="S42" s="164"/>
      <c r="T42" s="165">
        <v>0</v>
      </c>
      <c r="U42" s="164">
        <f t="shared" si="13"/>
        <v>0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148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31</v>
      </c>
      <c r="B43" s="162" t="s">
        <v>173</v>
      </c>
      <c r="C43" s="191" t="s">
        <v>174</v>
      </c>
      <c r="D43" s="164" t="s">
        <v>147</v>
      </c>
      <c r="E43" s="168">
        <v>8</v>
      </c>
      <c r="F43" s="170"/>
      <c r="G43" s="171">
        <f t="shared" si="7"/>
        <v>0</v>
      </c>
      <c r="H43" s="170"/>
      <c r="I43" s="171">
        <f t="shared" si="8"/>
        <v>0</v>
      </c>
      <c r="J43" s="170"/>
      <c r="K43" s="171">
        <f t="shared" si="9"/>
        <v>0</v>
      </c>
      <c r="L43" s="171">
        <v>21</v>
      </c>
      <c r="M43" s="171">
        <f t="shared" si="10"/>
        <v>0</v>
      </c>
      <c r="N43" s="164">
        <v>5.0000000000000002E-5</v>
      </c>
      <c r="O43" s="164">
        <f t="shared" si="11"/>
        <v>4.0000000000000002E-4</v>
      </c>
      <c r="P43" s="164">
        <v>0</v>
      </c>
      <c r="Q43" s="164">
        <f t="shared" si="12"/>
        <v>0</v>
      </c>
      <c r="R43" s="164"/>
      <c r="S43" s="164"/>
      <c r="T43" s="165">
        <v>0.42</v>
      </c>
      <c r="U43" s="164">
        <f t="shared" si="13"/>
        <v>3.36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109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>
        <v>32</v>
      </c>
      <c r="B44" s="162" t="s">
        <v>175</v>
      </c>
      <c r="C44" s="191" t="s">
        <v>176</v>
      </c>
      <c r="D44" s="164" t="s">
        <v>147</v>
      </c>
      <c r="E44" s="168">
        <v>5</v>
      </c>
      <c r="F44" s="170"/>
      <c r="G44" s="171">
        <f t="shared" si="7"/>
        <v>0</v>
      </c>
      <c r="H44" s="170"/>
      <c r="I44" s="171">
        <f t="shared" si="8"/>
        <v>0</v>
      </c>
      <c r="J44" s="170"/>
      <c r="K44" s="171">
        <f t="shared" si="9"/>
        <v>0</v>
      </c>
      <c r="L44" s="171">
        <v>21</v>
      </c>
      <c r="M44" s="171">
        <f t="shared" si="10"/>
        <v>0</v>
      </c>
      <c r="N44" s="164">
        <v>5.0000000000000001E-3</v>
      </c>
      <c r="O44" s="164">
        <f t="shared" si="11"/>
        <v>2.5000000000000001E-2</v>
      </c>
      <c r="P44" s="164">
        <v>0</v>
      </c>
      <c r="Q44" s="164">
        <f t="shared" si="12"/>
        <v>0</v>
      </c>
      <c r="R44" s="164"/>
      <c r="S44" s="164"/>
      <c r="T44" s="165">
        <v>0</v>
      </c>
      <c r="U44" s="164">
        <f t="shared" si="13"/>
        <v>0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148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>
        <v>33</v>
      </c>
      <c r="B45" s="162" t="s">
        <v>177</v>
      </c>
      <c r="C45" s="191" t="s">
        <v>178</v>
      </c>
      <c r="D45" s="164" t="s">
        <v>147</v>
      </c>
      <c r="E45" s="168">
        <v>2</v>
      </c>
      <c r="F45" s="170"/>
      <c r="G45" s="171">
        <f t="shared" si="7"/>
        <v>0</v>
      </c>
      <c r="H45" s="170"/>
      <c r="I45" s="171">
        <f t="shared" si="8"/>
        <v>0</v>
      </c>
      <c r="J45" s="170"/>
      <c r="K45" s="171">
        <f t="shared" si="9"/>
        <v>0</v>
      </c>
      <c r="L45" s="171">
        <v>21</v>
      </c>
      <c r="M45" s="171">
        <f t="shared" si="10"/>
        <v>0</v>
      </c>
      <c r="N45" s="164">
        <v>5.3E-3</v>
      </c>
      <c r="O45" s="164">
        <f t="shared" si="11"/>
        <v>1.06E-2</v>
      </c>
      <c r="P45" s="164">
        <v>0</v>
      </c>
      <c r="Q45" s="164">
        <f t="shared" si="12"/>
        <v>0</v>
      </c>
      <c r="R45" s="164"/>
      <c r="S45" s="164"/>
      <c r="T45" s="165">
        <v>0</v>
      </c>
      <c r="U45" s="164">
        <f t="shared" si="13"/>
        <v>0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148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>
        <v>34</v>
      </c>
      <c r="B46" s="162" t="s">
        <v>179</v>
      </c>
      <c r="C46" s="191" t="s">
        <v>180</v>
      </c>
      <c r="D46" s="164" t="s">
        <v>147</v>
      </c>
      <c r="E46" s="168">
        <v>1</v>
      </c>
      <c r="F46" s="170"/>
      <c r="G46" s="171">
        <f t="shared" si="7"/>
        <v>0</v>
      </c>
      <c r="H46" s="170"/>
      <c r="I46" s="171">
        <f t="shared" si="8"/>
        <v>0</v>
      </c>
      <c r="J46" s="170"/>
      <c r="K46" s="171">
        <f t="shared" si="9"/>
        <v>0</v>
      </c>
      <c r="L46" s="171">
        <v>21</v>
      </c>
      <c r="M46" s="171">
        <f t="shared" si="10"/>
        <v>0</v>
      </c>
      <c r="N46" s="164">
        <v>8.8000000000000005E-3</v>
      </c>
      <c r="O46" s="164">
        <f t="shared" si="11"/>
        <v>8.8000000000000005E-3</v>
      </c>
      <c r="P46" s="164">
        <v>0</v>
      </c>
      <c r="Q46" s="164">
        <f t="shared" si="12"/>
        <v>0</v>
      </c>
      <c r="R46" s="164"/>
      <c r="S46" s="164"/>
      <c r="T46" s="165">
        <v>0</v>
      </c>
      <c r="U46" s="164">
        <f t="shared" si="13"/>
        <v>0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148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>
        <v>35</v>
      </c>
      <c r="B47" s="162" t="s">
        <v>181</v>
      </c>
      <c r="C47" s="191" t="s">
        <v>182</v>
      </c>
      <c r="D47" s="164" t="s">
        <v>147</v>
      </c>
      <c r="E47" s="168">
        <v>2</v>
      </c>
      <c r="F47" s="170"/>
      <c r="G47" s="171">
        <f t="shared" si="7"/>
        <v>0</v>
      </c>
      <c r="H47" s="170"/>
      <c r="I47" s="171">
        <f t="shared" si="8"/>
        <v>0</v>
      </c>
      <c r="J47" s="170"/>
      <c r="K47" s="171">
        <f t="shared" si="9"/>
        <v>0</v>
      </c>
      <c r="L47" s="171">
        <v>21</v>
      </c>
      <c r="M47" s="171">
        <f t="shared" si="10"/>
        <v>0</v>
      </c>
      <c r="N47" s="164">
        <v>8.0000000000000007E-5</v>
      </c>
      <c r="O47" s="164">
        <f t="shared" si="11"/>
        <v>1.6000000000000001E-4</v>
      </c>
      <c r="P47" s="164">
        <v>0</v>
      </c>
      <c r="Q47" s="164">
        <f t="shared" si="12"/>
        <v>0</v>
      </c>
      <c r="R47" s="164"/>
      <c r="S47" s="164"/>
      <c r="T47" s="165">
        <v>0.55500000000000005</v>
      </c>
      <c r="U47" s="164">
        <f t="shared" si="13"/>
        <v>1.1100000000000001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109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>
        <v>36</v>
      </c>
      <c r="B48" s="162" t="s">
        <v>183</v>
      </c>
      <c r="C48" s="191" t="s">
        <v>184</v>
      </c>
      <c r="D48" s="164" t="s">
        <v>147</v>
      </c>
      <c r="E48" s="168">
        <v>2</v>
      </c>
      <c r="F48" s="170"/>
      <c r="G48" s="171">
        <f t="shared" si="7"/>
        <v>0</v>
      </c>
      <c r="H48" s="170"/>
      <c r="I48" s="171">
        <f t="shared" si="8"/>
        <v>0</v>
      </c>
      <c r="J48" s="170"/>
      <c r="K48" s="171">
        <f t="shared" si="9"/>
        <v>0</v>
      </c>
      <c r="L48" s="171">
        <v>21</v>
      </c>
      <c r="M48" s="171">
        <f t="shared" si="10"/>
        <v>0</v>
      </c>
      <c r="N48" s="164">
        <v>1.67E-2</v>
      </c>
      <c r="O48" s="164">
        <f t="shared" si="11"/>
        <v>3.3399999999999999E-2</v>
      </c>
      <c r="P48" s="164">
        <v>0</v>
      </c>
      <c r="Q48" s="164">
        <f t="shared" si="12"/>
        <v>0</v>
      </c>
      <c r="R48" s="164"/>
      <c r="S48" s="164"/>
      <c r="T48" s="165">
        <v>0</v>
      </c>
      <c r="U48" s="164">
        <f t="shared" si="13"/>
        <v>0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148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55">
        <v>37</v>
      </c>
      <c r="B49" s="162" t="s">
        <v>185</v>
      </c>
      <c r="C49" s="191" t="s">
        <v>186</v>
      </c>
      <c r="D49" s="164" t="s">
        <v>147</v>
      </c>
      <c r="E49" s="168">
        <v>150</v>
      </c>
      <c r="F49" s="170"/>
      <c r="G49" s="171">
        <f t="shared" si="7"/>
        <v>0</v>
      </c>
      <c r="H49" s="170"/>
      <c r="I49" s="171">
        <f t="shared" si="8"/>
        <v>0</v>
      </c>
      <c r="J49" s="170"/>
      <c r="K49" s="171">
        <f t="shared" si="9"/>
        <v>0</v>
      </c>
      <c r="L49" s="171">
        <v>21</v>
      </c>
      <c r="M49" s="171">
        <f t="shared" si="10"/>
        <v>0</v>
      </c>
      <c r="N49" s="164">
        <v>1.0000000000000001E-5</v>
      </c>
      <c r="O49" s="164">
        <f t="shared" si="11"/>
        <v>1.5E-3</v>
      </c>
      <c r="P49" s="164">
        <v>0</v>
      </c>
      <c r="Q49" s="164">
        <f t="shared" si="12"/>
        <v>0</v>
      </c>
      <c r="R49" s="164"/>
      <c r="S49" s="164"/>
      <c r="T49" s="165">
        <v>0.17599999999999999</v>
      </c>
      <c r="U49" s="164">
        <f t="shared" si="13"/>
        <v>26.4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109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>
        <v>38</v>
      </c>
      <c r="B50" s="162" t="s">
        <v>187</v>
      </c>
      <c r="C50" s="191" t="s">
        <v>188</v>
      </c>
      <c r="D50" s="164" t="s">
        <v>147</v>
      </c>
      <c r="E50" s="168">
        <v>4</v>
      </c>
      <c r="F50" s="170"/>
      <c r="G50" s="171">
        <f t="shared" si="7"/>
        <v>0</v>
      </c>
      <c r="H50" s="170"/>
      <c r="I50" s="171">
        <f t="shared" si="8"/>
        <v>0</v>
      </c>
      <c r="J50" s="170"/>
      <c r="K50" s="171">
        <f t="shared" si="9"/>
        <v>0</v>
      </c>
      <c r="L50" s="171">
        <v>21</v>
      </c>
      <c r="M50" s="171">
        <f t="shared" si="10"/>
        <v>0</v>
      </c>
      <c r="N50" s="164">
        <v>5.9999999999999995E-4</v>
      </c>
      <c r="O50" s="164">
        <f t="shared" si="11"/>
        <v>2.3999999999999998E-3</v>
      </c>
      <c r="P50" s="164">
        <v>0</v>
      </c>
      <c r="Q50" s="164">
        <f t="shared" si="12"/>
        <v>0</v>
      </c>
      <c r="R50" s="164"/>
      <c r="S50" s="164"/>
      <c r="T50" s="165">
        <v>0</v>
      </c>
      <c r="U50" s="164">
        <f t="shared" si="13"/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148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>
        <v>39</v>
      </c>
      <c r="B51" s="162" t="s">
        <v>189</v>
      </c>
      <c r="C51" s="191" t="s">
        <v>190</v>
      </c>
      <c r="D51" s="164" t="s">
        <v>147</v>
      </c>
      <c r="E51" s="168">
        <v>145</v>
      </c>
      <c r="F51" s="170"/>
      <c r="G51" s="171">
        <f t="shared" si="7"/>
        <v>0</v>
      </c>
      <c r="H51" s="170"/>
      <c r="I51" s="171">
        <f t="shared" si="8"/>
        <v>0</v>
      </c>
      <c r="J51" s="170"/>
      <c r="K51" s="171">
        <f t="shared" si="9"/>
        <v>0</v>
      </c>
      <c r="L51" s="171">
        <v>21</v>
      </c>
      <c r="M51" s="171">
        <f t="shared" si="10"/>
        <v>0</v>
      </c>
      <c r="N51" s="164">
        <v>8.0000000000000004E-4</v>
      </c>
      <c r="O51" s="164">
        <f t="shared" si="11"/>
        <v>0.11600000000000001</v>
      </c>
      <c r="P51" s="164">
        <v>0</v>
      </c>
      <c r="Q51" s="164">
        <f t="shared" si="12"/>
        <v>0</v>
      </c>
      <c r="R51" s="164"/>
      <c r="S51" s="164"/>
      <c r="T51" s="165">
        <v>0</v>
      </c>
      <c r="U51" s="164">
        <f t="shared" si="13"/>
        <v>0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148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ht="22.5" outlineLevel="1" x14ac:dyDescent="0.2">
      <c r="A52" s="155">
        <v>40</v>
      </c>
      <c r="B52" s="162" t="s">
        <v>191</v>
      </c>
      <c r="C52" s="191" t="s">
        <v>192</v>
      </c>
      <c r="D52" s="164" t="s">
        <v>147</v>
      </c>
      <c r="E52" s="168">
        <v>10</v>
      </c>
      <c r="F52" s="170"/>
      <c r="G52" s="171">
        <f t="shared" si="7"/>
        <v>0</v>
      </c>
      <c r="H52" s="170"/>
      <c r="I52" s="171">
        <f t="shared" si="8"/>
        <v>0</v>
      </c>
      <c r="J52" s="170"/>
      <c r="K52" s="171">
        <f t="shared" si="9"/>
        <v>0</v>
      </c>
      <c r="L52" s="171">
        <v>21</v>
      </c>
      <c r="M52" s="171">
        <f t="shared" si="10"/>
        <v>0</v>
      </c>
      <c r="N52" s="164">
        <v>2.0000000000000002E-5</v>
      </c>
      <c r="O52" s="164">
        <f t="shared" si="11"/>
        <v>2.0000000000000001E-4</v>
      </c>
      <c r="P52" s="164">
        <v>0</v>
      </c>
      <c r="Q52" s="164">
        <f t="shared" si="12"/>
        <v>0</v>
      </c>
      <c r="R52" s="164"/>
      <c r="S52" s="164"/>
      <c r="T52" s="165">
        <v>0.20599999999999999</v>
      </c>
      <c r="U52" s="164">
        <f t="shared" si="13"/>
        <v>2.06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109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55">
        <v>41</v>
      </c>
      <c r="B53" s="162" t="s">
        <v>193</v>
      </c>
      <c r="C53" s="191" t="s">
        <v>194</v>
      </c>
      <c r="D53" s="164" t="s">
        <v>147</v>
      </c>
      <c r="E53" s="168">
        <v>2</v>
      </c>
      <c r="F53" s="170"/>
      <c r="G53" s="171">
        <f t="shared" si="7"/>
        <v>0</v>
      </c>
      <c r="H53" s="170"/>
      <c r="I53" s="171">
        <f t="shared" si="8"/>
        <v>0</v>
      </c>
      <c r="J53" s="170"/>
      <c r="K53" s="171">
        <f t="shared" si="9"/>
        <v>0</v>
      </c>
      <c r="L53" s="171">
        <v>21</v>
      </c>
      <c r="M53" s="171">
        <f t="shared" si="10"/>
        <v>0</v>
      </c>
      <c r="N53" s="164">
        <v>1.1999999999999999E-3</v>
      </c>
      <c r="O53" s="164">
        <f t="shared" si="11"/>
        <v>2.3999999999999998E-3</v>
      </c>
      <c r="P53" s="164">
        <v>0</v>
      </c>
      <c r="Q53" s="164">
        <f t="shared" si="12"/>
        <v>0</v>
      </c>
      <c r="R53" s="164"/>
      <c r="S53" s="164"/>
      <c r="T53" s="165">
        <v>0</v>
      </c>
      <c r="U53" s="164">
        <f t="shared" si="13"/>
        <v>0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148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ht="22.5" outlineLevel="1" x14ac:dyDescent="0.2">
      <c r="A54" s="155">
        <v>42</v>
      </c>
      <c r="B54" s="162" t="s">
        <v>195</v>
      </c>
      <c r="C54" s="191" t="s">
        <v>196</v>
      </c>
      <c r="D54" s="164" t="s">
        <v>147</v>
      </c>
      <c r="E54" s="168">
        <v>6</v>
      </c>
      <c r="F54" s="170"/>
      <c r="G54" s="171">
        <f t="shared" si="7"/>
        <v>0</v>
      </c>
      <c r="H54" s="170"/>
      <c r="I54" s="171">
        <f t="shared" si="8"/>
        <v>0</v>
      </c>
      <c r="J54" s="170"/>
      <c r="K54" s="171">
        <f t="shared" si="9"/>
        <v>0</v>
      </c>
      <c r="L54" s="171">
        <v>21</v>
      </c>
      <c r="M54" s="171">
        <f t="shared" si="10"/>
        <v>0</v>
      </c>
      <c r="N54" s="164">
        <v>8.0000000000000004E-4</v>
      </c>
      <c r="O54" s="164">
        <f t="shared" si="11"/>
        <v>4.7999999999999996E-3</v>
      </c>
      <c r="P54" s="164">
        <v>0</v>
      </c>
      <c r="Q54" s="164">
        <f t="shared" si="12"/>
        <v>0</v>
      </c>
      <c r="R54" s="164"/>
      <c r="S54" s="164"/>
      <c r="T54" s="165">
        <v>0</v>
      </c>
      <c r="U54" s="164">
        <f t="shared" si="13"/>
        <v>0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148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>
        <v>43</v>
      </c>
      <c r="B55" s="162" t="s">
        <v>197</v>
      </c>
      <c r="C55" s="191" t="s">
        <v>198</v>
      </c>
      <c r="D55" s="164" t="s">
        <v>147</v>
      </c>
      <c r="E55" s="168">
        <v>1</v>
      </c>
      <c r="F55" s="170"/>
      <c r="G55" s="171">
        <f t="shared" si="7"/>
        <v>0</v>
      </c>
      <c r="H55" s="170"/>
      <c r="I55" s="171">
        <f t="shared" si="8"/>
        <v>0</v>
      </c>
      <c r="J55" s="170"/>
      <c r="K55" s="171">
        <f t="shared" si="9"/>
        <v>0</v>
      </c>
      <c r="L55" s="171">
        <v>21</v>
      </c>
      <c r="M55" s="171">
        <f t="shared" si="10"/>
        <v>0</v>
      </c>
      <c r="N55" s="164">
        <v>5.9999999999999995E-4</v>
      </c>
      <c r="O55" s="164">
        <f t="shared" si="11"/>
        <v>5.9999999999999995E-4</v>
      </c>
      <c r="P55" s="164">
        <v>0</v>
      </c>
      <c r="Q55" s="164">
        <f t="shared" si="12"/>
        <v>0</v>
      </c>
      <c r="R55" s="164"/>
      <c r="S55" s="164"/>
      <c r="T55" s="165">
        <v>0</v>
      </c>
      <c r="U55" s="164">
        <f t="shared" si="13"/>
        <v>0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148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>
        <v>44</v>
      </c>
      <c r="B56" s="162" t="s">
        <v>199</v>
      </c>
      <c r="C56" s="191" t="s">
        <v>200</v>
      </c>
      <c r="D56" s="164" t="s">
        <v>147</v>
      </c>
      <c r="E56" s="168">
        <v>1</v>
      </c>
      <c r="F56" s="170"/>
      <c r="G56" s="171">
        <f t="shared" si="7"/>
        <v>0</v>
      </c>
      <c r="H56" s="170"/>
      <c r="I56" s="171">
        <f t="shared" si="8"/>
        <v>0</v>
      </c>
      <c r="J56" s="170"/>
      <c r="K56" s="171">
        <f t="shared" si="9"/>
        <v>0</v>
      </c>
      <c r="L56" s="171">
        <v>21</v>
      </c>
      <c r="M56" s="171">
        <f t="shared" si="10"/>
        <v>0</v>
      </c>
      <c r="N56" s="164">
        <v>2.3999999999999998E-3</v>
      </c>
      <c r="O56" s="164">
        <f t="shared" si="11"/>
        <v>2.3999999999999998E-3</v>
      </c>
      <c r="P56" s="164">
        <v>0</v>
      </c>
      <c r="Q56" s="164">
        <f t="shared" si="12"/>
        <v>0</v>
      </c>
      <c r="R56" s="164"/>
      <c r="S56" s="164"/>
      <c r="T56" s="165">
        <v>0</v>
      </c>
      <c r="U56" s="164">
        <f t="shared" si="13"/>
        <v>0</v>
      </c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148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>
        <v>45</v>
      </c>
      <c r="B57" s="162" t="s">
        <v>201</v>
      </c>
      <c r="C57" s="191" t="s">
        <v>202</v>
      </c>
      <c r="D57" s="164" t="s">
        <v>147</v>
      </c>
      <c r="E57" s="168">
        <v>1</v>
      </c>
      <c r="F57" s="170"/>
      <c r="G57" s="171">
        <f t="shared" si="7"/>
        <v>0</v>
      </c>
      <c r="H57" s="170"/>
      <c r="I57" s="171">
        <f t="shared" si="8"/>
        <v>0</v>
      </c>
      <c r="J57" s="170"/>
      <c r="K57" s="171">
        <f t="shared" si="9"/>
        <v>0</v>
      </c>
      <c r="L57" s="171">
        <v>21</v>
      </c>
      <c r="M57" s="171">
        <f t="shared" si="10"/>
        <v>0</v>
      </c>
      <c r="N57" s="164">
        <v>1.56E-3</v>
      </c>
      <c r="O57" s="164">
        <f t="shared" si="11"/>
        <v>1.56E-3</v>
      </c>
      <c r="P57" s="164">
        <v>0</v>
      </c>
      <c r="Q57" s="164">
        <f t="shared" si="12"/>
        <v>0</v>
      </c>
      <c r="R57" s="164"/>
      <c r="S57" s="164"/>
      <c r="T57" s="165">
        <v>0.4</v>
      </c>
      <c r="U57" s="164">
        <f t="shared" si="13"/>
        <v>0.4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148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>
        <v>46</v>
      </c>
      <c r="B58" s="162" t="s">
        <v>203</v>
      </c>
      <c r="C58" s="191" t="s">
        <v>204</v>
      </c>
      <c r="D58" s="164" t="s">
        <v>140</v>
      </c>
      <c r="E58" s="168">
        <v>825</v>
      </c>
      <c r="F58" s="170"/>
      <c r="G58" s="171">
        <f t="shared" si="7"/>
        <v>0</v>
      </c>
      <c r="H58" s="170"/>
      <c r="I58" s="171">
        <f t="shared" si="8"/>
        <v>0</v>
      </c>
      <c r="J58" s="170"/>
      <c r="K58" s="171">
        <f t="shared" si="9"/>
        <v>0</v>
      </c>
      <c r="L58" s="171">
        <v>21</v>
      </c>
      <c r="M58" s="171">
        <f t="shared" si="10"/>
        <v>0</v>
      </c>
      <c r="N58" s="164">
        <v>0</v>
      </c>
      <c r="O58" s="164">
        <f t="shared" si="11"/>
        <v>0</v>
      </c>
      <c r="P58" s="164">
        <v>0</v>
      </c>
      <c r="Q58" s="164">
        <f t="shared" si="12"/>
        <v>0</v>
      </c>
      <c r="R58" s="164"/>
      <c r="S58" s="164"/>
      <c r="T58" s="165">
        <v>2.5999999999999999E-2</v>
      </c>
      <c r="U58" s="164">
        <f t="shared" si="13"/>
        <v>21.45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109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>
        <v>47</v>
      </c>
      <c r="B59" s="162" t="s">
        <v>205</v>
      </c>
      <c r="C59" s="191" t="s">
        <v>206</v>
      </c>
      <c r="D59" s="164" t="s">
        <v>147</v>
      </c>
      <c r="E59" s="168">
        <v>11</v>
      </c>
      <c r="F59" s="170"/>
      <c r="G59" s="171">
        <f t="shared" si="7"/>
        <v>0</v>
      </c>
      <c r="H59" s="170"/>
      <c r="I59" s="171">
        <f t="shared" si="8"/>
        <v>0</v>
      </c>
      <c r="J59" s="170"/>
      <c r="K59" s="171">
        <f t="shared" si="9"/>
        <v>0</v>
      </c>
      <c r="L59" s="171">
        <v>21</v>
      </c>
      <c r="M59" s="171">
        <f t="shared" si="10"/>
        <v>0</v>
      </c>
      <c r="N59" s="164">
        <v>2.01431</v>
      </c>
      <c r="O59" s="164">
        <f t="shared" si="11"/>
        <v>22.157409999999999</v>
      </c>
      <c r="P59" s="164">
        <v>0</v>
      </c>
      <c r="Q59" s="164">
        <f t="shared" si="12"/>
        <v>0</v>
      </c>
      <c r="R59" s="164"/>
      <c r="S59" s="164"/>
      <c r="T59" s="165">
        <v>19.105</v>
      </c>
      <c r="U59" s="164">
        <f t="shared" si="13"/>
        <v>210.16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109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>
        <v>48</v>
      </c>
      <c r="B60" s="162" t="s">
        <v>207</v>
      </c>
      <c r="C60" s="191" t="s">
        <v>208</v>
      </c>
      <c r="D60" s="164" t="s">
        <v>147</v>
      </c>
      <c r="E60" s="168">
        <v>5</v>
      </c>
      <c r="F60" s="170"/>
      <c r="G60" s="171">
        <f t="shared" si="7"/>
        <v>0</v>
      </c>
      <c r="H60" s="170"/>
      <c r="I60" s="171">
        <f t="shared" si="8"/>
        <v>0</v>
      </c>
      <c r="J60" s="170"/>
      <c r="K60" s="171">
        <f t="shared" si="9"/>
        <v>0</v>
      </c>
      <c r="L60" s="171">
        <v>21</v>
      </c>
      <c r="M60" s="171">
        <f t="shared" si="10"/>
        <v>0</v>
      </c>
      <c r="N60" s="164">
        <v>2.3528500000000001</v>
      </c>
      <c r="O60" s="164">
        <f t="shared" si="11"/>
        <v>11.764250000000001</v>
      </c>
      <c r="P60" s="164">
        <v>0</v>
      </c>
      <c r="Q60" s="164">
        <f t="shared" si="12"/>
        <v>0</v>
      </c>
      <c r="R60" s="164"/>
      <c r="S60" s="164"/>
      <c r="T60" s="165">
        <v>23.395</v>
      </c>
      <c r="U60" s="164">
        <f t="shared" si="13"/>
        <v>116.98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109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>
        <v>49</v>
      </c>
      <c r="B61" s="162" t="s">
        <v>207</v>
      </c>
      <c r="C61" s="191" t="s">
        <v>209</v>
      </c>
      <c r="D61" s="164" t="s">
        <v>147</v>
      </c>
      <c r="E61" s="168">
        <v>4</v>
      </c>
      <c r="F61" s="170"/>
      <c r="G61" s="171">
        <f t="shared" ref="G61:G92" si="14">ROUND(E61*F61,2)</f>
        <v>0</v>
      </c>
      <c r="H61" s="170"/>
      <c r="I61" s="171">
        <f t="shared" ref="I61:I92" si="15">ROUND(E61*H61,2)</f>
        <v>0</v>
      </c>
      <c r="J61" s="170"/>
      <c r="K61" s="171">
        <f t="shared" ref="K61:K92" si="16">ROUND(E61*J61,2)</f>
        <v>0</v>
      </c>
      <c r="L61" s="171">
        <v>21</v>
      </c>
      <c r="M61" s="171">
        <f t="shared" ref="M61:M92" si="17">G61*(1+L61/100)</f>
        <v>0</v>
      </c>
      <c r="N61" s="164">
        <v>2.3528500000000001</v>
      </c>
      <c r="O61" s="164">
        <f t="shared" ref="O61:O92" si="18">ROUND(E61*N61,5)</f>
        <v>9.4114000000000004</v>
      </c>
      <c r="P61" s="164">
        <v>0</v>
      </c>
      <c r="Q61" s="164">
        <f t="shared" ref="Q61:Q92" si="19">ROUND(E61*P61,5)</f>
        <v>0</v>
      </c>
      <c r="R61" s="164"/>
      <c r="S61" s="164"/>
      <c r="T61" s="165">
        <v>23.395</v>
      </c>
      <c r="U61" s="164">
        <f t="shared" ref="U61:U92" si="20">ROUND(E61*T61,2)</f>
        <v>93.58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109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>
        <v>50</v>
      </c>
      <c r="B62" s="162" t="s">
        <v>210</v>
      </c>
      <c r="C62" s="191" t="s">
        <v>211</v>
      </c>
      <c r="D62" s="164" t="s">
        <v>147</v>
      </c>
      <c r="E62" s="168">
        <v>20</v>
      </c>
      <c r="F62" s="170"/>
      <c r="G62" s="171">
        <f t="shared" si="14"/>
        <v>0</v>
      </c>
      <c r="H62" s="170"/>
      <c r="I62" s="171">
        <f t="shared" si="15"/>
        <v>0</v>
      </c>
      <c r="J62" s="170"/>
      <c r="K62" s="171">
        <f t="shared" si="16"/>
        <v>0</v>
      </c>
      <c r="L62" s="171">
        <v>21</v>
      </c>
      <c r="M62" s="171">
        <f t="shared" si="17"/>
        <v>0</v>
      </c>
      <c r="N62" s="164">
        <v>3.5819999999999998E-2</v>
      </c>
      <c r="O62" s="164">
        <f t="shared" si="18"/>
        <v>0.71640000000000004</v>
      </c>
      <c r="P62" s="164">
        <v>0</v>
      </c>
      <c r="Q62" s="164">
        <f t="shared" si="19"/>
        <v>0</v>
      </c>
      <c r="R62" s="164"/>
      <c r="S62" s="164"/>
      <c r="T62" s="165">
        <v>3.024</v>
      </c>
      <c r="U62" s="164">
        <f t="shared" si="20"/>
        <v>60.48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109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55">
        <v>51</v>
      </c>
      <c r="B63" s="162" t="s">
        <v>212</v>
      </c>
      <c r="C63" s="191" t="s">
        <v>213</v>
      </c>
      <c r="D63" s="164" t="s">
        <v>147</v>
      </c>
      <c r="E63" s="168">
        <v>20</v>
      </c>
      <c r="F63" s="170"/>
      <c r="G63" s="171">
        <f t="shared" si="14"/>
        <v>0</v>
      </c>
      <c r="H63" s="170"/>
      <c r="I63" s="171">
        <f t="shared" si="15"/>
        <v>0</v>
      </c>
      <c r="J63" s="170"/>
      <c r="K63" s="171">
        <f t="shared" si="16"/>
        <v>0</v>
      </c>
      <c r="L63" s="171">
        <v>21</v>
      </c>
      <c r="M63" s="171">
        <f t="shared" si="17"/>
        <v>0</v>
      </c>
      <c r="N63" s="164">
        <v>0.15</v>
      </c>
      <c r="O63" s="164">
        <f t="shared" si="18"/>
        <v>3</v>
      </c>
      <c r="P63" s="164">
        <v>0</v>
      </c>
      <c r="Q63" s="164">
        <f t="shared" si="19"/>
        <v>0</v>
      </c>
      <c r="R63" s="164"/>
      <c r="S63" s="164"/>
      <c r="T63" s="165">
        <v>0</v>
      </c>
      <c r="U63" s="164">
        <f t="shared" si="20"/>
        <v>0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148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>
        <v>52</v>
      </c>
      <c r="B64" s="162" t="s">
        <v>214</v>
      </c>
      <c r="C64" s="191" t="s">
        <v>215</v>
      </c>
      <c r="D64" s="164" t="s">
        <v>147</v>
      </c>
      <c r="E64" s="168">
        <v>20</v>
      </c>
      <c r="F64" s="170"/>
      <c r="G64" s="171">
        <f t="shared" si="14"/>
        <v>0</v>
      </c>
      <c r="H64" s="170"/>
      <c r="I64" s="171">
        <f t="shared" si="15"/>
        <v>0</v>
      </c>
      <c r="J64" s="170"/>
      <c r="K64" s="171">
        <f t="shared" si="16"/>
        <v>0</v>
      </c>
      <c r="L64" s="171">
        <v>21</v>
      </c>
      <c r="M64" s="171">
        <f t="shared" si="17"/>
        <v>0</v>
      </c>
      <c r="N64" s="164">
        <v>7.0200000000000002E-3</v>
      </c>
      <c r="O64" s="164">
        <f t="shared" si="18"/>
        <v>0.1404</v>
      </c>
      <c r="P64" s="164">
        <v>0</v>
      </c>
      <c r="Q64" s="164">
        <f t="shared" si="19"/>
        <v>0</v>
      </c>
      <c r="R64" s="164"/>
      <c r="S64" s="164"/>
      <c r="T64" s="165">
        <v>1.3140000000000001</v>
      </c>
      <c r="U64" s="164">
        <f t="shared" si="20"/>
        <v>26.28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109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>
        <v>53</v>
      </c>
      <c r="B65" s="162" t="s">
        <v>216</v>
      </c>
      <c r="C65" s="191" t="s">
        <v>217</v>
      </c>
      <c r="D65" s="164" t="s">
        <v>147</v>
      </c>
      <c r="E65" s="168">
        <v>20</v>
      </c>
      <c r="F65" s="170"/>
      <c r="G65" s="171">
        <f t="shared" si="14"/>
        <v>0</v>
      </c>
      <c r="H65" s="170"/>
      <c r="I65" s="171">
        <f t="shared" si="15"/>
        <v>0</v>
      </c>
      <c r="J65" s="170"/>
      <c r="K65" s="171">
        <f t="shared" si="16"/>
        <v>0</v>
      </c>
      <c r="L65" s="171">
        <v>21</v>
      </c>
      <c r="M65" s="171">
        <f t="shared" si="17"/>
        <v>0</v>
      </c>
      <c r="N65" s="164">
        <v>0.432</v>
      </c>
      <c r="O65" s="164">
        <f t="shared" si="18"/>
        <v>8.64</v>
      </c>
      <c r="P65" s="164">
        <v>0</v>
      </c>
      <c r="Q65" s="164">
        <f t="shared" si="19"/>
        <v>0</v>
      </c>
      <c r="R65" s="164"/>
      <c r="S65" s="164"/>
      <c r="T65" s="165">
        <v>0</v>
      </c>
      <c r="U65" s="164">
        <f t="shared" si="20"/>
        <v>0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148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>
        <v>54</v>
      </c>
      <c r="B66" s="162" t="s">
        <v>218</v>
      </c>
      <c r="C66" s="191" t="s">
        <v>219</v>
      </c>
      <c r="D66" s="164" t="s">
        <v>147</v>
      </c>
      <c r="E66" s="168">
        <v>10</v>
      </c>
      <c r="F66" s="170"/>
      <c r="G66" s="171">
        <f t="shared" si="14"/>
        <v>0</v>
      </c>
      <c r="H66" s="170"/>
      <c r="I66" s="171">
        <f t="shared" si="15"/>
        <v>0</v>
      </c>
      <c r="J66" s="170"/>
      <c r="K66" s="171">
        <f t="shared" si="16"/>
        <v>0</v>
      </c>
      <c r="L66" s="171">
        <v>21</v>
      </c>
      <c r="M66" s="171">
        <f t="shared" si="17"/>
        <v>0</v>
      </c>
      <c r="N66" s="164">
        <v>0.25</v>
      </c>
      <c r="O66" s="164">
        <f t="shared" si="18"/>
        <v>2.5</v>
      </c>
      <c r="P66" s="164">
        <v>0</v>
      </c>
      <c r="Q66" s="164">
        <f t="shared" si="19"/>
        <v>0</v>
      </c>
      <c r="R66" s="164"/>
      <c r="S66" s="164"/>
      <c r="T66" s="165">
        <v>0</v>
      </c>
      <c r="U66" s="164">
        <f t="shared" si="20"/>
        <v>0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148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>
        <v>55</v>
      </c>
      <c r="B67" s="162" t="s">
        <v>220</v>
      </c>
      <c r="C67" s="191" t="s">
        <v>221</v>
      </c>
      <c r="D67" s="164" t="s">
        <v>147</v>
      </c>
      <c r="E67" s="168">
        <v>15</v>
      </c>
      <c r="F67" s="170"/>
      <c r="G67" s="171">
        <f t="shared" si="14"/>
        <v>0</v>
      </c>
      <c r="H67" s="170"/>
      <c r="I67" s="171">
        <f t="shared" si="15"/>
        <v>0</v>
      </c>
      <c r="J67" s="170"/>
      <c r="K67" s="171">
        <f t="shared" si="16"/>
        <v>0</v>
      </c>
      <c r="L67" s="171">
        <v>21</v>
      </c>
      <c r="M67" s="171">
        <f t="shared" si="17"/>
        <v>0</v>
      </c>
      <c r="N67" s="164">
        <v>0.52</v>
      </c>
      <c r="O67" s="164">
        <f t="shared" si="18"/>
        <v>7.8</v>
      </c>
      <c r="P67" s="164">
        <v>0</v>
      </c>
      <c r="Q67" s="164">
        <f t="shared" si="19"/>
        <v>0</v>
      </c>
      <c r="R67" s="164"/>
      <c r="S67" s="164"/>
      <c r="T67" s="165">
        <v>0</v>
      </c>
      <c r="U67" s="164">
        <f t="shared" si="20"/>
        <v>0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148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>
        <v>56</v>
      </c>
      <c r="B68" s="162" t="s">
        <v>218</v>
      </c>
      <c r="C68" s="191" t="s">
        <v>219</v>
      </c>
      <c r="D68" s="164" t="s">
        <v>147</v>
      </c>
      <c r="E68" s="168">
        <v>2</v>
      </c>
      <c r="F68" s="170"/>
      <c r="G68" s="171">
        <f t="shared" si="14"/>
        <v>0</v>
      </c>
      <c r="H68" s="170"/>
      <c r="I68" s="171">
        <f t="shared" si="15"/>
        <v>0</v>
      </c>
      <c r="J68" s="170"/>
      <c r="K68" s="171">
        <f t="shared" si="16"/>
        <v>0</v>
      </c>
      <c r="L68" s="171">
        <v>21</v>
      </c>
      <c r="M68" s="171">
        <f t="shared" si="17"/>
        <v>0</v>
      </c>
      <c r="N68" s="164">
        <v>0.25</v>
      </c>
      <c r="O68" s="164">
        <f t="shared" si="18"/>
        <v>0.5</v>
      </c>
      <c r="P68" s="164">
        <v>0</v>
      </c>
      <c r="Q68" s="164">
        <f t="shared" si="19"/>
        <v>0</v>
      </c>
      <c r="R68" s="164"/>
      <c r="S68" s="164"/>
      <c r="T68" s="165">
        <v>0</v>
      </c>
      <c r="U68" s="164">
        <f t="shared" si="20"/>
        <v>0</v>
      </c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148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55">
        <v>57</v>
      </c>
      <c r="B69" s="162" t="s">
        <v>222</v>
      </c>
      <c r="C69" s="191" t="s">
        <v>223</v>
      </c>
      <c r="D69" s="164" t="s">
        <v>224</v>
      </c>
      <c r="E69" s="168">
        <v>58</v>
      </c>
      <c r="F69" s="170"/>
      <c r="G69" s="171">
        <f t="shared" si="14"/>
        <v>0</v>
      </c>
      <c r="H69" s="170"/>
      <c r="I69" s="171">
        <f t="shared" si="15"/>
        <v>0</v>
      </c>
      <c r="J69" s="170"/>
      <c r="K69" s="171">
        <f t="shared" si="16"/>
        <v>0</v>
      </c>
      <c r="L69" s="171">
        <v>21</v>
      </c>
      <c r="M69" s="171">
        <f t="shared" si="17"/>
        <v>0</v>
      </c>
      <c r="N69" s="164">
        <v>1.2999999999999999E-4</v>
      </c>
      <c r="O69" s="164">
        <f t="shared" si="18"/>
        <v>7.5399999999999998E-3</v>
      </c>
      <c r="P69" s="164">
        <v>0</v>
      </c>
      <c r="Q69" s="164">
        <f t="shared" si="19"/>
        <v>0</v>
      </c>
      <c r="R69" s="164"/>
      <c r="S69" s="164"/>
      <c r="T69" s="165">
        <v>6.2</v>
      </c>
      <c r="U69" s="164">
        <f t="shared" si="20"/>
        <v>359.6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109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>
        <v>58</v>
      </c>
      <c r="B70" s="162" t="s">
        <v>225</v>
      </c>
      <c r="C70" s="191" t="s">
        <v>226</v>
      </c>
      <c r="D70" s="164" t="s">
        <v>224</v>
      </c>
      <c r="E70" s="168">
        <v>6</v>
      </c>
      <c r="F70" s="170"/>
      <c r="G70" s="171">
        <f t="shared" si="14"/>
        <v>0</v>
      </c>
      <c r="H70" s="170"/>
      <c r="I70" s="171">
        <f t="shared" si="15"/>
        <v>0</v>
      </c>
      <c r="J70" s="170"/>
      <c r="K70" s="171">
        <f t="shared" si="16"/>
        <v>0</v>
      </c>
      <c r="L70" s="171">
        <v>21</v>
      </c>
      <c r="M70" s="171">
        <f t="shared" si="17"/>
        <v>0</v>
      </c>
      <c r="N70" s="164">
        <v>1.7000000000000001E-4</v>
      </c>
      <c r="O70" s="164">
        <f t="shared" si="18"/>
        <v>1.0200000000000001E-3</v>
      </c>
      <c r="P70" s="164">
        <v>0</v>
      </c>
      <c r="Q70" s="164">
        <f t="shared" si="19"/>
        <v>0</v>
      </c>
      <c r="R70" s="164"/>
      <c r="S70" s="164"/>
      <c r="T70" s="165">
        <v>7.1</v>
      </c>
      <c r="U70" s="164">
        <f t="shared" si="20"/>
        <v>42.6</v>
      </c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109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>
        <v>59</v>
      </c>
      <c r="B71" s="162" t="s">
        <v>227</v>
      </c>
      <c r="C71" s="191" t="s">
        <v>228</v>
      </c>
      <c r="D71" s="164" t="s">
        <v>224</v>
      </c>
      <c r="E71" s="168">
        <v>4</v>
      </c>
      <c r="F71" s="170"/>
      <c r="G71" s="171">
        <f t="shared" si="14"/>
        <v>0</v>
      </c>
      <c r="H71" s="170"/>
      <c r="I71" s="171">
        <f t="shared" si="15"/>
        <v>0</v>
      </c>
      <c r="J71" s="170"/>
      <c r="K71" s="171">
        <f t="shared" si="16"/>
        <v>0</v>
      </c>
      <c r="L71" s="171">
        <v>21</v>
      </c>
      <c r="M71" s="171">
        <f t="shared" si="17"/>
        <v>0</v>
      </c>
      <c r="N71" s="164">
        <v>3.2000000000000003E-4</v>
      </c>
      <c r="O71" s="164">
        <f t="shared" si="18"/>
        <v>1.2800000000000001E-3</v>
      </c>
      <c r="P71" s="164">
        <v>0</v>
      </c>
      <c r="Q71" s="164">
        <f t="shared" si="19"/>
        <v>0</v>
      </c>
      <c r="R71" s="164"/>
      <c r="S71" s="164"/>
      <c r="T71" s="165">
        <v>8.1999999999999993</v>
      </c>
      <c r="U71" s="164">
        <f t="shared" si="20"/>
        <v>32.799999999999997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109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22.5" outlineLevel="1" x14ac:dyDescent="0.2">
      <c r="A72" s="155">
        <v>60</v>
      </c>
      <c r="B72" s="162" t="s">
        <v>229</v>
      </c>
      <c r="C72" s="191" t="s">
        <v>230</v>
      </c>
      <c r="D72" s="164" t="s">
        <v>140</v>
      </c>
      <c r="E72" s="168">
        <v>24</v>
      </c>
      <c r="F72" s="170"/>
      <c r="G72" s="171">
        <f t="shared" si="14"/>
        <v>0</v>
      </c>
      <c r="H72" s="170"/>
      <c r="I72" s="171">
        <f t="shared" si="15"/>
        <v>0</v>
      </c>
      <c r="J72" s="170"/>
      <c r="K72" s="171">
        <f t="shared" si="16"/>
        <v>0</v>
      </c>
      <c r="L72" s="171">
        <v>21</v>
      </c>
      <c r="M72" s="171">
        <f t="shared" si="17"/>
        <v>0</v>
      </c>
      <c r="N72" s="164">
        <v>1.464E-2</v>
      </c>
      <c r="O72" s="164">
        <f t="shared" si="18"/>
        <v>0.35136000000000001</v>
      </c>
      <c r="P72" s="164">
        <v>0</v>
      </c>
      <c r="Q72" s="164">
        <f t="shared" si="19"/>
        <v>0</v>
      </c>
      <c r="R72" s="164"/>
      <c r="S72" s="164"/>
      <c r="T72" s="165">
        <v>0</v>
      </c>
      <c r="U72" s="164">
        <f t="shared" si="20"/>
        <v>0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148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>
        <v>61</v>
      </c>
      <c r="B73" s="162" t="s">
        <v>231</v>
      </c>
      <c r="C73" s="191" t="s">
        <v>232</v>
      </c>
      <c r="D73" s="164" t="s">
        <v>140</v>
      </c>
      <c r="E73" s="168">
        <v>24</v>
      </c>
      <c r="F73" s="170"/>
      <c r="G73" s="171">
        <f t="shared" si="14"/>
        <v>0</v>
      </c>
      <c r="H73" s="170"/>
      <c r="I73" s="171">
        <f t="shared" si="15"/>
        <v>0</v>
      </c>
      <c r="J73" s="170"/>
      <c r="K73" s="171">
        <f t="shared" si="16"/>
        <v>0</v>
      </c>
      <c r="L73" s="171">
        <v>21</v>
      </c>
      <c r="M73" s="171">
        <f t="shared" si="17"/>
        <v>0</v>
      </c>
      <c r="N73" s="164">
        <v>0</v>
      </c>
      <c r="O73" s="164">
        <f t="shared" si="18"/>
        <v>0</v>
      </c>
      <c r="P73" s="164">
        <v>0</v>
      </c>
      <c r="Q73" s="164">
        <f t="shared" si="19"/>
        <v>0</v>
      </c>
      <c r="R73" s="164"/>
      <c r="S73" s="164"/>
      <c r="T73" s="165">
        <v>0.24467</v>
      </c>
      <c r="U73" s="164">
        <f t="shared" si="20"/>
        <v>5.87</v>
      </c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109</v>
      </c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ht="22.5" outlineLevel="1" x14ac:dyDescent="0.2">
      <c r="A74" s="155">
        <v>62</v>
      </c>
      <c r="B74" s="162" t="s">
        <v>229</v>
      </c>
      <c r="C74" s="191" t="s">
        <v>233</v>
      </c>
      <c r="D74" s="164" t="s">
        <v>140</v>
      </c>
      <c r="E74" s="168">
        <v>14</v>
      </c>
      <c r="F74" s="170"/>
      <c r="G74" s="171">
        <f t="shared" si="14"/>
        <v>0</v>
      </c>
      <c r="H74" s="170"/>
      <c r="I74" s="171">
        <f t="shared" si="15"/>
        <v>0</v>
      </c>
      <c r="J74" s="170"/>
      <c r="K74" s="171">
        <f t="shared" si="16"/>
        <v>0</v>
      </c>
      <c r="L74" s="171">
        <v>21</v>
      </c>
      <c r="M74" s="171">
        <f t="shared" si="17"/>
        <v>0</v>
      </c>
      <c r="N74" s="164">
        <v>1.6639999999999999E-2</v>
      </c>
      <c r="O74" s="164">
        <f t="shared" si="18"/>
        <v>0.23296</v>
      </c>
      <c r="P74" s="164">
        <v>0</v>
      </c>
      <c r="Q74" s="164">
        <f t="shared" si="19"/>
        <v>0</v>
      </c>
      <c r="R74" s="164"/>
      <c r="S74" s="164"/>
      <c r="T74" s="165">
        <v>0</v>
      </c>
      <c r="U74" s="164">
        <f t="shared" si="20"/>
        <v>0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148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>
        <v>63</v>
      </c>
      <c r="B75" s="162" t="s">
        <v>234</v>
      </c>
      <c r="C75" s="191" t="s">
        <v>235</v>
      </c>
      <c r="D75" s="164" t="s">
        <v>140</v>
      </c>
      <c r="E75" s="168">
        <v>14</v>
      </c>
      <c r="F75" s="170"/>
      <c r="G75" s="171">
        <f t="shared" si="14"/>
        <v>0</v>
      </c>
      <c r="H75" s="170"/>
      <c r="I75" s="171">
        <f t="shared" si="15"/>
        <v>0</v>
      </c>
      <c r="J75" s="170"/>
      <c r="K75" s="171">
        <f t="shared" si="16"/>
        <v>0</v>
      </c>
      <c r="L75" s="171">
        <v>21</v>
      </c>
      <c r="M75" s="171">
        <f t="shared" si="17"/>
        <v>0</v>
      </c>
      <c r="N75" s="164">
        <v>0</v>
      </c>
      <c r="O75" s="164">
        <f t="shared" si="18"/>
        <v>0</v>
      </c>
      <c r="P75" s="164">
        <v>0</v>
      </c>
      <c r="Q75" s="164">
        <f t="shared" si="19"/>
        <v>0</v>
      </c>
      <c r="R75" s="164"/>
      <c r="S75" s="164"/>
      <c r="T75" s="165">
        <v>0.28290999999999999</v>
      </c>
      <c r="U75" s="164">
        <f t="shared" si="20"/>
        <v>3.96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109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ht="22.5" outlineLevel="1" x14ac:dyDescent="0.2">
      <c r="A76" s="155">
        <v>64</v>
      </c>
      <c r="B76" s="162" t="s">
        <v>229</v>
      </c>
      <c r="C76" s="191" t="s">
        <v>236</v>
      </c>
      <c r="D76" s="164" t="s">
        <v>140</v>
      </c>
      <c r="E76" s="168">
        <v>16</v>
      </c>
      <c r="F76" s="170"/>
      <c r="G76" s="171">
        <f t="shared" si="14"/>
        <v>0</v>
      </c>
      <c r="H76" s="170"/>
      <c r="I76" s="171">
        <f t="shared" si="15"/>
        <v>0</v>
      </c>
      <c r="J76" s="170"/>
      <c r="K76" s="171">
        <f t="shared" si="16"/>
        <v>0</v>
      </c>
      <c r="L76" s="171">
        <v>21</v>
      </c>
      <c r="M76" s="171">
        <f t="shared" si="17"/>
        <v>0</v>
      </c>
      <c r="N76" s="164">
        <v>1.864E-2</v>
      </c>
      <c r="O76" s="164">
        <f t="shared" si="18"/>
        <v>0.29824000000000001</v>
      </c>
      <c r="P76" s="164">
        <v>0</v>
      </c>
      <c r="Q76" s="164">
        <f t="shared" si="19"/>
        <v>0</v>
      </c>
      <c r="R76" s="164"/>
      <c r="S76" s="164"/>
      <c r="T76" s="165">
        <v>0</v>
      </c>
      <c r="U76" s="164">
        <f t="shared" si="20"/>
        <v>0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148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>
        <v>65</v>
      </c>
      <c r="B77" s="162" t="s">
        <v>237</v>
      </c>
      <c r="C77" s="191" t="s">
        <v>238</v>
      </c>
      <c r="D77" s="164" t="s">
        <v>140</v>
      </c>
      <c r="E77" s="168">
        <v>16</v>
      </c>
      <c r="F77" s="170"/>
      <c r="G77" s="171">
        <f t="shared" si="14"/>
        <v>0</v>
      </c>
      <c r="H77" s="170"/>
      <c r="I77" s="171">
        <f t="shared" si="15"/>
        <v>0</v>
      </c>
      <c r="J77" s="170"/>
      <c r="K77" s="171">
        <f t="shared" si="16"/>
        <v>0</v>
      </c>
      <c r="L77" s="171">
        <v>21</v>
      </c>
      <c r="M77" s="171">
        <f t="shared" si="17"/>
        <v>0</v>
      </c>
      <c r="N77" s="164">
        <v>0</v>
      </c>
      <c r="O77" s="164">
        <f t="shared" si="18"/>
        <v>0</v>
      </c>
      <c r="P77" s="164">
        <v>0</v>
      </c>
      <c r="Q77" s="164">
        <f t="shared" si="19"/>
        <v>0</v>
      </c>
      <c r="R77" s="164"/>
      <c r="S77" s="164"/>
      <c r="T77" s="165">
        <v>0.32016</v>
      </c>
      <c r="U77" s="164">
        <f t="shared" si="20"/>
        <v>5.12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109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>
        <v>66</v>
      </c>
      <c r="B78" s="162" t="s">
        <v>239</v>
      </c>
      <c r="C78" s="191" t="s">
        <v>240</v>
      </c>
      <c r="D78" s="164" t="s">
        <v>147</v>
      </c>
      <c r="E78" s="168">
        <v>14</v>
      </c>
      <c r="F78" s="170"/>
      <c r="G78" s="171">
        <f t="shared" si="14"/>
        <v>0</v>
      </c>
      <c r="H78" s="170"/>
      <c r="I78" s="171">
        <f t="shared" si="15"/>
        <v>0</v>
      </c>
      <c r="J78" s="170"/>
      <c r="K78" s="171">
        <f t="shared" si="16"/>
        <v>0</v>
      </c>
      <c r="L78" s="171">
        <v>21</v>
      </c>
      <c r="M78" s="171">
        <f t="shared" si="17"/>
        <v>0</v>
      </c>
      <c r="N78" s="164">
        <v>0</v>
      </c>
      <c r="O78" s="164">
        <f t="shared" si="18"/>
        <v>0</v>
      </c>
      <c r="P78" s="164">
        <v>0</v>
      </c>
      <c r="Q78" s="164">
        <f t="shared" si="19"/>
        <v>0</v>
      </c>
      <c r="R78" s="164"/>
      <c r="S78" s="164"/>
      <c r="T78" s="165">
        <v>0.24199999999999999</v>
      </c>
      <c r="U78" s="164">
        <f t="shared" si="20"/>
        <v>3.39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109</v>
      </c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>
        <v>67</v>
      </c>
      <c r="B79" s="162" t="s">
        <v>201</v>
      </c>
      <c r="C79" s="191" t="s">
        <v>241</v>
      </c>
      <c r="D79" s="164" t="s">
        <v>147</v>
      </c>
      <c r="E79" s="168">
        <v>14</v>
      </c>
      <c r="F79" s="170"/>
      <c r="G79" s="171">
        <f t="shared" si="14"/>
        <v>0</v>
      </c>
      <c r="H79" s="170"/>
      <c r="I79" s="171">
        <f t="shared" si="15"/>
        <v>0</v>
      </c>
      <c r="J79" s="170"/>
      <c r="K79" s="171">
        <f t="shared" si="16"/>
        <v>0</v>
      </c>
      <c r="L79" s="171">
        <v>21</v>
      </c>
      <c r="M79" s="171">
        <f t="shared" si="17"/>
        <v>0</v>
      </c>
      <c r="N79" s="164">
        <v>6.0000000000000002E-5</v>
      </c>
      <c r="O79" s="164">
        <f t="shared" si="18"/>
        <v>8.4000000000000003E-4</v>
      </c>
      <c r="P79" s="164">
        <v>0</v>
      </c>
      <c r="Q79" s="164">
        <f t="shared" si="19"/>
        <v>0</v>
      </c>
      <c r="R79" s="164"/>
      <c r="S79" s="164"/>
      <c r="T79" s="165">
        <v>0</v>
      </c>
      <c r="U79" s="164">
        <f t="shared" si="20"/>
        <v>0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148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>
        <v>68</v>
      </c>
      <c r="B80" s="162" t="s">
        <v>242</v>
      </c>
      <c r="C80" s="191" t="s">
        <v>243</v>
      </c>
      <c r="D80" s="164" t="s">
        <v>140</v>
      </c>
      <c r="E80" s="168">
        <v>661</v>
      </c>
      <c r="F80" s="170"/>
      <c r="G80" s="171">
        <f t="shared" si="14"/>
        <v>0</v>
      </c>
      <c r="H80" s="170"/>
      <c r="I80" s="171">
        <f t="shared" si="15"/>
        <v>0</v>
      </c>
      <c r="J80" s="170"/>
      <c r="K80" s="171">
        <f t="shared" si="16"/>
        <v>0</v>
      </c>
      <c r="L80" s="171">
        <v>21</v>
      </c>
      <c r="M80" s="171">
        <f t="shared" si="17"/>
        <v>0</v>
      </c>
      <c r="N80" s="164">
        <v>0</v>
      </c>
      <c r="O80" s="164">
        <f t="shared" si="18"/>
        <v>0</v>
      </c>
      <c r="P80" s="164">
        <v>0</v>
      </c>
      <c r="Q80" s="164">
        <f t="shared" si="19"/>
        <v>0</v>
      </c>
      <c r="R80" s="164"/>
      <c r="S80" s="164"/>
      <c r="T80" s="165">
        <v>5.8999999999999997E-2</v>
      </c>
      <c r="U80" s="164">
        <f t="shared" si="20"/>
        <v>39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109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55">
        <v>69</v>
      </c>
      <c r="B81" s="162" t="s">
        <v>244</v>
      </c>
      <c r="C81" s="191" t="s">
        <v>245</v>
      </c>
      <c r="D81" s="164" t="s">
        <v>140</v>
      </c>
      <c r="E81" s="168">
        <v>153</v>
      </c>
      <c r="F81" s="170"/>
      <c r="G81" s="171">
        <f t="shared" si="14"/>
        <v>0</v>
      </c>
      <c r="H81" s="170"/>
      <c r="I81" s="171">
        <f t="shared" si="15"/>
        <v>0</v>
      </c>
      <c r="J81" s="170"/>
      <c r="K81" s="171">
        <f t="shared" si="16"/>
        <v>0</v>
      </c>
      <c r="L81" s="171">
        <v>21</v>
      </c>
      <c r="M81" s="171">
        <f t="shared" si="17"/>
        <v>0</v>
      </c>
      <c r="N81" s="164">
        <v>0</v>
      </c>
      <c r="O81" s="164">
        <f t="shared" si="18"/>
        <v>0</v>
      </c>
      <c r="P81" s="164">
        <v>0</v>
      </c>
      <c r="Q81" s="164">
        <f t="shared" si="19"/>
        <v>0</v>
      </c>
      <c r="R81" s="164"/>
      <c r="S81" s="164"/>
      <c r="T81" s="165">
        <v>7.9000000000000001E-2</v>
      </c>
      <c r="U81" s="164">
        <f t="shared" si="20"/>
        <v>12.09</v>
      </c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109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>
        <v>70</v>
      </c>
      <c r="B82" s="162" t="s">
        <v>246</v>
      </c>
      <c r="C82" s="191" t="s">
        <v>247</v>
      </c>
      <c r="D82" s="164" t="s">
        <v>140</v>
      </c>
      <c r="E82" s="168">
        <v>41</v>
      </c>
      <c r="F82" s="170"/>
      <c r="G82" s="171">
        <f t="shared" si="14"/>
        <v>0</v>
      </c>
      <c r="H82" s="170"/>
      <c r="I82" s="171">
        <f t="shared" si="15"/>
        <v>0</v>
      </c>
      <c r="J82" s="170"/>
      <c r="K82" s="171">
        <f t="shared" si="16"/>
        <v>0</v>
      </c>
      <c r="L82" s="171">
        <v>21</v>
      </c>
      <c r="M82" s="171">
        <f t="shared" si="17"/>
        <v>0</v>
      </c>
      <c r="N82" s="164">
        <v>0</v>
      </c>
      <c r="O82" s="164">
        <f t="shared" si="18"/>
        <v>0</v>
      </c>
      <c r="P82" s="164">
        <v>0</v>
      </c>
      <c r="Q82" s="164">
        <f t="shared" si="19"/>
        <v>0</v>
      </c>
      <c r="R82" s="164"/>
      <c r="S82" s="164"/>
      <c r="T82" s="165">
        <v>9.1999999999999998E-2</v>
      </c>
      <c r="U82" s="164">
        <f t="shared" si="20"/>
        <v>3.77</v>
      </c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109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x14ac:dyDescent="0.2">
      <c r="A83" s="156" t="s">
        <v>104</v>
      </c>
      <c r="B83" s="163" t="s">
        <v>75</v>
      </c>
      <c r="C83" s="192" t="s">
        <v>76</v>
      </c>
      <c r="D83" s="166"/>
      <c r="E83" s="169"/>
      <c r="F83" s="172"/>
      <c r="G83" s="172">
        <f>SUMIF(AE84:AE84,"&lt;&gt;NOR",G84:G84)</f>
        <v>0</v>
      </c>
      <c r="H83" s="172"/>
      <c r="I83" s="172">
        <f>SUM(I84:I84)</f>
        <v>0</v>
      </c>
      <c r="J83" s="172"/>
      <c r="K83" s="172">
        <f>SUM(K84:K84)</f>
        <v>0</v>
      </c>
      <c r="L83" s="172"/>
      <c r="M83" s="172">
        <f>SUM(M84:M84)</f>
        <v>0</v>
      </c>
      <c r="N83" s="166"/>
      <c r="O83" s="166">
        <f>SUM(O84:O84)</f>
        <v>0</v>
      </c>
      <c r="P83" s="166"/>
      <c r="Q83" s="166">
        <f>SUM(Q84:Q84)</f>
        <v>0</v>
      </c>
      <c r="R83" s="166"/>
      <c r="S83" s="166"/>
      <c r="T83" s="167"/>
      <c r="U83" s="166">
        <f>SUM(U84:U84)</f>
        <v>402.99</v>
      </c>
      <c r="AE83" t="s">
        <v>105</v>
      </c>
    </row>
    <row r="84" spans="1:60" outlineLevel="1" x14ac:dyDescent="0.2">
      <c r="A84" s="155">
        <v>71</v>
      </c>
      <c r="B84" s="162" t="s">
        <v>248</v>
      </c>
      <c r="C84" s="191" t="s">
        <v>249</v>
      </c>
      <c r="D84" s="164" t="s">
        <v>250</v>
      </c>
      <c r="E84" s="168">
        <v>1905.4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64">
        <v>0</v>
      </c>
      <c r="O84" s="164">
        <f>ROUND(E84*N84,5)</f>
        <v>0</v>
      </c>
      <c r="P84" s="164">
        <v>0</v>
      </c>
      <c r="Q84" s="164">
        <f>ROUND(E84*P84,5)</f>
        <v>0</v>
      </c>
      <c r="R84" s="164"/>
      <c r="S84" s="164"/>
      <c r="T84" s="165">
        <v>0.21149999999999999</v>
      </c>
      <c r="U84" s="164">
        <f>ROUND(E84*T84,2)</f>
        <v>402.99</v>
      </c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109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x14ac:dyDescent="0.2">
      <c r="A85" s="156" t="s">
        <v>104</v>
      </c>
      <c r="B85" s="163" t="s">
        <v>77</v>
      </c>
      <c r="C85" s="192" t="s">
        <v>26</v>
      </c>
      <c r="D85" s="166"/>
      <c r="E85" s="169"/>
      <c r="F85" s="172"/>
      <c r="G85" s="172">
        <f>SUMIF(AE86:AE86,"&lt;&gt;NOR",G86:G86)</f>
        <v>0</v>
      </c>
      <c r="H85" s="172"/>
      <c r="I85" s="172">
        <f>SUM(I86:I86)</f>
        <v>0</v>
      </c>
      <c r="J85" s="172"/>
      <c r="K85" s="172">
        <f>SUM(K86:K86)</f>
        <v>0</v>
      </c>
      <c r="L85" s="172"/>
      <c r="M85" s="172">
        <f>SUM(M86:M86)</f>
        <v>0</v>
      </c>
      <c r="N85" s="166"/>
      <c r="O85" s="166">
        <f>SUM(O86:O86)</f>
        <v>0</v>
      </c>
      <c r="P85" s="166"/>
      <c r="Q85" s="166">
        <f>SUM(Q86:Q86)</f>
        <v>0</v>
      </c>
      <c r="R85" s="166"/>
      <c r="S85" s="166"/>
      <c r="T85" s="167"/>
      <c r="U85" s="166">
        <f>SUM(U86:U86)</f>
        <v>0</v>
      </c>
      <c r="AE85" t="s">
        <v>105</v>
      </c>
    </row>
    <row r="86" spans="1:60" ht="22.5" outlineLevel="1" x14ac:dyDescent="0.2">
      <c r="A86" s="180">
        <v>72</v>
      </c>
      <c r="B86" s="181" t="s">
        <v>251</v>
      </c>
      <c r="C86" s="193" t="s">
        <v>252</v>
      </c>
      <c r="D86" s="182" t="s">
        <v>253</v>
      </c>
      <c r="E86" s="183">
        <v>1</v>
      </c>
      <c r="F86" s="184"/>
      <c r="G86" s="185">
        <f>ROUND(E86*F86,2)</f>
        <v>0</v>
      </c>
      <c r="H86" s="184"/>
      <c r="I86" s="185">
        <f>ROUND(E86*H86,2)</f>
        <v>0</v>
      </c>
      <c r="J86" s="184"/>
      <c r="K86" s="185">
        <f>ROUND(E86*J86,2)</f>
        <v>0</v>
      </c>
      <c r="L86" s="185">
        <v>21</v>
      </c>
      <c r="M86" s="185">
        <f>G86*(1+L86/100)</f>
        <v>0</v>
      </c>
      <c r="N86" s="182">
        <v>0</v>
      </c>
      <c r="O86" s="182">
        <f>ROUND(E86*N86,5)</f>
        <v>0</v>
      </c>
      <c r="P86" s="182">
        <v>0</v>
      </c>
      <c r="Q86" s="182">
        <f>ROUND(E86*P86,5)</f>
        <v>0</v>
      </c>
      <c r="R86" s="182"/>
      <c r="S86" s="182"/>
      <c r="T86" s="186">
        <v>0</v>
      </c>
      <c r="U86" s="182">
        <f>ROUND(E86*T86,2)</f>
        <v>0</v>
      </c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109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x14ac:dyDescent="0.2">
      <c r="A87" s="6"/>
      <c r="B87" s="7" t="s">
        <v>254</v>
      </c>
      <c r="C87" s="194" t="s">
        <v>254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AC87">
        <v>15</v>
      </c>
      <c r="AD87">
        <v>21</v>
      </c>
    </row>
    <row r="88" spans="1:60" x14ac:dyDescent="0.2">
      <c r="A88" s="187"/>
      <c r="B88" s="188">
        <v>26</v>
      </c>
      <c r="C88" s="195" t="s">
        <v>254</v>
      </c>
      <c r="D88" s="189"/>
      <c r="E88" s="189"/>
      <c r="F88" s="189"/>
      <c r="G88" s="190">
        <f>G8+G24+G26+G28+G83+G85</f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AC88">
        <f>SUMIF(L7:L86,AC87,G7:G86)</f>
        <v>0</v>
      </c>
      <c r="AD88">
        <f>SUMIF(L7:L86,AD87,G7:G86)</f>
        <v>0</v>
      </c>
      <c r="AE88" t="s">
        <v>255</v>
      </c>
    </row>
    <row r="89" spans="1:60" x14ac:dyDescent="0.2">
      <c r="A89" s="6"/>
      <c r="B89" s="7" t="s">
        <v>254</v>
      </c>
      <c r="C89" s="194" t="s">
        <v>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6"/>
      <c r="B90" s="7" t="s">
        <v>254</v>
      </c>
      <c r="C90" s="194" t="s">
        <v>254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60" x14ac:dyDescent="0.2">
      <c r="A91" s="274">
        <v>33</v>
      </c>
      <c r="B91" s="274"/>
      <c r="C91" s="275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250"/>
      <c r="B92" s="251"/>
      <c r="C92" s="252"/>
      <c r="D92" s="251"/>
      <c r="E92" s="251"/>
      <c r="F92" s="251"/>
      <c r="G92" s="253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AE92" t="s">
        <v>256</v>
      </c>
    </row>
    <row r="93" spans="1:60" x14ac:dyDescent="0.2">
      <c r="A93" s="254"/>
      <c r="B93" s="255"/>
      <c r="C93" s="256"/>
      <c r="D93" s="255"/>
      <c r="E93" s="255"/>
      <c r="F93" s="255"/>
      <c r="G93" s="25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54"/>
      <c r="B94" s="255"/>
      <c r="C94" s="256"/>
      <c r="D94" s="255"/>
      <c r="E94" s="255"/>
      <c r="F94" s="255"/>
      <c r="G94" s="25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254"/>
      <c r="B95" s="255"/>
      <c r="C95" s="256"/>
      <c r="D95" s="255"/>
      <c r="E95" s="255"/>
      <c r="F95" s="255"/>
      <c r="G95" s="25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A96" s="258"/>
      <c r="B96" s="259"/>
      <c r="C96" s="260"/>
      <c r="D96" s="259"/>
      <c r="E96" s="259"/>
      <c r="F96" s="259"/>
      <c r="G96" s="26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6"/>
      <c r="B97" s="7" t="s">
        <v>254</v>
      </c>
      <c r="C97" s="194" t="s">
        <v>254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C98" s="196"/>
      <c r="AE98" t="s">
        <v>257</v>
      </c>
    </row>
  </sheetData>
  <mergeCells count="7">
    <mergeCell ref="A92:G96"/>
    <mergeCell ref="A1:G1"/>
    <mergeCell ref="C2:G2"/>
    <mergeCell ref="C3:G3"/>
    <mergeCell ref="C4:G4"/>
    <mergeCell ref="C23:G23"/>
    <mergeCell ref="A91:C91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smilkova</cp:lastModifiedBy>
  <cp:lastPrinted>2014-02-28T09:52:57Z</cp:lastPrinted>
  <dcterms:created xsi:type="dcterms:W3CDTF">2009-04-08T07:15:50Z</dcterms:created>
  <dcterms:modified xsi:type="dcterms:W3CDTF">2022-05-04T14:09:14Z</dcterms:modified>
</cp:coreProperties>
</file>